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ECA_SWH_LCA\EECA_SWH_LCA\EECA_SWH_LCA\excel\"/>
    </mc:Choice>
  </mc:AlternateContent>
  <xr:revisionPtr revIDLastSave="0" documentId="8_{5D3BC8D0-E487-40CE-83E1-0F46FD45510F}" xr6:coauthVersionLast="47" xr6:coauthVersionMax="47" xr10:uidLastSave="{00000000-0000-0000-0000-000000000000}"/>
  <bookViews>
    <workbookView xWindow="28680" yWindow="-120" windowWidth="25440" windowHeight="15390" firstSheet="5" activeTab="9" xr2:uid="{6D4ECA4A-29FF-4E40-BA2B-FFFCF9AD5696}"/>
  </bookViews>
  <sheets>
    <sheet name="demand_city" sheetId="3" r:id="rId1"/>
    <sheet name="demand_city_pivot" sheetId="4" r:id="rId2"/>
    <sheet name="share_residential" sheetId="2" r:id="rId3"/>
    <sheet name="share_residential_pivot" sheetId="10" r:id="rId4"/>
    <sheet name="NZ_residential_use" sheetId="5" r:id="rId5"/>
    <sheet name="NZ_SHDW_share" sheetId="7" r:id="rId6"/>
    <sheet name="house_type_split" sheetId="11" r:id="rId7"/>
    <sheet name="Method" sheetId="8" r:id="rId8"/>
    <sheet name="Load_duration" sheetId="12" r:id="rId9"/>
    <sheet name="Results" sheetId="13" r:id="rId10"/>
  </sheets>
  <calcPr calcId="191029"/>
  <pivotCaches>
    <pivotCache cacheId="2" r:id="rId11"/>
    <pivotCache cacheId="3" r:id="rId12"/>
    <pivotCache cacheId="4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4" i="7" l="1"/>
  <c r="P3" i="8"/>
  <c r="E30" i="13"/>
  <c r="K4" i="13"/>
  <c r="K5" i="13"/>
  <c r="K6" i="13"/>
  <c r="K7" i="13"/>
  <c r="K8" i="13"/>
  <c r="K9" i="13"/>
  <c r="K10" i="13"/>
  <c r="K11" i="13"/>
  <c r="K12" i="13"/>
  <c r="K3" i="13"/>
  <c r="J12" i="13"/>
  <c r="J10" i="13"/>
  <c r="J8" i="13"/>
  <c r="J11" i="13"/>
  <c r="J9" i="13"/>
  <c r="J7" i="13"/>
  <c r="I4" i="13"/>
  <c r="I5" i="13"/>
  <c r="I6" i="13"/>
  <c r="I7" i="13"/>
  <c r="I8" i="13"/>
  <c r="I9" i="13"/>
  <c r="I10" i="13"/>
  <c r="I11" i="13"/>
  <c r="I12" i="13"/>
  <c r="I3" i="13"/>
  <c r="L13" i="12"/>
  <c r="L8" i="12"/>
  <c r="R11" i="12"/>
  <c r="R12" i="12" s="1"/>
  <c r="Q12" i="12"/>
  <c r="Q7" i="12"/>
  <c r="Q11" i="12"/>
  <c r="Q14" i="12" s="1"/>
  <c r="Q6" i="12"/>
  <c r="Q9" i="12" s="1"/>
  <c r="S13" i="12"/>
  <c r="S8" i="12"/>
  <c r="F83" i="12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C83" i="12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F66" i="12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C66" i="12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AI19" i="8"/>
  <c r="AI20" i="8" s="1"/>
  <c r="AH20" i="8"/>
  <c r="AH19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3" i="8"/>
  <c r="Q3" i="8" s="1"/>
  <c r="R3" i="8"/>
  <c r="R6" i="12" l="1"/>
  <c r="R7" i="12" s="1"/>
  <c r="Q22" i="8"/>
  <c r="Q16" i="8"/>
  <c r="Q12" i="8"/>
  <c r="Q8" i="8"/>
  <c r="Q4" i="8"/>
  <c r="Q26" i="8"/>
  <c r="Q23" i="8"/>
  <c r="Q21" i="8"/>
  <c r="Q19" i="8"/>
  <c r="Q17" i="8"/>
  <c r="Q15" i="8"/>
  <c r="Q13" i="8"/>
  <c r="Q11" i="8"/>
  <c r="Q9" i="8"/>
  <c r="Q7" i="8"/>
  <c r="Q5" i="8"/>
  <c r="Q24" i="8"/>
  <c r="Q18" i="8"/>
  <c r="Q14" i="8"/>
  <c r="Q10" i="8"/>
  <c r="Q6" i="8"/>
  <c r="Q20" i="8"/>
  <c r="Q25" i="8"/>
  <c r="R26" i="8"/>
  <c r="R24" i="8"/>
  <c r="R22" i="8"/>
  <c r="R20" i="8"/>
  <c r="R18" i="8"/>
  <c r="R16" i="8"/>
  <c r="R14" i="8"/>
  <c r="R12" i="8"/>
  <c r="R10" i="8"/>
  <c r="R8" i="8"/>
  <c r="R4" i="8"/>
  <c r="R21" i="8"/>
  <c r="R19" i="8"/>
  <c r="R17" i="8"/>
  <c r="R15" i="8"/>
  <c r="R13" i="8"/>
  <c r="R11" i="8"/>
  <c r="R9" i="8"/>
  <c r="R7" i="8"/>
  <c r="R5" i="8"/>
  <c r="R6" i="8"/>
  <c r="R23" i="8"/>
  <c r="R25" i="8"/>
  <c r="F48" i="12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C48" i="12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F31" i="12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C31" i="12" l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G3" i="11"/>
  <c r="G5" i="11"/>
  <c r="G2" i="11"/>
  <c r="F6" i="11"/>
  <c r="H4" i="11" s="1"/>
  <c r="E6" i="11"/>
  <c r="G4" i="11" s="1"/>
  <c r="J9" i="8"/>
  <c r="H4" i="8"/>
  <c r="J4" i="8" s="1"/>
  <c r="H5" i="8"/>
  <c r="J5" i="8" s="1"/>
  <c r="H6" i="8"/>
  <c r="J6" i="8" s="1"/>
  <c r="H7" i="8"/>
  <c r="J7" i="8" s="1"/>
  <c r="H8" i="8"/>
  <c r="J8" i="8" s="1"/>
  <c r="H9" i="8"/>
  <c r="I9" i="8" s="1"/>
  <c r="K9" i="8" s="1"/>
  <c r="H10" i="8"/>
  <c r="J10" i="8" s="1"/>
  <c r="H11" i="8"/>
  <c r="J11" i="8" s="1"/>
  <c r="H12" i="8"/>
  <c r="J12" i="8" s="1"/>
  <c r="H13" i="8"/>
  <c r="J13" i="8" s="1"/>
  <c r="H14" i="8"/>
  <c r="J14" i="8" s="1"/>
  <c r="H15" i="8"/>
  <c r="J15" i="8" s="1"/>
  <c r="H16" i="8"/>
  <c r="J16" i="8" s="1"/>
  <c r="H17" i="8"/>
  <c r="J17" i="8" s="1"/>
  <c r="H18" i="8"/>
  <c r="J18" i="8" s="1"/>
  <c r="H19" i="8"/>
  <c r="J19" i="8" s="1"/>
  <c r="H20" i="8"/>
  <c r="J20" i="8" s="1"/>
  <c r="H21" i="8"/>
  <c r="J21" i="8" s="1"/>
  <c r="H22" i="8"/>
  <c r="J22" i="8" s="1"/>
  <c r="H23" i="8"/>
  <c r="J23" i="8" s="1"/>
  <c r="H24" i="8"/>
  <c r="J24" i="8" s="1"/>
  <c r="H25" i="8"/>
  <c r="J25" i="8" s="1"/>
  <c r="H26" i="8"/>
  <c r="J26" i="8" s="1"/>
  <c r="H3" i="8"/>
  <c r="J3" i="8" s="1"/>
  <c r="K5" i="2"/>
  <c r="K10" i="2"/>
  <c r="K13" i="2"/>
  <c r="K18" i="2"/>
  <c r="K21" i="2"/>
  <c r="K26" i="2"/>
  <c r="K29" i="2"/>
  <c r="K34" i="2"/>
  <c r="K37" i="2"/>
  <c r="K42" i="2"/>
  <c r="K45" i="2"/>
  <c r="K2" i="2"/>
  <c r="J3" i="2"/>
  <c r="K3" i="2" s="1"/>
  <c r="J4" i="2"/>
  <c r="K4" i="2" s="1"/>
  <c r="J5" i="2"/>
  <c r="L5" i="2" s="1"/>
  <c r="J6" i="2"/>
  <c r="K6" i="2" s="1"/>
  <c r="J7" i="2"/>
  <c r="K7" i="2" s="1"/>
  <c r="J8" i="2"/>
  <c r="K8" i="2" s="1"/>
  <c r="J9" i="2"/>
  <c r="K9" i="2" s="1"/>
  <c r="J10" i="2"/>
  <c r="L10" i="2" s="1"/>
  <c r="J11" i="2"/>
  <c r="K11" i="2" s="1"/>
  <c r="J12" i="2"/>
  <c r="K12" i="2" s="1"/>
  <c r="J13" i="2"/>
  <c r="L13" i="2" s="1"/>
  <c r="J14" i="2"/>
  <c r="K14" i="2" s="1"/>
  <c r="J15" i="2"/>
  <c r="K15" i="2" s="1"/>
  <c r="J16" i="2"/>
  <c r="K16" i="2" s="1"/>
  <c r="J17" i="2"/>
  <c r="K17" i="2" s="1"/>
  <c r="J18" i="2"/>
  <c r="L18" i="2" s="1"/>
  <c r="J19" i="2"/>
  <c r="K19" i="2" s="1"/>
  <c r="J20" i="2"/>
  <c r="K20" i="2" s="1"/>
  <c r="J21" i="2"/>
  <c r="L21" i="2" s="1"/>
  <c r="J22" i="2"/>
  <c r="K22" i="2" s="1"/>
  <c r="J23" i="2"/>
  <c r="K23" i="2" s="1"/>
  <c r="J24" i="2"/>
  <c r="L24" i="2" s="1"/>
  <c r="J25" i="2"/>
  <c r="K25" i="2" s="1"/>
  <c r="J26" i="2"/>
  <c r="L26" i="2" s="1"/>
  <c r="J27" i="2"/>
  <c r="K27" i="2" s="1"/>
  <c r="J28" i="2"/>
  <c r="K28" i="2" s="1"/>
  <c r="J29" i="2"/>
  <c r="L29" i="2" s="1"/>
  <c r="J30" i="2"/>
  <c r="K30" i="2" s="1"/>
  <c r="J31" i="2"/>
  <c r="K31" i="2" s="1"/>
  <c r="J32" i="2"/>
  <c r="K32" i="2" s="1"/>
  <c r="J33" i="2"/>
  <c r="K33" i="2" s="1"/>
  <c r="J34" i="2"/>
  <c r="L34" i="2" s="1"/>
  <c r="J35" i="2"/>
  <c r="K35" i="2" s="1"/>
  <c r="J36" i="2"/>
  <c r="K36" i="2" s="1"/>
  <c r="J37" i="2"/>
  <c r="L37" i="2" s="1"/>
  <c r="J38" i="2"/>
  <c r="K38" i="2" s="1"/>
  <c r="J39" i="2"/>
  <c r="K39" i="2" s="1"/>
  <c r="J40" i="2"/>
  <c r="K40" i="2" s="1"/>
  <c r="J41" i="2"/>
  <c r="K41" i="2" s="1"/>
  <c r="J42" i="2"/>
  <c r="L42" i="2" s="1"/>
  <c r="J43" i="2"/>
  <c r="K43" i="2" s="1"/>
  <c r="J44" i="2"/>
  <c r="K44" i="2" s="1"/>
  <c r="J45" i="2"/>
  <c r="L45" i="2" s="1"/>
  <c r="J46" i="2"/>
  <c r="K46" i="2" s="1"/>
  <c r="J47" i="2"/>
  <c r="K47" i="2" s="1"/>
  <c r="J48" i="2"/>
  <c r="L48" i="2" s="1"/>
  <c r="J49" i="2"/>
  <c r="K49" i="2" s="1"/>
  <c r="J2" i="2"/>
  <c r="L2" i="2" s="1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I84" i="3"/>
  <c r="J84" i="3" s="1"/>
  <c r="I85" i="3"/>
  <c r="J85" i="3" s="1"/>
  <c r="I86" i="3"/>
  <c r="J86" i="3" s="1"/>
  <c r="I87" i="3"/>
  <c r="J87" i="3" s="1"/>
  <c r="I88" i="3"/>
  <c r="J88" i="3" s="1"/>
  <c r="I89" i="3"/>
  <c r="J89" i="3" s="1"/>
  <c r="I90" i="3"/>
  <c r="J90" i="3" s="1"/>
  <c r="I91" i="3"/>
  <c r="J91" i="3" s="1"/>
  <c r="I92" i="3"/>
  <c r="J92" i="3" s="1"/>
  <c r="I93" i="3"/>
  <c r="J93" i="3" s="1"/>
  <c r="I94" i="3"/>
  <c r="J94" i="3" s="1"/>
  <c r="I95" i="3"/>
  <c r="J95" i="3" s="1"/>
  <c r="I96" i="3"/>
  <c r="J96" i="3" s="1"/>
  <c r="I97" i="3"/>
  <c r="J97" i="3" s="1"/>
  <c r="I2" i="3"/>
  <c r="J2" i="3" s="1"/>
  <c r="M35" i="7"/>
  <c r="N35" i="7"/>
  <c r="O35" i="7"/>
  <c r="P35" i="7"/>
  <c r="Q35" i="7"/>
  <c r="R35" i="7"/>
  <c r="S35" i="7"/>
  <c r="T35" i="7"/>
  <c r="M36" i="7"/>
  <c r="N36" i="7"/>
  <c r="O36" i="7"/>
  <c r="P36" i="7"/>
  <c r="Q36" i="7"/>
  <c r="R36" i="7"/>
  <c r="S36" i="7"/>
  <c r="T36" i="7"/>
  <c r="M37" i="7"/>
  <c r="N37" i="7"/>
  <c r="O37" i="7"/>
  <c r="P37" i="7"/>
  <c r="Q37" i="7"/>
  <c r="R37" i="7"/>
  <c r="S37" i="7"/>
  <c r="T37" i="7"/>
  <c r="M38" i="7"/>
  <c r="N38" i="7"/>
  <c r="O38" i="7"/>
  <c r="P38" i="7"/>
  <c r="Q38" i="7"/>
  <c r="R38" i="7"/>
  <c r="S38" i="7"/>
  <c r="T38" i="7"/>
  <c r="M39" i="7"/>
  <c r="N39" i="7"/>
  <c r="O39" i="7"/>
  <c r="P39" i="7"/>
  <c r="Q39" i="7"/>
  <c r="R39" i="7"/>
  <c r="S39" i="7"/>
  <c r="T39" i="7"/>
  <c r="M40" i="7"/>
  <c r="N40" i="7"/>
  <c r="O40" i="7"/>
  <c r="P40" i="7"/>
  <c r="Q40" i="7"/>
  <c r="R40" i="7"/>
  <c r="S40" i="7"/>
  <c r="T40" i="7"/>
  <c r="M41" i="7"/>
  <c r="N41" i="7"/>
  <c r="O41" i="7"/>
  <c r="P41" i="7"/>
  <c r="Q41" i="7"/>
  <c r="R41" i="7"/>
  <c r="S41" i="7"/>
  <c r="T41" i="7"/>
  <c r="M42" i="7"/>
  <c r="N42" i="7"/>
  <c r="O42" i="7"/>
  <c r="P42" i="7"/>
  <c r="Q42" i="7"/>
  <c r="R42" i="7"/>
  <c r="S42" i="7"/>
  <c r="T42" i="7"/>
  <c r="M43" i="7"/>
  <c r="N43" i="7"/>
  <c r="O43" i="7"/>
  <c r="P43" i="7"/>
  <c r="Q43" i="7"/>
  <c r="R43" i="7"/>
  <c r="S43" i="7"/>
  <c r="T43" i="7"/>
  <c r="M44" i="7"/>
  <c r="N44" i="7"/>
  <c r="O44" i="7"/>
  <c r="P44" i="7"/>
  <c r="Q44" i="7"/>
  <c r="R44" i="7"/>
  <c r="S44" i="7"/>
  <c r="T44" i="7"/>
  <c r="M45" i="7"/>
  <c r="N45" i="7"/>
  <c r="O45" i="7"/>
  <c r="P45" i="7"/>
  <c r="Q45" i="7"/>
  <c r="R45" i="7"/>
  <c r="S45" i="7"/>
  <c r="T45" i="7"/>
  <c r="M46" i="7"/>
  <c r="N46" i="7"/>
  <c r="O46" i="7"/>
  <c r="P46" i="7"/>
  <c r="Q46" i="7"/>
  <c r="R46" i="7"/>
  <c r="S46" i="7"/>
  <c r="T46" i="7"/>
  <c r="M47" i="7"/>
  <c r="N47" i="7"/>
  <c r="O47" i="7"/>
  <c r="P47" i="7"/>
  <c r="Q47" i="7"/>
  <c r="R47" i="7"/>
  <c r="S47" i="7"/>
  <c r="T47" i="7"/>
  <c r="M48" i="7"/>
  <c r="N48" i="7"/>
  <c r="O48" i="7"/>
  <c r="P48" i="7"/>
  <c r="Q48" i="7"/>
  <c r="R48" i="7"/>
  <c r="S48" i="7"/>
  <c r="T48" i="7"/>
  <c r="M49" i="7"/>
  <c r="N49" i="7"/>
  <c r="O49" i="7"/>
  <c r="P49" i="7"/>
  <c r="Q49" i="7"/>
  <c r="R49" i="7"/>
  <c r="S49" i="7"/>
  <c r="T49" i="7"/>
  <c r="M50" i="7"/>
  <c r="N50" i="7"/>
  <c r="O50" i="7"/>
  <c r="P50" i="7"/>
  <c r="Q50" i="7"/>
  <c r="R50" i="7"/>
  <c r="S50" i="7"/>
  <c r="T50" i="7"/>
  <c r="M51" i="7"/>
  <c r="N51" i="7"/>
  <c r="O51" i="7"/>
  <c r="P51" i="7"/>
  <c r="Q51" i="7"/>
  <c r="R51" i="7"/>
  <c r="S51" i="7"/>
  <c r="T51" i="7"/>
  <c r="M52" i="7"/>
  <c r="N52" i="7"/>
  <c r="O52" i="7"/>
  <c r="P52" i="7"/>
  <c r="Q52" i="7"/>
  <c r="R52" i="7"/>
  <c r="S52" i="7"/>
  <c r="T52" i="7"/>
  <c r="M53" i="7"/>
  <c r="N53" i="7"/>
  <c r="O53" i="7"/>
  <c r="P53" i="7"/>
  <c r="Q53" i="7"/>
  <c r="R53" i="7"/>
  <c r="S53" i="7"/>
  <c r="T53" i="7"/>
  <c r="M54" i="7"/>
  <c r="N54" i="7"/>
  <c r="O54" i="7"/>
  <c r="P54" i="7"/>
  <c r="Q54" i="7"/>
  <c r="R54" i="7"/>
  <c r="S54" i="7"/>
  <c r="T54" i="7"/>
  <c r="M55" i="7"/>
  <c r="N55" i="7"/>
  <c r="O55" i="7"/>
  <c r="P55" i="7"/>
  <c r="Q55" i="7"/>
  <c r="R55" i="7"/>
  <c r="S55" i="7"/>
  <c r="T55" i="7"/>
  <c r="M56" i="7"/>
  <c r="N56" i="7"/>
  <c r="O56" i="7"/>
  <c r="P56" i="7"/>
  <c r="Q56" i="7"/>
  <c r="R56" i="7"/>
  <c r="S56" i="7"/>
  <c r="T56" i="7"/>
  <c r="M57" i="7"/>
  <c r="N57" i="7"/>
  <c r="O57" i="7"/>
  <c r="P57" i="7"/>
  <c r="Q57" i="7"/>
  <c r="R57" i="7"/>
  <c r="S57" i="7"/>
  <c r="T57" i="7"/>
  <c r="N34" i="7"/>
  <c r="O34" i="7"/>
  <c r="P34" i="7"/>
  <c r="Q34" i="7"/>
  <c r="R34" i="7"/>
  <c r="T34" i="7"/>
  <c r="M34" i="7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2" i="2"/>
  <c r="A14" i="12" l="1"/>
  <c r="Q8" i="12"/>
  <c r="Q13" i="12"/>
  <c r="L19" i="8"/>
  <c r="L24" i="8"/>
  <c r="L22" i="8"/>
  <c r="L14" i="8"/>
  <c r="L20" i="8"/>
  <c r="L12" i="8"/>
  <c r="L49" i="2"/>
  <c r="L41" i="2"/>
  <c r="L33" i="2"/>
  <c r="L25" i="2"/>
  <c r="L17" i="2"/>
  <c r="L9" i="2"/>
  <c r="I26" i="8"/>
  <c r="K26" i="8" s="1"/>
  <c r="I18" i="8"/>
  <c r="K18" i="8" s="1"/>
  <c r="I10" i="8"/>
  <c r="K10" i="8" s="1"/>
  <c r="H3" i="11"/>
  <c r="L16" i="2"/>
  <c r="I25" i="8"/>
  <c r="K25" i="8" s="1"/>
  <c r="I17" i="8"/>
  <c r="K17" i="8" s="1"/>
  <c r="L40" i="2"/>
  <c r="L32" i="2"/>
  <c r="L8" i="2"/>
  <c r="K48" i="2"/>
  <c r="K24" i="2"/>
  <c r="L47" i="2"/>
  <c r="L39" i="2"/>
  <c r="L31" i="2"/>
  <c r="L23" i="2"/>
  <c r="L15" i="2"/>
  <c r="L7" i="2"/>
  <c r="I24" i="8"/>
  <c r="K24" i="8" s="1"/>
  <c r="I16" i="8"/>
  <c r="K16" i="8" s="1"/>
  <c r="I8" i="8"/>
  <c r="K8" i="8" s="1"/>
  <c r="L46" i="2"/>
  <c r="L38" i="2"/>
  <c r="L30" i="2"/>
  <c r="L22" i="2"/>
  <c r="L14" i="2"/>
  <c r="L6" i="2"/>
  <c r="I23" i="8"/>
  <c r="K23" i="8" s="1"/>
  <c r="I15" i="8"/>
  <c r="K15" i="8" s="1"/>
  <c r="I7" i="8"/>
  <c r="K7" i="8" s="1"/>
  <c r="H2" i="11"/>
  <c r="I22" i="8"/>
  <c r="K22" i="8" s="1"/>
  <c r="I14" i="8"/>
  <c r="K14" i="8" s="1"/>
  <c r="I6" i="8"/>
  <c r="K6" i="8" s="1"/>
  <c r="H5" i="11"/>
  <c r="L26" i="8" s="1"/>
  <c r="L44" i="2"/>
  <c r="L36" i="2"/>
  <c r="L28" i="2"/>
  <c r="L20" i="2"/>
  <c r="L12" i="2"/>
  <c r="L4" i="2"/>
  <c r="I21" i="8"/>
  <c r="K21" i="8" s="1"/>
  <c r="I13" i="8"/>
  <c r="K13" i="8" s="1"/>
  <c r="I5" i="8"/>
  <c r="K5" i="8" s="1"/>
  <c r="L43" i="2"/>
  <c r="L35" i="2"/>
  <c r="L27" i="2"/>
  <c r="L19" i="2"/>
  <c r="L11" i="2"/>
  <c r="L3" i="2"/>
  <c r="I20" i="8"/>
  <c r="K20" i="8" s="1"/>
  <c r="I12" i="8"/>
  <c r="K12" i="8" s="1"/>
  <c r="I4" i="8"/>
  <c r="K4" i="8" s="1"/>
  <c r="I3" i="8"/>
  <c r="K3" i="8" s="1"/>
  <c r="I19" i="8"/>
  <c r="K19" i="8" s="1"/>
  <c r="I11" i="8"/>
  <c r="K11" i="8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L6" i="12"/>
  <c r="L11" i="12"/>
  <c r="S6" i="12" l="1"/>
  <c r="S11" i="12"/>
  <c r="D89" i="12"/>
  <c r="D85" i="12"/>
  <c r="D92" i="12"/>
  <c r="D83" i="12"/>
  <c r="D86" i="12"/>
  <c r="D93" i="12"/>
  <c r="D82" i="12"/>
  <c r="D84" i="12"/>
  <c r="D94" i="12"/>
  <c r="D88" i="12"/>
  <c r="D95" i="12"/>
  <c r="D87" i="12"/>
  <c r="D90" i="12"/>
  <c r="D91" i="12"/>
  <c r="D65" i="12"/>
  <c r="D75" i="12"/>
  <c r="D71" i="12"/>
  <c r="D67" i="12"/>
  <c r="D76" i="12"/>
  <c r="D78" i="12"/>
  <c r="D74" i="12"/>
  <c r="D70" i="12"/>
  <c r="D72" i="12"/>
  <c r="D77" i="12"/>
  <c r="D73" i="12"/>
  <c r="D69" i="12"/>
  <c r="D66" i="12"/>
  <c r="D68" i="12"/>
  <c r="L3" i="8"/>
  <c r="L7" i="8"/>
  <c r="L17" i="8"/>
  <c r="L5" i="8"/>
  <c r="L15" i="8"/>
  <c r="L25" i="8"/>
  <c r="L13" i="8"/>
  <c r="L23" i="8"/>
  <c r="L11" i="8"/>
  <c r="M3" i="8"/>
  <c r="L21" i="8"/>
  <c r="L10" i="8"/>
  <c r="L9" i="8"/>
  <c r="L8" i="8"/>
  <c r="L18" i="8"/>
  <c r="L4" i="8"/>
  <c r="L6" i="8"/>
  <c r="L16" i="8"/>
  <c r="D53" i="12"/>
  <c r="D54" i="12"/>
  <c r="D55" i="12"/>
  <c r="D57" i="12"/>
  <c r="D58" i="12"/>
  <c r="D59" i="12"/>
  <c r="D52" i="12"/>
  <c r="D60" i="12"/>
  <c r="D56" i="12"/>
  <c r="D38" i="12"/>
  <c r="D39" i="12"/>
  <c r="D40" i="12"/>
  <c r="D42" i="12"/>
  <c r="D35" i="12"/>
  <c r="D43" i="12"/>
  <c r="D36" i="12"/>
  <c r="D37" i="12"/>
  <c r="D41" i="12"/>
  <c r="M11" i="12"/>
  <c r="D48" i="12"/>
  <c r="D49" i="12"/>
  <c r="D50" i="12"/>
  <c r="D51" i="12"/>
  <c r="D47" i="12"/>
  <c r="L12" i="12"/>
  <c r="M6" i="12"/>
  <c r="D31" i="12"/>
  <c r="L7" i="12"/>
  <c r="D32" i="12"/>
  <c r="D33" i="12"/>
  <c r="D34" i="12"/>
  <c r="D30" i="12"/>
  <c r="S12" i="12" l="1"/>
  <c r="T11" i="12"/>
  <c r="T6" i="12"/>
  <c r="S7" i="12"/>
  <c r="J6" i="12"/>
  <c r="M8" i="8"/>
  <c r="M16" i="8"/>
  <c r="M24" i="8"/>
  <c r="M9" i="8"/>
  <c r="M17" i="8"/>
  <c r="M25" i="8"/>
  <c r="M10" i="8"/>
  <c r="M18" i="8"/>
  <c r="M26" i="8"/>
  <c r="Y19" i="8"/>
  <c r="Y20" i="8" s="1"/>
  <c r="M11" i="8"/>
  <c r="M19" i="8"/>
  <c r="M4" i="8"/>
  <c r="M12" i="8"/>
  <c r="M20" i="8"/>
  <c r="M5" i="8"/>
  <c r="M13" i="8"/>
  <c r="M21" i="8"/>
  <c r="M6" i="8"/>
  <c r="M14" i="8"/>
  <c r="M22" i="8"/>
  <c r="M7" i="8"/>
  <c r="M15" i="8"/>
  <c r="M23" i="8"/>
  <c r="N3" i="8"/>
  <c r="M12" i="12"/>
  <c r="M7" i="12"/>
  <c r="G75" i="12" l="1"/>
  <c r="G67" i="12"/>
  <c r="G74" i="12"/>
  <c r="G73" i="12"/>
  <c r="G66" i="12"/>
  <c r="G72" i="12"/>
  <c r="G71" i="12"/>
  <c r="G78" i="12"/>
  <c r="G70" i="12"/>
  <c r="G65" i="12"/>
  <c r="G77" i="12"/>
  <c r="G68" i="12"/>
  <c r="G69" i="12"/>
  <c r="G76" i="12"/>
  <c r="T12" i="12"/>
  <c r="U12" i="12" s="1"/>
  <c r="U11" i="12"/>
  <c r="T7" i="12"/>
  <c r="U7" i="12" s="1"/>
  <c r="U6" i="12"/>
  <c r="J11" i="12"/>
  <c r="N7" i="8"/>
  <c r="N15" i="8"/>
  <c r="N23" i="8"/>
  <c r="N8" i="8"/>
  <c r="N16" i="8"/>
  <c r="N24" i="8"/>
  <c r="N9" i="8"/>
  <c r="N17" i="8"/>
  <c r="N25" i="8"/>
  <c r="N10" i="8"/>
  <c r="N18" i="8"/>
  <c r="N26" i="8"/>
  <c r="N11" i="8"/>
  <c r="N19" i="8"/>
  <c r="N4" i="8"/>
  <c r="Z19" i="8"/>
  <c r="Z20" i="8" s="1"/>
  <c r="N12" i="8"/>
  <c r="N20" i="8"/>
  <c r="N5" i="8"/>
  <c r="N21" i="8"/>
  <c r="N13" i="8"/>
  <c r="N6" i="8"/>
  <c r="N14" i="8"/>
  <c r="N22" i="8"/>
  <c r="J7" i="12"/>
  <c r="G37" i="12"/>
  <c r="G43" i="12"/>
  <c r="G38" i="12"/>
  <c r="G35" i="12"/>
  <c r="G36" i="12"/>
  <c r="G42" i="12"/>
  <c r="J9" i="12"/>
  <c r="J8" i="12" s="1"/>
  <c r="K6" i="12"/>
  <c r="G33" i="12"/>
  <c r="G34" i="12"/>
  <c r="G40" i="12"/>
  <c r="G41" i="12"/>
  <c r="G32" i="12"/>
  <c r="G39" i="12"/>
  <c r="G30" i="12"/>
  <c r="G31" i="12"/>
  <c r="G92" i="12" l="1"/>
  <c r="G84" i="12"/>
  <c r="G91" i="12"/>
  <c r="G83" i="12"/>
  <c r="G90" i="12"/>
  <c r="G89" i="12"/>
  <c r="G88" i="12"/>
  <c r="G82" i="12"/>
  <c r="G95" i="12"/>
  <c r="G87" i="12"/>
  <c r="G94" i="12"/>
  <c r="G86" i="12"/>
  <c r="G93" i="12"/>
  <c r="G85" i="12"/>
  <c r="K7" i="12"/>
  <c r="N7" i="12" s="1"/>
  <c r="N6" i="12"/>
  <c r="G52" i="12"/>
  <c r="G59" i="12"/>
  <c r="G56" i="12"/>
  <c r="G51" i="12"/>
  <c r="G48" i="12"/>
  <c r="J12" i="12"/>
  <c r="G55" i="12"/>
  <c r="G58" i="12"/>
  <c r="J14" i="12"/>
  <c r="J13" i="12" s="1"/>
  <c r="G50" i="12"/>
  <c r="G54" i="12"/>
  <c r="G53" i="12"/>
  <c r="K11" i="12"/>
  <c r="G47" i="12"/>
  <c r="G57" i="12"/>
  <c r="G49" i="12"/>
  <c r="G60" i="12"/>
  <c r="K12" i="12" l="1"/>
  <c r="N12" i="12" s="1"/>
  <c r="N11" i="12"/>
</calcChain>
</file>

<file path=xl/sharedStrings.xml><?xml version="1.0" encoding="utf-8"?>
<sst xmlns="http://schemas.openxmlformats.org/spreadsheetml/2006/main" count="1800" uniqueCount="190">
  <si>
    <t>reg.NI.TotalPost96</t>
  </si>
  <si>
    <t>NI Residential</t>
  </si>
  <si>
    <t>reg.SI.TotalPost96</t>
  </si>
  <si>
    <t>SI Residential</t>
  </si>
  <si>
    <t>Date</t>
  </si>
  <si>
    <t>Total</t>
  </si>
  <si>
    <t>share_res_AKL</t>
  </si>
  <si>
    <t>share_res_CHC</t>
  </si>
  <si>
    <t>Period start</t>
  </si>
  <si>
    <t>Period end</t>
  </si>
  <si>
    <t>TA2025_V_2</t>
  </si>
  <si>
    <t>GWh</t>
  </si>
  <si>
    <t>na.rm</t>
  </si>
  <si>
    <t>city</t>
  </si>
  <si>
    <t>GW</t>
  </si>
  <si>
    <t>2024-07-04T12:00:00Z</t>
  </si>
  <si>
    <t>2024-07-04T12:30:00Z</t>
  </si>
  <si>
    <t>Auckland</t>
  </si>
  <si>
    <t>AKL</t>
  </si>
  <si>
    <t>2024-07-04T13:00:00Z</t>
  </si>
  <si>
    <t>2024-07-04T13:30:00Z</t>
  </si>
  <si>
    <t>2024-07-04T14:00:00Z</t>
  </si>
  <si>
    <t>2024-07-04T14:30:00Z</t>
  </si>
  <si>
    <t>2024-07-04T15:00:00Z</t>
  </si>
  <si>
    <t>2024-07-04T15:30:00Z</t>
  </si>
  <si>
    <t>2024-07-04T16:00:00Z</t>
  </si>
  <si>
    <t>2024-07-04T16:30:00Z</t>
  </si>
  <si>
    <t>2024-07-04T17:00:00Z</t>
  </si>
  <si>
    <t>2024-07-04T17:30:00Z</t>
  </si>
  <si>
    <t>2024-07-04T18:00:00Z</t>
  </si>
  <si>
    <t>2024-07-04T18:30:00Z</t>
  </si>
  <si>
    <t>2024-07-04T19:00:00Z</t>
  </si>
  <si>
    <t>2024-07-04T19:30:00Z</t>
  </si>
  <si>
    <t>2024-07-04T20:00:00Z</t>
  </si>
  <si>
    <t>2024-07-04T20:30:00Z</t>
  </si>
  <si>
    <t>2024-07-04T21:00:00Z</t>
  </si>
  <si>
    <t>2024-07-04T21:30:00Z</t>
  </si>
  <si>
    <t>2024-07-04T22:00:00Z</t>
  </si>
  <si>
    <t>2024-07-04T22:30:00Z</t>
  </si>
  <si>
    <t>2024-07-04T23:00:00Z</t>
  </si>
  <si>
    <t>2024-07-04T23:30:00Z</t>
  </si>
  <si>
    <t>2024-07-05T00:00:00Z</t>
  </si>
  <si>
    <t>2024-07-05T00:30:00Z</t>
  </si>
  <si>
    <t>2024-07-05T01:00:00Z</t>
  </si>
  <si>
    <t>2024-07-05T01:30:00Z</t>
  </si>
  <si>
    <t>2024-07-05T02:00:00Z</t>
  </si>
  <si>
    <t>2024-07-05T02:30:00Z</t>
  </si>
  <si>
    <t>2024-07-05T03:00:00Z</t>
  </si>
  <si>
    <t>2024-07-05T03:30:00Z</t>
  </si>
  <si>
    <t>2024-07-05T04:00:00Z</t>
  </si>
  <si>
    <t>2024-07-05T04:30:00Z</t>
  </si>
  <si>
    <t>2024-07-05T05:00:00Z</t>
  </si>
  <si>
    <t>2024-07-05T05:30:00Z</t>
  </si>
  <si>
    <t>2024-07-05T06:00:00Z</t>
  </si>
  <si>
    <t>2024-07-05T06:30:00Z</t>
  </si>
  <si>
    <t>2024-07-05T07:00:00Z</t>
  </si>
  <si>
    <t>2024-07-05T07:30:00Z</t>
  </si>
  <si>
    <t>2024-07-05T08:00:00Z</t>
  </si>
  <si>
    <t>2024-07-05T08:30:00Z</t>
  </si>
  <si>
    <t>2024-07-05T09:00:00Z</t>
  </si>
  <si>
    <t>2024-07-05T09:30:00Z</t>
  </si>
  <si>
    <t>2024-07-05T10:00:00Z</t>
  </si>
  <si>
    <t>2024-07-05T10:30:00Z</t>
  </si>
  <si>
    <t>2024-07-05T11:00:00Z</t>
  </si>
  <si>
    <t>2024-07-05T11:30:00Z</t>
  </si>
  <si>
    <t>2024-07-05T12:00:00Z</t>
  </si>
  <si>
    <t>Christchurch City</t>
  </si>
  <si>
    <t>CHC</t>
  </si>
  <si>
    <t>Row Labels</t>
  </si>
  <si>
    <t>Grand Total</t>
  </si>
  <si>
    <t>Sum of GW</t>
  </si>
  <si>
    <t>Column Labels</t>
  </si>
  <si>
    <t>Region</t>
  </si>
  <si>
    <t>Season</t>
  </si>
  <si>
    <t>DayType</t>
  </si>
  <si>
    <t>End Use Category</t>
  </si>
  <si>
    <t>Year</t>
  </si>
  <si>
    <t>Hour</t>
  </si>
  <si>
    <t>Power</t>
  </si>
  <si>
    <t>NZ</t>
  </si>
  <si>
    <t>Winter</t>
  </si>
  <si>
    <t>WD</t>
  </si>
  <si>
    <t>Space conditioning</t>
  </si>
  <si>
    <t>Water heating</t>
  </si>
  <si>
    <t>Sum of Power</t>
  </si>
  <si>
    <t>Cooking</t>
  </si>
  <si>
    <t>Generation</t>
  </si>
  <si>
    <t>IT&amp;HE</t>
  </si>
  <si>
    <t>Lighting</t>
  </si>
  <si>
    <t>Other Equipment</t>
  </si>
  <si>
    <t>Transport</t>
  </si>
  <si>
    <t>White goods</t>
  </si>
  <si>
    <t>SHARES of residential demand</t>
  </si>
  <si>
    <t>hour</t>
  </si>
  <si>
    <t>GW_avg</t>
  </si>
  <si>
    <t>filter</t>
  </si>
  <si>
    <t>TRUE</t>
  </si>
  <si>
    <t>hour_filter</t>
  </si>
  <si>
    <t>share_res_AKL_adj</t>
  </si>
  <si>
    <t>share_res_CHC_adj</t>
  </si>
  <si>
    <t>Sum of share_res_AKL_adj</t>
  </si>
  <si>
    <t>Sum of share_res_CHC_adj</t>
  </si>
  <si>
    <t>Total_AKL</t>
  </si>
  <si>
    <t>Total_CHC</t>
  </si>
  <si>
    <t>%</t>
  </si>
  <si>
    <t>share_SHDW</t>
  </si>
  <si>
    <t>share_DW</t>
  </si>
  <si>
    <t>share_SH</t>
  </si>
  <si>
    <t>SHDW_AKL</t>
  </si>
  <si>
    <t>SHDW_CHC</t>
  </si>
  <si>
    <t>NZ house split</t>
  </si>
  <si>
    <t>Villa Bungalow</t>
  </si>
  <si>
    <t>Mass Housing</t>
  </si>
  <si>
    <t>1970 House</t>
  </si>
  <si>
    <t>Post 78</t>
  </si>
  <si>
    <t>Total Demand (GW)</t>
  </si>
  <si>
    <t>Residential Share (%)</t>
  </si>
  <si>
    <t>SH and DW shares (%)</t>
  </si>
  <si>
    <t>Residential SHDW Demand (GW)</t>
  </si>
  <si>
    <t>Residential Post 78 SHDW Demand (MW)</t>
  </si>
  <si>
    <t>Residential Post 78 SHDW Demand AVG (MW)</t>
  </si>
  <si>
    <t>Max.Red.AKL</t>
  </si>
  <si>
    <t>Max.Red.CHC</t>
  </si>
  <si>
    <t>MW</t>
  </si>
  <si>
    <t>Maximum Reduction</t>
  </si>
  <si>
    <t>Effective Reduction</t>
  </si>
  <si>
    <t>Deferral Reduction</t>
  </si>
  <si>
    <t>Maximum limit</t>
  </si>
  <si>
    <t>h</t>
  </si>
  <si>
    <t>Deferral Limit</t>
  </si>
  <si>
    <t>Maximum Limit</t>
  </si>
  <si>
    <t>ref</t>
  </si>
  <si>
    <t>Location</t>
  </si>
  <si>
    <t>Tank Size</t>
  </si>
  <si>
    <t>Simulation results</t>
  </si>
  <si>
    <t>Defferal hours</t>
  </si>
  <si>
    <t>AKL peak load (W)</t>
  </si>
  <si>
    <t>CHC peak load (W)</t>
  </si>
  <si>
    <t>AKL weight</t>
  </si>
  <si>
    <t>CHC weight</t>
  </si>
  <si>
    <t>AKL load share</t>
  </si>
  <si>
    <t>CHC load share</t>
  </si>
  <si>
    <t>House type</t>
  </si>
  <si>
    <t>Demand Response limit</t>
  </si>
  <si>
    <t>SWH power</t>
  </si>
  <si>
    <t>D. Response limit</t>
  </si>
  <si>
    <t>AKL_SHDW_Large</t>
  </si>
  <si>
    <t>CHC_SHDW_Large</t>
  </si>
  <si>
    <t>AKL_DW</t>
  </si>
  <si>
    <t>CHC_DW</t>
  </si>
  <si>
    <t>DW_AKL_avg</t>
  </si>
  <si>
    <t>DW_CHC_ave</t>
  </si>
  <si>
    <t>SHDW_AKL_Large_ave</t>
  </si>
  <si>
    <t>SHDW_CHC_Large_ave</t>
  </si>
  <si>
    <t>SH</t>
  </si>
  <si>
    <t>DW</t>
  </si>
  <si>
    <t>(hours)</t>
  </si>
  <si>
    <t>Peak reduction possible from demand deferral</t>
  </si>
  <si>
    <t>(MW)</t>
  </si>
  <si>
    <t>Max. Peak reduction (MW)</t>
  </si>
  <si>
    <t>Feasible Peak Power Reduction</t>
  </si>
  <si>
    <t>Reduction in embedded power infrastructure</t>
  </si>
  <si>
    <r>
      <t>(tCO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e)</t>
    </r>
  </si>
  <si>
    <t>No. of houses</t>
  </si>
  <si>
    <t>Christchurch</t>
  </si>
  <si>
    <t>(L)</t>
  </si>
  <si>
    <t>All houses</t>
  </si>
  <si>
    <t>Large Houses</t>
  </si>
  <si>
    <t>Representative Population</t>
  </si>
  <si>
    <t>Heating type</t>
  </si>
  <si>
    <t>Water</t>
  </si>
  <si>
    <t xml:space="preserve">Space </t>
  </si>
  <si>
    <t>Reduction in embedded power infrastructure per household</t>
  </si>
  <si>
    <r>
      <t>(kgCO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e)</t>
    </r>
  </si>
  <si>
    <t>NI-AKL</t>
  </si>
  <si>
    <t>SI-CHC</t>
  </si>
  <si>
    <t>Deferal hours</t>
  </si>
  <si>
    <t>Est. max demand deferral</t>
  </si>
  <si>
    <t>Base</t>
  </si>
  <si>
    <t>HP-HP</t>
  </si>
  <si>
    <t>Embodied</t>
  </si>
  <si>
    <t>Operation</t>
  </si>
  <si>
    <t>HP-R</t>
  </si>
  <si>
    <t>HPl_Rb-HP</t>
  </si>
  <si>
    <t>HPl_Rb-R</t>
  </si>
  <si>
    <t>HYD500-HYD500</t>
  </si>
  <si>
    <t>Residential DW Demand (MW)</t>
  </si>
  <si>
    <t>ResidentialDW Demand AVG (MW)</t>
  </si>
  <si>
    <t>Peak following</t>
  </si>
  <si>
    <t>Ren. Following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</si>
</sst>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yyyy/mm/d\ h:mm:ss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5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0" xfId="1" applyFont="1"/>
    <xf numFmtId="165" fontId="0" fillId="0" borderId="0" xfId="1" applyNumberFormat="1" applyFont="1"/>
    <xf numFmtId="166" fontId="0" fillId="0" borderId="0" xfId="0" applyNumberFormat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9" fontId="0" fillId="4" borderId="0" xfId="1" applyFont="1" applyFill="1"/>
    <xf numFmtId="0" fontId="0" fillId="4" borderId="0" xfId="0" applyFill="1"/>
    <xf numFmtId="165" fontId="0" fillId="5" borderId="0" xfId="1" applyNumberFormat="1" applyFont="1" applyFill="1"/>
    <xf numFmtId="0" fontId="0" fillId="6" borderId="0" xfId="0" applyFill="1"/>
    <xf numFmtId="2" fontId="0" fillId="6" borderId="0" xfId="0" applyNumberFormat="1" applyFill="1"/>
    <xf numFmtId="0" fontId="0" fillId="7" borderId="0" xfId="0" applyFill="1"/>
    <xf numFmtId="2" fontId="0" fillId="8" borderId="0" xfId="0" applyNumberFormat="1" applyFill="1"/>
    <xf numFmtId="0" fontId="0" fillId="8" borderId="0" xfId="0" applyFill="1"/>
    <xf numFmtId="0" fontId="4" fillId="9" borderId="4" xfId="0" applyFont="1" applyFill="1" applyBorder="1"/>
    <xf numFmtId="0" fontId="0" fillId="10" borderId="0" xfId="0" applyFill="1"/>
    <xf numFmtId="2" fontId="0" fillId="10" borderId="0" xfId="0" applyNumberFormat="1" applyFill="1"/>
    <xf numFmtId="165" fontId="0" fillId="8" borderId="0" xfId="1" applyNumberFormat="1" applyFont="1" applyFill="1"/>
    <xf numFmtId="0" fontId="0" fillId="11" borderId="0" xfId="0" applyFill="1"/>
    <xf numFmtId="2" fontId="0" fillId="11" borderId="0" xfId="0" applyNumberFormat="1" applyFill="1"/>
    <xf numFmtId="0" fontId="3" fillId="6" borderId="0" xfId="0" applyFont="1" applyFill="1"/>
    <xf numFmtId="2" fontId="3" fillId="0" borderId="0" xfId="0" applyNumberFormat="1" applyFont="1"/>
    <xf numFmtId="1" fontId="0" fillId="4" borderId="0" xfId="0" applyNumberFormat="1" applyFill="1"/>
    <xf numFmtId="0" fontId="5" fillId="0" borderId="6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0" fillId="0" borderId="7" xfId="0" applyBorder="1"/>
    <xf numFmtId="0" fontId="5" fillId="0" borderId="7" xfId="0" applyFont="1" applyFill="1" applyBorder="1" applyAlignment="1">
      <alignment vertical="top" wrapText="1"/>
    </xf>
    <xf numFmtId="164" fontId="0" fillId="0" borderId="7" xfId="0" applyNumberFormat="1" applyBorder="1"/>
    <xf numFmtId="0" fontId="5" fillId="0" borderId="8" xfId="0" applyFont="1" applyBorder="1" applyAlignment="1">
      <alignment vertical="top" wrapText="1"/>
    </xf>
    <xf numFmtId="0" fontId="0" fillId="0" borderId="8" xfId="0" applyBorder="1"/>
    <xf numFmtId="0" fontId="5" fillId="0" borderId="8" xfId="0" applyFont="1" applyFill="1" applyBorder="1" applyAlignment="1">
      <alignment vertical="top" wrapText="1"/>
    </xf>
    <xf numFmtId="164" fontId="0" fillId="0" borderId="8" xfId="0" applyNumberFormat="1" applyBorder="1"/>
    <xf numFmtId="0" fontId="5" fillId="0" borderId="9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5" fillId="0" borderId="10" xfId="0" applyFont="1" applyFill="1" applyBorder="1" applyAlignment="1">
      <alignment vertical="top" wrapText="1"/>
    </xf>
    <xf numFmtId="0" fontId="5" fillId="0" borderId="5" xfId="0" applyFont="1" applyFill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0" fillId="0" borderId="12" xfId="0" applyBorder="1"/>
    <xf numFmtId="164" fontId="0" fillId="4" borderId="7" xfId="0" applyNumberFormat="1" applyFill="1" applyBorder="1"/>
    <xf numFmtId="0" fontId="0" fillId="0" borderId="7" xfId="0" applyFill="1" applyBorder="1"/>
    <xf numFmtId="164" fontId="0" fillId="0" borderId="7" xfId="0" applyNumberFormat="1" applyFill="1" applyBorder="1"/>
    <xf numFmtId="0" fontId="0" fillId="0" borderId="0" xfId="0" applyFill="1"/>
  </cellXfs>
  <cellStyles count="3">
    <cellStyle name="Normal" xfId="0" builtinId="0"/>
    <cellStyle name="Normal 2" xfId="2" xr:uid="{A7D33238-3F1C-49E3-AEC2-E5E0997C2E57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Electricity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216772083817395E-2"/>
          <c:y val="4.4760935910478125E-2"/>
          <c:w val="0.80185964459360615"/>
          <c:h val="0.73964739148196501"/>
        </c:manualLayout>
      </c:layout>
      <c:lineChart>
        <c:grouping val="standard"/>
        <c:varyColors val="0"/>
        <c:ser>
          <c:idx val="0"/>
          <c:order val="0"/>
          <c:tx>
            <c:strRef>
              <c:f>demand_city!$G$2</c:f>
              <c:strCache>
                <c:ptCount val="1"/>
                <c:pt idx="0">
                  <c:v>AKL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demand_city!$A$2:$A$49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cat>
          <c:val>
            <c:numRef>
              <c:f>demand_city!$H$2:$H$49</c:f>
              <c:numCache>
                <c:formatCode>General</c:formatCode>
                <c:ptCount val="48"/>
                <c:pt idx="0">
                  <c:v>1.236</c:v>
                </c:pt>
                <c:pt idx="1">
                  <c:v>1.1839999999999999</c:v>
                </c:pt>
                <c:pt idx="2">
                  <c:v>1.1479999999999999</c:v>
                </c:pt>
                <c:pt idx="3">
                  <c:v>1.1240000000000001</c:v>
                </c:pt>
                <c:pt idx="4">
                  <c:v>1.1040000000000001</c:v>
                </c:pt>
                <c:pt idx="5">
                  <c:v>1.0860000000000001</c:v>
                </c:pt>
                <c:pt idx="6">
                  <c:v>1.0820000000000001</c:v>
                </c:pt>
                <c:pt idx="7">
                  <c:v>1.0840000000000001</c:v>
                </c:pt>
                <c:pt idx="8">
                  <c:v>1.1000000000000001</c:v>
                </c:pt>
                <c:pt idx="9">
                  <c:v>1.1359999999999999</c:v>
                </c:pt>
                <c:pt idx="10">
                  <c:v>1.206</c:v>
                </c:pt>
                <c:pt idx="11">
                  <c:v>1.3080000000000001</c:v>
                </c:pt>
                <c:pt idx="12">
                  <c:v>1.482</c:v>
                </c:pt>
                <c:pt idx="13">
                  <c:v>1.6559999999999999</c:v>
                </c:pt>
                <c:pt idx="14">
                  <c:v>1.8480000000000001</c:v>
                </c:pt>
                <c:pt idx="15">
                  <c:v>1.994</c:v>
                </c:pt>
                <c:pt idx="16">
                  <c:v>2.0099999999999998</c:v>
                </c:pt>
                <c:pt idx="17">
                  <c:v>1.998</c:v>
                </c:pt>
                <c:pt idx="18">
                  <c:v>1.946</c:v>
                </c:pt>
                <c:pt idx="19">
                  <c:v>1.8759999999999999</c:v>
                </c:pt>
                <c:pt idx="20">
                  <c:v>1.8120000000000001</c:v>
                </c:pt>
                <c:pt idx="21">
                  <c:v>1.752</c:v>
                </c:pt>
                <c:pt idx="22">
                  <c:v>1.694</c:v>
                </c:pt>
                <c:pt idx="23">
                  <c:v>1.6479999999999999</c:v>
                </c:pt>
                <c:pt idx="24">
                  <c:v>1.6140000000000001</c:v>
                </c:pt>
                <c:pt idx="25">
                  <c:v>1.5820000000000001</c:v>
                </c:pt>
                <c:pt idx="26">
                  <c:v>1.556</c:v>
                </c:pt>
                <c:pt idx="27">
                  <c:v>1.526</c:v>
                </c:pt>
                <c:pt idx="28">
                  <c:v>1.5</c:v>
                </c:pt>
                <c:pt idx="29">
                  <c:v>1.484</c:v>
                </c:pt>
                <c:pt idx="30">
                  <c:v>1.472</c:v>
                </c:pt>
                <c:pt idx="31">
                  <c:v>1.498</c:v>
                </c:pt>
                <c:pt idx="32">
                  <c:v>1.548</c:v>
                </c:pt>
                <c:pt idx="33">
                  <c:v>1.6259999999999999</c:v>
                </c:pt>
                <c:pt idx="34">
                  <c:v>1.744</c:v>
                </c:pt>
                <c:pt idx="35">
                  <c:v>1.8919999999999999</c:v>
                </c:pt>
                <c:pt idx="36">
                  <c:v>1.9379999999999999</c:v>
                </c:pt>
                <c:pt idx="37">
                  <c:v>1.9319999999999999</c:v>
                </c:pt>
                <c:pt idx="38">
                  <c:v>1.9119999999999999</c:v>
                </c:pt>
                <c:pt idx="39">
                  <c:v>1.89</c:v>
                </c:pt>
                <c:pt idx="40">
                  <c:v>1.8480000000000001</c:v>
                </c:pt>
                <c:pt idx="41">
                  <c:v>1.786</c:v>
                </c:pt>
                <c:pt idx="42">
                  <c:v>1.776</c:v>
                </c:pt>
                <c:pt idx="43">
                  <c:v>1.732</c:v>
                </c:pt>
                <c:pt idx="44">
                  <c:v>1.6379999999999999</c:v>
                </c:pt>
                <c:pt idx="45">
                  <c:v>1.548</c:v>
                </c:pt>
                <c:pt idx="46">
                  <c:v>1.446</c:v>
                </c:pt>
                <c:pt idx="47">
                  <c:v>1.3520000000000001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8-43D5-8927-373A8DA943A5}"/>
            </c:ext>
          </c:extLst>
        </c:ser>
        <c:ser>
          <c:idx val="1"/>
          <c:order val="1"/>
          <c:tx>
            <c:strRef>
              <c:f>demand_city!$G$50</c:f>
              <c:strCache>
                <c:ptCount val="1"/>
                <c:pt idx="0">
                  <c:v>CHC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demand_city!$H$50:$H$97</c:f>
              <c:numCache>
                <c:formatCode>General</c:formatCode>
                <c:ptCount val="48"/>
                <c:pt idx="0">
                  <c:v>0.496</c:v>
                </c:pt>
                <c:pt idx="1">
                  <c:v>0.47</c:v>
                </c:pt>
                <c:pt idx="2">
                  <c:v>0.44800000000000001</c:v>
                </c:pt>
                <c:pt idx="3">
                  <c:v>0.43</c:v>
                </c:pt>
                <c:pt idx="4">
                  <c:v>0.41799999999999998</c:v>
                </c:pt>
                <c:pt idx="5">
                  <c:v>0.40799999999999997</c:v>
                </c:pt>
                <c:pt idx="6">
                  <c:v>0.40799999999999997</c:v>
                </c:pt>
                <c:pt idx="7">
                  <c:v>0.40400000000000003</c:v>
                </c:pt>
                <c:pt idx="8">
                  <c:v>0.41199999999999998</c:v>
                </c:pt>
                <c:pt idx="9">
                  <c:v>0.42</c:v>
                </c:pt>
                <c:pt idx="10">
                  <c:v>0.44600000000000001</c:v>
                </c:pt>
                <c:pt idx="11">
                  <c:v>0.47799999999999998</c:v>
                </c:pt>
                <c:pt idx="12">
                  <c:v>0.54600000000000004</c:v>
                </c:pt>
                <c:pt idx="13">
                  <c:v>0.60399999999999998</c:v>
                </c:pt>
                <c:pt idx="14">
                  <c:v>0.61799999999999999</c:v>
                </c:pt>
                <c:pt idx="15">
                  <c:v>0.628</c:v>
                </c:pt>
                <c:pt idx="16">
                  <c:v>0.64200000000000002</c:v>
                </c:pt>
                <c:pt idx="17">
                  <c:v>0.63600000000000001</c:v>
                </c:pt>
                <c:pt idx="18">
                  <c:v>0.63200000000000001</c:v>
                </c:pt>
                <c:pt idx="19">
                  <c:v>0.63800000000000001</c:v>
                </c:pt>
                <c:pt idx="20">
                  <c:v>0.64200000000000002</c:v>
                </c:pt>
                <c:pt idx="21">
                  <c:v>0.64400000000000002</c:v>
                </c:pt>
                <c:pt idx="22">
                  <c:v>0.63600000000000001</c:v>
                </c:pt>
                <c:pt idx="23">
                  <c:v>0.59</c:v>
                </c:pt>
                <c:pt idx="24">
                  <c:v>0.54600000000000004</c:v>
                </c:pt>
                <c:pt idx="25">
                  <c:v>0.52200000000000002</c:v>
                </c:pt>
                <c:pt idx="26">
                  <c:v>0.504</c:v>
                </c:pt>
                <c:pt idx="27">
                  <c:v>0.48399999999999999</c:v>
                </c:pt>
                <c:pt idx="28">
                  <c:v>0.46800000000000003</c:v>
                </c:pt>
                <c:pt idx="29">
                  <c:v>0.45400000000000001</c:v>
                </c:pt>
                <c:pt idx="30">
                  <c:v>0.45200000000000001</c:v>
                </c:pt>
                <c:pt idx="31">
                  <c:v>0.46599999999999903</c:v>
                </c:pt>
                <c:pt idx="32">
                  <c:v>0.48599999999999999</c:v>
                </c:pt>
                <c:pt idx="33">
                  <c:v>0.52400000000000002</c:v>
                </c:pt>
                <c:pt idx="34">
                  <c:v>0.56999999999999995</c:v>
                </c:pt>
                <c:pt idx="35">
                  <c:v>0.60399999999999998</c:v>
                </c:pt>
                <c:pt idx="36">
                  <c:v>0.60399999999999998</c:v>
                </c:pt>
                <c:pt idx="37">
                  <c:v>0.60599999999999998</c:v>
                </c:pt>
                <c:pt idx="38">
                  <c:v>0.60599999999999998</c:v>
                </c:pt>
                <c:pt idx="39">
                  <c:v>0.60399999999999998</c:v>
                </c:pt>
                <c:pt idx="40">
                  <c:v>0.6</c:v>
                </c:pt>
                <c:pt idx="41">
                  <c:v>0.58399999999999996</c:v>
                </c:pt>
                <c:pt idx="42">
                  <c:v>0.59199999999999997</c:v>
                </c:pt>
                <c:pt idx="43">
                  <c:v>0.57599999999999996</c:v>
                </c:pt>
                <c:pt idx="44">
                  <c:v>0.55800000000000005</c:v>
                </c:pt>
                <c:pt idx="45">
                  <c:v>0.54</c:v>
                </c:pt>
                <c:pt idx="46">
                  <c:v>0.52200000000000002</c:v>
                </c:pt>
                <c:pt idx="47">
                  <c:v>0.52200000000000002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8-43D5-8927-373A8DA94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945408"/>
        <c:axId val="374694128"/>
      </c:lineChart>
      <c:catAx>
        <c:axId val="83994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Hour</a:t>
                </a:r>
                <a:r>
                  <a:rPr lang="en-NZ" baseline="0"/>
                  <a:t> of day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Z"/>
            </a:p>
          </c:txPr>
        </c:title>
        <c:numFmt formatCode="General" sourceLinked="1"/>
        <c:majorTickMark val="cross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9412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746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Electricity Demand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45408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[aggregate_peak_embedded_method.xlsx]demand_city_pivot!PivotTable1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demand_city_pivot!$B$3:$B$4</c:f>
              <c:strCache>
                <c:ptCount val="1"/>
                <c:pt idx="0">
                  <c:v>AKL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demand_city_pivot!$A$5:$A$29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demand_city_pivot!$B$5:$B$29</c:f>
              <c:numCache>
                <c:formatCode>General</c:formatCode>
                <c:ptCount val="24"/>
                <c:pt idx="0">
                  <c:v>1.236</c:v>
                </c:pt>
                <c:pt idx="1">
                  <c:v>1.1479999999999999</c:v>
                </c:pt>
                <c:pt idx="2">
                  <c:v>1.1040000000000001</c:v>
                </c:pt>
                <c:pt idx="3">
                  <c:v>1.0820000000000001</c:v>
                </c:pt>
                <c:pt idx="4">
                  <c:v>1.1000000000000001</c:v>
                </c:pt>
                <c:pt idx="5">
                  <c:v>1.206</c:v>
                </c:pt>
                <c:pt idx="6">
                  <c:v>1.482</c:v>
                </c:pt>
                <c:pt idx="7">
                  <c:v>1.8480000000000001</c:v>
                </c:pt>
                <c:pt idx="8">
                  <c:v>2.0099999999999998</c:v>
                </c:pt>
                <c:pt idx="9">
                  <c:v>1.946</c:v>
                </c:pt>
                <c:pt idx="10">
                  <c:v>1.8120000000000001</c:v>
                </c:pt>
                <c:pt idx="11">
                  <c:v>1.694</c:v>
                </c:pt>
                <c:pt idx="12">
                  <c:v>1.6140000000000001</c:v>
                </c:pt>
                <c:pt idx="13">
                  <c:v>1.556</c:v>
                </c:pt>
                <c:pt idx="14">
                  <c:v>1.5</c:v>
                </c:pt>
                <c:pt idx="15">
                  <c:v>1.472</c:v>
                </c:pt>
                <c:pt idx="16">
                  <c:v>1.548</c:v>
                </c:pt>
                <c:pt idx="17">
                  <c:v>1.744</c:v>
                </c:pt>
                <c:pt idx="18">
                  <c:v>1.9379999999999999</c:v>
                </c:pt>
                <c:pt idx="19">
                  <c:v>1.9119999999999999</c:v>
                </c:pt>
                <c:pt idx="20">
                  <c:v>1.8480000000000001</c:v>
                </c:pt>
                <c:pt idx="21">
                  <c:v>1.776</c:v>
                </c:pt>
                <c:pt idx="22">
                  <c:v>1.6379999999999999</c:v>
                </c:pt>
                <c:pt idx="23">
                  <c:v>1.446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3-418E-B448-E36C5CB9ADF3}"/>
            </c:ext>
          </c:extLst>
        </c:ser>
        <c:ser>
          <c:idx val="1"/>
          <c:order val="1"/>
          <c:tx>
            <c:strRef>
              <c:f>demand_city_pivot!$C$3:$C$4</c:f>
              <c:strCache>
                <c:ptCount val="1"/>
                <c:pt idx="0">
                  <c:v>CHC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demand_city_pivot!$A$5:$A$29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demand_city_pivot!$C$5:$C$29</c:f>
              <c:numCache>
                <c:formatCode>General</c:formatCode>
                <c:ptCount val="24"/>
                <c:pt idx="0">
                  <c:v>0.496</c:v>
                </c:pt>
                <c:pt idx="1">
                  <c:v>0.44800000000000001</c:v>
                </c:pt>
                <c:pt idx="2">
                  <c:v>0.41799999999999998</c:v>
                </c:pt>
                <c:pt idx="3">
                  <c:v>0.40799999999999997</c:v>
                </c:pt>
                <c:pt idx="4">
                  <c:v>0.41199999999999998</c:v>
                </c:pt>
                <c:pt idx="5">
                  <c:v>0.44600000000000001</c:v>
                </c:pt>
                <c:pt idx="6">
                  <c:v>0.54600000000000004</c:v>
                </c:pt>
                <c:pt idx="7">
                  <c:v>0.61799999999999999</c:v>
                </c:pt>
                <c:pt idx="8">
                  <c:v>0.64200000000000002</c:v>
                </c:pt>
                <c:pt idx="9">
                  <c:v>0.63200000000000001</c:v>
                </c:pt>
                <c:pt idx="10">
                  <c:v>0.64200000000000002</c:v>
                </c:pt>
                <c:pt idx="11">
                  <c:v>0.63600000000000001</c:v>
                </c:pt>
                <c:pt idx="12">
                  <c:v>0.54600000000000004</c:v>
                </c:pt>
                <c:pt idx="13">
                  <c:v>0.504</c:v>
                </c:pt>
                <c:pt idx="14">
                  <c:v>0.46800000000000003</c:v>
                </c:pt>
                <c:pt idx="15">
                  <c:v>0.45200000000000001</c:v>
                </c:pt>
                <c:pt idx="16">
                  <c:v>0.48599999999999999</c:v>
                </c:pt>
                <c:pt idx="17">
                  <c:v>0.56999999999999995</c:v>
                </c:pt>
                <c:pt idx="18">
                  <c:v>0.60399999999999998</c:v>
                </c:pt>
                <c:pt idx="19">
                  <c:v>0.60599999999999998</c:v>
                </c:pt>
                <c:pt idx="20">
                  <c:v>0.6</c:v>
                </c:pt>
                <c:pt idx="21">
                  <c:v>0.59199999999999997</c:v>
                </c:pt>
                <c:pt idx="22">
                  <c:v>0.55800000000000005</c:v>
                </c:pt>
                <c:pt idx="23">
                  <c:v>0.52200000000000002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3-418E-B448-E36C5CB9A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464064"/>
        <c:axId val="1200973456"/>
      </c:lineChart>
      <c:catAx>
        <c:axId val="64546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973456"/>
        <c:crosses val="autoZero"/>
        <c:auto val="1"/>
        <c:lblAlgn val="ctr"/>
        <c:lblOffset val="100"/>
        <c:noMultiLvlLbl val="0"/>
      </c:catAx>
      <c:valAx>
        <c:axId val="12009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6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Share</a:t>
            </a:r>
            <a:r>
              <a:rPr lang="en-NZ" baseline="0"/>
              <a:t> of Residential Electricity Demand (EMI GXP scaling)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share_residential!$I$1</c:f>
              <c:strCache>
                <c:ptCount val="1"/>
                <c:pt idx="0">
                  <c:v>SI-CHC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share_residential!$A$2:$A$49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share_residential!$I$2:$I$49</c:f>
              <c:numCache>
                <c:formatCode>0%</c:formatCode>
                <c:ptCount val="48"/>
                <c:pt idx="0">
                  <c:v>0.36559929013130599</c:v>
                </c:pt>
                <c:pt idx="1">
                  <c:v>0.35205811237272183</c:v>
                </c:pt>
                <c:pt idx="2">
                  <c:v>0.33513360818284671</c:v>
                </c:pt>
                <c:pt idx="3">
                  <c:v>0.32476708559148099</c:v>
                </c:pt>
                <c:pt idx="4">
                  <c:v>0.3150092797826497</c:v>
                </c:pt>
                <c:pt idx="5">
                  <c:v>0.30292070651187153</c:v>
                </c:pt>
                <c:pt idx="6">
                  <c:v>0.30284965858003332</c:v>
                </c:pt>
                <c:pt idx="7">
                  <c:v>0.29576318886638431</c:v>
                </c:pt>
                <c:pt idx="8">
                  <c:v>0.29378582915758539</c:v>
                </c:pt>
                <c:pt idx="9">
                  <c:v>0.29011592731460373</c:v>
                </c:pt>
                <c:pt idx="10">
                  <c:v>0.29665480155504653</c:v>
                </c:pt>
                <c:pt idx="11">
                  <c:v>0.29726944723487442</c:v>
                </c:pt>
                <c:pt idx="12">
                  <c:v>0.30105846352116084</c:v>
                </c:pt>
                <c:pt idx="13">
                  <c:v>0.30370303536341925</c:v>
                </c:pt>
                <c:pt idx="14">
                  <c:v>0.32190237539716632</c:v>
                </c:pt>
                <c:pt idx="15">
                  <c:v>0.34499903273213228</c:v>
                </c:pt>
                <c:pt idx="16">
                  <c:v>0.37409462595519699</c:v>
                </c:pt>
                <c:pt idx="17">
                  <c:v>0.40043475309763321</c:v>
                </c:pt>
                <c:pt idx="18">
                  <c:v>0.42037350191084755</c:v>
                </c:pt>
                <c:pt idx="19">
                  <c:v>0.42335231698716497</c:v>
                </c:pt>
                <c:pt idx="20">
                  <c:v>0.42136520259183063</c:v>
                </c:pt>
                <c:pt idx="21">
                  <c:v>0.42036866591373689</c:v>
                </c:pt>
                <c:pt idx="22">
                  <c:v>0.40968077735612568</c:v>
                </c:pt>
                <c:pt idx="23">
                  <c:v>0.40121222636568227</c:v>
                </c:pt>
                <c:pt idx="24">
                  <c:v>0.40508605785860463</c:v>
                </c:pt>
                <c:pt idx="25">
                  <c:v>0.3877907050785005</c:v>
                </c:pt>
                <c:pt idx="26">
                  <c:v>0.37908561529031282</c:v>
                </c:pt>
                <c:pt idx="27">
                  <c:v>0.3641443180956811</c:v>
                </c:pt>
                <c:pt idx="28">
                  <c:v>0.343458306082214</c:v>
                </c:pt>
                <c:pt idx="29">
                  <c:v>0.33593531056453829</c:v>
                </c:pt>
                <c:pt idx="30">
                  <c:v>0.33330385232699561</c:v>
                </c:pt>
                <c:pt idx="31">
                  <c:v>0.32781911128786578</c:v>
                </c:pt>
                <c:pt idx="32">
                  <c:v>0.33144796747829491</c:v>
                </c:pt>
                <c:pt idx="33">
                  <c:v>0.32668164184616005</c:v>
                </c:pt>
                <c:pt idx="34">
                  <c:v>0.32810237775438639</c:v>
                </c:pt>
                <c:pt idx="35">
                  <c:v>0.34776954981563202</c:v>
                </c:pt>
                <c:pt idx="36">
                  <c:v>0.36007864112997634</c:v>
                </c:pt>
                <c:pt idx="37">
                  <c:v>0.39843734647583889</c:v>
                </c:pt>
                <c:pt idx="38">
                  <c:v>0.43340944940054432</c:v>
                </c:pt>
                <c:pt idx="39">
                  <c:v>0.43872633353951712</c:v>
                </c:pt>
                <c:pt idx="40">
                  <c:v>0.44434059273779236</c:v>
                </c:pt>
                <c:pt idx="41">
                  <c:v>0.44250413259535565</c:v>
                </c:pt>
                <c:pt idx="42">
                  <c:v>0.43756420882798075</c:v>
                </c:pt>
                <c:pt idx="43">
                  <c:v>0.41933657438454369</c:v>
                </c:pt>
                <c:pt idx="44">
                  <c:v>0.40675964155889383</c:v>
                </c:pt>
                <c:pt idx="45">
                  <c:v>0.39855847206949213</c:v>
                </c:pt>
                <c:pt idx="46">
                  <c:v>0.38913002153399823</c:v>
                </c:pt>
                <c:pt idx="47">
                  <c:v>0.38426818979724181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27-472C-BF78-A5439AED6C31}"/>
            </c:ext>
          </c:extLst>
        </c:ser>
        <c:ser>
          <c:idx val="1"/>
          <c:order val="1"/>
          <c:tx>
            <c:strRef>
              <c:f>share_residential!$H$1</c:f>
              <c:strCache>
                <c:ptCount val="1"/>
                <c:pt idx="0">
                  <c:v>NI-AKL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share_residential!$A$2:$A$49</c:f>
              <c:numCache>
                <c:formatCode>General</c:formatCode>
                <c:ptCount val="4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</c:numCache>
            </c:numRef>
          </c:xVal>
          <c:yVal>
            <c:numRef>
              <c:f>share_residential!$H$2:$H$49</c:f>
              <c:numCache>
                <c:formatCode>0%</c:formatCode>
                <c:ptCount val="48"/>
                <c:pt idx="0">
                  <c:v>0.44248849947454522</c:v>
                </c:pt>
                <c:pt idx="1">
                  <c:v>0.43817612235166259</c:v>
                </c:pt>
                <c:pt idx="2">
                  <c:v>0.42066544080932733</c:v>
                </c:pt>
                <c:pt idx="3">
                  <c:v>0.39392788487506486</c:v>
                </c:pt>
                <c:pt idx="4">
                  <c:v>0.38275078514347421</c:v>
                </c:pt>
                <c:pt idx="5">
                  <c:v>0.38183475964225333</c:v>
                </c:pt>
                <c:pt idx="6">
                  <c:v>0.37707196729685155</c:v>
                </c:pt>
                <c:pt idx="7">
                  <c:v>0.37168261400056241</c:v>
                </c:pt>
                <c:pt idx="8">
                  <c:v>0.37096647663283561</c:v>
                </c:pt>
                <c:pt idx="9">
                  <c:v>0.36745269094937177</c:v>
                </c:pt>
                <c:pt idx="10">
                  <c:v>0.37265474777832075</c:v>
                </c:pt>
                <c:pt idx="11">
                  <c:v>0.3751912502956673</c:v>
                </c:pt>
                <c:pt idx="12">
                  <c:v>0.380346742434369</c:v>
                </c:pt>
                <c:pt idx="13">
                  <c:v>0.39304522551757642</c:v>
                </c:pt>
                <c:pt idx="14">
                  <c:v>0.41303083155439879</c:v>
                </c:pt>
                <c:pt idx="15">
                  <c:v>0.47286584764581102</c:v>
                </c:pt>
                <c:pt idx="16">
                  <c:v>0.50129571071236556</c:v>
                </c:pt>
                <c:pt idx="17">
                  <c:v>0.48354490493331015</c:v>
                </c:pt>
                <c:pt idx="18">
                  <c:v>0.47066274029066346</c:v>
                </c:pt>
                <c:pt idx="19">
                  <c:v>0.44766084314546628</c:v>
                </c:pt>
                <c:pt idx="20">
                  <c:v>0.42978222920162978</c:v>
                </c:pt>
                <c:pt idx="21">
                  <c:v>0.40366632807590491</c:v>
                </c:pt>
                <c:pt idx="22">
                  <c:v>0.38699724131737573</c:v>
                </c:pt>
                <c:pt idx="23">
                  <c:v>0.36607247995164388</c:v>
                </c:pt>
                <c:pt idx="24">
                  <c:v>0.34315376706509859</c:v>
                </c:pt>
                <c:pt idx="25">
                  <c:v>0.33960085740608914</c:v>
                </c:pt>
                <c:pt idx="26">
                  <c:v>0.34215574203147547</c:v>
                </c:pt>
                <c:pt idx="27">
                  <c:v>0.3405014435905897</c:v>
                </c:pt>
                <c:pt idx="28">
                  <c:v>0.34564463980260196</c:v>
                </c:pt>
                <c:pt idx="29">
                  <c:v>0.34477638012530459</c:v>
                </c:pt>
                <c:pt idx="30">
                  <c:v>0.33679104959093981</c:v>
                </c:pt>
                <c:pt idx="31">
                  <c:v>0.34229742493510146</c:v>
                </c:pt>
                <c:pt idx="32">
                  <c:v>0.34468718283799848</c:v>
                </c:pt>
                <c:pt idx="33">
                  <c:v>0.3589550052025261</c:v>
                </c:pt>
                <c:pt idx="34">
                  <c:v>0.37124287119787308</c:v>
                </c:pt>
                <c:pt idx="35">
                  <c:v>0.38648209580983722</c:v>
                </c:pt>
                <c:pt idx="36">
                  <c:v>0.43386490123184096</c:v>
                </c:pt>
                <c:pt idx="37">
                  <c:v>0.47192169348734653</c:v>
                </c:pt>
                <c:pt idx="38">
                  <c:v>0.50156898662032612</c:v>
                </c:pt>
                <c:pt idx="39">
                  <c:v>0.5169890521266437</c:v>
                </c:pt>
                <c:pt idx="40">
                  <c:v>0.50142490493447212</c:v>
                </c:pt>
                <c:pt idx="41">
                  <c:v>0.51761964865521171</c:v>
                </c:pt>
                <c:pt idx="42">
                  <c:v>0.53207565017350567</c:v>
                </c:pt>
                <c:pt idx="43">
                  <c:v>0.53101261534527644</c:v>
                </c:pt>
                <c:pt idx="44">
                  <c:v>0.5178055686503088</c:v>
                </c:pt>
                <c:pt idx="45">
                  <c:v>0.505330324260166</c:v>
                </c:pt>
                <c:pt idx="46">
                  <c:v>0.48581309931329714</c:v>
                </c:pt>
                <c:pt idx="47">
                  <c:v>0.46728197182928338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27-472C-BF78-A5439AED6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911408"/>
        <c:axId val="566324064"/>
      </c:scatterChart>
      <c:valAx>
        <c:axId val="833911408"/>
        <c:scaling>
          <c:orientation val="minMax"/>
          <c:max val="2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24064"/>
        <c:crosses val="autoZero"/>
        <c:crossBetween val="midCat"/>
        <c:majorUnit val="1"/>
      </c:valAx>
      <c:valAx>
        <c:axId val="5663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Residential Share of Total</a:t>
                </a:r>
                <a:r>
                  <a:rPr lang="en-US" sz="800" baseline="0"/>
                  <a:t> Electricity Demand</a:t>
                </a:r>
                <a:r>
                  <a:rPr lang="en-US" sz="800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accent3">
                <a:lumMod val="20000"/>
                <a:lumOff val="8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1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Residential Baseline 2021 Study (Forecast</a:t>
            </a:r>
            <a:r>
              <a:rPr lang="en-US" baseline="0"/>
              <a:t> </a:t>
            </a:r>
            <a:r>
              <a:rPr lang="en-US"/>
              <a:t>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NZ_SHDW_share!$Q$33</c:f>
              <c:strCache>
                <c:ptCount val="1"/>
                <c:pt idx="0">
                  <c:v>Space conditioning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NZ_SHDW_share!$A$34:$A$57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NZ_SHDW_share!$Q$34:$Q$57</c:f>
              <c:numCache>
                <c:formatCode>0.0%</c:formatCode>
                <c:ptCount val="24"/>
                <c:pt idx="0">
                  <c:v>0.2110267552518309</c:v>
                </c:pt>
                <c:pt idx="1">
                  <c:v>0.21705210641314568</c:v>
                </c:pt>
                <c:pt idx="2">
                  <c:v>0.2329483396594953</c:v>
                </c:pt>
                <c:pt idx="3">
                  <c:v>0.25756199347167263</c:v>
                </c:pt>
                <c:pt idx="4">
                  <c:v>0.31128702125394819</c:v>
                </c:pt>
                <c:pt idx="5">
                  <c:v>0.39805120529625193</c:v>
                </c:pt>
                <c:pt idx="6">
                  <c:v>0.53991137776616138</c:v>
                </c:pt>
                <c:pt idx="7">
                  <c:v>0.44834877687108593</c:v>
                </c:pt>
                <c:pt idx="8">
                  <c:v>0.32065498760304462</c:v>
                </c:pt>
                <c:pt idx="9">
                  <c:v>0.2267729519607051</c:v>
                </c:pt>
                <c:pt idx="10">
                  <c:v>0.17138229634069049</c:v>
                </c:pt>
                <c:pt idx="11">
                  <c:v>0.14519071377926046</c:v>
                </c:pt>
                <c:pt idx="12">
                  <c:v>0.16546938588383558</c:v>
                </c:pt>
                <c:pt idx="13">
                  <c:v>0.18207103708380223</c:v>
                </c:pt>
                <c:pt idx="14">
                  <c:v>0.20716223859526919</c:v>
                </c:pt>
                <c:pt idx="15">
                  <c:v>0.26885129110375344</c:v>
                </c:pt>
                <c:pt idx="16">
                  <c:v>0.33289771162832582</c:v>
                </c:pt>
                <c:pt idx="17">
                  <c:v>0.37682018665308786</c:v>
                </c:pt>
                <c:pt idx="18">
                  <c:v>0.40694276952804531</c:v>
                </c:pt>
                <c:pt idx="19">
                  <c:v>0.43405103009889451</c:v>
                </c:pt>
                <c:pt idx="20">
                  <c:v>0.44706357218115522</c:v>
                </c:pt>
                <c:pt idx="21">
                  <c:v>0.401479578465397</c:v>
                </c:pt>
                <c:pt idx="22">
                  <c:v>0.28934229951342094</c:v>
                </c:pt>
                <c:pt idx="23">
                  <c:v>0.20310649447884219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E-4BDC-8D4B-9DC56884991E}"/>
            </c:ext>
          </c:extLst>
        </c:ser>
        <c:ser>
          <c:idx val="2"/>
          <c:order val="1"/>
          <c:tx>
            <c:strRef>
              <c:f>NZ_SHDW_share!$S$33</c:f>
              <c:strCache>
                <c:ptCount val="1"/>
                <c:pt idx="0">
                  <c:v>Water heating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NZ_SHDW_share!$A$34:$A$57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NZ_SHDW_share!$S$34:$S$57</c:f>
              <c:numCache>
                <c:formatCode>0.0%</c:formatCode>
                <c:ptCount val="24"/>
                <c:pt idx="0">
                  <c:v>0.24715831594041079</c:v>
                </c:pt>
                <c:pt idx="1">
                  <c:v>0.268023364751869</c:v>
                </c:pt>
                <c:pt idx="2">
                  <c:v>0.23661862405139478</c:v>
                </c:pt>
                <c:pt idx="3">
                  <c:v>0.20399242407543114</c:v>
                </c:pt>
                <c:pt idx="4">
                  <c:v>0.2715350202683306</c:v>
                </c:pt>
                <c:pt idx="5">
                  <c:v>0.25084950038124132</c:v>
                </c:pt>
                <c:pt idx="6">
                  <c:v>0.24603903184183135</c:v>
                </c:pt>
                <c:pt idx="7">
                  <c:v>0.35623277334401399</c:v>
                </c:pt>
                <c:pt idx="8">
                  <c:v>0.3962882709328881</c:v>
                </c:pt>
                <c:pt idx="9">
                  <c:v>0.36945164108267825</c:v>
                </c:pt>
                <c:pt idx="10">
                  <c:v>0.38528273001952851</c:v>
                </c:pt>
                <c:pt idx="11">
                  <c:v>0.40616042896193405</c:v>
                </c:pt>
                <c:pt idx="12">
                  <c:v>0.34646024376642864</c:v>
                </c:pt>
                <c:pt idx="13">
                  <c:v>0.30055821638813629</c:v>
                </c:pt>
                <c:pt idx="14">
                  <c:v>0.24443820631676871</c:v>
                </c:pt>
                <c:pt idx="15">
                  <c:v>0.23485719415208614</c:v>
                </c:pt>
                <c:pt idx="16">
                  <c:v>0.18924470743706942</c:v>
                </c:pt>
                <c:pt idx="17">
                  <c:v>0.16548263799619439</c:v>
                </c:pt>
                <c:pt idx="18">
                  <c:v>0.19193509016844881</c:v>
                </c:pt>
                <c:pt idx="19">
                  <c:v>0.19260843472283365</c:v>
                </c:pt>
                <c:pt idx="20">
                  <c:v>0.21592579838794349</c:v>
                </c:pt>
                <c:pt idx="21">
                  <c:v>0.24304211190649636</c:v>
                </c:pt>
                <c:pt idx="22">
                  <c:v>0.27929288819635428</c:v>
                </c:pt>
                <c:pt idx="23">
                  <c:v>0.29219043640050002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2E-4BDC-8D4B-9DC568849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021280"/>
        <c:axId val="907027280"/>
      </c:areaChart>
      <c:catAx>
        <c:axId val="11920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27280"/>
        <c:crosses val="autoZero"/>
        <c:auto val="1"/>
        <c:lblAlgn val="ctr"/>
        <c:lblOffset val="100"/>
        <c:noMultiLvlLbl val="0"/>
      </c:catAx>
      <c:valAx>
        <c:axId val="9070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SWH share of residential electricity demand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2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Aggregated Electricity SHDW Demand for Post 1978 houses during peak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09832125781445"/>
          <c:y val="0.25526501766784454"/>
          <c:w val="0.83182440894179921"/>
          <c:h val="0.489006241710952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Method!$K$2</c:f>
              <c:strCache>
                <c:ptCount val="1"/>
                <c:pt idx="0">
                  <c:v>AKL_SHDW_Large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Method!$A$3:$A$26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Method!$K$3:$K$26</c:f>
              <c:numCache>
                <c:formatCode>General</c:formatCode>
                <c:ptCount val="24"/>
                <c:pt idx="0">
                  <c:v>92.636185834359509</c:v>
                </c:pt>
                <c:pt idx="1">
                  <c:v>84.256372863781536</c:v>
                </c:pt>
                <c:pt idx="2">
                  <c:v>73.621286231112094</c:v>
                </c:pt>
                <c:pt idx="3">
                  <c:v>69.454497742261182</c:v>
                </c:pt>
                <c:pt idx="4">
                  <c:v>87.93106313803645</c:v>
                </c:pt>
                <c:pt idx="5">
                  <c:v>108.70472905617332</c:v>
                </c:pt>
                <c:pt idx="6">
                  <c:v>167.32225747337952</c:v>
                </c:pt>
                <c:pt idx="7">
                  <c:v>244.66160469528683</c:v>
                </c:pt>
                <c:pt idx="8">
                  <c:v>263.6073428419096</c:v>
                </c:pt>
                <c:pt idx="9">
                  <c:v>197.90609473998296</c:v>
                </c:pt>
                <c:pt idx="10">
                  <c:v>156.14987427011752</c:v>
                </c:pt>
                <c:pt idx="11">
                  <c:v>130.64343205099735</c:v>
                </c:pt>
                <c:pt idx="12">
                  <c:v>104.78259674063766</c:v>
                </c:pt>
                <c:pt idx="13">
                  <c:v>95.221849034414902</c:v>
                </c:pt>
                <c:pt idx="14">
                  <c:v>86.870102689066528</c:v>
                </c:pt>
                <c:pt idx="15">
                  <c:v>93.524231068641427</c:v>
                </c:pt>
                <c:pt idx="16">
                  <c:v>105.63856992656686</c:v>
                </c:pt>
                <c:pt idx="17">
                  <c:v>133.10999105865022</c:v>
                </c:pt>
                <c:pt idx="18">
                  <c:v>195.26689886960747</c:v>
                </c:pt>
                <c:pt idx="19">
                  <c:v>226.68144988769563</c:v>
                </c:pt>
                <c:pt idx="20">
                  <c:v>231.90622921725799</c:v>
                </c:pt>
                <c:pt idx="21">
                  <c:v>226.02711041871734</c:v>
                </c:pt>
                <c:pt idx="22">
                  <c:v>177.00749597307691</c:v>
                </c:pt>
                <c:pt idx="23">
                  <c:v>126.7887917345985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DC-4229-BAA4-AA877C8C832F}"/>
            </c:ext>
          </c:extLst>
        </c:ser>
        <c:ser>
          <c:idx val="1"/>
          <c:order val="1"/>
          <c:tx>
            <c:strRef>
              <c:f>Method!$L$2</c:f>
              <c:strCache>
                <c:ptCount val="1"/>
                <c:pt idx="0">
                  <c:v>CHC_SHDW_Large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Method!$A$3:$A$26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Method!$L$3:$L$26</c:f>
              <c:numCache>
                <c:formatCode>General</c:formatCode>
                <c:ptCount val="24"/>
                <c:pt idx="0">
                  <c:v>35.044068525536773</c:v>
                </c:pt>
                <c:pt idx="1">
                  <c:v>30.813473239063367</c:v>
                </c:pt>
                <c:pt idx="2">
                  <c:v>26.060805079097364</c:v>
                </c:pt>
                <c:pt idx="3">
                  <c:v>24.221656971079309</c:v>
                </c:pt>
                <c:pt idx="4">
                  <c:v>30.126432483422782</c:v>
                </c:pt>
                <c:pt idx="5">
                  <c:v>36.933367126574595</c:v>
                </c:pt>
                <c:pt idx="6">
                  <c:v>55.763068376321954</c:v>
                </c:pt>
                <c:pt idx="7">
                  <c:v>71.25164901554831</c:v>
                </c:pt>
                <c:pt idx="8">
                  <c:v>76.600649163857142</c:v>
                </c:pt>
                <c:pt idx="9">
                  <c:v>68.312950624058729</c:v>
                </c:pt>
                <c:pt idx="10">
                  <c:v>64.63660058898526</c:v>
                </c:pt>
                <c:pt idx="11">
                  <c:v>61.097535009760577</c:v>
                </c:pt>
                <c:pt idx="12">
                  <c:v>47.619336522539669</c:v>
                </c:pt>
                <c:pt idx="13">
                  <c:v>38.845624865624863</c:v>
                </c:pt>
                <c:pt idx="14">
                  <c:v>30.852930231385297</c:v>
                </c:pt>
                <c:pt idx="15">
                  <c:v>32.342581769151835</c:v>
                </c:pt>
                <c:pt idx="16">
                  <c:v>35.884873300042635</c:v>
                </c:pt>
                <c:pt idx="17">
                  <c:v>44.89064767267778</c:v>
                </c:pt>
                <c:pt idx="18">
                  <c:v>58.95418991918266</c:v>
                </c:pt>
                <c:pt idx="19">
                  <c:v>71.164446198770676</c:v>
                </c:pt>
                <c:pt idx="20">
                  <c:v>75.801909185842192</c:v>
                </c:pt>
                <c:pt idx="21">
                  <c:v>70.252943415538653</c:v>
                </c:pt>
                <c:pt idx="22">
                  <c:v>54.90477777588211</c:v>
                </c:pt>
                <c:pt idx="23">
                  <c:v>42.964923615992703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DC-4229-BAA4-AA877C8C832F}"/>
            </c:ext>
          </c:extLst>
        </c:ser>
        <c:ser>
          <c:idx val="2"/>
          <c:order val="2"/>
          <c:tx>
            <c:v>avgAKL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-0.15453960077269802"/>
                  <c:y val="-7.53828032979976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F9-4795-B91C-BE4E846C89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Method!$A$3:$A$26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Method!$M$3:$M$26</c:f>
              <c:numCache>
                <c:formatCode>General</c:formatCode>
                <c:ptCount val="24"/>
                <c:pt idx="0">
                  <c:v>144.9883357315137</c:v>
                </c:pt>
                <c:pt idx="1">
                  <c:v>144.9883357315137</c:v>
                </c:pt>
                <c:pt idx="2">
                  <c:v>144.9883357315137</c:v>
                </c:pt>
                <c:pt idx="3">
                  <c:v>144.9883357315137</c:v>
                </c:pt>
                <c:pt idx="4">
                  <c:v>144.9883357315137</c:v>
                </c:pt>
                <c:pt idx="5">
                  <c:v>144.9883357315137</c:v>
                </c:pt>
                <c:pt idx="6">
                  <c:v>144.9883357315137</c:v>
                </c:pt>
                <c:pt idx="7">
                  <c:v>144.9883357315137</c:v>
                </c:pt>
                <c:pt idx="8">
                  <c:v>144.9883357315137</c:v>
                </c:pt>
                <c:pt idx="9">
                  <c:v>144.9883357315137</c:v>
                </c:pt>
                <c:pt idx="10">
                  <c:v>144.9883357315137</c:v>
                </c:pt>
                <c:pt idx="11">
                  <c:v>144.9883357315137</c:v>
                </c:pt>
                <c:pt idx="12">
                  <c:v>144.9883357315137</c:v>
                </c:pt>
                <c:pt idx="13">
                  <c:v>144.9883357315137</c:v>
                </c:pt>
                <c:pt idx="14">
                  <c:v>144.9883357315137</c:v>
                </c:pt>
                <c:pt idx="15">
                  <c:v>144.9883357315137</c:v>
                </c:pt>
                <c:pt idx="16">
                  <c:v>144.9883357315137</c:v>
                </c:pt>
                <c:pt idx="17">
                  <c:v>144.9883357315137</c:v>
                </c:pt>
                <c:pt idx="18">
                  <c:v>144.9883357315137</c:v>
                </c:pt>
                <c:pt idx="19">
                  <c:v>144.9883357315137</c:v>
                </c:pt>
                <c:pt idx="20">
                  <c:v>144.9883357315137</c:v>
                </c:pt>
                <c:pt idx="21">
                  <c:v>144.9883357315137</c:v>
                </c:pt>
                <c:pt idx="22">
                  <c:v>144.9883357315137</c:v>
                </c:pt>
                <c:pt idx="23">
                  <c:v>144.9883357315137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DC-4229-BAA4-AA877C8C832F}"/>
            </c:ext>
          </c:extLst>
        </c:ser>
        <c:ser>
          <c:idx val="3"/>
          <c:order val="3"/>
          <c:tx>
            <c:v>avgCHC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2.3180940115904606E-2"/>
                  <c:y val="-7.06713780918727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F9-4795-B91C-BE4E846C89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Method!$A$3:$A$26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Method!$N$3:$N$26</c:f>
              <c:numCache>
                <c:formatCode>General</c:formatCode>
                <c:ptCount val="24"/>
                <c:pt idx="0">
                  <c:v>49.389226694830718</c:v>
                </c:pt>
                <c:pt idx="1">
                  <c:v>49.389226694830718</c:v>
                </c:pt>
                <c:pt idx="2">
                  <c:v>49.389226694830718</c:v>
                </c:pt>
                <c:pt idx="3">
                  <c:v>49.389226694830718</c:v>
                </c:pt>
                <c:pt idx="4">
                  <c:v>49.389226694830718</c:v>
                </c:pt>
                <c:pt idx="5">
                  <c:v>49.389226694830718</c:v>
                </c:pt>
                <c:pt idx="6">
                  <c:v>49.389226694830718</c:v>
                </c:pt>
                <c:pt idx="7">
                  <c:v>49.389226694830718</c:v>
                </c:pt>
                <c:pt idx="8">
                  <c:v>49.389226694830718</c:v>
                </c:pt>
                <c:pt idx="9">
                  <c:v>49.389226694830718</c:v>
                </c:pt>
                <c:pt idx="10">
                  <c:v>49.389226694830718</c:v>
                </c:pt>
                <c:pt idx="11">
                  <c:v>49.389226694830718</c:v>
                </c:pt>
                <c:pt idx="12">
                  <c:v>49.389226694830718</c:v>
                </c:pt>
                <c:pt idx="13">
                  <c:v>49.389226694830718</c:v>
                </c:pt>
                <c:pt idx="14">
                  <c:v>49.389226694830718</c:v>
                </c:pt>
                <c:pt idx="15">
                  <c:v>49.389226694830718</c:v>
                </c:pt>
                <c:pt idx="16">
                  <c:v>49.389226694830718</c:v>
                </c:pt>
                <c:pt idx="17">
                  <c:v>49.389226694830718</c:v>
                </c:pt>
                <c:pt idx="18">
                  <c:v>49.389226694830718</c:v>
                </c:pt>
                <c:pt idx="19">
                  <c:v>49.389226694830718</c:v>
                </c:pt>
                <c:pt idx="20">
                  <c:v>49.389226694830718</c:v>
                </c:pt>
                <c:pt idx="21">
                  <c:v>49.389226694830718</c:v>
                </c:pt>
                <c:pt idx="22">
                  <c:v>49.389226694830718</c:v>
                </c:pt>
                <c:pt idx="23">
                  <c:v>49.389226694830718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DC-4229-BAA4-AA877C8C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917056"/>
        <c:axId val="892172688"/>
      </c:scatterChart>
      <c:valAx>
        <c:axId val="1025917056"/>
        <c:scaling>
          <c:orientation val="minMax"/>
          <c:max val="2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72688"/>
        <c:crosses val="autoZero"/>
        <c:crossBetween val="midCat"/>
        <c:majorUnit val="1"/>
      </c:valAx>
      <c:valAx>
        <c:axId val="8921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SHW Electricity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91705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9832125781445"/>
          <c:y val="6.6924190529995403E-2"/>
          <c:w val="0.83182440894179921"/>
          <c:h val="0.6773471981921542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Method!$K$2</c:f>
              <c:strCache>
                <c:ptCount val="1"/>
                <c:pt idx="0">
                  <c:v>AKL_SHDW_Large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Method!$A$3:$A$26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Method!$K$3:$K$26</c:f>
              <c:numCache>
                <c:formatCode>General</c:formatCode>
                <c:ptCount val="24"/>
                <c:pt idx="0">
                  <c:v>92.636185834359509</c:v>
                </c:pt>
                <c:pt idx="1">
                  <c:v>84.256372863781536</c:v>
                </c:pt>
                <c:pt idx="2">
                  <c:v>73.621286231112094</c:v>
                </c:pt>
                <c:pt idx="3">
                  <c:v>69.454497742261182</c:v>
                </c:pt>
                <c:pt idx="4">
                  <c:v>87.93106313803645</c:v>
                </c:pt>
                <c:pt idx="5">
                  <c:v>108.70472905617332</c:v>
                </c:pt>
                <c:pt idx="6">
                  <c:v>167.32225747337952</c:v>
                </c:pt>
                <c:pt idx="7">
                  <c:v>244.66160469528683</c:v>
                </c:pt>
                <c:pt idx="8">
                  <c:v>263.6073428419096</c:v>
                </c:pt>
                <c:pt idx="9">
                  <c:v>197.90609473998296</c:v>
                </c:pt>
                <c:pt idx="10">
                  <c:v>156.14987427011752</c:v>
                </c:pt>
                <c:pt idx="11">
                  <c:v>130.64343205099735</c:v>
                </c:pt>
                <c:pt idx="12">
                  <c:v>104.78259674063766</c:v>
                </c:pt>
                <c:pt idx="13">
                  <c:v>95.221849034414902</c:v>
                </c:pt>
                <c:pt idx="14">
                  <c:v>86.870102689066528</c:v>
                </c:pt>
                <c:pt idx="15">
                  <c:v>93.524231068641427</c:v>
                </c:pt>
                <c:pt idx="16">
                  <c:v>105.63856992656686</c:v>
                </c:pt>
                <c:pt idx="17">
                  <c:v>133.10999105865022</c:v>
                </c:pt>
                <c:pt idx="18">
                  <c:v>195.26689886960747</c:v>
                </c:pt>
                <c:pt idx="19">
                  <c:v>226.68144988769563</c:v>
                </c:pt>
                <c:pt idx="20">
                  <c:v>231.90622921725799</c:v>
                </c:pt>
                <c:pt idx="21">
                  <c:v>226.02711041871734</c:v>
                </c:pt>
                <c:pt idx="22">
                  <c:v>177.00749597307691</c:v>
                </c:pt>
                <c:pt idx="23">
                  <c:v>126.7887917345985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0A-4354-8E0E-90EDEBD0E431}"/>
            </c:ext>
          </c:extLst>
        </c:ser>
        <c:ser>
          <c:idx val="1"/>
          <c:order val="1"/>
          <c:tx>
            <c:strRef>
              <c:f>Method!$L$2</c:f>
              <c:strCache>
                <c:ptCount val="1"/>
                <c:pt idx="0">
                  <c:v>CHC_SHDW_Large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Method!$A$3:$A$26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Method!$L$3:$L$26</c:f>
              <c:numCache>
                <c:formatCode>General</c:formatCode>
                <c:ptCount val="24"/>
                <c:pt idx="0">
                  <c:v>35.044068525536773</c:v>
                </c:pt>
                <c:pt idx="1">
                  <c:v>30.813473239063367</c:v>
                </c:pt>
                <c:pt idx="2">
                  <c:v>26.060805079097364</c:v>
                </c:pt>
                <c:pt idx="3">
                  <c:v>24.221656971079309</c:v>
                </c:pt>
                <c:pt idx="4">
                  <c:v>30.126432483422782</c:v>
                </c:pt>
                <c:pt idx="5">
                  <c:v>36.933367126574595</c:v>
                </c:pt>
                <c:pt idx="6">
                  <c:v>55.763068376321954</c:v>
                </c:pt>
                <c:pt idx="7">
                  <c:v>71.25164901554831</c:v>
                </c:pt>
                <c:pt idx="8">
                  <c:v>76.600649163857142</c:v>
                </c:pt>
                <c:pt idx="9">
                  <c:v>68.312950624058729</c:v>
                </c:pt>
                <c:pt idx="10">
                  <c:v>64.63660058898526</c:v>
                </c:pt>
                <c:pt idx="11">
                  <c:v>61.097535009760577</c:v>
                </c:pt>
                <c:pt idx="12">
                  <c:v>47.619336522539669</c:v>
                </c:pt>
                <c:pt idx="13">
                  <c:v>38.845624865624863</c:v>
                </c:pt>
                <c:pt idx="14">
                  <c:v>30.852930231385297</c:v>
                </c:pt>
                <c:pt idx="15">
                  <c:v>32.342581769151835</c:v>
                </c:pt>
                <c:pt idx="16">
                  <c:v>35.884873300042635</c:v>
                </c:pt>
                <c:pt idx="17">
                  <c:v>44.89064767267778</c:v>
                </c:pt>
                <c:pt idx="18">
                  <c:v>58.95418991918266</c:v>
                </c:pt>
                <c:pt idx="19">
                  <c:v>71.164446198770676</c:v>
                </c:pt>
                <c:pt idx="20">
                  <c:v>75.801909185842192</c:v>
                </c:pt>
                <c:pt idx="21">
                  <c:v>70.252943415538653</c:v>
                </c:pt>
                <c:pt idx="22">
                  <c:v>54.90477777588211</c:v>
                </c:pt>
                <c:pt idx="23">
                  <c:v>42.964923615992703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0A-4354-8E0E-90EDEBD0E431}"/>
            </c:ext>
          </c:extLst>
        </c:ser>
        <c:ser>
          <c:idx val="2"/>
          <c:order val="2"/>
          <c:tx>
            <c:v>avgAKL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-0.15453960077269802"/>
                  <c:y val="-7.53828032979976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0A-4354-8E0E-90EDEBD0E4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Method!$A$3:$A$26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Method!$M$3:$M$26</c:f>
              <c:numCache>
                <c:formatCode>General</c:formatCode>
                <c:ptCount val="24"/>
                <c:pt idx="0">
                  <c:v>144.9883357315137</c:v>
                </c:pt>
                <c:pt idx="1">
                  <c:v>144.9883357315137</c:v>
                </c:pt>
                <c:pt idx="2">
                  <c:v>144.9883357315137</c:v>
                </c:pt>
                <c:pt idx="3">
                  <c:v>144.9883357315137</c:v>
                </c:pt>
                <c:pt idx="4">
                  <c:v>144.9883357315137</c:v>
                </c:pt>
                <c:pt idx="5">
                  <c:v>144.9883357315137</c:v>
                </c:pt>
                <c:pt idx="6">
                  <c:v>144.9883357315137</c:v>
                </c:pt>
                <c:pt idx="7">
                  <c:v>144.9883357315137</c:v>
                </c:pt>
                <c:pt idx="8">
                  <c:v>144.9883357315137</c:v>
                </c:pt>
                <c:pt idx="9">
                  <c:v>144.9883357315137</c:v>
                </c:pt>
                <c:pt idx="10">
                  <c:v>144.9883357315137</c:v>
                </c:pt>
                <c:pt idx="11">
                  <c:v>144.9883357315137</c:v>
                </c:pt>
                <c:pt idx="12">
                  <c:v>144.9883357315137</c:v>
                </c:pt>
                <c:pt idx="13">
                  <c:v>144.9883357315137</c:v>
                </c:pt>
                <c:pt idx="14">
                  <c:v>144.9883357315137</c:v>
                </c:pt>
                <c:pt idx="15">
                  <c:v>144.9883357315137</c:v>
                </c:pt>
                <c:pt idx="16">
                  <c:v>144.9883357315137</c:v>
                </c:pt>
                <c:pt idx="17">
                  <c:v>144.9883357315137</c:v>
                </c:pt>
                <c:pt idx="18">
                  <c:v>144.9883357315137</c:v>
                </c:pt>
                <c:pt idx="19">
                  <c:v>144.9883357315137</c:v>
                </c:pt>
                <c:pt idx="20">
                  <c:v>144.9883357315137</c:v>
                </c:pt>
                <c:pt idx="21">
                  <c:v>144.9883357315137</c:v>
                </c:pt>
                <c:pt idx="22">
                  <c:v>144.9883357315137</c:v>
                </c:pt>
                <c:pt idx="23">
                  <c:v>144.9883357315137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0A-4354-8E0E-90EDEBD0E431}"/>
            </c:ext>
          </c:extLst>
        </c:ser>
        <c:ser>
          <c:idx val="3"/>
          <c:order val="3"/>
          <c:tx>
            <c:v>avgCHC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2.3180940115904606E-2"/>
                  <c:y val="-7.06713780918727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0A-4354-8E0E-90EDEBD0E4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Method!$A$3:$A$26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Method!$N$3:$N$26</c:f>
              <c:numCache>
                <c:formatCode>General</c:formatCode>
                <c:ptCount val="24"/>
                <c:pt idx="0">
                  <c:v>49.389226694830718</c:v>
                </c:pt>
                <c:pt idx="1">
                  <c:v>49.389226694830718</c:v>
                </c:pt>
                <c:pt idx="2">
                  <c:v>49.389226694830718</c:v>
                </c:pt>
                <c:pt idx="3">
                  <c:v>49.389226694830718</c:v>
                </c:pt>
                <c:pt idx="4">
                  <c:v>49.389226694830718</c:v>
                </c:pt>
                <c:pt idx="5">
                  <c:v>49.389226694830718</c:v>
                </c:pt>
                <c:pt idx="6">
                  <c:v>49.389226694830718</c:v>
                </c:pt>
                <c:pt idx="7">
                  <c:v>49.389226694830718</c:v>
                </c:pt>
                <c:pt idx="8">
                  <c:v>49.389226694830718</c:v>
                </c:pt>
                <c:pt idx="9">
                  <c:v>49.389226694830718</c:v>
                </c:pt>
                <c:pt idx="10">
                  <c:v>49.389226694830718</c:v>
                </c:pt>
                <c:pt idx="11">
                  <c:v>49.389226694830718</c:v>
                </c:pt>
                <c:pt idx="12">
                  <c:v>49.389226694830718</c:v>
                </c:pt>
                <c:pt idx="13">
                  <c:v>49.389226694830718</c:v>
                </c:pt>
                <c:pt idx="14">
                  <c:v>49.389226694830718</c:v>
                </c:pt>
                <c:pt idx="15">
                  <c:v>49.389226694830718</c:v>
                </c:pt>
                <c:pt idx="16">
                  <c:v>49.389226694830718</c:v>
                </c:pt>
                <c:pt idx="17">
                  <c:v>49.389226694830718</c:v>
                </c:pt>
                <c:pt idx="18">
                  <c:v>49.389226694830718</c:v>
                </c:pt>
                <c:pt idx="19">
                  <c:v>49.389226694830718</c:v>
                </c:pt>
                <c:pt idx="20">
                  <c:v>49.389226694830718</c:v>
                </c:pt>
                <c:pt idx="21">
                  <c:v>49.389226694830718</c:v>
                </c:pt>
                <c:pt idx="22">
                  <c:v>49.389226694830718</c:v>
                </c:pt>
                <c:pt idx="23">
                  <c:v>49.389226694830718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0A-4354-8E0E-90EDEBD0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917056"/>
        <c:axId val="892172688"/>
      </c:scatterChart>
      <c:valAx>
        <c:axId val="1025917056"/>
        <c:scaling>
          <c:orientation val="minMax"/>
          <c:max val="2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72688"/>
        <c:crosses val="autoZero"/>
        <c:crossBetween val="midCat"/>
        <c:majorUnit val="1"/>
      </c:valAx>
      <c:valAx>
        <c:axId val="8921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SHW Electricity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>
                <a:lumMod val="20000"/>
                <a:lumOff val="8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91705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Aggregated Electricity DW Demand during peak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09832125781445"/>
          <c:y val="0.25526501766784454"/>
          <c:w val="0.83182440894179921"/>
          <c:h val="0.489006241710952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Method!$O$2</c:f>
              <c:strCache>
                <c:ptCount val="1"/>
                <c:pt idx="0">
                  <c:v>AKL_DW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Method!$A$3:$A$26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Method!$O$3:$O$26</c:f>
              <c:numCache>
                <c:formatCode>General</c:formatCode>
                <c:ptCount val="24"/>
                <c:pt idx="0">
                  <c:v>134.51609543041809</c:v>
                </c:pt>
                <c:pt idx="1">
                  <c:v>125.32144528719454</c:v>
                </c:pt>
                <c:pt idx="2">
                  <c:v>99.865179126385272</c:v>
                </c:pt>
                <c:pt idx="3">
                  <c:v>82.63248178335617</c:v>
                </c:pt>
                <c:pt idx="4">
                  <c:v>110.27866499977718</c:v>
                </c:pt>
                <c:pt idx="5">
                  <c:v>113.12086737231931</c:v>
                </c:pt>
                <c:pt idx="6">
                  <c:v>141.00089677259669</c:v>
                </c:pt>
                <c:pt idx="7">
                  <c:v>291.60093817723453</c:v>
                </c:pt>
                <c:pt idx="8">
                  <c:v>392.23218864229932</c:v>
                </c:pt>
                <c:pt idx="9">
                  <c:v>330.11569876187804</c:v>
                </c:pt>
                <c:pt idx="10">
                  <c:v>290.92868194372573</c:v>
                </c:pt>
                <c:pt idx="11">
                  <c:v>259.06945151145214</c:v>
                </c:pt>
                <c:pt idx="12">
                  <c:v>190.89369823694392</c:v>
                </c:pt>
                <c:pt idx="13">
                  <c:v>159.62865991755774</c:v>
                </c:pt>
                <c:pt idx="14">
                  <c:v>126.57395678592863</c:v>
                </c:pt>
                <c:pt idx="15">
                  <c:v>117.38376688923996</c:v>
                </c:pt>
                <c:pt idx="16">
                  <c:v>103.06627345246795</c:v>
                </c:pt>
                <c:pt idx="17">
                  <c:v>109.34036463476531</c:v>
                </c:pt>
                <c:pt idx="18">
                  <c:v>168.46281254714467</c:v>
                </c:pt>
                <c:pt idx="19">
                  <c:v>187.550823258647</c:v>
                </c:pt>
                <c:pt idx="20">
                  <c:v>203.31512015590587</c:v>
                </c:pt>
                <c:pt idx="21">
                  <c:v>229.43719286889268</c:v>
                </c:pt>
                <c:pt idx="22">
                  <c:v>234.03299983107598</c:v>
                </c:pt>
                <c:pt idx="23">
                  <c:v>201.34484642749263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3C-41E8-B483-A944E8F1A90C}"/>
            </c:ext>
          </c:extLst>
        </c:ser>
        <c:ser>
          <c:idx val="1"/>
          <c:order val="1"/>
          <c:tx>
            <c:strRef>
              <c:f>Method!$P$2</c:f>
              <c:strCache>
                <c:ptCount val="1"/>
                <c:pt idx="0">
                  <c:v>CHC_DW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Method!$A$3:$A$26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Method!$P$3:$P$26</c:f>
              <c:numCache>
                <c:formatCode>General</c:formatCode>
                <c:ptCount val="24"/>
                <c:pt idx="0">
                  <c:v>43.988998766216142</c:v>
                </c:pt>
                <c:pt idx="1">
                  <c:v>39.618612173837327</c:v>
                </c:pt>
                <c:pt idx="2">
                  <c:v>30.55867231147533</c:v>
                </c:pt>
                <c:pt idx="3">
                  <c:v>24.910947109991362</c:v>
                </c:pt>
                <c:pt idx="4">
                  <c:v>32.66125370734828</c:v>
                </c:pt>
                <c:pt idx="5">
                  <c:v>33.223789039336033</c:v>
                </c:pt>
                <c:pt idx="6">
                  <c:v>40.621016894852083</c:v>
                </c:pt>
                <c:pt idx="7">
                  <c:v>73.409790692962801</c:v>
                </c:pt>
                <c:pt idx="8">
                  <c:v>98.526747600113836</c:v>
                </c:pt>
                <c:pt idx="9">
                  <c:v>98.502220739360368</c:v>
                </c:pt>
                <c:pt idx="10">
                  <c:v>104.10207282127936</c:v>
                </c:pt>
                <c:pt idx="11">
                  <c:v>104.73414277437406</c:v>
                </c:pt>
                <c:pt idx="12">
                  <c:v>74.993175501951882</c:v>
                </c:pt>
                <c:pt idx="13">
                  <c:v>56.292733512481455</c:v>
                </c:pt>
                <c:pt idx="14">
                  <c:v>38.860323146469511</c:v>
                </c:pt>
                <c:pt idx="15">
                  <c:v>35.090903434646165</c:v>
                </c:pt>
                <c:pt idx="16">
                  <c:v>30.265053525463866</c:v>
                </c:pt>
                <c:pt idx="17">
                  <c:v>31.875844813729955</c:v>
                </c:pt>
                <c:pt idx="18">
                  <c:v>43.966922011550309</c:v>
                </c:pt>
                <c:pt idx="19">
                  <c:v>50.898154529411045</c:v>
                </c:pt>
                <c:pt idx="20">
                  <c:v>57.447796609108927</c:v>
                </c:pt>
                <c:pt idx="21">
                  <c:v>61.645840909705605</c:v>
                </c:pt>
                <c:pt idx="22">
                  <c:v>62.752574502319177</c:v>
                </c:pt>
                <c:pt idx="23">
                  <c:v>58.980665389742946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3C-41E8-B483-A944E8F1A90C}"/>
            </c:ext>
          </c:extLst>
        </c:ser>
        <c:ser>
          <c:idx val="2"/>
          <c:order val="2"/>
          <c:tx>
            <c:v>avgAKL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6"/>
              <c:layout>
                <c:manualLayout>
                  <c:x val="7.7269800386349004E-3"/>
                  <c:y val="-8.5201793721973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3C-41E8-B483-A944E8F1A9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Method!$A$3:$A$26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Method!$Q$3:$Q$26</c:f>
              <c:numCache>
                <c:formatCode>General</c:formatCode>
                <c:ptCount val="24"/>
                <c:pt idx="0">
                  <c:v>183.40471270061252</c:v>
                </c:pt>
                <c:pt idx="1">
                  <c:v>183.40471270061252</c:v>
                </c:pt>
                <c:pt idx="2">
                  <c:v>183.40471270061252</c:v>
                </c:pt>
                <c:pt idx="3">
                  <c:v>183.40471270061252</c:v>
                </c:pt>
                <c:pt idx="4">
                  <c:v>183.40471270061252</c:v>
                </c:pt>
                <c:pt idx="5">
                  <c:v>183.40471270061252</c:v>
                </c:pt>
                <c:pt idx="6">
                  <c:v>183.40471270061252</c:v>
                </c:pt>
                <c:pt idx="7">
                  <c:v>183.40471270061252</c:v>
                </c:pt>
                <c:pt idx="8">
                  <c:v>183.40471270061252</c:v>
                </c:pt>
                <c:pt idx="9">
                  <c:v>183.40471270061252</c:v>
                </c:pt>
                <c:pt idx="10">
                  <c:v>183.40471270061252</c:v>
                </c:pt>
                <c:pt idx="11">
                  <c:v>183.40471270061252</c:v>
                </c:pt>
                <c:pt idx="12">
                  <c:v>183.40471270061252</c:v>
                </c:pt>
                <c:pt idx="13">
                  <c:v>183.40471270061252</c:v>
                </c:pt>
                <c:pt idx="14">
                  <c:v>183.40471270061252</c:v>
                </c:pt>
                <c:pt idx="15">
                  <c:v>183.40471270061252</c:v>
                </c:pt>
                <c:pt idx="16">
                  <c:v>183.40471270061252</c:v>
                </c:pt>
                <c:pt idx="17">
                  <c:v>183.40471270061252</c:v>
                </c:pt>
                <c:pt idx="18">
                  <c:v>183.40471270061252</c:v>
                </c:pt>
                <c:pt idx="19">
                  <c:v>183.40471270061252</c:v>
                </c:pt>
                <c:pt idx="20">
                  <c:v>183.40471270061252</c:v>
                </c:pt>
                <c:pt idx="21">
                  <c:v>183.40471270061252</c:v>
                </c:pt>
                <c:pt idx="22">
                  <c:v>183.40471270061252</c:v>
                </c:pt>
                <c:pt idx="23">
                  <c:v>183.40471270061252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3C-41E8-B483-A944E8F1A90C}"/>
            </c:ext>
          </c:extLst>
        </c:ser>
        <c:ser>
          <c:idx val="3"/>
          <c:order val="3"/>
          <c:tx>
            <c:v>avgCHC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6"/>
              <c:layout>
                <c:manualLayout>
                  <c:x val="4.6361880231809399E-2"/>
                  <c:y val="-4.93273542600896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3C-41E8-B483-A944E8F1A9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Method!$A$3:$A$26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Method!$R$3:$R$26</c:f>
              <c:numCache>
                <c:formatCode>General</c:formatCode>
                <c:ptCount val="24"/>
                <c:pt idx="0">
                  <c:v>55.33034385490533</c:v>
                </c:pt>
                <c:pt idx="1">
                  <c:v>55.33034385490533</c:v>
                </c:pt>
                <c:pt idx="2">
                  <c:v>55.33034385490533</c:v>
                </c:pt>
                <c:pt idx="3">
                  <c:v>55.33034385490533</c:v>
                </c:pt>
                <c:pt idx="4">
                  <c:v>55.33034385490533</c:v>
                </c:pt>
                <c:pt idx="5">
                  <c:v>55.33034385490533</c:v>
                </c:pt>
                <c:pt idx="6">
                  <c:v>55.33034385490533</c:v>
                </c:pt>
                <c:pt idx="7">
                  <c:v>55.33034385490533</c:v>
                </c:pt>
                <c:pt idx="8">
                  <c:v>55.33034385490533</c:v>
                </c:pt>
                <c:pt idx="9">
                  <c:v>55.33034385490533</c:v>
                </c:pt>
                <c:pt idx="10">
                  <c:v>55.33034385490533</c:v>
                </c:pt>
                <c:pt idx="11">
                  <c:v>55.33034385490533</c:v>
                </c:pt>
                <c:pt idx="12">
                  <c:v>55.33034385490533</c:v>
                </c:pt>
                <c:pt idx="13">
                  <c:v>55.33034385490533</c:v>
                </c:pt>
                <c:pt idx="14">
                  <c:v>55.33034385490533</c:v>
                </c:pt>
                <c:pt idx="15">
                  <c:v>55.33034385490533</c:v>
                </c:pt>
                <c:pt idx="16">
                  <c:v>55.33034385490533</c:v>
                </c:pt>
                <c:pt idx="17">
                  <c:v>55.33034385490533</c:v>
                </c:pt>
                <c:pt idx="18">
                  <c:v>55.33034385490533</c:v>
                </c:pt>
                <c:pt idx="19">
                  <c:v>55.33034385490533</c:v>
                </c:pt>
                <c:pt idx="20">
                  <c:v>55.33034385490533</c:v>
                </c:pt>
                <c:pt idx="21">
                  <c:v>55.33034385490533</c:v>
                </c:pt>
                <c:pt idx="22">
                  <c:v>55.33034385490533</c:v>
                </c:pt>
                <c:pt idx="23">
                  <c:v>55.33034385490533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3C-41E8-B483-A944E8F1A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917056"/>
        <c:axId val="892172688"/>
      </c:scatterChart>
      <c:valAx>
        <c:axId val="1025917056"/>
        <c:scaling>
          <c:orientation val="minMax"/>
          <c:max val="2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72688"/>
        <c:crosses val="autoZero"/>
        <c:crossBetween val="midCat"/>
        <c:majorUnit val="1"/>
      </c:valAx>
      <c:valAx>
        <c:axId val="8921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SHW Electricity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91705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Large House AKL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Load_duration!$B$2</c:f>
              <c:strCache>
                <c:ptCount val="1"/>
                <c:pt idx="0">
                  <c:v>SWH 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Load_duration!$A$3:$A$26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Load_duration!$B$3:$B$26</c:f>
              <c:numCache>
                <c:formatCode>0.0</c:formatCode>
                <c:ptCount val="24"/>
                <c:pt idx="0">
                  <c:v>263.6073428419096</c:v>
                </c:pt>
                <c:pt idx="1">
                  <c:v>244.66160469528683</c:v>
                </c:pt>
                <c:pt idx="2">
                  <c:v>231.90622921725799</c:v>
                </c:pt>
                <c:pt idx="3">
                  <c:v>226.68144988769563</c:v>
                </c:pt>
                <c:pt idx="4">
                  <c:v>226.02711041871734</c:v>
                </c:pt>
                <c:pt idx="5">
                  <c:v>197.90609473998296</c:v>
                </c:pt>
                <c:pt idx="6">
                  <c:v>195.26689886960747</c:v>
                </c:pt>
                <c:pt idx="7">
                  <c:v>177.00749597307691</c:v>
                </c:pt>
                <c:pt idx="8">
                  <c:v>167.32225747337952</c:v>
                </c:pt>
                <c:pt idx="9">
                  <c:v>156.14987427011752</c:v>
                </c:pt>
                <c:pt idx="10">
                  <c:v>133.10999105865022</c:v>
                </c:pt>
                <c:pt idx="11">
                  <c:v>130.64343205099735</c:v>
                </c:pt>
                <c:pt idx="12">
                  <c:v>126.7887917345985</c:v>
                </c:pt>
                <c:pt idx="13">
                  <c:v>108.70472905617332</c:v>
                </c:pt>
                <c:pt idx="14">
                  <c:v>105.63856992656686</c:v>
                </c:pt>
                <c:pt idx="15">
                  <c:v>104.78259674063766</c:v>
                </c:pt>
                <c:pt idx="16">
                  <c:v>95.221849034414902</c:v>
                </c:pt>
                <c:pt idx="17">
                  <c:v>93.524231068641427</c:v>
                </c:pt>
                <c:pt idx="18">
                  <c:v>92.636185834359509</c:v>
                </c:pt>
                <c:pt idx="19">
                  <c:v>87.93106313803645</c:v>
                </c:pt>
                <c:pt idx="20">
                  <c:v>86.870102689066528</c:v>
                </c:pt>
                <c:pt idx="21">
                  <c:v>84.256372863781536</c:v>
                </c:pt>
                <c:pt idx="22">
                  <c:v>73.621286231112094</c:v>
                </c:pt>
                <c:pt idx="23">
                  <c:v>69.454497742261182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59-4B1D-A3F6-00E8E6176677}"/>
            </c:ext>
          </c:extLst>
        </c:ser>
        <c:ser>
          <c:idx val="0"/>
          <c:order val="1"/>
          <c:tx>
            <c:strRef>
              <c:f>Load_duration!$C$29</c:f>
              <c:strCache>
                <c:ptCount val="1"/>
                <c:pt idx="0">
                  <c:v>D. Response limit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Load_duration!$C$30:$C$42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Load_duration!$D$30:$D$42</c:f>
              <c:numCache>
                <c:formatCode>0.00</c:formatCode>
                <c:ptCount val="13"/>
                <c:pt idx="0">
                  <c:v>226.02711041871734</c:v>
                </c:pt>
                <c:pt idx="1">
                  <c:v>226.02711041871734</c:v>
                </c:pt>
                <c:pt idx="2">
                  <c:v>226.02711041871734</c:v>
                </c:pt>
                <c:pt idx="3">
                  <c:v>226.02711041871734</c:v>
                </c:pt>
                <c:pt idx="4">
                  <c:v>226.02711041871734</c:v>
                </c:pt>
                <c:pt idx="5">
                  <c:v>226.02711041871734</c:v>
                </c:pt>
                <c:pt idx="6">
                  <c:v>226.02711041871734</c:v>
                </c:pt>
                <c:pt idx="7">
                  <c:v>226.02711041871734</c:v>
                </c:pt>
                <c:pt idx="8">
                  <c:v>226.02711041871734</c:v>
                </c:pt>
                <c:pt idx="9">
                  <c:v>226.02711041871734</c:v>
                </c:pt>
                <c:pt idx="10">
                  <c:v>226.02711041871734</c:v>
                </c:pt>
                <c:pt idx="11">
                  <c:v>226.02711041871734</c:v>
                </c:pt>
                <c:pt idx="12">
                  <c:v>226.02711041871734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59-4B1D-A3F6-00E8E6176677}"/>
            </c:ext>
          </c:extLst>
        </c:ser>
        <c:ser>
          <c:idx val="2"/>
          <c:order val="2"/>
          <c:tx>
            <c:strRef>
              <c:f>Load_duration!$F$29</c:f>
              <c:strCache>
                <c:ptCount val="1"/>
                <c:pt idx="0">
                  <c:v>Maximum limit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Load_duration!$F$30:$F$40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Load_duration!$G$30:$G$40</c:f>
              <c:numCache>
                <c:formatCode>0.00</c:formatCode>
                <c:ptCount val="11"/>
                <c:pt idx="0">
                  <c:v>144.9883357315137</c:v>
                </c:pt>
                <c:pt idx="1">
                  <c:v>144.9883357315137</c:v>
                </c:pt>
                <c:pt idx="2">
                  <c:v>144.9883357315137</c:v>
                </c:pt>
                <c:pt idx="3">
                  <c:v>144.9883357315137</c:v>
                </c:pt>
                <c:pt idx="4">
                  <c:v>144.9883357315137</c:v>
                </c:pt>
                <c:pt idx="5">
                  <c:v>144.9883357315137</c:v>
                </c:pt>
                <c:pt idx="6">
                  <c:v>144.9883357315137</c:v>
                </c:pt>
                <c:pt idx="7">
                  <c:v>144.9883357315137</c:v>
                </c:pt>
                <c:pt idx="8">
                  <c:v>144.9883357315137</c:v>
                </c:pt>
                <c:pt idx="9">
                  <c:v>144.9883357315137</c:v>
                </c:pt>
                <c:pt idx="10">
                  <c:v>144.9883357315137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C9-47F9-BD70-B7C83D9C035E}"/>
            </c:ext>
          </c:extLst>
        </c:ser>
        <c:ser>
          <c:idx val="3"/>
          <c:order val="3"/>
          <c:tx>
            <c:v>'Intercept Max'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6189376443417449E-3"/>
                  <c:y val="-6.124852767962317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C9-47F9-BD70-B7C83D9C03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Load_duration!$J$8</c:f>
              <c:numCache>
                <c:formatCode>0.00</c:formatCode>
                <c:ptCount val="1"/>
                <c:pt idx="0">
                  <c:v>9.4844442324711338</c:v>
                </c:pt>
              </c:numCache>
            </c:numRef>
          </c:xVal>
          <c:yVal>
            <c:numRef>
              <c:f>Load_duration!$J$6</c:f>
              <c:numCache>
                <c:formatCode>General</c:formatCode>
                <c:ptCount val="1"/>
                <c:pt idx="0">
                  <c:v>144.9883357315137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C9-47F9-BD70-B7C83D9C035E}"/>
            </c:ext>
          </c:extLst>
        </c:ser>
        <c:ser>
          <c:idx val="4"/>
          <c:order val="4"/>
          <c:tx>
            <c:v>'Intercept DR'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7.2595308971159719E-3"/>
                  <c:y val="7.15083798882681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80-4B72-8C77-1454EFEAA8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Load_duration!$L$8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Load_duration!$L$6</c:f>
              <c:numCache>
                <c:formatCode>0.00</c:formatCode>
                <c:ptCount val="1"/>
                <c:pt idx="0">
                  <c:v>226.02711041871734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80-4B72-8C77-1454EFEAA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893696"/>
        <c:axId val="1200510784"/>
      </c:scatterChart>
      <c:valAx>
        <c:axId val="1047893696"/>
        <c:scaling>
          <c:orientation val="minMax"/>
          <c:max val="2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Duration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10784"/>
        <c:crosses val="autoZero"/>
        <c:crossBetween val="midCat"/>
        <c:majorUnit val="1"/>
      </c:valAx>
      <c:valAx>
        <c:axId val="12005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9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Large House CHC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Load_duration!$C$2</c:f>
              <c:strCache>
                <c:ptCount val="1"/>
                <c:pt idx="0">
                  <c:v>SWH 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Load_duration!$A$3:$A$26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Load_duration!$C$3:$C$26</c:f>
              <c:numCache>
                <c:formatCode>0.0</c:formatCode>
                <c:ptCount val="24"/>
                <c:pt idx="0">
                  <c:v>76.600649163857142</c:v>
                </c:pt>
                <c:pt idx="1">
                  <c:v>75.801909185842192</c:v>
                </c:pt>
                <c:pt idx="2">
                  <c:v>71.25164901554831</c:v>
                </c:pt>
                <c:pt idx="3">
                  <c:v>71.164446198770676</c:v>
                </c:pt>
                <c:pt idx="4">
                  <c:v>70.252943415538653</c:v>
                </c:pt>
                <c:pt idx="5">
                  <c:v>68.312950624058729</c:v>
                </c:pt>
                <c:pt idx="6">
                  <c:v>64.63660058898526</c:v>
                </c:pt>
                <c:pt idx="7">
                  <c:v>61.097535009760577</c:v>
                </c:pt>
                <c:pt idx="8">
                  <c:v>58.95418991918266</c:v>
                </c:pt>
                <c:pt idx="9">
                  <c:v>55.763068376321954</c:v>
                </c:pt>
                <c:pt idx="10">
                  <c:v>54.90477777588211</c:v>
                </c:pt>
                <c:pt idx="11">
                  <c:v>47.619336522539669</c:v>
                </c:pt>
                <c:pt idx="12">
                  <c:v>44.89064767267778</c:v>
                </c:pt>
                <c:pt idx="13">
                  <c:v>42.964923615992703</c:v>
                </c:pt>
                <c:pt idx="14">
                  <c:v>38.845624865624863</c:v>
                </c:pt>
                <c:pt idx="15">
                  <c:v>36.933367126574595</c:v>
                </c:pt>
                <c:pt idx="16">
                  <c:v>35.884873300042635</c:v>
                </c:pt>
                <c:pt idx="17">
                  <c:v>35.044068525536773</c:v>
                </c:pt>
                <c:pt idx="18">
                  <c:v>32.342581769151835</c:v>
                </c:pt>
                <c:pt idx="19">
                  <c:v>30.852930231385297</c:v>
                </c:pt>
                <c:pt idx="20">
                  <c:v>30.813473239063367</c:v>
                </c:pt>
                <c:pt idx="21">
                  <c:v>30.126432483422782</c:v>
                </c:pt>
                <c:pt idx="22">
                  <c:v>26.060805079097364</c:v>
                </c:pt>
                <c:pt idx="23">
                  <c:v>24.221656971079309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58-4CAB-8CC1-6D2955982EEA}"/>
            </c:ext>
          </c:extLst>
        </c:ser>
        <c:ser>
          <c:idx val="0"/>
          <c:order val="1"/>
          <c:tx>
            <c:strRef>
              <c:f>Load_duration!$C$29</c:f>
              <c:strCache>
                <c:ptCount val="1"/>
                <c:pt idx="0">
                  <c:v>D. Response limit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Load_duration!$C$47:$C$52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Load_duration!$D$47:$D$52</c:f>
              <c:numCache>
                <c:formatCode>0.00</c:formatCode>
                <c:ptCount val="6"/>
                <c:pt idx="0">
                  <c:v>75.801909185842192</c:v>
                </c:pt>
                <c:pt idx="1">
                  <c:v>75.801909185842192</c:v>
                </c:pt>
                <c:pt idx="2">
                  <c:v>75.801909185842192</c:v>
                </c:pt>
                <c:pt idx="3">
                  <c:v>75.801909185842192</c:v>
                </c:pt>
                <c:pt idx="4">
                  <c:v>75.801909185842192</c:v>
                </c:pt>
                <c:pt idx="5">
                  <c:v>75.801909185842192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58-4CAB-8CC1-6D2955982EEA}"/>
            </c:ext>
          </c:extLst>
        </c:ser>
        <c:ser>
          <c:idx val="2"/>
          <c:order val="2"/>
          <c:tx>
            <c:strRef>
              <c:f>Load_duration!$F$29</c:f>
              <c:strCache>
                <c:ptCount val="1"/>
                <c:pt idx="0">
                  <c:v>Maximum limit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Load_duration!$F$47:$F$58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Load_duration!$G$47:$G$58</c:f>
              <c:numCache>
                <c:formatCode>0.00</c:formatCode>
                <c:ptCount val="12"/>
                <c:pt idx="0">
                  <c:v>49.389226694830718</c:v>
                </c:pt>
                <c:pt idx="1">
                  <c:v>49.389226694830718</c:v>
                </c:pt>
                <c:pt idx="2">
                  <c:v>49.389226694830718</c:v>
                </c:pt>
                <c:pt idx="3">
                  <c:v>49.389226694830718</c:v>
                </c:pt>
                <c:pt idx="4">
                  <c:v>49.389226694830718</c:v>
                </c:pt>
                <c:pt idx="5">
                  <c:v>49.389226694830718</c:v>
                </c:pt>
                <c:pt idx="6">
                  <c:v>49.389226694830718</c:v>
                </c:pt>
                <c:pt idx="7">
                  <c:v>49.389226694830718</c:v>
                </c:pt>
                <c:pt idx="8">
                  <c:v>49.389226694830718</c:v>
                </c:pt>
                <c:pt idx="9">
                  <c:v>49.389226694830718</c:v>
                </c:pt>
                <c:pt idx="10">
                  <c:v>49.389226694830718</c:v>
                </c:pt>
                <c:pt idx="11">
                  <c:v>49.389226694830718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58-4CAB-8CC1-6D2955982EEA}"/>
            </c:ext>
          </c:extLst>
        </c:ser>
        <c:ser>
          <c:idx val="3"/>
          <c:order val="3"/>
          <c:tx>
            <c:v>Intercept Max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9173164815808261E-2"/>
                  <c:y val="-7.067137809187279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58-4CAB-8CC1-6D2955982E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Load_duration!$J$13</c:f>
              <c:numCache>
                <c:formatCode>0.00</c:formatCode>
                <c:ptCount val="1"/>
                <c:pt idx="0">
                  <c:v>10.757064793916353</c:v>
                </c:pt>
              </c:numCache>
            </c:numRef>
          </c:xVal>
          <c:yVal>
            <c:numRef>
              <c:f>Load_duration!$J$11</c:f>
              <c:numCache>
                <c:formatCode>General</c:formatCode>
                <c:ptCount val="1"/>
                <c:pt idx="0">
                  <c:v>49.389226694830718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458-4CAB-8CC1-6D2955982EEA}"/>
            </c:ext>
          </c:extLst>
        </c:ser>
        <c:ser>
          <c:idx val="4"/>
          <c:order val="4"/>
          <c:tx>
            <c:v>'Intercept DR'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7.2727300492407727E-3"/>
                  <c:y val="-5.393258426966292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0F-4CC4-A49A-966EE72C47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Load_duration!$L$13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Load_duration!$L$11</c:f>
              <c:numCache>
                <c:formatCode>0.00</c:formatCode>
                <c:ptCount val="1"/>
                <c:pt idx="0">
                  <c:v>75.801909185842192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0F-4CC4-A49A-966EE72C4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893696"/>
        <c:axId val="1200510784"/>
      </c:scatterChart>
      <c:valAx>
        <c:axId val="1047893696"/>
        <c:scaling>
          <c:orientation val="minMax"/>
          <c:max val="2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Duration</a:t>
                </a:r>
                <a:r>
                  <a:rPr lang="en-NZ" baseline="0"/>
                  <a:t> (hours)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Z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10784"/>
        <c:crosses val="autoZero"/>
        <c:crossBetween val="midCat"/>
        <c:majorUnit val="1"/>
      </c:valAx>
      <c:valAx>
        <c:axId val="12005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9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3</xdr:row>
      <xdr:rowOff>161925</xdr:rowOff>
    </xdr:from>
    <xdr:to>
      <xdr:col>19</xdr:col>
      <xdr:colOff>466725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9C2C50-4DB1-4971-BF6D-A6196FB11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555625</xdr:colOff>
      <xdr:row>0</xdr:row>
      <xdr:rowOff>107950</xdr:rowOff>
    </xdr:from>
    <xdr:to>
      <xdr:col>13</xdr:col>
      <xdr:colOff>250825</xdr:colOff>
      <xdr:row>15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96B481-E228-4BEE-98DE-878AF2225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2</xdr:row>
      <xdr:rowOff>0</xdr:rowOff>
    </xdr:from>
    <xdr:to>
      <xdr:col>21</xdr:col>
      <xdr:colOff>219075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670D76-E238-4B1F-89AD-FE9F66A18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463550</xdr:colOff>
      <xdr:row>3</xdr:row>
      <xdr:rowOff>120650</xdr:rowOff>
    </xdr:from>
    <xdr:to>
      <xdr:col>19</xdr:col>
      <xdr:colOff>123825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DC9F8-8927-470F-9B48-F17B25CD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558799</xdr:colOff>
      <xdr:row>1</xdr:row>
      <xdr:rowOff>57150</xdr:rowOff>
    </xdr:from>
    <xdr:to>
      <xdr:col>28</xdr:col>
      <xdr:colOff>3174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DF5DF-4A7B-47B8-B3BC-66195EA0F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561975</xdr:colOff>
      <xdr:row>21</xdr:row>
      <xdr:rowOff>180975</xdr:rowOff>
    </xdr:from>
    <xdr:to>
      <xdr:col>28</xdr:col>
      <xdr:colOff>6350</xdr:colOff>
      <xdr:row>36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106A34-32FB-4DA8-868B-EB70043D0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57150</xdr:colOff>
      <xdr:row>1</xdr:row>
      <xdr:rowOff>47625</xdr:rowOff>
    </xdr:from>
    <xdr:to>
      <xdr:col>37</xdr:col>
      <xdr:colOff>111125</xdr:colOff>
      <xdr:row>16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B94BB0-A8A2-4575-B3F1-1FDFEA9D1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6352</xdr:colOff>
      <xdr:row>14</xdr:row>
      <xdr:rowOff>25400</xdr:rowOff>
    </xdr:from>
    <xdr:to>
      <xdr:col>17</xdr:col>
      <xdr:colOff>344902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7D068-B5AD-47CB-8224-682F8870D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14</xdr:row>
      <xdr:rowOff>28575</xdr:rowOff>
    </xdr:from>
    <xdr:to>
      <xdr:col>11</xdr:col>
      <xdr:colOff>976725</xdr:colOff>
      <xdr:row>28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5B19C4-5E39-467B-B99A-BC8800901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Gallardo Ocampo" refreshedDate="45918.617311111113" createdVersion="6" refreshedVersion="6" minRefreshableVersion="3" recordCount="288" xr:uid="{5A05C4E5-5196-4B40-8D9E-E63569D4C8A8}">
  <cacheSource type="worksheet">
    <worksheetSource ref="A1:G289" sheet="NZ_residential_use"/>
  </cacheSource>
  <cacheFields count="7">
    <cacheField name="Region" numFmtId="0">
      <sharedItems/>
    </cacheField>
    <cacheField name="Season" numFmtId="0">
      <sharedItems/>
    </cacheField>
    <cacheField name="DayType" numFmtId="0">
      <sharedItems/>
    </cacheField>
    <cacheField name="End Use Category" numFmtId="0">
      <sharedItems count="9">
        <s v="Cooking"/>
        <s v="Generation"/>
        <s v="IT&amp;HE"/>
        <s v="Lighting"/>
        <s v="Other Equipment"/>
        <s v="Space conditioning"/>
        <s v="Transport"/>
        <s v="Water heating"/>
        <s v="White goods"/>
      </sharedItems>
    </cacheField>
    <cacheField name="Year" numFmtId="0">
      <sharedItems containsSemiMixedTypes="0" containsString="0" containsNumber="1" containsInteger="1" minValue="2024" maxValue="2024"/>
    </cacheField>
    <cacheField name="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Power" numFmtId="0">
      <sharedItems containsSemiMixedTypes="0" containsString="0" containsNumber="1" minValue="-96.524275307776293" maxValue="1409.57965844665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Gallardo Ocampo" refreshedDate="45918.651579050929" createdVersion="6" refreshedVersion="6" minRefreshableVersion="3" recordCount="96" xr:uid="{35656788-AE51-465D-8723-782DE6237CDE}">
  <cacheSource type="worksheet">
    <worksheetSource ref="A1:J97" sheet="demand_city"/>
  </cacheSource>
  <cacheFields count="10">
    <cacheField name="hour" numFmtId="0">
      <sharedItems containsSemiMixedTypes="0" containsString="0" containsNumber="1" minValue="0" maxValue="23.5" count="48">
        <n v="0"/>
        <n v="0.5"/>
        <n v="1"/>
        <n v="1.5"/>
        <n v="2"/>
        <n v="2.5"/>
        <n v="3"/>
        <n v="3.5"/>
        <n v="4"/>
        <n v="4.5"/>
        <n v="5"/>
        <n v="5.5"/>
        <n v="6"/>
        <n v="6.5"/>
        <n v="7"/>
        <n v="7.5"/>
        <n v="8"/>
        <n v="8.5"/>
        <n v="9"/>
        <n v="9.5"/>
        <n v="10"/>
        <n v="10.5"/>
        <n v="11"/>
        <n v="11.5"/>
        <n v="12"/>
        <n v="12.5"/>
        <n v="13"/>
        <n v="13.5"/>
        <n v="14"/>
        <n v="14.5"/>
        <n v="15"/>
        <n v="15.5"/>
        <n v="16"/>
        <n v="16.5"/>
        <n v="17"/>
        <n v="17.5"/>
        <n v="18"/>
        <n v="18.5"/>
        <n v="19"/>
        <n v="19.5"/>
        <n v="20"/>
        <n v="20.5"/>
        <n v="21"/>
        <n v="21.5"/>
        <n v="22"/>
        <n v="22.5"/>
        <n v="23"/>
        <n v="23.5"/>
      </sharedItems>
    </cacheField>
    <cacheField name="Period start" numFmtId="0">
      <sharedItems count="48">
        <s v="2024-07-04T12:00:00Z"/>
        <s v="2024-07-04T12:30:00Z"/>
        <s v="2024-07-04T13:00:00Z"/>
        <s v="2024-07-04T13:30:00Z"/>
        <s v="2024-07-04T14:00:00Z"/>
        <s v="2024-07-04T14:30:00Z"/>
        <s v="2024-07-04T15:00:00Z"/>
        <s v="2024-07-04T15:30:00Z"/>
        <s v="2024-07-04T16:00:00Z"/>
        <s v="2024-07-04T16:30:00Z"/>
        <s v="2024-07-04T17:00:00Z"/>
        <s v="2024-07-04T17:30:00Z"/>
        <s v="2024-07-04T18:00:00Z"/>
        <s v="2024-07-04T18:30:00Z"/>
        <s v="2024-07-04T19:00:00Z"/>
        <s v="2024-07-04T19:30:00Z"/>
        <s v="2024-07-04T20:00:00Z"/>
        <s v="2024-07-04T20:30:00Z"/>
        <s v="2024-07-04T21:00:00Z"/>
        <s v="2024-07-04T21:30:00Z"/>
        <s v="2024-07-04T22:00:00Z"/>
        <s v="2024-07-04T22:30:00Z"/>
        <s v="2024-07-04T23:00:00Z"/>
        <s v="2024-07-04T23:30:00Z"/>
        <s v="2024-07-05T00:00:00Z"/>
        <s v="2024-07-05T00:30:00Z"/>
        <s v="2024-07-05T01:00:00Z"/>
        <s v="2024-07-05T01:30:00Z"/>
        <s v="2024-07-05T02:00:00Z"/>
        <s v="2024-07-05T02:30:00Z"/>
        <s v="2024-07-05T03:00:00Z"/>
        <s v="2024-07-05T03:30:00Z"/>
        <s v="2024-07-05T04:00:00Z"/>
        <s v="2024-07-05T04:30:00Z"/>
        <s v="2024-07-05T05:00:00Z"/>
        <s v="2024-07-05T05:30:00Z"/>
        <s v="2024-07-05T06:00:00Z"/>
        <s v="2024-07-05T06:30:00Z"/>
        <s v="2024-07-05T07:00:00Z"/>
        <s v="2024-07-05T07:30:00Z"/>
        <s v="2024-07-05T08:00:00Z"/>
        <s v="2024-07-05T08:30:00Z"/>
        <s v="2024-07-05T09:00:00Z"/>
        <s v="2024-07-05T09:30:00Z"/>
        <s v="2024-07-05T10:00:00Z"/>
        <s v="2024-07-05T10:30:00Z"/>
        <s v="2024-07-05T11:00:00Z"/>
        <s v="2024-07-05T11:30:00Z"/>
      </sharedItems>
    </cacheField>
    <cacheField name="Period end" numFmtId="0">
      <sharedItems/>
    </cacheField>
    <cacheField name="TA2025_V_2" numFmtId="0">
      <sharedItems/>
    </cacheField>
    <cacheField name="GWh" numFmtId="0">
      <sharedItems containsSemiMixedTypes="0" containsString="0" containsNumber="1" minValue="0.20200000000000001" maxValue="1.0049999999999999"/>
    </cacheField>
    <cacheField name="na.rm" numFmtId="0">
      <sharedItems/>
    </cacheField>
    <cacheField name="city" numFmtId="0">
      <sharedItems count="2">
        <s v="AKL"/>
        <s v="CHC"/>
      </sharedItems>
    </cacheField>
    <cacheField name="GW" numFmtId="0">
      <sharedItems containsSemiMixedTypes="0" containsString="0" containsNumber="1" minValue="0.40400000000000003" maxValue="2.0099999999999998"/>
    </cacheField>
    <cacheField name="GW_avg" numFmtId="0">
      <sharedItems containsSemiMixedTypes="0" containsString="0" containsNumber="1" minValue="0" maxValue="2.004"/>
    </cacheField>
    <cacheField name="filter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Gallardo Ocampo" refreshedDate="45918.670320486111" createdVersion="6" refreshedVersion="6" minRefreshableVersion="3" recordCount="48" xr:uid="{F9E36FEC-6E2C-49C0-B7CB-2D3C4834AE34}">
  <cacheSource type="worksheet">
    <worksheetSource ref="A1:L49" sheet="share_residential"/>
  </cacheSource>
  <cacheFields count="12">
    <cacheField name="hour" numFmtId="0">
      <sharedItems containsSemiMixedTypes="0" containsString="0" containsNumber="1" minValue="0" maxValue="23.5" count="48">
        <n v="0"/>
        <n v="0.5"/>
        <n v="1"/>
        <n v="1.5"/>
        <n v="2"/>
        <n v="2.5"/>
        <n v="3"/>
        <n v="3.5"/>
        <n v="4"/>
        <n v="4.5"/>
        <n v="5"/>
        <n v="5.5"/>
        <n v="6"/>
        <n v="6.5"/>
        <n v="7"/>
        <n v="7.5"/>
        <n v="8"/>
        <n v="8.5"/>
        <n v="9"/>
        <n v="9.5"/>
        <n v="10"/>
        <n v="10.5"/>
        <n v="11"/>
        <n v="11.5"/>
        <n v="12"/>
        <n v="12.5"/>
        <n v="13"/>
        <n v="13.5"/>
        <n v="14"/>
        <n v="14.5"/>
        <n v="15"/>
        <n v="15.5"/>
        <n v="16"/>
        <n v="16.5"/>
        <n v="17"/>
        <n v="17.5"/>
        <n v="18"/>
        <n v="18.5"/>
        <n v="19"/>
        <n v="19.5"/>
        <n v="20"/>
        <n v="20.5"/>
        <n v="21"/>
        <n v="21.5"/>
        <n v="22"/>
        <n v="22.5"/>
        <n v="23"/>
        <n v="23.5"/>
      </sharedItems>
    </cacheField>
    <cacheField name="Date" numFmtId="14">
      <sharedItems containsSemiMixedTypes="0" containsNonDate="0" containsDate="1" containsString="0" minDate="2012-07-03T00:00:00" maxDate="2012-07-04T00:00:00"/>
    </cacheField>
    <cacheField name="reg.NI.TotalPost96" numFmtId="0">
      <sharedItems containsSemiMixedTypes="0" containsString="0" containsNumber="1" containsInteger="1" minValue="2085312" maxValue="4129818"/>
    </cacheField>
    <cacheField name="NI Residential" numFmtId="0">
      <sharedItems containsSemiMixedTypes="0" containsString="0" containsNumber="1" minValue="767401.42807554221" maxValue="2120109.0301070064"/>
    </cacheField>
    <cacheField name="reg.SI.TotalPost96" numFmtId="0">
      <sharedItems containsSemiMixedTypes="0" containsString="0" containsNumber="1" containsInteger="1" minValue="1398834" maxValue="2006088"/>
    </cacheField>
    <cacheField name="SI Residential" numFmtId="0">
      <sharedItems containsSemiMixedTypes="0" containsString="0" containsNumber="1" minValue="410594.68937795772" maxValue="876380.94918741717"/>
    </cacheField>
    <cacheField name="Total" numFmtId="0">
      <sharedItems containsSemiMixedTypes="0" containsString="0" containsNumber="1" containsInteger="1" minValue="3484146" maxValue="6135906"/>
    </cacheField>
    <cacheField name="share_res_AKL" numFmtId="0">
      <sharedItems containsSemiMixedTypes="0" containsString="0" containsNumber="1" minValue="0.33679104959093981" maxValue="0.53207565017350567"/>
    </cacheField>
    <cacheField name="share_res_CHC" numFmtId="0">
      <sharedItems containsSemiMixedTypes="0" containsString="0" containsNumber="1" minValue="0.29011592731460373" maxValue="0.44434059273779236"/>
    </cacheField>
    <cacheField name="hour_filter" numFmtId="0">
      <sharedItems count="2">
        <b v="1"/>
        <b v="0"/>
      </sharedItems>
    </cacheField>
    <cacheField name="share_res_AKL_adj" numFmtId="0">
      <sharedItems containsSemiMixedTypes="0" containsString="0" containsNumber="1" minValue="0" maxValue="0.53154413275939105"/>
    </cacheField>
    <cacheField name="share_res_CHC_adj" numFmtId="0">
      <sharedItems containsSemiMixedTypes="0" containsString="0" containsNumber="1" minValue="0" maxValue="0.443422362666573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s v="NZ"/>
    <s v="Winter"/>
    <s v="WD"/>
    <x v="0"/>
    <n v="2024"/>
    <x v="0"/>
    <n v="15.078748460423791"/>
  </r>
  <r>
    <s v="NZ"/>
    <s v="Winter"/>
    <s v="WD"/>
    <x v="0"/>
    <n v="2024"/>
    <x v="1"/>
    <n v="9.1223741380603531"/>
  </r>
  <r>
    <s v="NZ"/>
    <s v="Winter"/>
    <s v="WD"/>
    <x v="0"/>
    <n v="2024"/>
    <x v="2"/>
    <n v="7.6296694192652268"/>
  </r>
  <r>
    <s v="NZ"/>
    <s v="Winter"/>
    <s v="WD"/>
    <x v="0"/>
    <n v="2024"/>
    <x v="3"/>
    <n v="7.4259729846068616"/>
  </r>
  <r>
    <s v="NZ"/>
    <s v="Winter"/>
    <s v="WD"/>
    <x v="0"/>
    <n v="2024"/>
    <x v="4"/>
    <n v="7.222613605290177"/>
  </r>
  <r>
    <s v="NZ"/>
    <s v="Winter"/>
    <s v="WD"/>
    <x v="0"/>
    <n v="2024"/>
    <x v="5"/>
    <n v="10.000084536970848"/>
  </r>
  <r>
    <s v="NZ"/>
    <s v="Winter"/>
    <s v="WD"/>
    <x v="0"/>
    <n v="2024"/>
    <x v="6"/>
    <n v="29.752525934946817"/>
  </r>
  <r>
    <s v="NZ"/>
    <s v="Winter"/>
    <s v="WD"/>
    <x v="0"/>
    <n v="2024"/>
    <x v="7"/>
    <n v="62.099880024270249"/>
  </r>
  <r>
    <s v="NZ"/>
    <s v="Winter"/>
    <s v="WD"/>
    <x v="0"/>
    <n v="2024"/>
    <x v="8"/>
    <n v="38.737654109143371"/>
  </r>
  <r>
    <s v="NZ"/>
    <s v="Winter"/>
    <s v="WD"/>
    <x v="0"/>
    <n v="2024"/>
    <x v="9"/>
    <n v="47.302872082660748"/>
  </r>
  <r>
    <s v="NZ"/>
    <s v="Winter"/>
    <s v="WD"/>
    <x v="0"/>
    <n v="2024"/>
    <x v="10"/>
    <n v="48.40512771688136"/>
  </r>
  <r>
    <s v="NZ"/>
    <s v="Winter"/>
    <s v="WD"/>
    <x v="0"/>
    <n v="2024"/>
    <x v="11"/>
    <n v="76.014660640745021"/>
  </r>
  <r>
    <s v="NZ"/>
    <s v="Winter"/>
    <s v="WD"/>
    <x v="0"/>
    <n v="2024"/>
    <x v="12"/>
    <n v="99.032469156107268"/>
  </r>
  <r>
    <s v="NZ"/>
    <s v="Winter"/>
    <s v="WD"/>
    <x v="0"/>
    <n v="2024"/>
    <x v="13"/>
    <n v="79.93792632341551"/>
  </r>
  <r>
    <s v="NZ"/>
    <s v="Winter"/>
    <s v="WD"/>
    <x v="0"/>
    <n v="2024"/>
    <x v="14"/>
    <n v="69.260779104461633"/>
  </r>
  <r>
    <s v="NZ"/>
    <s v="Winter"/>
    <s v="WD"/>
    <x v="0"/>
    <n v="2024"/>
    <x v="15"/>
    <n v="105.83015654374198"/>
  </r>
  <r>
    <s v="NZ"/>
    <s v="Winter"/>
    <s v="WD"/>
    <x v="0"/>
    <n v="2024"/>
    <x v="16"/>
    <n v="440.3355225307912"/>
  </r>
  <r>
    <s v="NZ"/>
    <s v="Winter"/>
    <s v="WD"/>
    <x v="0"/>
    <n v="2024"/>
    <x v="17"/>
    <n v="877.4550401716964"/>
  </r>
  <r>
    <s v="NZ"/>
    <s v="Winter"/>
    <s v="WD"/>
    <x v="0"/>
    <n v="2024"/>
    <x v="18"/>
    <n v="650.02268078432428"/>
  </r>
  <r>
    <s v="NZ"/>
    <s v="Winter"/>
    <s v="WD"/>
    <x v="0"/>
    <n v="2024"/>
    <x v="19"/>
    <n v="434.15519411598319"/>
  </r>
  <r>
    <s v="NZ"/>
    <s v="Winter"/>
    <s v="WD"/>
    <x v="0"/>
    <n v="2024"/>
    <x v="20"/>
    <n v="177.64915372527091"/>
  </r>
  <r>
    <s v="NZ"/>
    <s v="Winter"/>
    <s v="WD"/>
    <x v="0"/>
    <n v="2024"/>
    <x v="21"/>
    <n v="61.39689976790492"/>
  </r>
  <r>
    <s v="NZ"/>
    <s v="Winter"/>
    <s v="WD"/>
    <x v="0"/>
    <n v="2024"/>
    <x v="22"/>
    <n v="28.931847546721347"/>
  </r>
  <r>
    <s v="NZ"/>
    <s v="Winter"/>
    <s v="WD"/>
    <x v="0"/>
    <n v="2024"/>
    <x v="23"/>
    <n v="19.811019567338139"/>
  </r>
  <r>
    <s v="NZ"/>
    <s v="Winter"/>
    <s v="WD"/>
    <x v="1"/>
    <n v="2024"/>
    <x v="0"/>
    <n v="0.28443445171232873"/>
  </r>
  <r>
    <s v="NZ"/>
    <s v="Winter"/>
    <s v="WD"/>
    <x v="1"/>
    <n v="2024"/>
    <x v="0"/>
    <n v="0"/>
  </r>
  <r>
    <s v="NZ"/>
    <s v="Winter"/>
    <s v="WD"/>
    <x v="1"/>
    <n v="2024"/>
    <x v="1"/>
    <n v="0"/>
  </r>
  <r>
    <s v="NZ"/>
    <s v="Winter"/>
    <s v="WD"/>
    <x v="1"/>
    <n v="2024"/>
    <x v="1"/>
    <n v="0.28443445171232873"/>
  </r>
  <r>
    <s v="NZ"/>
    <s v="Winter"/>
    <s v="WD"/>
    <x v="1"/>
    <n v="2024"/>
    <x v="2"/>
    <n v="0.28443445171232873"/>
  </r>
  <r>
    <s v="NZ"/>
    <s v="Winter"/>
    <s v="WD"/>
    <x v="1"/>
    <n v="2024"/>
    <x v="2"/>
    <n v="0"/>
  </r>
  <r>
    <s v="NZ"/>
    <s v="Winter"/>
    <s v="WD"/>
    <x v="1"/>
    <n v="2024"/>
    <x v="3"/>
    <n v="0.28443445171232873"/>
  </r>
  <r>
    <s v="NZ"/>
    <s v="Winter"/>
    <s v="WD"/>
    <x v="1"/>
    <n v="2024"/>
    <x v="3"/>
    <n v="0"/>
  </r>
  <r>
    <s v="NZ"/>
    <s v="Winter"/>
    <s v="WD"/>
    <x v="1"/>
    <n v="2024"/>
    <x v="4"/>
    <n v="0"/>
  </r>
  <r>
    <s v="NZ"/>
    <s v="Winter"/>
    <s v="WD"/>
    <x v="1"/>
    <n v="2024"/>
    <x v="4"/>
    <n v="0.28443445171232873"/>
  </r>
  <r>
    <s v="NZ"/>
    <s v="Winter"/>
    <s v="WD"/>
    <x v="1"/>
    <n v="2024"/>
    <x v="5"/>
    <n v="0"/>
  </r>
  <r>
    <s v="NZ"/>
    <s v="Winter"/>
    <s v="WD"/>
    <x v="1"/>
    <n v="2024"/>
    <x v="5"/>
    <n v="0.28443445171232873"/>
  </r>
  <r>
    <s v="NZ"/>
    <s v="Winter"/>
    <s v="WD"/>
    <x v="1"/>
    <n v="2024"/>
    <x v="6"/>
    <n v="0.28443445171232873"/>
  </r>
  <r>
    <s v="NZ"/>
    <s v="Winter"/>
    <s v="WD"/>
    <x v="1"/>
    <n v="2024"/>
    <x v="6"/>
    <n v="0"/>
  </r>
  <r>
    <s v="NZ"/>
    <s v="Winter"/>
    <s v="WD"/>
    <x v="1"/>
    <n v="2024"/>
    <x v="7"/>
    <n v="0.28443445171232873"/>
  </r>
  <r>
    <s v="NZ"/>
    <s v="Winter"/>
    <s v="WD"/>
    <x v="1"/>
    <n v="2024"/>
    <x v="7"/>
    <n v="-3.4850819212453445"/>
  </r>
  <r>
    <s v="NZ"/>
    <s v="Winter"/>
    <s v="WD"/>
    <x v="1"/>
    <n v="2024"/>
    <x v="8"/>
    <n v="-30.01325949942364"/>
  </r>
  <r>
    <s v="NZ"/>
    <s v="Winter"/>
    <s v="WD"/>
    <x v="1"/>
    <n v="2024"/>
    <x v="8"/>
    <n v="0.28443445171232873"/>
  </r>
  <r>
    <s v="NZ"/>
    <s v="Winter"/>
    <s v="WD"/>
    <x v="1"/>
    <n v="2024"/>
    <x v="9"/>
    <n v="-57.298940199950657"/>
  </r>
  <r>
    <s v="NZ"/>
    <s v="Winter"/>
    <s v="WD"/>
    <x v="1"/>
    <n v="2024"/>
    <x v="9"/>
    <n v="0.28443445171232873"/>
  </r>
  <r>
    <s v="NZ"/>
    <s v="Winter"/>
    <s v="WD"/>
    <x v="1"/>
    <n v="2024"/>
    <x v="10"/>
    <n v="0.28443445171232873"/>
  </r>
  <r>
    <s v="NZ"/>
    <s v="Winter"/>
    <s v="WD"/>
    <x v="1"/>
    <n v="2024"/>
    <x v="10"/>
    <n v="-78.651605663551351"/>
  </r>
  <r>
    <s v="NZ"/>
    <s v="Winter"/>
    <s v="WD"/>
    <x v="1"/>
    <n v="2024"/>
    <x v="11"/>
    <n v="-92.168293787089851"/>
  </r>
  <r>
    <s v="NZ"/>
    <s v="Winter"/>
    <s v="WD"/>
    <x v="1"/>
    <n v="2024"/>
    <x v="11"/>
    <n v="0.28443445171232873"/>
  </r>
  <r>
    <s v="NZ"/>
    <s v="Winter"/>
    <s v="WD"/>
    <x v="1"/>
    <n v="2024"/>
    <x v="12"/>
    <n v="-96.524275307776293"/>
  </r>
  <r>
    <s v="NZ"/>
    <s v="Winter"/>
    <s v="WD"/>
    <x v="1"/>
    <n v="2024"/>
    <x v="12"/>
    <n v="0.28443445171232873"/>
  </r>
  <r>
    <s v="NZ"/>
    <s v="Winter"/>
    <s v="WD"/>
    <x v="1"/>
    <n v="2024"/>
    <x v="13"/>
    <n v="0.28443445171232873"/>
  </r>
  <r>
    <s v="NZ"/>
    <s v="Winter"/>
    <s v="WD"/>
    <x v="1"/>
    <n v="2024"/>
    <x v="13"/>
    <n v="-91.22185404897418"/>
  </r>
  <r>
    <s v="NZ"/>
    <s v="Winter"/>
    <s v="WD"/>
    <x v="1"/>
    <n v="2024"/>
    <x v="14"/>
    <n v="-76.854882670057464"/>
  </r>
  <r>
    <s v="NZ"/>
    <s v="Winter"/>
    <s v="WD"/>
    <x v="1"/>
    <n v="2024"/>
    <x v="14"/>
    <n v="0.28443445171232873"/>
  </r>
  <r>
    <s v="NZ"/>
    <s v="Winter"/>
    <s v="WD"/>
    <x v="1"/>
    <n v="2024"/>
    <x v="15"/>
    <n v="0.28443445171232873"/>
  </r>
  <r>
    <s v="NZ"/>
    <s v="Winter"/>
    <s v="WD"/>
    <x v="1"/>
    <n v="2024"/>
    <x v="15"/>
    <n v="-54.92089005248198"/>
  </r>
  <r>
    <s v="NZ"/>
    <s v="Winter"/>
    <s v="WD"/>
    <x v="1"/>
    <n v="2024"/>
    <x v="16"/>
    <n v="0.28443445171232873"/>
  </r>
  <r>
    <s v="NZ"/>
    <s v="Winter"/>
    <s v="WD"/>
    <x v="1"/>
    <n v="2024"/>
    <x v="16"/>
    <n v="-27.124403738201533"/>
  </r>
  <r>
    <s v="NZ"/>
    <s v="Winter"/>
    <s v="WD"/>
    <x v="1"/>
    <n v="2024"/>
    <x v="17"/>
    <n v="0.28443445171232873"/>
  </r>
  <r>
    <s v="NZ"/>
    <s v="Winter"/>
    <s v="WD"/>
    <x v="1"/>
    <n v="2024"/>
    <x v="17"/>
    <n v="-2.3437704066592207"/>
  </r>
  <r>
    <s v="NZ"/>
    <s v="Winter"/>
    <s v="WD"/>
    <x v="1"/>
    <n v="2024"/>
    <x v="18"/>
    <n v="0.28443445171232873"/>
  </r>
  <r>
    <s v="NZ"/>
    <s v="Winter"/>
    <s v="WD"/>
    <x v="1"/>
    <n v="2024"/>
    <x v="18"/>
    <n v="0"/>
  </r>
  <r>
    <s v="NZ"/>
    <s v="Winter"/>
    <s v="WD"/>
    <x v="1"/>
    <n v="2024"/>
    <x v="19"/>
    <n v="0"/>
  </r>
  <r>
    <s v="NZ"/>
    <s v="Winter"/>
    <s v="WD"/>
    <x v="1"/>
    <n v="2024"/>
    <x v="19"/>
    <n v="0.28443445171232873"/>
  </r>
  <r>
    <s v="NZ"/>
    <s v="Winter"/>
    <s v="WD"/>
    <x v="1"/>
    <n v="2024"/>
    <x v="20"/>
    <n v="0"/>
  </r>
  <r>
    <s v="NZ"/>
    <s v="Winter"/>
    <s v="WD"/>
    <x v="1"/>
    <n v="2024"/>
    <x v="20"/>
    <n v="0.28443445171232873"/>
  </r>
  <r>
    <s v="NZ"/>
    <s v="Winter"/>
    <s v="WD"/>
    <x v="1"/>
    <n v="2024"/>
    <x v="21"/>
    <n v="0"/>
  </r>
  <r>
    <s v="NZ"/>
    <s v="Winter"/>
    <s v="WD"/>
    <x v="1"/>
    <n v="2024"/>
    <x v="21"/>
    <n v="0.28443445171232873"/>
  </r>
  <r>
    <s v="NZ"/>
    <s v="Winter"/>
    <s v="WD"/>
    <x v="1"/>
    <n v="2024"/>
    <x v="22"/>
    <n v="0"/>
  </r>
  <r>
    <s v="NZ"/>
    <s v="Winter"/>
    <s v="WD"/>
    <x v="1"/>
    <n v="2024"/>
    <x v="22"/>
    <n v="0.28443445171232873"/>
  </r>
  <r>
    <s v="NZ"/>
    <s v="Winter"/>
    <s v="WD"/>
    <x v="1"/>
    <n v="2024"/>
    <x v="23"/>
    <n v="0"/>
  </r>
  <r>
    <s v="NZ"/>
    <s v="Winter"/>
    <s v="WD"/>
    <x v="1"/>
    <n v="2024"/>
    <x v="23"/>
    <n v="0.28443445171232873"/>
  </r>
  <r>
    <s v="NZ"/>
    <s v="Winter"/>
    <s v="WD"/>
    <x v="2"/>
    <n v="2024"/>
    <x v="0"/>
    <n v="81.80656923662913"/>
  </r>
  <r>
    <s v="NZ"/>
    <s v="Winter"/>
    <s v="WD"/>
    <x v="2"/>
    <n v="2024"/>
    <x v="1"/>
    <n v="75.180625111057452"/>
  </r>
  <r>
    <s v="NZ"/>
    <s v="Winter"/>
    <s v="WD"/>
    <x v="2"/>
    <n v="2024"/>
    <x v="2"/>
    <n v="73.418657362750238"/>
  </r>
  <r>
    <s v="NZ"/>
    <s v="Winter"/>
    <s v="WD"/>
    <x v="2"/>
    <n v="2024"/>
    <x v="3"/>
    <n v="71.661548948951065"/>
  </r>
  <r>
    <s v="NZ"/>
    <s v="Winter"/>
    <s v="WD"/>
    <x v="2"/>
    <n v="2024"/>
    <x v="4"/>
    <n v="74.555892398440804"/>
  </r>
  <r>
    <s v="NZ"/>
    <s v="Winter"/>
    <s v="WD"/>
    <x v="2"/>
    <n v="2024"/>
    <x v="5"/>
    <n v="80.868654644708158"/>
  </r>
  <r>
    <s v="NZ"/>
    <s v="Winter"/>
    <s v="WD"/>
    <x v="2"/>
    <n v="2024"/>
    <x v="6"/>
    <n v="142.36833676092292"/>
  </r>
  <r>
    <s v="NZ"/>
    <s v="Winter"/>
    <s v="WD"/>
    <x v="2"/>
    <n v="2024"/>
    <x v="7"/>
    <n v="156.0943405631468"/>
  </r>
  <r>
    <s v="NZ"/>
    <s v="Winter"/>
    <s v="WD"/>
    <x v="2"/>
    <n v="2024"/>
    <x v="8"/>
    <n v="123.87005094080422"/>
  </r>
  <r>
    <s v="NZ"/>
    <s v="Winter"/>
    <s v="WD"/>
    <x v="2"/>
    <n v="2024"/>
    <x v="9"/>
    <n v="105.71768999129033"/>
  </r>
  <r>
    <s v="NZ"/>
    <s v="Winter"/>
    <s v="WD"/>
    <x v="2"/>
    <n v="2024"/>
    <x v="10"/>
    <n v="109.16156122990236"/>
  </r>
  <r>
    <s v="NZ"/>
    <s v="Winter"/>
    <s v="WD"/>
    <x v="2"/>
    <n v="2024"/>
    <x v="11"/>
    <n v="111.04207525059405"/>
  </r>
  <r>
    <s v="NZ"/>
    <s v="Winter"/>
    <s v="WD"/>
    <x v="2"/>
    <n v="2024"/>
    <x v="12"/>
    <n v="123.62243508355895"/>
  </r>
  <r>
    <s v="NZ"/>
    <s v="Winter"/>
    <s v="WD"/>
    <x v="2"/>
    <n v="2024"/>
    <x v="13"/>
    <n v="134.31524527664874"/>
  </r>
  <r>
    <s v="NZ"/>
    <s v="Winter"/>
    <s v="WD"/>
    <x v="2"/>
    <n v="2024"/>
    <x v="14"/>
    <n v="139.19666899361877"/>
  </r>
  <r>
    <s v="NZ"/>
    <s v="Winter"/>
    <s v="WD"/>
    <x v="2"/>
    <n v="2024"/>
    <x v="15"/>
    <n v="140.62473290702033"/>
  </r>
  <r>
    <s v="NZ"/>
    <s v="Winter"/>
    <s v="WD"/>
    <x v="2"/>
    <n v="2024"/>
    <x v="16"/>
    <n v="144.52490469999159"/>
  </r>
  <r>
    <s v="NZ"/>
    <s v="Winter"/>
    <s v="WD"/>
    <x v="2"/>
    <n v="2024"/>
    <x v="17"/>
    <n v="181.12686575360271"/>
  </r>
  <r>
    <s v="NZ"/>
    <s v="Winter"/>
    <s v="WD"/>
    <x v="2"/>
    <n v="2024"/>
    <x v="18"/>
    <n v="230.2239577538198"/>
  </r>
  <r>
    <s v="NZ"/>
    <s v="Winter"/>
    <s v="WD"/>
    <x v="2"/>
    <n v="2024"/>
    <x v="19"/>
    <n v="285.73515297074601"/>
  </r>
  <r>
    <s v="NZ"/>
    <s v="Winter"/>
    <s v="WD"/>
    <x v="2"/>
    <n v="2024"/>
    <x v="20"/>
    <n v="293.95021359926653"/>
  </r>
  <r>
    <s v="NZ"/>
    <s v="Winter"/>
    <s v="WD"/>
    <x v="2"/>
    <n v="2024"/>
    <x v="21"/>
    <n v="236.58592627832437"/>
  </r>
  <r>
    <s v="NZ"/>
    <s v="Winter"/>
    <s v="WD"/>
    <x v="2"/>
    <n v="2024"/>
    <x v="22"/>
    <n v="158.61186790299507"/>
  </r>
  <r>
    <s v="NZ"/>
    <s v="Winter"/>
    <s v="WD"/>
    <x v="2"/>
    <n v="2024"/>
    <x v="23"/>
    <n v="105.98329995256519"/>
  </r>
  <r>
    <s v="NZ"/>
    <s v="Winter"/>
    <s v="WD"/>
    <x v="3"/>
    <n v="2024"/>
    <x v="0"/>
    <n v="21.498933716992401"/>
  </r>
  <r>
    <s v="NZ"/>
    <s v="Winter"/>
    <s v="WD"/>
    <x v="3"/>
    <n v="2024"/>
    <x v="1"/>
    <n v="17.605797927942969"/>
  </r>
  <r>
    <s v="NZ"/>
    <s v="Winter"/>
    <s v="WD"/>
    <x v="3"/>
    <n v="2024"/>
    <x v="2"/>
    <n v="15.602785508839107"/>
  </r>
  <r>
    <s v="NZ"/>
    <s v="Winter"/>
    <s v="WD"/>
    <x v="3"/>
    <n v="2024"/>
    <x v="3"/>
    <n v="17.878186377668037"/>
  </r>
  <r>
    <s v="NZ"/>
    <s v="Winter"/>
    <s v="WD"/>
    <x v="3"/>
    <n v="2024"/>
    <x v="4"/>
    <n v="29.434850323320106"/>
  </r>
  <r>
    <s v="NZ"/>
    <s v="Winter"/>
    <s v="WD"/>
    <x v="3"/>
    <n v="2024"/>
    <x v="5"/>
    <n v="86.556473141521465"/>
  </r>
  <r>
    <s v="NZ"/>
    <s v="Winter"/>
    <s v="WD"/>
    <x v="3"/>
    <n v="2024"/>
    <x v="6"/>
    <n v="147.29174909291689"/>
  </r>
  <r>
    <s v="NZ"/>
    <s v="Winter"/>
    <s v="WD"/>
    <x v="3"/>
    <n v="2024"/>
    <x v="7"/>
    <n v="155.89881725493092"/>
  </r>
  <r>
    <s v="NZ"/>
    <s v="Winter"/>
    <s v="WD"/>
    <x v="3"/>
    <n v="2024"/>
    <x v="8"/>
    <n v="76.28338513708529"/>
  </r>
  <r>
    <s v="NZ"/>
    <s v="Winter"/>
    <s v="WD"/>
    <x v="3"/>
    <n v="2024"/>
    <x v="9"/>
    <n v="50.841006756549803"/>
  </r>
  <r>
    <s v="NZ"/>
    <s v="Winter"/>
    <s v="WD"/>
    <x v="3"/>
    <n v="2024"/>
    <x v="10"/>
    <n v="44.603670183959245"/>
  </r>
  <r>
    <s v="NZ"/>
    <s v="Winter"/>
    <s v="WD"/>
    <x v="3"/>
    <n v="2024"/>
    <x v="11"/>
    <n v="41.508317705030393"/>
  </r>
  <r>
    <s v="NZ"/>
    <s v="Winter"/>
    <s v="WD"/>
    <x v="3"/>
    <n v="2024"/>
    <x v="12"/>
    <n v="39.889729013607528"/>
  </r>
  <r>
    <s v="NZ"/>
    <s v="Winter"/>
    <s v="WD"/>
    <x v="3"/>
    <n v="2024"/>
    <x v="13"/>
    <n v="39.904168373828945"/>
  </r>
  <r>
    <s v="NZ"/>
    <s v="Winter"/>
    <s v="WD"/>
    <x v="3"/>
    <n v="2024"/>
    <x v="14"/>
    <n v="38.533603064878399"/>
  </r>
  <r>
    <s v="NZ"/>
    <s v="Winter"/>
    <s v="WD"/>
    <x v="3"/>
    <n v="2024"/>
    <x v="15"/>
    <n v="41.319267991453863"/>
  </r>
  <r>
    <s v="NZ"/>
    <s v="Winter"/>
    <s v="WD"/>
    <x v="3"/>
    <n v="2024"/>
    <x v="16"/>
    <n v="62.615931198083196"/>
  </r>
  <r>
    <s v="NZ"/>
    <s v="Winter"/>
    <s v="WD"/>
    <x v="3"/>
    <n v="2024"/>
    <x v="17"/>
    <n v="155.66644813392509"/>
  </r>
  <r>
    <s v="NZ"/>
    <s v="Winter"/>
    <s v="WD"/>
    <x v="3"/>
    <n v="2024"/>
    <x v="18"/>
    <n v="192.23166115736083"/>
  </r>
  <r>
    <s v="NZ"/>
    <s v="Winter"/>
    <s v="WD"/>
    <x v="3"/>
    <n v="2024"/>
    <x v="19"/>
    <n v="168.00398747826844"/>
  </r>
  <r>
    <s v="NZ"/>
    <s v="Winter"/>
    <s v="WD"/>
    <x v="3"/>
    <n v="2024"/>
    <x v="20"/>
    <n v="144.42155308398199"/>
  </r>
  <r>
    <s v="NZ"/>
    <s v="Winter"/>
    <s v="WD"/>
    <x v="3"/>
    <n v="2024"/>
    <x v="21"/>
    <n v="123.55567660914271"/>
  </r>
  <r>
    <s v="NZ"/>
    <s v="Winter"/>
    <s v="WD"/>
    <x v="3"/>
    <n v="2024"/>
    <x v="22"/>
    <n v="80.118187874427989"/>
  </r>
  <r>
    <s v="NZ"/>
    <s v="Winter"/>
    <s v="WD"/>
    <x v="3"/>
    <n v="2024"/>
    <x v="23"/>
    <n v="39.925315874573862"/>
  </r>
  <r>
    <s v="NZ"/>
    <s v="Winter"/>
    <s v="WD"/>
    <x v="4"/>
    <n v="2024"/>
    <x v="0"/>
    <n v="121.1872448317306"/>
  </r>
  <r>
    <s v="NZ"/>
    <s v="Winter"/>
    <s v="WD"/>
    <x v="4"/>
    <n v="2024"/>
    <x v="1"/>
    <n v="116.85034919038272"/>
  </r>
  <r>
    <s v="NZ"/>
    <s v="Winter"/>
    <s v="WD"/>
    <x v="4"/>
    <n v="2024"/>
    <x v="2"/>
    <n v="115.38455583510934"/>
  </r>
  <r>
    <s v="NZ"/>
    <s v="Winter"/>
    <s v="WD"/>
    <x v="4"/>
    <n v="2024"/>
    <x v="3"/>
    <n v="114.16786124213276"/>
  </r>
  <r>
    <s v="NZ"/>
    <s v="Winter"/>
    <s v="WD"/>
    <x v="4"/>
    <n v="2024"/>
    <x v="4"/>
    <n v="112.17513474726132"/>
  </r>
  <r>
    <s v="NZ"/>
    <s v="Winter"/>
    <s v="WD"/>
    <x v="4"/>
    <n v="2024"/>
    <x v="5"/>
    <n v="121.26817335792362"/>
  </r>
  <r>
    <s v="NZ"/>
    <s v="Winter"/>
    <s v="WD"/>
    <x v="4"/>
    <n v="2024"/>
    <x v="6"/>
    <n v="130.11359151485973"/>
  </r>
  <r>
    <s v="NZ"/>
    <s v="Winter"/>
    <s v="WD"/>
    <x v="4"/>
    <n v="2024"/>
    <x v="7"/>
    <n v="152.61225096115939"/>
  </r>
  <r>
    <s v="NZ"/>
    <s v="Winter"/>
    <s v="WD"/>
    <x v="4"/>
    <n v="2024"/>
    <x v="8"/>
    <n v="177.84432125841133"/>
  </r>
  <r>
    <s v="NZ"/>
    <s v="Winter"/>
    <s v="WD"/>
    <x v="4"/>
    <n v="2024"/>
    <x v="9"/>
    <n v="177.55469426043655"/>
  </r>
  <r>
    <s v="NZ"/>
    <s v="Winter"/>
    <s v="WD"/>
    <x v="4"/>
    <n v="2024"/>
    <x v="10"/>
    <n v="186.33703248036181"/>
  </r>
  <r>
    <s v="NZ"/>
    <s v="Winter"/>
    <s v="WD"/>
    <x v="4"/>
    <n v="2024"/>
    <x v="11"/>
    <n v="190.09138975106188"/>
  </r>
  <r>
    <s v="NZ"/>
    <s v="Winter"/>
    <s v="WD"/>
    <x v="4"/>
    <n v="2024"/>
    <x v="12"/>
    <n v="191.95620141296104"/>
  </r>
  <r>
    <s v="NZ"/>
    <s v="Winter"/>
    <s v="WD"/>
    <x v="4"/>
    <n v="2024"/>
    <x v="13"/>
    <n v="183.50051041528999"/>
  </r>
  <r>
    <s v="NZ"/>
    <s v="Winter"/>
    <s v="WD"/>
    <x v="4"/>
    <n v="2024"/>
    <x v="14"/>
    <n v="172.13167280029884"/>
  </r>
  <r>
    <s v="NZ"/>
    <s v="Winter"/>
    <s v="WD"/>
    <x v="4"/>
    <n v="2024"/>
    <x v="15"/>
    <n v="163.33012868026319"/>
  </r>
  <r>
    <s v="NZ"/>
    <s v="Winter"/>
    <s v="WD"/>
    <x v="4"/>
    <n v="2024"/>
    <x v="16"/>
    <n v="160.90002904395968"/>
  </r>
  <r>
    <s v="NZ"/>
    <s v="Winter"/>
    <s v="WD"/>
    <x v="4"/>
    <n v="2024"/>
    <x v="17"/>
    <n v="180.00731130344286"/>
  </r>
  <r>
    <s v="NZ"/>
    <s v="Winter"/>
    <s v="WD"/>
    <x v="4"/>
    <n v="2024"/>
    <x v="18"/>
    <n v="201.80427591555676"/>
  </r>
  <r>
    <s v="NZ"/>
    <s v="Winter"/>
    <s v="WD"/>
    <x v="4"/>
    <n v="2024"/>
    <x v="19"/>
    <n v="203.6456762084081"/>
  </r>
  <r>
    <s v="NZ"/>
    <s v="Winter"/>
    <s v="WD"/>
    <x v="4"/>
    <n v="2024"/>
    <x v="20"/>
    <n v="200.66993818615143"/>
  </r>
  <r>
    <s v="NZ"/>
    <s v="Winter"/>
    <s v="WD"/>
    <x v="4"/>
    <n v="2024"/>
    <x v="21"/>
    <n v="196.66021763188084"/>
  </r>
  <r>
    <s v="NZ"/>
    <s v="Winter"/>
    <s v="WD"/>
    <x v="4"/>
    <n v="2024"/>
    <x v="22"/>
    <n v="169.89430657056434"/>
  </r>
  <r>
    <s v="NZ"/>
    <s v="Winter"/>
    <s v="WD"/>
    <x v="4"/>
    <n v="2024"/>
    <x v="23"/>
    <n v="134.70402357076628"/>
  </r>
  <r>
    <s v="NZ"/>
    <s v="Winter"/>
    <s v="WD"/>
    <x v="5"/>
    <n v="2024"/>
    <x v="0"/>
    <n v="78.527196927699848"/>
  </r>
  <r>
    <s v="NZ"/>
    <s v="Winter"/>
    <s v="WD"/>
    <x v="5"/>
    <n v="2024"/>
    <x v="0"/>
    <n v="0"/>
  </r>
  <r>
    <s v="NZ"/>
    <s v="Winter"/>
    <s v="WD"/>
    <x v="5"/>
    <n v="2024"/>
    <x v="0"/>
    <n v="101.72244378945243"/>
  </r>
  <r>
    <s v="NZ"/>
    <s v="Winter"/>
    <s v="WD"/>
    <x v="5"/>
    <n v="2024"/>
    <x v="1"/>
    <n v="0"/>
  </r>
  <r>
    <s v="NZ"/>
    <s v="Winter"/>
    <s v="WD"/>
    <x v="5"/>
    <n v="2024"/>
    <x v="1"/>
    <n v="98.022759386152373"/>
  </r>
  <r>
    <s v="NZ"/>
    <s v="Winter"/>
    <s v="WD"/>
    <x v="5"/>
    <n v="2024"/>
    <x v="1"/>
    <n v="75.885946398504913"/>
  </r>
  <r>
    <s v="NZ"/>
    <s v="Winter"/>
    <s v="WD"/>
    <x v="5"/>
    <n v="2024"/>
    <x v="2"/>
    <n v="75.849395318249606"/>
  </r>
  <r>
    <s v="NZ"/>
    <s v="Winter"/>
    <s v="WD"/>
    <x v="5"/>
    <n v="2024"/>
    <x v="2"/>
    <n v="97.97156111470872"/>
  </r>
  <r>
    <s v="NZ"/>
    <s v="Winter"/>
    <s v="WD"/>
    <x v="5"/>
    <n v="2024"/>
    <x v="2"/>
    <n v="0"/>
  </r>
  <r>
    <s v="NZ"/>
    <s v="Winter"/>
    <s v="WD"/>
    <x v="5"/>
    <n v="2024"/>
    <x v="3"/>
    <n v="82.229788902158234"/>
  </r>
  <r>
    <s v="NZ"/>
    <s v="Winter"/>
    <s v="WD"/>
    <x v="5"/>
    <n v="2024"/>
    <x v="3"/>
    <n v="106.90878322536463"/>
  </r>
  <r>
    <s v="NZ"/>
    <s v="Winter"/>
    <s v="WD"/>
    <x v="5"/>
    <n v="2024"/>
    <x v="3"/>
    <n v="0"/>
  </r>
  <r>
    <s v="NZ"/>
    <s v="Winter"/>
    <s v="WD"/>
    <x v="5"/>
    <n v="2024"/>
    <x v="4"/>
    <n v="129.388308210231"/>
  </r>
  <r>
    <s v="NZ"/>
    <s v="Winter"/>
    <s v="WD"/>
    <x v="5"/>
    <n v="2024"/>
    <x v="4"/>
    <n v="0"/>
  </r>
  <r>
    <s v="NZ"/>
    <s v="Winter"/>
    <s v="WD"/>
    <x v="5"/>
    <n v="2024"/>
    <x v="4"/>
    <n v="172.9652350606932"/>
  </r>
  <r>
    <s v="NZ"/>
    <s v="Winter"/>
    <s v="WD"/>
    <x v="5"/>
    <n v="2024"/>
    <x v="5"/>
    <n v="0"/>
  </r>
  <r>
    <s v="NZ"/>
    <s v="Winter"/>
    <s v="WD"/>
    <x v="5"/>
    <n v="2024"/>
    <x v="5"/>
    <n v="316.76756381039871"/>
  </r>
  <r>
    <s v="NZ"/>
    <s v="Winter"/>
    <s v="WD"/>
    <x v="5"/>
    <n v="2024"/>
    <x v="5"/>
    <n v="232.05057220519021"/>
  </r>
  <r>
    <s v="NZ"/>
    <s v="Winter"/>
    <s v="WD"/>
    <x v="5"/>
    <n v="2024"/>
    <x v="6"/>
    <n v="687.13715543442731"/>
  </r>
  <r>
    <s v="NZ"/>
    <s v="Winter"/>
    <s v="WD"/>
    <x v="5"/>
    <n v="2024"/>
    <x v="6"/>
    <n v="954.22194972111868"/>
  </r>
  <r>
    <s v="NZ"/>
    <s v="Winter"/>
    <s v="WD"/>
    <x v="5"/>
    <n v="2024"/>
    <x v="6"/>
    <n v="0"/>
  </r>
  <r>
    <s v="NZ"/>
    <s v="Winter"/>
    <s v="WD"/>
    <x v="5"/>
    <n v="2024"/>
    <x v="7"/>
    <n v="1031.6558587114725"/>
  </r>
  <r>
    <s v="NZ"/>
    <s v="Winter"/>
    <s v="WD"/>
    <x v="5"/>
    <n v="2024"/>
    <x v="7"/>
    <n v="0"/>
  </r>
  <r>
    <s v="NZ"/>
    <s v="Winter"/>
    <s v="WD"/>
    <x v="5"/>
    <n v="2024"/>
    <x v="7"/>
    <n v="742.41818235552762"/>
  </r>
  <r>
    <s v="NZ"/>
    <s v="Winter"/>
    <s v="WD"/>
    <x v="5"/>
    <n v="2024"/>
    <x v="8"/>
    <n v="448.6550711890211"/>
  </r>
  <r>
    <s v="NZ"/>
    <s v="Winter"/>
    <s v="WD"/>
    <x v="5"/>
    <n v="2024"/>
    <x v="8"/>
    <n v="326.20669761612163"/>
  </r>
  <r>
    <s v="NZ"/>
    <s v="Winter"/>
    <s v="WD"/>
    <x v="5"/>
    <n v="2024"/>
    <x v="8"/>
    <n v="0"/>
  </r>
  <r>
    <s v="NZ"/>
    <s v="Winter"/>
    <s v="WD"/>
    <x v="5"/>
    <n v="2024"/>
    <x v="9"/>
    <n v="0"/>
  </r>
  <r>
    <s v="NZ"/>
    <s v="Winter"/>
    <s v="WD"/>
    <x v="5"/>
    <n v="2024"/>
    <x v="9"/>
    <n v="152.69273661619852"/>
  </r>
  <r>
    <s v="NZ"/>
    <s v="Winter"/>
    <s v="WD"/>
    <x v="5"/>
    <n v="2024"/>
    <x v="9"/>
    <n v="205.60849602680113"/>
  </r>
  <r>
    <s v="NZ"/>
    <s v="Winter"/>
    <s v="WD"/>
    <x v="5"/>
    <n v="2024"/>
    <x v="10"/>
    <n v="140.90748841420699"/>
  </r>
  <r>
    <s v="NZ"/>
    <s v="Winter"/>
    <s v="WD"/>
    <x v="5"/>
    <n v="2024"/>
    <x v="10"/>
    <n v="0"/>
  </r>
  <r>
    <s v="NZ"/>
    <s v="Winter"/>
    <s v="WD"/>
    <x v="5"/>
    <n v="2024"/>
    <x v="10"/>
    <n v="106.50188573070754"/>
  </r>
  <r>
    <s v="NZ"/>
    <s v="Winter"/>
    <s v="WD"/>
    <x v="5"/>
    <n v="2024"/>
    <x v="11"/>
    <n v="93.173012553360536"/>
  </r>
  <r>
    <s v="NZ"/>
    <s v="Winter"/>
    <s v="WD"/>
    <x v="5"/>
    <n v="2024"/>
    <x v="11"/>
    <n v="122.23730788315913"/>
  </r>
  <r>
    <s v="NZ"/>
    <s v="Winter"/>
    <s v="WD"/>
    <x v="5"/>
    <n v="2024"/>
    <x v="11"/>
    <n v="0"/>
  </r>
  <r>
    <s v="NZ"/>
    <s v="Winter"/>
    <s v="WD"/>
    <x v="5"/>
    <n v="2024"/>
    <x v="12"/>
    <n v="135.47205455570244"/>
  </r>
  <r>
    <s v="NZ"/>
    <s v="Winter"/>
    <s v="WD"/>
    <x v="5"/>
    <n v="2024"/>
    <x v="12"/>
    <n v="0"/>
  </r>
  <r>
    <s v="NZ"/>
    <s v="Winter"/>
    <s v="WD"/>
    <x v="5"/>
    <n v="2024"/>
    <x v="12"/>
    <n v="102.62146216204485"/>
  </r>
  <r>
    <s v="NZ"/>
    <s v="Winter"/>
    <s v="WD"/>
    <x v="5"/>
    <n v="2024"/>
    <x v="13"/>
    <n v="0"/>
  </r>
  <r>
    <s v="NZ"/>
    <s v="Winter"/>
    <s v="WD"/>
    <x v="5"/>
    <n v="2024"/>
    <x v="13"/>
    <n v="102.73403791660833"/>
  </r>
  <r>
    <s v="NZ"/>
    <s v="Winter"/>
    <s v="WD"/>
    <x v="5"/>
    <n v="2024"/>
    <x v="13"/>
    <n v="135.62974302892545"/>
  </r>
  <r>
    <s v="NZ"/>
    <s v="Winter"/>
    <s v="WD"/>
    <x v="5"/>
    <n v="2024"/>
    <x v="14"/>
    <n v="107.13733169374903"/>
  </r>
  <r>
    <s v="NZ"/>
    <s v="Winter"/>
    <s v="WD"/>
    <x v="5"/>
    <n v="2024"/>
    <x v="14"/>
    <n v="141.79757797315588"/>
  </r>
  <r>
    <s v="NZ"/>
    <s v="Winter"/>
    <s v="WD"/>
    <x v="5"/>
    <n v="2024"/>
    <x v="14"/>
    <n v="0"/>
  </r>
  <r>
    <s v="NZ"/>
    <s v="Winter"/>
    <s v="WD"/>
    <x v="5"/>
    <n v="2024"/>
    <x v="15"/>
    <n v="155.71236151556181"/>
  </r>
  <r>
    <s v="NZ"/>
    <s v="Winter"/>
    <s v="WD"/>
    <x v="5"/>
    <n v="2024"/>
    <x v="15"/>
    <n v="209.83818155663076"/>
  </r>
  <r>
    <s v="NZ"/>
    <s v="Winter"/>
    <s v="WD"/>
    <x v="5"/>
    <n v="2024"/>
    <x v="15"/>
    <n v="0"/>
  </r>
  <r>
    <s v="NZ"/>
    <s v="Winter"/>
    <s v="WD"/>
    <x v="5"/>
    <n v="2024"/>
    <x v="16"/>
    <n v="414.2532025970749"/>
  </r>
  <r>
    <s v="NZ"/>
    <s v="Winter"/>
    <s v="WD"/>
    <x v="5"/>
    <n v="2024"/>
    <x v="16"/>
    <n v="301.6467774394917"/>
  </r>
  <r>
    <s v="NZ"/>
    <s v="Winter"/>
    <s v="WD"/>
    <x v="5"/>
    <n v="2024"/>
    <x v="16"/>
    <n v="0"/>
  </r>
  <r>
    <s v="NZ"/>
    <s v="Winter"/>
    <s v="WD"/>
    <x v="5"/>
    <n v="2024"/>
    <x v="17"/>
    <n v="559.75745958209484"/>
  </r>
  <r>
    <s v="NZ"/>
    <s v="Winter"/>
    <s v="WD"/>
    <x v="5"/>
    <n v="2024"/>
    <x v="17"/>
    <n v="775.79712071195183"/>
  </r>
  <r>
    <s v="NZ"/>
    <s v="Winter"/>
    <s v="WD"/>
    <x v="5"/>
    <n v="2024"/>
    <x v="17"/>
    <n v="0"/>
  </r>
  <r>
    <s v="NZ"/>
    <s v="Winter"/>
    <s v="WD"/>
    <x v="5"/>
    <n v="2024"/>
    <x v="18"/>
    <n v="643.45981480535954"/>
  </r>
  <r>
    <s v="NZ"/>
    <s v="Winter"/>
    <s v="WD"/>
    <x v="5"/>
    <n v="2024"/>
    <x v="18"/>
    <n v="0"/>
  </r>
  <r>
    <s v="NZ"/>
    <s v="Winter"/>
    <s v="WD"/>
    <x v="5"/>
    <n v="2024"/>
    <x v="18"/>
    <n v="893.04169661115031"/>
  </r>
  <r>
    <s v="NZ"/>
    <s v="Winter"/>
    <s v="WD"/>
    <x v="5"/>
    <n v="2024"/>
    <x v="19"/>
    <n v="655.41171581587844"/>
  </r>
  <r>
    <s v="NZ"/>
    <s v="Winter"/>
    <s v="WD"/>
    <x v="5"/>
    <n v="2024"/>
    <x v="19"/>
    <n v="0"/>
  </r>
  <r>
    <s v="NZ"/>
    <s v="Winter"/>
    <s v="WD"/>
    <x v="5"/>
    <n v="2024"/>
    <x v="19"/>
    <n v="909.78310802579597"/>
  </r>
  <r>
    <s v="NZ"/>
    <s v="Winter"/>
    <s v="WD"/>
    <x v="5"/>
    <n v="2024"/>
    <x v="20"/>
    <n v="0"/>
  </r>
  <r>
    <s v="NZ"/>
    <s v="Winter"/>
    <s v="WD"/>
    <x v="5"/>
    <n v="2024"/>
    <x v="20"/>
    <n v="851.12138100150378"/>
  </r>
  <r>
    <s v="NZ"/>
    <s v="Winter"/>
    <s v="WD"/>
    <x v="5"/>
    <n v="2024"/>
    <x v="20"/>
    <n v="613.53238216023021"/>
  </r>
  <r>
    <s v="NZ"/>
    <s v="Winter"/>
    <s v="WD"/>
    <x v="5"/>
    <n v="2024"/>
    <x v="21"/>
    <n v="422.11937362860448"/>
  </r>
  <r>
    <s v="NZ"/>
    <s v="Winter"/>
    <s v="WD"/>
    <x v="5"/>
    <n v="2024"/>
    <x v="21"/>
    <n v="583.00303538244964"/>
  </r>
  <r>
    <s v="NZ"/>
    <s v="Winter"/>
    <s v="WD"/>
    <x v="5"/>
    <n v="2024"/>
    <x v="21"/>
    <n v="0"/>
  </r>
  <r>
    <s v="NZ"/>
    <s v="Winter"/>
    <s v="WD"/>
    <x v="5"/>
    <n v="2024"/>
    <x v="22"/>
    <n v="0"/>
  </r>
  <r>
    <s v="NZ"/>
    <s v="Winter"/>
    <s v="WD"/>
    <x v="5"/>
    <n v="2024"/>
    <x v="22"/>
    <n v="267.0450343088259"/>
  </r>
  <r>
    <s v="NZ"/>
    <s v="Winter"/>
    <s v="WD"/>
    <x v="5"/>
    <n v="2024"/>
    <x v="22"/>
    <n v="196.5530424045954"/>
  </r>
  <r>
    <s v="NZ"/>
    <s v="Winter"/>
    <s v="WD"/>
    <x v="5"/>
    <n v="2024"/>
    <x v="23"/>
    <n v="124.87532172846483"/>
  </r>
  <r>
    <s v="NZ"/>
    <s v="Winter"/>
    <s v="WD"/>
    <x v="5"/>
    <n v="2024"/>
    <x v="23"/>
    <n v="0"/>
  </r>
  <r>
    <s v="NZ"/>
    <s v="Winter"/>
    <s v="WD"/>
    <x v="5"/>
    <n v="2024"/>
    <x v="23"/>
    <n v="95.056323318657746"/>
  </r>
  <r>
    <s v="NZ"/>
    <s v="Winter"/>
    <s v="WD"/>
    <x v="6"/>
    <n v="2024"/>
    <x v="0"/>
    <n v="13.510341673342294"/>
  </r>
  <r>
    <s v="NZ"/>
    <s v="Winter"/>
    <s v="WD"/>
    <x v="6"/>
    <n v="2024"/>
    <x v="1"/>
    <n v="13.807256507430521"/>
  </r>
  <r>
    <s v="NZ"/>
    <s v="Winter"/>
    <s v="WD"/>
    <x v="6"/>
    <n v="2024"/>
    <x v="2"/>
    <n v="13.297137017434764"/>
  </r>
  <r>
    <s v="NZ"/>
    <s v="Winter"/>
    <s v="WD"/>
    <x v="6"/>
    <n v="2024"/>
    <x v="3"/>
    <n v="12.926141314757089"/>
  </r>
  <r>
    <s v="NZ"/>
    <s v="Winter"/>
    <s v="WD"/>
    <x v="6"/>
    <n v="2024"/>
    <x v="4"/>
    <n v="12.601519875753858"/>
  </r>
  <r>
    <s v="NZ"/>
    <s v="Winter"/>
    <s v="WD"/>
    <x v="6"/>
    <n v="2024"/>
    <x v="5"/>
    <n v="12.140827506172698"/>
  </r>
  <r>
    <s v="NZ"/>
    <s v="Winter"/>
    <s v="WD"/>
    <x v="6"/>
    <n v="2024"/>
    <x v="6"/>
    <n v="10.909332623316336"/>
  </r>
  <r>
    <s v="NZ"/>
    <s v="Winter"/>
    <s v="WD"/>
    <x v="6"/>
    <n v="2024"/>
    <x v="7"/>
    <n v="10.178317942003767"/>
  </r>
  <r>
    <s v="NZ"/>
    <s v="Winter"/>
    <s v="WD"/>
    <x v="6"/>
    <n v="2024"/>
    <x v="8"/>
    <n v="11.357134404452912"/>
  </r>
  <r>
    <s v="NZ"/>
    <s v="Winter"/>
    <s v="WD"/>
    <x v="6"/>
    <n v="2024"/>
    <x v="9"/>
    <n v="17.053880066090031"/>
  </r>
  <r>
    <s v="NZ"/>
    <s v="Winter"/>
    <s v="WD"/>
    <x v="6"/>
    <n v="2024"/>
    <x v="10"/>
    <n v="26.929759434130514"/>
  </r>
  <r>
    <s v="NZ"/>
    <s v="Winter"/>
    <s v="WD"/>
    <x v="6"/>
    <n v="2024"/>
    <x v="11"/>
    <n v="32.128124694660336"/>
  </r>
  <r>
    <s v="NZ"/>
    <s v="Winter"/>
    <s v="WD"/>
    <x v="6"/>
    <n v="2024"/>
    <x v="12"/>
    <n v="33.128058974088113"/>
  </r>
  <r>
    <s v="NZ"/>
    <s v="Winter"/>
    <s v="WD"/>
    <x v="6"/>
    <n v="2024"/>
    <x v="13"/>
    <n v="29.452275881975122"/>
  </r>
  <r>
    <s v="NZ"/>
    <s v="Winter"/>
    <s v="WD"/>
    <x v="6"/>
    <n v="2024"/>
    <x v="14"/>
    <n v="23.798693270821502"/>
  </r>
  <r>
    <s v="NZ"/>
    <s v="Winter"/>
    <s v="WD"/>
    <x v="6"/>
    <n v="2024"/>
    <x v="15"/>
    <n v="14.268620960197444"/>
  </r>
  <r>
    <s v="NZ"/>
    <s v="Winter"/>
    <s v="WD"/>
    <x v="6"/>
    <n v="2024"/>
    <x v="16"/>
    <n v="9.5714932672553896"/>
  </r>
  <r>
    <s v="NZ"/>
    <s v="Winter"/>
    <s v="WD"/>
    <x v="6"/>
    <n v="2024"/>
    <x v="17"/>
    <n v="9.9255392919180974"/>
  </r>
  <r>
    <s v="NZ"/>
    <s v="Winter"/>
    <s v="WD"/>
    <x v="6"/>
    <n v="2024"/>
    <x v="18"/>
    <n v="13.748819137772513"/>
  </r>
  <r>
    <s v="NZ"/>
    <s v="Winter"/>
    <s v="WD"/>
    <x v="6"/>
    <n v="2024"/>
    <x v="19"/>
    <n v="22.9494205383189"/>
  </r>
  <r>
    <s v="NZ"/>
    <s v="Winter"/>
    <s v="WD"/>
    <x v="6"/>
    <n v="2024"/>
    <x v="20"/>
    <n v="24.737744699600793"/>
  </r>
  <r>
    <s v="NZ"/>
    <s v="Winter"/>
    <s v="WD"/>
    <x v="6"/>
    <n v="2024"/>
    <x v="21"/>
    <n v="21.394286083667406"/>
  </r>
  <r>
    <s v="NZ"/>
    <s v="Winter"/>
    <s v="WD"/>
    <x v="6"/>
    <n v="2024"/>
    <x v="22"/>
    <n v="11.935263968666602"/>
  </r>
  <r>
    <s v="NZ"/>
    <s v="Winter"/>
    <s v="WD"/>
    <x v="6"/>
    <n v="2024"/>
    <x v="23"/>
    <n v="9.0515502386107158"/>
  </r>
  <r>
    <s v="NZ"/>
    <s v="Winter"/>
    <s v="WD"/>
    <x v="7"/>
    <n v="2024"/>
    <x v="0"/>
    <n v="211.1116080771418"/>
  </r>
  <r>
    <s v="NZ"/>
    <s v="Winter"/>
    <s v="WD"/>
    <x v="7"/>
    <n v="2024"/>
    <x v="1"/>
    <n v="214.74841803803687"/>
  </r>
  <r>
    <s v="NZ"/>
    <s v="Winter"/>
    <s v="WD"/>
    <x v="7"/>
    <n v="2024"/>
    <x v="2"/>
    <n v="176.55964237643173"/>
  </r>
  <r>
    <s v="NZ"/>
    <s v="Winter"/>
    <s v="WD"/>
    <x v="7"/>
    <n v="2024"/>
    <x v="3"/>
    <n v="149.80019099247502"/>
  </r>
  <r>
    <s v="NZ"/>
    <s v="Winter"/>
    <s v="WD"/>
    <x v="7"/>
    <n v="2024"/>
    <x v="4"/>
    <n v="263.74236603104339"/>
  </r>
  <r>
    <s v="NZ"/>
    <s v="Winter"/>
    <s v="WD"/>
    <x v="7"/>
    <n v="2024"/>
    <x v="5"/>
    <n v="345.8619227574311"/>
  </r>
  <r>
    <s v="NZ"/>
    <s v="Winter"/>
    <s v="WD"/>
    <x v="7"/>
    <n v="2024"/>
    <x v="6"/>
    <n v="747.97165195535069"/>
  </r>
  <r>
    <s v="NZ"/>
    <s v="Winter"/>
    <s v="WD"/>
    <x v="7"/>
    <n v="2024"/>
    <x v="7"/>
    <n v="1409.5796584466523"/>
  </r>
  <r>
    <s v="NZ"/>
    <s v="Winter"/>
    <s v="WD"/>
    <x v="7"/>
    <n v="2024"/>
    <x v="8"/>
    <n v="957.629360039537"/>
  </r>
  <r>
    <s v="NZ"/>
    <s v="Winter"/>
    <s v="WD"/>
    <x v="7"/>
    <n v="2024"/>
    <x v="9"/>
    <n v="583.73354166523552"/>
  </r>
  <r>
    <s v="NZ"/>
    <s v="Winter"/>
    <s v="WD"/>
    <x v="7"/>
    <n v="2024"/>
    <x v="10"/>
    <n v="556.19840052489508"/>
  </r>
  <r>
    <s v="NZ"/>
    <s v="Winter"/>
    <s v="WD"/>
    <x v="7"/>
    <n v="2024"/>
    <x v="11"/>
    <n v="602.59465549801598"/>
  </r>
  <r>
    <s v="NZ"/>
    <s v="Winter"/>
    <s v="WD"/>
    <x v="7"/>
    <n v="2024"/>
    <x v="12"/>
    <n v="498.52084360273972"/>
  </r>
  <r>
    <s v="NZ"/>
    <s v="Winter"/>
    <s v="WD"/>
    <x v="7"/>
    <n v="2024"/>
    <x v="13"/>
    <n v="393.48483976365316"/>
  </r>
  <r>
    <s v="NZ"/>
    <s v="Winter"/>
    <s v="WD"/>
    <x v="7"/>
    <n v="2024"/>
    <x v="14"/>
    <n v="293.72728939990634"/>
  </r>
  <r>
    <s v="NZ"/>
    <s v="Winter"/>
    <s v="WD"/>
    <x v="7"/>
    <n v="2024"/>
    <x v="15"/>
    <n v="319.32959858308772"/>
  </r>
  <r>
    <s v="NZ"/>
    <s v="Winter"/>
    <s v="WD"/>
    <x v="7"/>
    <n v="2024"/>
    <x v="16"/>
    <n v="406.97270525994219"/>
  </r>
  <r>
    <s v="NZ"/>
    <s v="Winter"/>
    <s v="WD"/>
    <x v="7"/>
    <n v="2024"/>
    <x v="17"/>
    <n v="586.51607043130264"/>
  </r>
  <r>
    <s v="NZ"/>
    <s v="Winter"/>
    <s v="WD"/>
    <x v="7"/>
    <n v="2024"/>
    <x v="18"/>
    <n v="724.69295001778244"/>
  </r>
  <r>
    <s v="NZ"/>
    <s v="Winter"/>
    <s v="WD"/>
    <x v="7"/>
    <n v="2024"/>
    <x v="19"/>
    <n v="694.54903721283461"/>
  </r>
  <r>
    <s v="NZ"/>
    <s v="Winter"/>
    <s v="WD"/>
    <x v="7"/>
    <n v="2024"/>
    <x v="20"/>
    <n v="707.40841538404868"/>
  </r>
  <r>
    <s v="NZ"/>
    <s v="Winter"/>
    <s v="WD"/>
    <x v="7"/>
    <n v="2024"/>
    <x v="21"/>
    <n v="608.46699586650732"/>
  </r>
  <r>
    <s v="NZ"/>
    <s v="Winter"/>
    <s v="WD"/>
    <x v="7"/>
    <n v="2024"/>
    <x v="22"/>
    <n v="447.49642905758623"/>
  </r>
  <r>
    <s v="NZ"/>
    <s v="Winter"/>
    <s v="WD"/>
    <x v="7"/>
    <n v="2024"/>
    <x v="23"/>
    <n v="316.39521675311494"/>
  </r>
  <r>
    <s v="NZ"/>
    <s v="Winter"/>
    <s v="WD"/>
    <x v="8"/>
    <n v="2024"/>
    <x v="0"/>
    <n v="209.71230463518495"/>
  </r>
  <r>
    <s v="NZ"/>
    <s v="Winter"/>
    <s v="WD"/>
    <x v="8"/>
    <n v="2024"/>
    <x v="1"/>
    <n v="180.00668782812045"/>
  </r>
  <r>
    <s v="NZ"/>
    <s v="Winter"/>
    <s v="WD"/>
    <x v="8"/>
    <n v="2024"/>
    <x v="2"/>
    <n v="170.46472587219955"/>
  </r>
  <r>
    <s v="NZ"/>
    <s v="Winter"/>
    <s v="WD"/>
    <x v="8"/>
    <n v="2024"/>
    <x v="3"/>
    <n v="171.34345891172174"/>
  </r>
  <r>
    <s v="NZ"/>
    <s v="Winter"/>
    <s v="WD"/>
    <x v="8"/>
    <n v="2024"/>
    <x v="4"/>
    <n v="169.21555596423275"/>
  </r>
  <r>
    <s v="NZ"/>
    <s v="Winter"/>
    <s v="WD"/>
    <x v="8"/>
    <n v="2024"/>
    <x v="5"/>
    <n v="173.24838147048442"/>
  </r>
  <r>
    <s v="NZ"/>
    <s v="Winter"/>
    <s v="WD"/>
    <x v="8"/>
    <n v="2024"/>
    <x v="6"/>
    <n v="190.28652441994845"/>
  </r>
  <r>
    <s v="NZ"/>
    <s v="Winter"/>
    <s v="WD"/>
    <x v="8"/>
    <n v="2024"/>
    <x v="7"/>
    <n v="236.36886274573374"/>
  </r>
  <r>
    <s v="NZ"/>
    <s v="Winter"/>
    <s v="WD"/>
    <x v="8"/>
    <n v="2024"/>
    <x v="8"/>
    <n v="255.91317943944975"/>
  </r>
  <r>
    <s v="NZ"/>
    <s v="Winter"/>
    <s v="WD"/>
    <x v="8"/>
    <n v="2024"/>
    <x v="9"/>
    <n v="239.49494382809655"/>
  </r>
  <r>
    <s v="NZ"/>
    <s v="Winter"/>
    <s v="WD"/>
    <x v="8"/>
    <n v="2024"/>
    <x v="10"/>
    <n v="224.56610895734616"/>
  </r>
  <r>
    <s v="NZ"/>
    <s v="Winter"/>
    <s v="WD"/>
    <x v="8"/>
    <n v="2024"/>
    <x v="11"/>
    <n v="214.84749333429207"/>
  </r>
  <r>
    <s v="NZ"/>
    <s v="Winter"/>
    <s v="WD"/>
    <x v="8"/>
    <n v="2024"/>
    <x v="12"/>
    <n v="214.65443364465466"/>
  </r>
  <r>
    <s v="NZ"/>
    <s v="Winter"/>
    <s v="WD"/>
    <x v="8"/>
    <n v="2024"/>
    <x v="13"/>
    <n v="210.22136625107211"/>
  </r>
  <r>
    <s v="NZ"/>
    <s v="Winter"/>
    <s v="WD"/>
    <x v="8"/>
    <n v="2024"/>
    <x v="14"/>
    <n v="216.05868760009471"/>
  </r>
  <r>
    <s v="NZ"/>
    <s v="Winter"/>
    <s v="WD"/>
    <x v="8"/>
    <n v="2024"/>
    <x v="15"/>
    <n v="209.42256067215899"/>
  </r>
  <r>
    <s v="NZ"/>
    <s v="Winter"/>
    <s v="WD"/>
    <x v="8"/>
    <n v="2024"/>
    <x v="16"/>
    <n v="209.68980105135134"/>
  </r>
  <r>
    <s v="NZ"/>
    <s v="Winter"/>
    <s v="WD"/>
    <x v="8"/>
    <n v="2024"/>
    <x v="17"/>
    <n v="218.02371052439162"/>
  </r>
  <r>
    <s v="NZ"/>
    <s v="Winter"/>
    <s v="WD"/>
    <x v="8"/>
    <n v="2024"/>
    <x v="18"/>
    <n v="226.4930568190093"/>
  </r>
  <r>
    <s v="NZ"/>
    <s v="Winter"/>
    <s v="WD"/>
    <x v="8"/>
    <n v="2024"/>
    <x v="19"/>
    <n v="231.78239543217856"/>
  </r>
  <r>
    <s v="NZ"/>
    <s v="Winter"/>
    <s v="WD"/>
    <x v="8"/>
    <n v="2024"/>
    <x v="20"/>
    <n v="262.67362586579139"/>
  </r>
  <r>
    <s v="NZ"/>
    <s v="Winter"/>
    <s v="WD"/>
    <x v="8"/>
    <n v="2024"/>
    <x v="21"/>
    <n v="250.36313110015467"/>
  </r>
  <r>
    <s v="NZ"/>
    <s v="Winter"/>
    <s v="WD"/>
    <x v="8"/>
    <n v="2024"/>
    <x v="22"/>
    <n v="241.66186830572624"/>
  </r>
  <r>
    <s v="NZ"/>
    <s v="Winter"/>
    <s v="WD"/>
    <x v="8"/>
    <n v="2024"/>
    <x v="23"/>
    <n v="237.036986464024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s v="2024-07-04T12:30:00Z"/>
    <s v="Auckland"/>
    <n v="0.61799999999999999"/>
    <b v="1"/>
    <x v="0"/>
    <n v="1.236"/>
    <n v="1.21"/>
    <x v="0"/>
  </r>
  <r>
    <x v="1"/>
    <x v="1"/>
    <s v="2024-07-04T13:00:00Z"/>
    <s v="Auckland"/>
    <n v="0.59199999999999997"/>
    <b v="1"/>
    <x v="0"/>
    <n v="1.1839999999999999"/>
    <n v="0"/>
    <x v="1"/>
  </r>
  <r>
    <x v="2"/>
    <x v="2"/>
    <s v="2024-07-04T13:30:00Z"/>
    <s v="Auckland"/>
    <n v="0.57399999999999995"/>
    <b v="1"/>
    <x v="0"/>
    <n v="1.1479999999999999"/>
    <n v="1.1360000000000001"/>
    <x v="0"/>
  </r>
  <r>
    <x v="3"/>
    <x v="3"/>
    <s v="2024-07-04T14:00:00Z"/>
    <s v="Auckland"/>
    <n v="0.56200000000000006"/>
    <b v="1"/>
    <x v="0"/>
    <n v="1.1240000000000001"/>
    <n v="0"/>
    <x v="1"/>
  </r>
  <r>
    <x v="4"/>
    <x v="4"/>
    <s v="2024-07-04T14:30:00Z"/>
    <s v="Auckland"/>
    <n v="0.55200000000000005"/>
    <b v="1"/>
    <x v="0"/>
    <n v="1.1040000000000001"/>
    <n v="1.0950000000000002"/>
    <x v="0"/>
  </r>
  <r>
    <x v="5"/>
    <x v="5"/>
    <s v="2024-07-04T15:00:00Z"/>
    <s v="Auckland"/>
    <n v="0.54300000000000004"/>
    <b v="1"/>
    <x v="0"/>
    <n v="1.0860000000000001"/>
    <n v="0"/>
    <x v="1"/>
  </r>
  <r>
    <x v="6"/>
    <x v="6"/>
    <s v="2024-07-04T15:30:00Z"/>
    <s v="Auckland"/>
    <n v="0.54100000000000004"/>
    <b v="1"/>
    <x v="0"/>
    <n v="1.0820000000000001"/>
    <n v="1.0830000000000002"/>
    <x v="0"/>
  </r>
  <r>
    <x v="7"/>
    <x v="7"/>
    <s v="2024-07-04T16:00:00Z"/>
    <s v="Auckland"/>
    <n v="0.54200000000000004"/>
    <b v="1"/>
    <x v="0"/>
    <n v="1.0840000000000001"/>
    <n v="0"/>
    <x v="1"/>
  </r>
  <r>
    <x v="8"/>
    <x v="8"/>
    <s v="2024-07-04T16:30:00Z"/>
    <s v="Auckland"/>
    <n v="0.55000000000000004"/>
    <b v="1"/>
    <x v="0"/>
    <n v="1.1000000000000001"/>
    <n v="1.1179999999999999"/>
    <x v="0"/>
  </r>
  <r>
    <x v="9"/>
    <x v="9"/>
    <s v="2024-07-04T17:00:00Z"/>
    <s v="Auckland"/>
    <n v="0.56799999999999995"/>
    <b v="1"/>
    <x v="0"/>
    <n v="1.1359999999999999"/>
    <n v="0"/>
    <x v="1"/>
  </r>
  <r>
    <x v="10"/>
    <x v="10"/>
    <s v="2024-07-04T17:30:00Z"/>
    <s v="Auckland"/>
    <n v="0.60299999999999998"/>
    <b v="1"/>
    <x v="0"/>
    <n v="1.206"/>
    <n v="1.2570000000000001"/>
    <x v="0"/>
  </r>
  <r>
    <x v="11"/>
    <x v="11"/>
    <s v="2024-07-04T18:00:00Z"/>
    <s v="Auckland"/>
    <n v="0.65400000000000003"/>
    <b v="1"/>
    <x v="0"/>
    <n v="1.3080000000000001"/>
    <n v="0"/>
    <x v="1"/>
  </r>
  <r>
    <x v="12"/>
    <x v="12"/>
    <s v="2024-07-04T18:30:00Z"/>
    <s v="Auckland"/>
    <n v="0.74099999999999999"/>
    <b v="1"/>
    <x v="0"/>
    <n v="1.482"/>
    <n v="1.569"/>
    <x v="0"/>
  </r>
  <r>
    <x v="13"/>
    <x v="13"/>
    <s v="2024-07-04T19:00:00Z"/>
    <s v="Auckland"/>
    <n v="0.82799999999999996"/>
    <b v="1"/>
    <x v="0"/>
    <n v="1.6559999999999999"/>
    <n v="0"/>
    <x v="1"/>
  </r>
  <r>
    <x v="14"/>
    <x v="14"/>
    <s v="2024-07-04T19:30:00Z"/>
    <s v="Auckland"/>
    <n v="0.92400000000000004"/>
    <b v="1"/>
    <x v="0"/>
    <n v="1.8480000000000001"/>
    <n v="1.921"/>
    <x v="0"/>
  </r>
  <r>
    <x v="15"/>
    <x v="15"/>
    <s v="2024-07-04T20:00:00Z"/>
    <s v="Auckland"/>
    <n v="0.997"/>
    <b v="1"/>
    <x v="0"/>
    <n v="1.994"/>
    <n v="0"/>
    <x v="1"/>
  </r>
  <r>
    <x v="16"/>
    <x v="16"/>
    <s v="2024-07-04T20:30:00Z"/>
    <s v="Auckland"/>
    <n v="1.0049999999999999"/>
    <b v="1"/>
    <x v="0"/>
    <n v="2.0099999999999998"/>
    <n v="2.004"/>
    <x v="0"/>
  </r>
  <r>
    <x v="17"/>
    <x v="17"/>
    <s v="2024-07-04T21:00:00Z"/>
    <s v="Auckland"/>
    <n v="0.999"/>
    <b v="1"/>
    <x v="0"/>
    <n v="1.998"/>
    <n v="0"/>
    <x v="1"/>
  </r>
  <r>
    <x v="18"/>
    <x v="18"/>
    <s v="2024-07-04T21:30:00Z"/>
    <s v="Auckland"/>
    <n v="0.97299999999999998"/>
    <b v="1"/>
    <x v="0"/>
    <n v="1.946"/>
    <n v="1.911"/>
    <x v="0"/>
  </r>
  <r>
    <x v="19"/>
    <x v="19"/>
    <s v="2024-07-04T22:00:00Z"/>
    <s v="Auckland"/>
    <n v="0.93799999999999994"/>
    <b v="1"/>
    <x v="0"/>
    <n v="1.8759999999999999"/>
    <n v="0"/>
    <x v="1"/>
  </r>
  <r>
    <x v="20"/>
    <x v="20"/>
    <s v="2024-07-04T22:30:00Z"/>
    <s v="Auckland"/>
    <n v="0.90600000000000003"/>
    <b v="1"/>
    <x v="0"/>
    <n v="1.8120000000000001"/>
    <n v="1.782"/>
    <x v="0"/>
  </r>
  <r>
    <x v="21"/>
    <x v="21"/>
    <s v="2024-07-04T23:00:00Z"/>
    <s v="Auckland"/>
    <n v="0.876"/>
    <b v="1"/>
    <x v="0"/>
    <n v="1.752"/>
    <n v="0"/>
    <x v="1"/>
  </r>
  <r>
    <x v="22"/>
    <x v="22"/>
    <s v="2024-07-04T23:30:00Z"/>
    <s v="Auckland"/>
    <n v="0.84699999999999998"/>
    <b v="1"/>
    <x v="0"/>
    <n v="1.694"/>
    <n v="1.6709999999999998"/>
    <x v="0"/>
  </r>
  <r>
    <x v="23"/>
    <x v="23"/>
    <s v="2024-07-05T00:00:00Z"/>
    <s v="Auckland"/>
    <n v="0.82399999999999995"/>
    <b v="1"/>
    <x v="0"/>
    <n v="1.6479999999999999"/>
    <n v="0"/>
    <x v="1"/>
  </r>
  <r>
    <x v="24"/>
    <x v="24"/>
    <s v="2024-07-05T00:30:00Z"/>
    <s v="Auckland"/>
    <n v="0.80700000000000005"/>
    <b v="1"/>
    <x v="0"/>
    <n v="1.6140000000000001"/>
    <n v="1.5980000000000001"/>
    <x v="0"/>
  </r>
  <r>
    <x v="25"/>
    <x v="25"/>
    <s v="2024-07-05T01:00:00Z"/>
    <s v="Auckland"/>
    <n v="0.79100000000000004"/>
    <b v="1"/>
    <x v="0"/>
    <n v="1.5820000000000001"/>
    <n v="0"/>
    <x v="1"/>
  </r>
  <r>
    <x v="26"/>
    <x v="26"/>
    <s v="2024-07-05T01:30:00Z"/>
    <s v="Auckland"/>
    <n v="0.77800000000000002"/>
    <b v="1"/>
    <x v="0"/>
    <n v="1.556"/>
    <n v="1.5409999999999999"/>
    <x v="0"/>
  </r>
  <r>
    <x v="27"/>
    <x v="27"/>
    <s v="2024-07-05T02:00:00Z"/>
    <s v="Auckland"/>
    <n v="0.76300000000000001"/>
    <b v="1"/>
    <x v="0"/>
    <n v="1.526"/>
    <n v="0"/>
    <x v="1"/>
  </r>
  <r>
    <x v="28"/>
    <x v="28"/>
    <s v="2024-07-05T02:30:00Z"/>
    <s v="Auckland"/>
    <n v="0.75"/>
    <b v="1"/>
    <x v="0"/>
    <n v="1.5"/>
    <n v="1.492"/>
    <x v="0"/>
  </r>
  <r>
    <x v="29"/>
    <x v="29"/>
    <s v="2024-07-05T03:00:00Z"/>
    <s v="Auckland"/>
    <n v="0.74199999999999999"/>
    <b v="1"/>
    <x v="0"/>
    <n v="1.484"/>
    <n v="0"/>
    <x v="1"/>
  </r>
  <r>
    <x v="30"/>
    <x v="30"/>
    <s v="2024-07-05T03:30:00Z"/>
    <s v="Auckland"/>
    <n v="0.73599999999999999"/>
    <b v="1"/>
    <x v="0"/>
    <n v="1.472"/>
    <n v="1.4849999999999999"/>
    <x v="0"/>
  </r>
  <r>
    <x v="31"/>
    <x v="31"/>
    <s v="2024-07-05T04:00:00Z"/>
    <s v="Auckland"/>
    <n v="0.749"/>
    <b v="1"/>
    <x v="0"/>
    <n v="1.498"/>
    <n v="0"/>
    <x v="1"/>
  </r>
  <r>
    <x v="32"/>
    <x v="32"/>
    <s v="2024-07-05T04:30:00Z"/>
    <s v="Auckland"/>
    <n v="0.77400000000000002"/>
    <b v="1"/>
    <x v="0"/>
    <n v="1.548"/>
    <n v="1.587"/>
    <x v="0"/>
  </r>
  <r>
    <x v="33"/>
    <x v="33"/>
    <s v="2024-07-05T05:00:00Z"/>
    <s v="Auckland"/>
    <n v="0.81299999999999994"/>
    <b v="1"/>
    <x v="0"/>
    <n v="1.6259999999999999"/>
    <n v="0"/>
    <x v="1"/>
  </r>
  <r>
    <x v="34"/>
    <x v="34"/>
    <s v="2024-07-05T05:30:00Z"/>
    <s v="Auckland"/>
    <n v="0.872"/>
    <b v="1"/>
    <x v="0"/>
    <n v="1.744"/>
    <n v="1.8180000000000001"/>
    <x v="0"/>
  </r>
  <r>
    <x v="35"/>
    <x v="35"/>
    <s v="2024-07-05T06:00:00Z"/>
    <s v="Auckland"/>
    <n v="0.94599999999999995"/>
    <b v="1"/>
    <x v="0"/>
    <n v="1.8919999999999999"/>
    <n v="0"/>
    <x v="1"/>
  </r>
  <r>
    <x v="36"/>
    <x v="36"/>
    <s v="2024-07-05T06:30:00Z"/>
    <s v="Auckland"/>
    <n v="0.96899999999999997"/>
    <b v="1"/>
    <x v="0"/>
    <n v="1.9379999999999999"/>
    <n v="1.9350000000000001"/>
    <x v="0"/>
  </r>
  <r>
    <x v="37"/>
    <x v="37"/>
    <s v="2024-07-05T07:00:00Z"/>
    <s v="Auckland"/>
    <n v="0.96599999999999997"/>
    <b v="1"/>
    <x v="0"/>
    <n v="1.9319999999999999"/>
    <n v="0"/>
    <x v="1"/>
  </r>
  <r>
    <x v="38"/>
    <x v="38"/>
    <s v="2024-07-05T07:30:00Z"/>
    <s v="Auckland"/>
    <n v="0.95599999999999996"/>
    <b v="1"/>
    <x v="0"/>
    <n v="1.9119999999999999"/>
    <n v="1.9009999999999998"/>
    <x v="0"/>
  </r>
  <r>
    <x v="39"/>
    <x v="39"/>
    <s v="2024-07-05T08:00:00Z"/>
    <s v="Auckland"/>
    <n v="0.94499999999999995"/>
    <b v="1"/>
    <x v="0"/>
    <n v="1.89"/>
    <n v="0"/>
    <x v="1"/>
  </r>
  <r>
    <x v="40"/>
    <x v="40"/>
    <s v="2024-07-05T08:30:00Z"/>
    <s v="Auckland"/>
    <n v="0.92400000000000004"/>
    <b v="1"/>
    <x v="0"/>
    <n v="1.8480000000000001"/>
    <n v="1.8170000000000002"/>
    <x v="0"/>
  </r>
  <r>
    <x v="41"/>
    <x v="41"/>
    <s v="2024-07-05T09:00:00Z"/>
    <s v="Auckland"/>
    <n v="0.89300000000000002"/>
    <b v="1"/>
    <x v="0"/>
    <n v="1.786"/>
    <n v="0"/>
    <x v="1"/>
  </r>
  <r>
    <x v="42"/>
    <x v="42"/>
    <s v="2024-07-05T09:30:00Z"/>
    <s v="Auckland"/>
    <n v="0.88800000000000001"/>
    <b v="1"/>
    <x v="0"/>
    <n v="1.776"/>
    <n v="1.754"/>
    <x v="0"/>
  </r>
  <r>
    <x v="43"/>
    <x v="43"/>
    <s v="2024-07-05T10:00:00Z"/>
    <s v="Auckland"/>
    <n v="0.86599999999999999"/>
    <b v="1"/>
    <x v="0"/>
    <n v="1.732"/>
    <n v="0"/>
    <x v="1"/>
  </r>
  <r>
    <x v="44"/>
    <x v="44"/>
    <s v="2024-07-05T10:30:00Z"/>
    <s v="Auckland"/>
    <n v="0.81899999999999995"/>
    <b v="1"/>
    <x v="0"/>
    <n v="1.6379999999999999"/>
    <n v="1.593"/>
    <x v="0"/>
  </r>
  <r>
    <x v="45"/>
    <x v="45"/>
    <s v="2024-07-05T11:00:00Z"/>
    <s v="Auckland"/>
    <n v="0.77400000000000002"/>
    <b v="1"/>
    <x v="0"/>
    <n v="1.548"/>
    <n v="0"/>
    <x v="1"/>
  </r>
  <r>
    <x v="46"/>
    <x v="46"/>
    <s v="2024-07-05T11:30:00Z"/>
    <s v="Auckland"/>
    <n v="0.72299999999999998"/>
    <b v="1"/>
    <x v="0"/>
    <n v="1.446"/>
    <n v="1.399"/>
    <x v="0"/>
  </r>
  <r>
    <x v="47"/>
    <x v="47"/>
    <s v="2024-07-05T12:00:00Z"/>
    <s v="Auckland"/>
    <n v="0.67600000000000005"/>
    <b v="1"/>
    <x v="0"/>
    <n v="1.3520000000000001"/>
    <n v="0"/>
    <x v="1"/>
  </r>
  <r>
    <x v="0"/>
    <x v="0"/>
    <s v="2024-07-04T12:30:00Z"/>
    <s v="Christchurch City"/>
    <n v="0.248"/>
    <b v="1"/>
    <x v="1"/>
    <n v="0.496"/>
    <n v="0.48299999999999998"/>
    <x v="0"/>
  </r>
  <r>
    <x v="1"/>
    <x v="1"/>
    <s v="2024-07-04T13:00:00Z"/>
    <s v="Christchurch City"/>
    <n v="0.23499999999999999"/>
    <b v="1"/>
    <x v="1"/>
    <n v="0.47"/>
    <n v="0"/>
    <x v="1"/>
  </r>
  <r>
    <x v="2"/>
    <x v="2"/>
    <s v="2024-07-04T13:30:00Z"/>
    <s v="Christchurch City"/>
    <n v="0.224"/>
    <b v="1"/>
    <x v="1"/>
    <n v="0.44800000000000001"/>
    <n v="0.439"/>
    <x v="0"/>
  </r>
  <r>
    <x v="3"/>
    <x v="3"/>
    <s v="2024-07-04T14:00:00Z"/>
    <s v="Christchurch City"/>
    <n v="0.215"/>
    <b v="1"/>
    <x v="1"/>
    <n v="0.43"/>
    <n v="0"/>
    <x v="1"/>
  </r>
  <r>
    <x v="4"/>
    <x v="4"/>
    <s v="2024-07-04T14:30:00Z"/>
    <s v="Christchurch City"/>
    <n v="0.20899999999999999"/>
    <b v="1"/>
    <x v="1"/>
    <n v="0.41799999999999998"/>
    <n v="0.41299999999999998"/>
    <x v="0"/>
  </r>
  <r>
    <x v="5"/>
    <x v="5"/>
    <s v="2024-07-04T15:00:00Z"/>
    <s v="Christchurch City"/>
    <n v="0.20399999999999999"/>
    <b v="1"/>
    <x v="1"/>
    <n v="0.40799999999999997"/>
    <n v="0"/>
    <x v="1"/>
  </r>
  <r>
    <x v="6"/>
    <x v="6"/>
    <s v="2024-07-04T15:30:00Z"/>
    <s v="Christchurch City"/>
    <n v="0.20399999999999999"/>
    <b v="1"/>
    <x v="1"/>
    <n v="0.40799999999999997"/>
    <n v="0.40600000000000003"/>
    <x v="0"/>
  </r>
  <r>
    <x v="7"/>
    <x v="7"/>
    <s v="2024-07-04T16:00:00Z"/>
    <s v="Christchurch City"/>
    <n v="0.20200000000000001"/>
    <b v="1"/>
    <x v="1"/>
    <n v="0.40400000000000003"/>
    <n v="0"/>
    <x v="1"/>
  </r>
  <r>
    <x v="8"/>
    <x v="8"/>
    <s v="2024-07-04T16:30:00Z"/>
    <s v="Christchurch City"/>
    <n v="0.20599999999999999"/>
    <b v="1"/>
    <x v="1"/>
    <n v="0.41199999999999998"/>
    <n v="0.41599999999999998"/>
    <x v="0"/>
  </r>
  <r>
    <x v="9"/>
    <x v="9"/>
    <s v="2024-07-04T17:00:00Z"/>
    <s v="Christchurch City"/>
    <n v="0.21"/>
    <b v="1"/>
    <x v="1"/>
    <n v="0.42"/>
    <n v="0"/>
    <x v="1"/>
  </r>
  <r>
    <x v="10"/>
    <x v="10"/>
    <s v="2024-07-04T17:30:00Z"/>
    <s v="Christchurch City"/>
    <n v="0.223"/>
    <b v="1"/>
    <x v="1"/>
    <n v="0.44600000000000001"/>
    <n v="0.46199999999999997"/>
    <x v="0"/>
  </r>
  <r>
    <x v="11"/>
    <x v="11"/>
    <s v="2024-07-04T18:00:00Z"/>
    <s v="Christchurch City"/>
    <n v="0.23899999999999999"/>
    <b v="1"/>
    <x v="1"/>
    <n v="0.47799999999999998"/>
    <n v="0"/>
    <x v="1"/>
  </r>
  <r>
    <x v="12"/>
    <x v="12"/>
    <s v="2024-07-04T18:30:00Z"/>
    <s v="Christchurch City"/>
    <n v="0.27300000000000002"/>
    <b v="1"/>
    <x v="1"/>
    <n v="0.54600000000000004"/>
    <n v="0.57499999999999996"/>
    <x v="0"/>
  </r>
  <r>
    <x v="13"/>
    <x v="13"/>
    <s v="2024-07-04T19:00:00Z"/>
    <s v="Christchurch City"/>
    <n v="0.30199999999999999"/>
    <b v="1"/>
    <x v="1"/>
    <n v="0.60399999999999998"/>
    <n v="0"/>
    <x v="1"/>
  </r>
  <r>
    <x v="14"/>
    <x v="14"/>
    <s v="2024-07-04T19:30:00Z"/>
    <s v="Christchurch City"/>
    <n v="0.309"/>
    <b v="1"/>
    <x v="1"/>
    <n v="0.61799999999999999"/>
    <n v="0.623"/>
    <x v="0"/>
  </r>
  <r>
    <x v="15"/>
    <x v="15"/>
    <s v="2024-07-04T20:00:00Z"/>
    <s v="Christchurch City"/>
    <n v="0.314"/>
    <b v="1"/>
    <x v="1"/>
    <n v="0.628"/>
    <n v="0"/>
    <x v="1"/>
  </r>
  <r>
    <x v="16"/>
    <x v="16"/>
    <s v="2024-07-04T20:30:00Z"/>
    <s v="Christchurch City"/>
    <n v="0.32100000000000001"/>
    <b v="1"/>
    <x v="1"/>
    <n v="0.64200000000000002"/>
    <n v="0.63900000000000001"/>
    <x v="0"/>
  </r>
  <r>
    <x v="17"/>
    <x v="17"/>
    <s v="2024-07-04T21:00:00Z"/>
    <s v="Christchurch City"/>
    <n v="0.318"/>
    <b v="1"/>
    <x v="1"/>
    <n v="0.63600000000000001"/>
    <n v="0"/>
    <x v="1"/>
  </r>
  <r>
    <x v="18"/>
    <x v="18"/>
    <s v="2024-07-04T21:30:00Z"/>
    <s v="Christchurch City"/>
    <n v="0.316"/>
    <b v="1"/>
    <x v="1"/>
    <n v="0.63200000000000001"/>
    <n v="0.63500000000000001"/>
    <x v="0"/>
  </r>
  <r>
    <x v="19"/>
    <x v="19"/>
    <s v="2024-07-04T22:00:00Z"/>
    <s v="Christchurch City"/>
    <n v="0.31900000000000001"/>
    <b v="1"/>
    <x v="1"/>
    <n v="0.63800000000000001"/>
    <n v="0"/>
    <x v="1"/>
  </r>
  <r>
    <x v="20"/>
    <x v="20"/>
    <s v="2024-07-04T22:30:00Z"/>
    <s v="Christchurch City"/>
    <n v="0.32100000000000001"/>
    <b v="1"/>
    <x v="1"/>
    <n v="0.64200000000000002"/>
    <n v="0.64300000000000002"/>
    <x v="0"/>
  </r>
  <r>
    <x v="21"/>
    <x v="21"/>
    <s v="2024-07-04T23:00:00Z"/>
    <s v="Christchurch City"/>
    <n v="0.32200000000000001"/>
    <b v="1"/>
    <x v="1"/>
    <n v="0.64400000000000002"/>
    <n v="0"/>
    <x v="1"/>
  </r>
  <r>
    <x v="22"/>
    <x v="22"/>
    <s v="2024-07-04T23:30:00Z"/>
    <s v="Christchurch City"/>
    <n v="0.318"/>
    <b v="1"/>
    <x v="1"/>
    <n v="0.63600000000000001"/>
    <n v="0.61299999999999999"/>
    <x v="0"/>
  </r>
  <r>
    <x v="23"/>
    <x v="23"/>
    <s v="2024-07-05T00:00:00Z"/>
    <s v="Christchurch City"/>
    <n v="0.29499999999999998"/>
    <b v="1"/>
    <x v="1"/>
    <n v="0.59"/>
    <n v="0"/>
    <x v="1"/>
  </r>
  <r>
    <x v="24"/>
    <x v="24"/>
    <s v="2024-07-05T00:30:00Z"/>
    <s v="Christchurch City"/>
    <n v="0.27300000000000002"/>
    <b v="1"/>
    <x v="1"/>
    <n v="0.54600000000000004"/>
    <n v="0.53400000000000003"/>
    <x v="0"/>
  </r>
  <r>
    <x v="25"/>
    <x v="25"/>
    <s v="2024-07-05T01:00:00Z"/>
    <s v="Christchurch City"/>
    <n v="0.26100000000000001"/>
    <b v="1"/>
    <x v="1"/>
    <n v="0.52200000000000002"/>
    <n v="0"/>
    <x v="1"/>
  </r>
  <r>
    <x v="26"/>
    <x v="26"/>
    <s v="2024-07-05T01:30:00Z"/>
    <s v="Christchurch City"/>
    <n v="0.252"/>
    <b v="1"/>
    <x v="1"/>
    <n v="0.504"/>
    <n v="0.49399999999999999"/>
    <x v="0"/>
  </r>
  <r>
    <x v="27"/>
    <x v="27"/>
    <s v="2024-07-05T02:00:00Z"/>
    <s v="Christchurch City"/>
    <n v="0.24199999999999999"/>
    <b v="1"/>
    <x v="1"/>
    <n v="0.48399999999999999"/>
    <n v="0"/>
    <x v="1"/>
  </r>
  <r>
    <x v="28"/>
    <x v="28"/>
    <s v="2024-07-05T02:30:00Z"/>
    <s v="Christchurch City"/>
    <n v="0.23400000000000001"/>
    <b v="1"/>
    <x v="1"/>
    <n v="0.46800000000000003"/>
    <n v="0.46100000000000002"/>
    <x v="0"/>
  </r>
  <r>
    <x v="29"/>
    <x v="29"/>
    <s v="2024-07-05T03:00:00Z"/>
    <s v="Christchurch City"/>
    <n v="0.22700000000000001"/>
    <b v="1"/>
    <x v="1"/>
    <n v="0.45400000000000001"/>
    <n v="0"/>
    <x v="1"/>
  </r>
  <r>
    <x v="30"/>
    <x v="30"/>
    <s v="2024-07-05T03:30:00Z"/>
    <s v="Christchurch City"/>
    <n v="0.22600000000000001"/>
    <b v="1"/>
    <x v="1"/>
    <n v="0.45200000000000001"/>
    <n v="0.45899999999999952"/>
    <x v="0"/>
  </r>
  <r>
    <x v="31"/>
    <x v="31"/>
    <s v="2024-07-05T04:00:00Z"/>
    <s v="Christchurch City"/>
    <n v="0.23299999999999901"/>
    <b v="1"/>
    <x v="1"/>
    <n v="0.46599999999999903"/>
    <n v="0"/>
    <x v="1"/>
  </r>
  <r>
    <x v="32"/>
    <x v="32"/>
    <s v="2024-07-05T04:30:00Z"/>
    <s v="Christchurch City"/>
    <n v="0.24299999999999999"/>
    <b v="1"/>
    <x v="1"/>
    <n v="0.48599999999999999"/>
    <n v="0.505"/>
    <x v="0"/>
  </r>
  <r>
    <x v="33"/>
    <x v="33"/>
    <s v="2024-07-05T05:00:00Z"/>
    <s v="Christchurch City"/>
    <n v="0.26200000000000001"/>
    <b v="1"/>
    <x v="1"/>
    <n v="0.52400000000000002"/>
    <n v="0"/>
    <x v="1"/>
  </r>
  <r>
    <x v="34"/>
    <x v="34"/>
    <s v="2024-07-05T05:30:00Z"/>
    <s v="Christchurch City"/>
    <n v="0.28499999999999998"/>
    <b v="1"/>
    <x v="1"/>
    <n v="0.56999999999999995"/>
    <n v="0.58699999999999997"/>
    <x v="0"/>
  </r>
  <r>
    <x v="35"/>
    <x v="35"/>
    <s v="2024-07-05T06:00:00Z"/>
    <s v="Christchurch City"/>
    <n v="0.30199999999999999"/>
    <b v="1"/>
    <x v="1"/>
    <n v="0.60399999999999998"/>
    <n v="0"/>
    <x v="1"/>
  </r>
  <r>
    <x v="36"/>
    <x v="36"/>
    <s v="2024-07-05T06:30:00Z"/>
    <s v="Christchurch City"/>
    <n v="0.30199999999999999"/>
    <b v="1"/>
    <x v="1"/>
    <n v="0.60399999999999998"/>
    <n v="0.60499999999999998"/>
    <x v="0"/>
  </r>
  <r>
    <x v="37"/>
    <x v="37"/>
    <s v="2024-07-05T07:00:00Z"/>
    <s v="Christchurch City"/>
    <n v="0.30299999999999999"/>
    <b v="1"/>
    <x v="1"/>
    <n v="0.60599999999999998"/>
    <n v="0"/>
    <x v="1"/>
  </r>
  <r>
    <x v="38"/>
    <x v="38"/>
    <s v="2024-07-05T07:30:00Z"/>
    <s v="Christchurch City"/>
    <n v="0.30299999999999999"/>
    <b v="1"/>
    <x v="1"/>
    <n v="0.60599999999999998"/>
    <n v="0.60499999999999998"/>
    <x v="0"/>
  </r>
  <r>
    <x v="39"/>
    <x v="39"/>
    <s v="2024-07-05T08:00:00Z"/>
    <s v="Christchurch City"/>
    <n v="0.30199999999999999"/>
    <b v="1"/>
    <x v="1"/>
    <n v="0.60399999999999998"/>
    <n v="0"/>
    <x v="1"/>
  </r>
  <r>
    <x v="40"/>
    <x v="40"/>
    <s v="2024-07-05T08:30:00Z"/>
    <s v="Christchurch City"/>
    <n v="0.3"/>
    <b v="1"/>
    <x v="1"/>
    <n v="0.6"/>
    <n v="0.59199999999999997"/>
    <x v="0"/>
  </r>
  <r>
    <x v="41"/>
    <x v="41"/>
    <s v="2024-07-05T09:00:00Z"/>
    <s v="Christchurch City"/>
    <n v="0.29199999999999998"/>
    <b v="1"/>
    <x v="1"/>
    <n v="0.58399999999999996"/>
    <n v="0"/>
    <x v="1"/>
  </r>
  <r>
    <x v="42"/>
    <x v="42"/>
    <s v="2024-07-05T09:30:00Z"/>
    <s v="Christchurch City"/>
    <n v="0.29599999999999999"/>
    <b v="1"/>
    <x v="1"/>
    <n v="0.59199999999999997"/>
    <n v="0.58399999999999996"/>
    <x v="0"/>
  </r>
  <r>
    <x v="43"/>
    <x v="43"/>
    <s v="2024-07-05T10:00:00Z"/>
    <s v="Christchurch City"/>
    <n v="0.28799999999999998"/>
    <b v="1"/>
    <x v="1"/>
    <n v="0.57599999999999996"/>
    <n v="0"/>
    <x v="1"/>
  </r>
  <r>
    <x v="44"/>
    <x v="44"/>
    <s v="2024-07-05T10:30:00Z"/>
    <s v="Christchurch City"/>
    <n v="0.27900000000000003"/>
    <b v="1"/>
    <x v="1"/>
    <n v="0.55800000000000005"/>
    <n v="0.54900000000000004"/>
    <x v="0"/>
  </r>
  <r>
    <x v="45"/>
    <x v="45"/>
    <s v="2024-07-05T11:00:00Z"/>
    <s v="Christchurch City"/>
    <n v="0.27"/>
    <b v="1"/>
    <x v="1"/>
    <n v="0.54"/>
    <n v="0"/>
    <x v="1"/>
  </r>
  <r>
    <x v="46"/>
    <x v="46"/>
    <s v="2024-07-05T11:30:00Z"/>
    <s v="Christchurch City"/>
    <n v="0.26100000000000001"/>
    <b v="1"/>
    <x v="1"/>
    <n v="0.52200000000000002"/>
    <n v="0.52200000000000002"/>
    <x v="0"/>
  </r>
  <r>
    <x v="47"/>
    <x v="47"/>
    <s v="2024-07-05T12:00:00Z"/>
    <s v="Christchurch City"/>
    <n v="0.26100000000000001"/>
    <b v="1"/>
    <x v="1"/>
    <n v="0.52200000000000002"/>
    <n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d v="2012-07-03T00:00:00"/>
    <n v="2909076"/>
    <n v="1287232.674097412"/>
    <n v="1669156"/>
    <n v="610242.24871841015"/>
    <n v="4578232"/>
    <n v="0.44248849947454522"/>
    <n v="0.36559929013130599"/>
    <x v="0"/>
    <n v="0.44033231091310387"/>
    <n v="0.35882870125201394"/>
  </r>
  <r>
    <x v="1"/>
    <d v="2012-07-03T00:30:00"/>
    <n v="2702750"/>
    <n v="1184280.5146859561"/>
    <n v="1675040"/>
    <n v="589711.42054880399"/>
    <n v="4377790"/>
    <n v="0.43817612235166259"/>
    <n v="0.35205811237272183"/>
    <x v="1"/>
    <n v="0"/>
    <n v="0"/>
  </r>
  <r>
    <x v="2"/>
    <d v="2012-07-03T01:00:00"/>
    <n v="2513396"/>
    <n v="1057298.8362684001"/>
    <n v="1630936"/>
    <n v="546581.4663952993"/>
    <n v="4144332"/>
    <n v="0.42066544080932733"/>
    <n v="0.33513360818284671"/>
    <x v="0"/>
    <n v="0.40729666284219612"/>
    <n v="0.32995034688716385"/>
  </r>
  <r>
    <x v="3"/>
    <d v="2012-07-03T01:30:00"/>
    <n v="2366680"/>
    <n v="932301.24657611852"/>
    <n v="1577410"/>
    <n v="512290.84848285798"/>
    <n v="3944090"/>
    <n v="0.39392788487506486"/>
    <n v="0.32476708559148099"/>
    <x v="1"/>
    <n v="0"/>
    <n v="0"/>
  </r>
  <r>
    <x v="4"/>
    <d v="2012-07-03T02:00:00"/>
    <n v="2258968"/>
    <n v="864621.77561398363"/>
    <n v="1559922"/>
    <n v="491389.90573711047"/>
    <n v="3818890"/>
    <n v="0.38275078514347421"/>
    <n v="0.3150092797826497"/>
    <x v="0"/>
    <n v="0.38229277239286374"/>
    <n v="0.30896499314726061"/>
  </r>
  <r>
    <x v="5"/>
    <d v="2012-07-03T02:30:00"/>
    <n v="2177784"/>
    <n v="831553.63019274501"/>
    <n v="1527876"/>
    <n v="462825.27738253219"/>
    <n v="3705660"/>
    <n v="0.38183475964225333"/>
    <n v="0.30292070651187153"/>
    <x v="1"/>
    <n v="0"/>
    <n v="0"/>
  </r>
  <r>
    <x v="6"/>
    <d v="2012-07-03T03:00:00"/>
    <n v="2129872"/>
    <n v="803115.02513047983"/>
    <n v="1484166"/>
    <n v="449479.16637609375"/>
    <n v="3614038"/>
    <n v="0.37707196729685155"/>
    <n v="0.30284965858003332"/>
    <x v="0"/>
    <n v="0.37437729064870695"/>
    <n v="0.29930642372320881"/>
  </r>
  <r>
    <x v="7"/>
    <d v="2012-07-03T03:30:00"/>
    <n v="2104408"/>
    <n v="782171.86636369547"/>
    <n v="1457156"/>
    <n v="430973.10523578507"/>
    <n v="3561564"/>
    <n v="0.37168261400056241"/>
    <n v="0.29576318886638431"/>
    <x v="1"/>
    <n v="0"/>
    <n v="0"/>
  </r>
  <r>
    <x v="8"/>
    <d v="2012-07-03T04:00:00"/>
    <n v="2094208"/>
    <n v="776880.96309629735"/>
    <n v="1427390"/>
    <n v="419346.95468124578"/>
    <n v="3521598"/>
    <n v="0.37096647663283561"/>
    <n v="0.29378582915758539"/>
    <x v="0"/>
    <n v="0.36920958379110369"/>
    <n v="0.29195087823609456"/>
  </r>
  <r>
    <x v="9"/>
    <d v="2012-07-03T04:30:00"/>
    <n v="2088436"/>
    <n v="767401.42807554221"/>
    <n v="1415278"/>
    <n v="410594.68937795772"/>
    <n v="3503714"/>
    <n v="0.36745269094937177"/>
    <n v="0.29011592731460373"/>
    <x v="1"/>
    <n v="0"/>
    <n v="0"/>
  </r>
  <r>
    <x v="10"/>
    <d v="2012-07-03T05:00:00"/>
    <n v="2085312"/>
    <n v="777101.41739910562"/>
    <n v="1398834"/>
    <n v="414970.82267845195"/>
    <n v="3484146"/>
    <n v="0.37265474777832075"/>
    <n v="0.29665480155504653"/>
    <x v="0"/>
    <n v="0.373922999036994"/>
    <n v="0.2969621243949605"/>
  </r>
  <r>
    <x v="11"/>
    <d v="2012-07-03T05:30:00"/>
    <n v="2096480"/>
    <n v="786580.95241986064"/>
    <n v="1400922"/>
    <n v="416451.30855917477"/>
    <n v="3497402"/>
    <n v="0.3751912502956673"/>
    <n v="0.29726944723487442"/>
    <x v="1"/>
    <n v="0"/>
    <n v="0"/>
  </r>
  <r>
    <x v="12"/>
    <d v="2012-07-03T06:00:00"/>
    <n v="2117330"/>
    <n v="805319.56815856253"/>
    <n v="1406866"/>
    <n v="423548.91634016146"/>
    <n v="3524196"/>
    <n v="0.380346742434369"/>
    <n v="0.30105846352116084"/>
    <x v="0"/>
    <n v="0.38669598397597271"/>
    <n v="0.30238074944229004"/>
  </r>
  <r>
    <x v="13"/>
    <d v="2012-07-03T06:30:00"/>
    <n v="2221116"/>
    <n v="872999.0391206973"/>
    <n v="1448668"/>
    <n v="439964.8688338538"/>
    <n v="3669784"/>
    <n v="0.39304522551757642"/>
    <n v="0.30370303536341925"/>
    <x v="1"/>
    <n v="0"/>
    <n v="0"/>
  </r>
  <r>
    <x v="14"/>
    <d v="2012-07-03T07:00:00"/>
    <n v="2378914"/>
    <n v="982564.82761640102"/>
    <n v="1503252"/>
    <n v="483900.38962054107"/>
    <n v="3882166"/>
    <n v="0.41303083155439879"/>
    <n v="0.32190237539716632"/>
    <x v="0"/>
    <n v="0.44294833960010493"/>
    <n v="0.33345070406464927"/>
  </r>
  <r>
    <x v="15"/>
    <d v="2012-07-03T07:30:00"/>
    <n v="2628020"/>
    <n v="1242700.9049301443"/>
    <n v="1608216"/>
    <n v="554832.96442433889"/>
    <n v="4236236"/>
    <n v="0.47286584764581102"/>
    <n v="0.34499903273213228"/>
    <x v="1"/>
    <n v="0"/>
    <n v="0"/>
  </r>
  <r>
    <x v="16"/>
    <d v="2012-07-03T08:00:00"/>
    <n v="2954368"/>
    <n v="1481012.0062658701"/>
    <n v="1721750"/>
    <n v="644097.42223836039"/>
    <n v="4676118"/>
    <n v="0.50129571071236556"/>
    <n v="0.37409462595519699"/>
    <x v="0"/>
    <n v="0.49242030782283785"/>
    <n v="0.38726468952641513"/>
  </r>
  <r>
    <x v="17"/>
    <d v="2012-07-03T08:30:00"/>
    <n v="3335002"/>
    <n v="1612623.2250423993"/>
    <n v="1821410"/>
    <n v="729355.86363956006"/>
    <n v="5156412"/>
    <n v="0.48354490493331015"/>
    <n v="0.40043475309763321"/>
    <x v="1"/>
    <n v="0"/>
    <n v="0"/>
  </r>
  <r>
    <x v="18"/>
    <d v="2012-07-03T09:00:00"/>
    <n v="3591624"/>
    <n v="1690443.5939337139"/>
    <n v="1930998"/>
    <n v="811740.39144284278"/>
    <n v="5522622"/>
    <n v="0.47066274029066346"/>
    <n v="0.42037350191084755"/>
    <x v="0"/>
    <n v="0.45916179171806487"/>
    <n v="0.42186290944900628"/>
  </r>
  <r>
    <x v="19"/>
    <d v="2012-07-03T09:30:00"/>
    <n v="3709196"/>
    <n v="1660461.808751791"/>
    <n v="1988792"/>
    <n v="841959.70120553777"/>
    <n v="5697988"/>
    <n v="0.44766084314546628"/>
    <n v="0.42335231698716497"/>
    <x v="1"/>
    <n v="0"/>
    <n v="0"/>
  </r>
  <r>
    <x v="20"/>
    <d v="2012-07-03T10:00:00"/>
    <n v="3769114"/>
    <n v="1619898.2170350717"/>
    <n v="1999566"/>
    <n v="842547.53268573643"/>
    <n v="5768680"/>
    <n v="0.42978222920162978"/>
    <n v="0.42136520259183063"/>
    <x v="0"/>
    <n v="0.41672427863876738"/>
    <n v="0.42086693425278376"/>
  </r>
  <r>
    <x v="21"/>
    <d v="2012-07-03T10:30:00"/>
    <n v="3788504"/>
    <n v="1529291.4985808781"/>
    <n v="1996382"/>
    <n v="839216.43799419794"/>
    <n v="5784886"/>
    <n v="0.40366632807590491"/>
    <n v="0.42036866591373689"/>
    <x v="1"/>
    <n v="0"/>
    <n v="0"/>
  </r>
  <r>
    <x v="22"/>
    <d v="2012-07-03T11:00:00"/>
    <n v="3770536"/>
    <n v="1459187.0302878525"/>
    <n v="1987934"/>
    <n v="814418.34645267238"/>
    <n v="5758470"/>
    <n v="0.38699724131737573"/>
    <n v="0.40968077735612568"/>
    <x v="0"/>
    <n v="0.3765348606345098"/>
    <n v="0.40544650186090397"/>
  </r>
  <r>
    <x v="23"/>
    <d v="2012-07-03T11:30:00"/>
    <n v="3766252"/>
    <n v="1378721.2097628387"/>
    <n v="1969280"/>
    <n v="790099.21313741081"/>
    <n v="5735532"/>
    <n v="0.36607247995164388"/>
    <n v="0.40121222636568227"/>
    <x v="1"/>
    <n v="0"/>
    <n v="0"/>
  </r>
  <r>
    <x v="24"/>
    <d v="2012-07-03T12:00:00"/>
    <n v="3764032"/>
    <n v="1291641.7601535772"/>
    <n v="1941096"/>
    <n v="786310.92656510603"/>
    <n v="5705128"/>
    <n v="0.34315376706509859"/>
    <n v="0.40508605785860463"/>
    <x v="0"/>
    <n v="0.34137731223559387"/>
    <n v="0.39643838146855259"/>
  </r>
  <r>
    <x v="25"/>
    <d v="2012-07-03T12:30:00"/>
    <n v="3715126"/>
    <n v="1261659.9749716544"/>
    <n v="1927958"/>
    <n v="747644.19218173565"/>
    <n v="5643084"/>
    <n v="0.33960085740608914"/>
    <n v="0.3877907050785005"/>
    <x v="1"/>
    <n v="0"/>
    <n v="0"/>
  </r>
  <r>
    <x v="26"/>
    <d v="2012-07-03T13:00:00"/>
    <n v="3689318"/>
    <n v="1262321.3378800789"/>
    <n v="1898602"/>
    <n v="719732.70736141852"/>
    <n v="5587920"/>
    <n v="0.34215574203147547"/>
    <n v="0.37908561529031282"/>
    <x v="0"/>
    <n v="0.34132859281103256"/>
    <n v="0.37161496669299698"/>
  </r>
  <r>
    <x v="27"/>
    <d v="2012-07-03T13:30:00"/>
    <n v="3661274"/>
    <n v="1246669.0823806927"/>
    <n v="1875640"/>
    <n v="683003.64879298327"/>
    <n v="5536914"/>
    <n v="0.3405014435905897"/>
    <n v="0.3641443180956811"/>
    <x v="1"/>
    <n v="0"/>
    <n v="0"/>
  </r>
  <r>
    <x v="28"/>
    <d v="2012-07-03T14:00:00"/>
    <n v="3627204"/>
    <n v="1253723.6200705571"/>
    <n v="1861954"/>
    <n v="639503.56684300269"/>
    <n v="5489158"/>
    <n v="0.34564463980260196"/>
    <n v="0.343458306082214"/>
    <x v="0"/>
    <n v="0.3452105099639533"/>
    <n v="0.33969680832337612"/>
  </r>
  <r>
    <x v="29"/>
    <d v="2012-07-03T14:30:00"/>
    <n v="3621632"/>
    <n v="1248653.1711059671"/>
    <n v="1853942"/>
    <n v="622804.58153864124"/>
    <n v="5475574"/>
    <n v="0.34477638012530459"/>
    <n v="0.33593531056453829"/>
    <x v="1"/>
    <n v="0"/>
    <n v="0"/>
  </r>
  <r>
    <x v="30"/>
    <d v="2012-07-03T15:00:00"/>
    <n v="3621752"/>
    <n v="1219773.6574380854"/>
    <n v="1830954"/>
    <n v="610264.02163352189"/>
    <n v="5452706"/>
    <n v="0.33679104959093981"/>
    <n v="0.33330385232699561"/>
    <x v="0"/>
    <n v="0.33954423726302063"/>
    <n v="0.33056148180743072"/>
  </r>
  <r>
    <x v="31"/>
    <d v="2012-07-03T15:30:00"/>
    <n v="3554474"/>
    <n v="1216687.2971987699"/>
    <n v="1806464"/>
    <n v="592193.42305352318"/>
    <n v="5360938"/>
    <n v="0.34229742493510146"/>
    <n v="0.32781911128786578"/>
    <x v="1"/>
    <n v="0"/>
    <n v="0"/>
  </r>
  <r>
    <x v="32"/>
    <d v="2012-07-03T16:00:00"/>
    <n v="3518318"/>
    <n v="1212719.1197482212"/>
    <n v="1791284"/>
    <n v="593717.44097639003"/>
    <n v="5309602"/>
    <n v="0.34468718283799848"/>
    <n v="0.33144796747829491"/>
    <x v="0"/>
    <n v="0.35182109402026229"/>
    <n v="0.32906480466222748"/>
  </r>
  <r>
    <x v="33"/>
    <d v="2012-07-03T16:30:00"/>
    <n v="3508058"/>
    <n v="1259234.9776407634"/>
    <n v="1797692"/>
    <n v="587272.97409370716"/>
    <n v="5305750"/>
    <n v="0.3589550052025261"/>
    <n v="0.32668164184616005"/>
    <x v="1"/>
    <n v="0"/>
    <n v="0"/>
  </r>
  <r>
    <x v="34"/>
    <d v="2012-07-03T17:00:00"/>
    <n v="3570686"/>
    <n v="1325591.7227860487"/>
    <n v="1806696"/>
    <n v="592781.25347933883"/>
    <n v="5377382"/>
    <n v="0.37124287119787308"/>
    <n v="0.32810237775438639"/>
    <x v="0"/>
    <n v="0.37886248350385515"/>
    <n v="0.33793596378500923"/>
  </r>
  <r>
    <x v="35"/>
    <d v="2012-07-03T17:30:00"/>
    <n v="3659768"/>
    <n v="1414434.8068177763"/>
    <n v="1831860"/>
    <n v="637065.1275252637"/>
    <n v="5491628"/>
    <n v="0.38648209580983722"/>
    <n v="0.34776954981563202"/>
    <x v="1"/>
    <n v="0"/>
    <n v="0"/>
  </r>
  <r>
    <x v="36"/>
    <d v="2012-07-03T18:00:00"/>
    <n v="3774296"/>
    <n v="1637534.5612597323"/>
    <n v="1911148"/>
    <n v="688163.57483827206"/>
    <n v="5685444"/>
    <n v="0.43386490123184096"/>
    <n v="0.36007864112997634"/>
    <x v="0"/>
    <n v="0.45289329735959372"/>
    <n v="0.37925799380290759"/>
  </r>
  <r>
    <x v="37"/>
    <d v="2012-07-03T18:30:00"/>
    <n v="3926326"/>
    <n v="1852918.4151033994"/>
    <n v="1971192"/>
    <n v="785396.50987440185"/>
    <n v="5897518"/>
    <n v="0.47192169348734653"/>
    <n v="0.39843734647583889"/>
    <x v="1"/>
    <n v="0"/>
    <n v="0"/>
  </r>
  <r>
    <x v="38"/>
    <d v="2012-07-03T19:00:00"/>
    <n v="4129818"/>
    <n v="2071388.6291863818"/>
    <n v="2006088"/>
    <n v="869457.49552903918"/>
    <n v="6135906"/>
    <n v="0.50156898662032612"/>
    <n v="0.43340944940054432"/>
    <x v="0"/>
    <n v="0.50927901937348485"/>
    <n v="0.43606789147003072"/>
  </r>
  <r>
    <x v="39"/>
    <d v="2012-07-03T19:30:00"/>
    <n v="4100878"/>
    <n v="2120109.0301070064"/>
    <n v="1992942"/>
    <n v="874356.13661691232"/>
    <n v="6093820"/>
    <n v="0.5169890521266437"/>
    <n v="0.43872633353951712"/>
    <x v="1"/>
    <n v="0"/>
    <n v="0"/>
  </r>
  <r>
    <x v="40"/>
    <d v="2012-07-03T20:00:00"/>
    <n v="4078246"/>
    <n v="2044934.1128493913"/>
    <n v="1972318"/>
    <n v="876380.94918741717"/>
    <n v="6050564"/>
    <n v="0.50142490493447212"/>
    <n v="0.44434059273779236"/>
    <x v="0"/>
    <n v="0.50952227679484197"/>
    <n v="0.44342236266657398"/>
  </r>
  <r>
    <x v="41"/>
    <d v="2012-07-03T20:30:00"/>
    <n v="3968112"/>
    <n v="2053972.7392645294"/>
    <n v="1946456"/>
    <n v="861314.82391502557"/>
    <n v="5914568"/>
    <n v="0.51761964865521171"/>
    <n v="0.44250413259535565"/>
    <x v="1"/>
    <n v="0"/>
    <n v="0"/>
  </r>
  <r>
    <x v="42"/>
    <d v="2012-07-03T21:00:00"/>
    <n v="3867760"/>
    <n v="2057940.9167150783"/>
    <n v="1937880"/>
    <n v="847946.92900356732"/>
    <n v="5805640"/>
    <n v="0.53207565017350567"/>
    <n v="0.43756420882798075"/>
    <x v="0"/>
    <n v="0.53154413275939105"/>
    <n v="0.42845039160626219"/>
  </r>
  <r>
    <x v="43"/>
    <d v="2012-07-03T21:30:00"/>
    <n v="3844366"/>
    <n v="2041406.844004459"/>
    <n v="1935098"/>
    <n v="811457.36641838169"/>
    <n v="5779464"/>
    <n v="0.53101261534527644"/>
    <n v="0.41933657438454369"/>
    <x v="1"/>
    <n v="0"/>
    <n v="0"/>
  </r>
  <r>
    <x v="44"/>
    <d v="2012-07-03T22:00:00"/>
    <n v="3769992"/>
    <n v="1952122.851367115"/>
    <n v="1908488"/>
    <n v="776295.89479945018"/>
    <n v="5678480"/>
    <n v="0.5178055686503088"/>
    <n v="0.40675964155889383"/>
    <x v="0"/>
    <n v="0.5115679464552374"/>
    <n v="0.40265905681419301"/>
  </r>
  <r>
    <x v="45"/>
    <d v="2012-07-03T22:30:00"/>
    <n v="3600872"/>
    <n v="1819629.8153793523"/>
    <n v="1840746"/>
    <n v="733644.91322802939"/>
    <n v="5441618"/>
    <n v="0.505330324260166"/>
    <n v="0.39855847206949213"/>
    <x v="1"/>
    <n v="0"/>
    <n v="0"/>
  </r>
  <r>
    <x v="46"/>
    <d v="2012-07-03T23:00:00"/>
    <n v="3397936"/>
    <n v="1650761.8194282276"/>
    <n v="1769530"/>
    <n v="688577.24700505589"/>
    <n v="5167466"/>
    <n v="0.48581309931329714"/>
    <n v="0.38913002153399823"/>
    <x v="0"/>
    <n v="0.47654753557129026"/>
    <n v="0.38669910566562005"/>
  </r>
  <r>
    <x v="47"/>
    <d v="2012-07-03T23:30:00"/>
    <n v="3118466"/>
    <n v="1457202.9415625781"/>
    <n v="1691464"/>
    <n v="649975.80938720179"/>
    <n v="4809930"/>
    <n v="0.46728197182928338"/>
    <n v="0.38426818979724181"/>
    <x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99FE0-A5FB-4C29-93C3-0EEAF1F4E076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D29" firstHeaderRow="1" firstDataRow="2" firstDataCol="1" rowPageCount="1" colPageCount="1"/>
  <pivotFields count="10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dataField="1" showAll="0"/>
    <pivotField showAll="0"/>
    <pivotField axis="axisPage" showAll="0">
      <items count="3">
        <item x="1"/>
        <item x="0"/>
        <item t="default"/>
      </items>
    </pivotField>
  </pivotFields>
  <rowFields count="1">
    <field x="0"/>
  </rowFields>
  <rowItems count="25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9" item="1" hier="-1"/>
  </pageFields>
  <dataFields count="1">
    <dataField name="Sum of GW" fld="7" baseField="0" baseItem="0"/>
  </dataFields>
  <chartFormats count="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57DD9-436D-474B-8EE4-D99B35C004F0}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8" firstHeaderRow="0" firstDataRow="1" firstDataCol="1" rowPageCount="1" colPageCount="1"/>
  <pivotFields count="12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dataField="1" showAll="0"/>
  </pivotFields>
  <rowFields count="1">
    <field x="0"/>
  </rowFields>
  <rowItems count="25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 t="grand">
      <x/>
    </i>
  </rowItems>
  <colFields count="1">
    <field x="-2"/>
  </colFields>
  <colItems count="2">
    <i>
      <x/>
    </i>
    <i i="1">
      <x v="1"/>
    </i>
  </colItems>
  <pageFields count="1">
    <pageField fld="9" item="1" hier="-1"/>
  </pageFields>
  <dataFields count="2">
    <dataField name="Sum of share_res_AKL_adj" fld="10" baseField="0" baseItem="0"/>
    <dataField name="Sum of share_res_CHC_adj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89785-D9DE-4FB9-BE19-BE9842F57E0A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9" firstHeaderRow="1" firstDataRow="2" firstDataCol="1"/>
  <pivotFields count="7">
    <pivotField showAll="0"/>
    <pivotField showAll="0"/>
    <pivotField showAll="0"/>
    <pivotField axis="axisCol" showAll="0">
      <items count="10">
        <item x="0"/>
        <item h="1"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Power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D02DC-3B76-44BD-85E9-BE8DD3D3B36D}">
  <dimension ref="A1:J97"/>
  <sheetViews>
    <sheetView topLeftCell="A46" workbookViewId="0">
      <selection activeCell="H2" sqref="H2"/>
    </sheetView>
  </sheetViews>
  <sheetFormatPr defaultRowHeight="15" x14ac:dyDescent="0.25"/>
  <cols>
    <col min="2" max="3" width="19.28515625" bestFit="1" customWidth="1"/>
  </cols>
  <sheetData>
    <row r="1" spans="1:10" x14ac:dyDescent="0.25">
      <c r="A1" t="s">
        <v>93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94</v>
      </c>
      <c r="J1" t="s">
        <v>95</v>
      </c>
    </row>
    <row r="2" spans="1:10" x14ac:dyDescent="0.25">
      <c r="A2">
        <v>0</v>
      </c>
      <c r="B2" s="15" t="s">
        <v>15</v>
      </c>
      <c r="C2" t="s">
        <v>16</v>
      </c>
      <c r="D2" t="s">
        <v>17</v>
      </c>
      <c r="E2">
        <v>0.61799999999999999</v>
      </c>
      <c r="F2" t="b">
        <v>1</v>
      </c>
      <c r="G2" t="s">
        <v>18</v>
      </c>
      <c r="H2">
        <v>1.236</v>
      </c>
      <c r="I2">
        <f>IF(MOD(A2,1)=0,AVERAGE(H2:H3),0)</f>
        <v>1.21</v>
      </c>
      <c r="J2" t="b">
        <f>IF(I2=0,FALSE,TRUE)</f>
        <v>1</v>
      </c>
    </row>
    <row r="3" spans="1:10" x14ac:dyDescent="0.25">
      <c r="A3">
        <v>0.5</v>
      </c>
      <c r="B3" t="s">
        <v>16</v>
      </c>
      <c r="C3" t="s">
        <v>19</v>
      </c>
      <c r="D3" t="s">
        <v>17</v>
      </c>
      <c r="E3">
        <v>0.59199999999999997</v>
      </c>
      <c r="F3" t="b">
        <v>1</v>
      </c>
      <c r="G3" t="s">
        <v>18</v>
      </c>
      <c r="H3">
        <v>1.1839999999999999</v>
      </c>
      <c r="I3">
        <f t="shared" ref="I3:I66" si="0">IF(MOD(A3,1)=0,AVERAGE(H3:H4),0)</f>
        <v>0</v>
      </c>
      <c r="J3" t="b">
        <f t="shared" ref="J3:J66" si="1">IF(I3=0,FALSE,TRUE)</f>
        <v>0</v>
      </c>
    </row>
    <row r="4" spans="1:10" x14ac:dyDescent="0.25">
      <c r="A4">
        <v>1</v>
      </c>
      <c r="B4" t="s">
        <v>19</v>
      </c>
      <c r="C4" t="s">
        <v>20</v>
      </c>
      <c r="D4" t="s">
        <v>17</v>
      </c>
      <c r="E4">
        <v>0.57399999999999995</v>
      </c>
      <c r="F4" t="b">
        <v>1</v>
      </c>
      <c r="G4" t="s">
        <v>18</v>
      </c>
      <c r="H4">
        <v>1.1479999999999999</v>
      </c>
      <c r="I4">
        <f t="shared" si="0"/>
        <v>1.1360000000000001</v>
      </c>
      <c r="J4" t="b">
        <f t="shared" si="1"/>
        <v>1</v>
      </c>
    </row>
    <row r="5" spans="1:10" x14ac:dyDescent="0.25">
      <c r="A5">
        <v>1.5</v>
      </c>
      <c r="B5" t="s">
        <v>20</v>
      </c>
      <c r="C5" t="s">
        <v>21</v>
      </c>
      <c r="D5" t="s">
        <v>17</v>
      </c>
      <c r="E5">
        <v>0.56200000000000006</v>
      </c>
      <c r="F5" t="b">
        <v>1</v>
      </c>
      <c r="G5" t="s">
        <v>18</v>
      </c>
      <c r="H5">
        <v>1.1240000000000001</v>
      </c>
      <c r="I5">
        <f t="shared" si="0"/>
        <v>0</v>
      </c>
      <c r="J5" t="b">
        <f t="shared" si="1"/>
        <v>0</v>
      </c>
    </row>
    <row r="6" spans="1:10" x14ac:dyDescent="0.25">
      <c r="A6">
        <v>2</v>
      </c>
      <c r="B6" t="s">
        <v>21</v>
      </c>
      <c r="C6" t="s">
        <v>22</v>
      </c>
      <c r="D6" t="s">
        <v>17</v>
      </c>
      <c r="E6">
        <v>0.55200000000000005</v>
      </c>
      <c r="F6" t="b">
        <v>1</v>
      </c>
      <c r="G6" t="s">
        <v>18</v>
      </c>
      <c r="H6">
        <v>1.1040000000000001</v>
      </c>
      <c r="I6">
        <f t="shared" si="0"/>
        <v>1.0950000000000002</v>
      </c>
      <c r="J6" t="b">
        <f t="shared" si="1"/>
        <v>1</v>
      </c>
    </row>
    <row r="7" spans="1:10" x14ac:dyDescent="0.25">
      <c r="A7">
        <v>2.5</v>
      </c>
      <c r="B7" t="s">
        <v>22</v>
      </c>
      <c r="C7" t="s">
        <v>23</v>
      </c>
      <c r="D7" t="s">
        <v>17</v>
      </c>
      <c r="E7">
        <v>0.54300000000000004</v>
      </c>
      <c r="F7" t="b">
        <v>1</v>
      </c>
      <c r="G7" t="s">
        <v>18</v>
      </c>
      <c r="H7">
        <v>1.0860000000000001</v>
      </c>
      <c r="I7">
        <f t="shared" si="0"/>
        <v>0</v>
      </c>
      <c r="J7" t="b">
        <f t="shared" si="1"/>
        <v>0</v>
      </c>
    </row>
    <row r="8" spans="1:10" x14ac:dyDescent="0.25">
      <c r="A8">
        <v>3</v>
      </c>
      <c r="B8" t="s">
        <v>23</v>
      </c>
      <c r="C8" t="s">
        <v>24</v>
      </c>
      <c r="D8" t="s">
        <v>17</v>
      </c>
      <c r="E8">
        <v>0.54100000000000004</v>
      </c>
      <c r="F8" t="b">
        <v>1</v>
      </c>
      <c r="G8" t="s">
        <v>18</v>
      </c>
      <c r="H8">
        <v>1.0820000000000001</v>
      </c>
      <c r="I8">
        <f t="shared" si="0"/>
        <v>1.0830000000000002</v>
      </c>
      <c r="J8" t="b">
        <f t="shared" si="1"/>
        <v>1</v>
      </c>
    </row>
    <row r="9" spans="1:10" x14ac:dyDescent="0.25">
      <c r="A9">
        <v>3.5</v>
      </c>
      <c r="B9" t="s">
        <v>24</v>
      </c>
      <c r="C9" t="s">
        <v>25</v>
      </c>
      <c r="D9" t="s">
        <v>17</v>
      </c>
      <c r="E9">
        <v>0.54200000000000004</v>
      </c>
      <c r="F9" t="b">
        <v>1</v>
      </c>
      <c r="G9" t="s">
        <v>18</v>
      </c>
      <c r="H9">
        <v>1.0840000000000001</v>
      </c>
      <c r="I9">
        <f t="shared" si="0"/>
        <v>0</v>
      </c>
      <c r="J9" t="b">
        <f t="shared" si="1"/>
        <v>0</v>
      </c>
    </row>
    <row r="10" spans="1:10" x14ac:dyDescent="0.25">
      <c r="A10">
        <v>4</v>
      </c>
      <c r="B10" t="s">
        <v>25</v>
      </c>
      <c r="C10" t="s">
        <v>26</v>
      </c>
      <c r="D10" t="s">
        <v>17</v>
      </c>
      <c r="E10">
        <v>0.55000000000000004</v>
      </c>
      <c r="F10" t="b">
        <v>1</v>
      </c>
      <c r="G10" t="s">
        <v>18</v>
      </c>
      <c r="H10">
        <v>1.1000000000000001</v>
      </c>
      <c r="I10">
        <f t="shared" si="0"/>
        <v>1.1179999999999999</v>
      </c>
      <c r="J10" t="b">
        <f t="shared" si="1"/>
        <v>1</v>
      </c>
    </row>
    <row r="11" spans="1:10" x14ac:dyDescent="0.25">
      <c r="A11">
        <v>4.5</v>
      </c>
      <c r="B11" t="s">
        <v>26</v>
      </c>
      <c r="C11" t="s">
        <v>27</v>
      </c>
      <c r="D11" t="s">
        <v>17</v>
      </c>
      <c r="E11">
        <v>0.56799999999999995</v>
      </c>
      <c r="F11" t="b">
        <v>1</v>
      </c>
      <c r="G11" t="s">
        <v>18</v>
      </c>
      <c r="H11">
        <v>1.1359999999999999</v>
      </c>
      <c r="I11">
        <f t="shared" si="0"/>
        <v>0</v>
      </c>
      <c r="J11" t="b">
        <f t="shared" si="1"/>
        <v>0</v>
      </c>
    </row>
    <row r="12" spans="1:10" x14ac:dyDescent="0.25">
      <c r="A12">
        <v>5</v>
      </c>
      <c r="B12" t="s">
        <v>27</v>
      </c>
      <c r="C12" t="s">
        <v>28</v>
      </c>
      <c r="D12" t="s">
        <v>17</v>
      </c>
      <c r="E12">
        <v>0.60299999999999998</v>
      </c>
      <c r="F12" t="b">
        <v>1</v>
      </c>
      <c r="G12" t="s">
        <v>18</v>
      </c>
      <c r="H12">
        <v>1.206</v>
      </c>
      <c r="I12">
        <f t="shared" si="0"/>
        <v>1.2570000000000001</v>
      </c>
      <c r="J12" t="b">
        <f t="shared" si="1"/>
        <v>1</v>
      </c>
    </row>
    <row r="13" spans="1:10" x14ac:dyDescent="0.25">
      <c r="A13">
        <v>5.5</v>
      </c>
      <c r="B13" t="s">
        <v>28</v>
      </c>
      <c r="C13" t="s">
        <v>29</v>
      </c>
      <c r="D13" t="s">
        <v>17</v>
      </c>
      <c r="E13">
        <v>0.65400000000000003</v>
      </c>
      <c r="F13" t="b">
        <v>1</v>
      </c>
      <c r="G13" t="s">
        <v>18</v>
      </c>
      <c r="H13">
        <v>1.3080000000000001</v>
      </c>
      <c r="I13">
        <f t="shared" si="0"/>
        <v>0</v>
      </c>
      <c r="J13" t="b">
        <f t="shared" si="1"/>
        <v>0</v>
      </c>
    </row>
    <row r="14" spans="1:10" x14ac:dyDescent="0.25">
      <c r="A14">
        <v>6</v>
      </c>
      <c r="B14" t="s">
        <v>29</v>
      </c>
      <c r="C14" t="s">
        <v>30</v>
      </c>
      <c r="D14" t="s">
        <v>17</v>
      </c>
      <c r="E14">
        <v>0.74099999999999999</v>
      </c>
      <c r="F14" t="b">
        <v>1</v>
      </c>
      <c r="G14" t="s">
        <v>18</v>
      </c>
      <c r="H14">
        <v>1.482</v>
      </c>
      <c r="I14">
        <f t="shared" si="0"/>
        <v>1.569</v>
      </c>
      <c r="J14" t="b">
        <f t="shared" si="1"/>
        <v>1</v>
      </c>
    </row>
    <row r="15" spans="1:10" x14ac:dyDescent="0.25">
      <c r="A15">
        <v>6.5</v>
      </c>
      <c r="B15" t="s">
        <v>30</v>
      </c>
      <c r="C15" t="s">
        <v>31</v>
      </c>
      <c r="D15" t="s">
        <v>17</v>
      </c>
      <c r="E15">
        <v>0.82799999999999996</v>
      </c>
      <c r="F15" t="b">
        <v>1</v>
      </c>
      <c r="G15" t="s">
        <v>18</v>
      </c>
      <c r="H15">
        <v>1.6559999999999999</v>
      </c>
      <c r="I15">
        <f t="shared" si="0"/>
        <v>0</v>
      </c>
      <c r="J15" t="b">
        <f t="shared" si="1"/>
        <v>0</v>
      </c>
    </row>
    <row r="16" spans="1:10" x14ac:dyDescent="0.25">
      <c r="A16">
        <v>7</v>
      </c>
      <c r="B16" t="s">
        <v>31</v>
      </c>
      <c r="C16" t="s">
        <v>32</v>
      </c>
      <c r="D16" t="s">
        <v>17</v>
      </c>
      <c r="E16">
        <v>0.92400000000000004</v>
      </c>
      <c r="F16" t="b">
        <v>1</v>
      </c>
      <c r="G16" t="s">
        <v>18</v>
      </c>
      <c r="H16">
        <v>1.8480000000000001</v>
      </c>
      <c r="I16">
        <f t="shared" si="0"/>
        <v>1.921</v>
      </c>
      <c r="J16" t="b">
        <f t="shared" si="1"/>
        <v>1</v>
      </c>
    </row>
    <row r="17" spans="1:10" x14ac:dyDescent="0.25">
      <c r="A17">
        <v>7.5</v>
      </c>
      <c r="B17" t="s">
        <v>32</v>
      </c>
      <c r="C17" t="s">
        <v>33</v>
      </c>
      <c r="D17" t="s">
        <v>17</v>
      </c>
      <c r="E17">
        <v>0.997</v>
      </c>
      <c r="F17" t="b">
        <v>1</v>
      </c>
      <c r="G17" t="s">
        <v>18</v>
      </c>
      <c r="H17">
        <v>1.994</v>
      </c>
      <c r="I17">
        <f t="shared" si="0"/>
        <v>0</v>
      </c>
      <c r="J17" t="b">
        <f t="shared" si="1"/>
        <v>0</v>
      </c>
    </row>
    <row r="18" spans="1:10" x14ac:dyDescent="0.25">
      <c r="A18">
        <v>8</v>
      </c>
      <c r="B18" t="s">
        <v>33</v>
      </c>
      <c r="C18" t="s">
        <v>34</v>
      </c>
      <c r="D18" t="s">
        <v>17</v>
      </c>
      <c r="E18">
        <v>1.0049999999999999</v>
      </c>
      <c r="F18" t="b">
        <v>1</v>
      </c>
      <c r="G18" t="s">
        <v>18</v>
      </c>
      <c r="H18">
        <v>2.0099999999999998</v>
      </c>
      <c r="I18">
        <f t="shared" si="0"/>
        <v>2.004</v>
      </c>
      <c r="J18" t="b">
        <f t="shared" si="1"/>
        <v>1</v>
      </c>
    </row>
    <row r="19" spans="1:10" x14ac:dyDescent="0.25">
      <c r="A19">
        <v>8.5</v>
      </c>
      <c r="B19" t="s">
        <v>34</v>
      </c>
      <c r="C19" t="s">
        <v>35</v>
      </c>
      <c r="D19" t="s">
        <v>17</v>
      </c>
      <c r="E19">
        <v>0.999</v>
      </c>
      <c r="F19" t="b">
        <v>1</v>
      </c>
      <c r="G19" t="s">
        <v>18</v>
      </c>
      <c r="H19">
        <v>1.998</v>
      </c>
      <c r="I19">
        <f t="shared" si="0"/>
        <v>0</v>
      </c>
      <c r="J19" t="b">
        <f t="shared" si="1"/>
        <v>0</v>
      </c>
    </row>
    <row r="20" spans="1:10" x14ac:dyDescent="0.25">
      <c r="A20">
        <v>9</v>
      </c>
      <c r="B20" t="s">
        <v>35</v>
      </c>
      <c r="C20" t="s">
        <v>36</v>
      </c>
      <c r="D20" t="s">
        <v>17</v>
      </c>
      <c r="E20">
        <v>0.97299999999999998</v>
      </c>
      <c r="F20" t="b">
        <v>1</v>
      </c>
      <c r="G20" t="s">
        <v>18</v>
      </c>
      <c r="H20">
        <v>1.946</v>
      </c>
      <c r="I20">
        <f t="shared" si="0"/>
        <v>1.911</v>
      </c>
      <c r="J20" t="b">
        <f t="shared" si="1"/>
        <v>1</v>
      </c>
    </row>
    <row r="21" spans="1:10" x14ac:dyDescent="0.25">
      <c r="A21">
        <v>9.5</v>
      </c>
      <c r="B21" t="s">
        <v>36</v>
      </c>
      <c r="C21" t="s">
        <v>37</v>
      </c>
      <c r="D21" t="s">
        <v>17</v>
      </c>
      <c r="E21">
        <v>0.93799999999999994</v>
      </c>
      <c r="F21" t="b">
        <v>1</v>
      </c>
      <c r="G21" t="s">
        <v>18</v>
      </c>
      <c r="H21">
        <v>1.8759999999999999</v>
      </c>
      <c r="I21">
        <f t="shared" si="0"/>
        <v>0</v>
      </c>
      <c r="J21" t="b">
        <f t="shared" si="1"/>
        <v>0</v>
      </c>
    </row>
    <row r="22" spans="1:10" x14ac:dyDescent="0.25">
      <c r="A22">
        <v>10</v>
      </c>
      <c r="B22" t="s">
        <v>37</v>
      </c>
      <c r="C22" t="s">
        <v>38</v>
      </c>
      <c r="D22" t="s">
        <v>17</v>
      </c>
      <c r="E22">
        <v>0.90600000000000003</v>
      </c>
      <c r="F22" t="b">
        <v>1</v>
      </c>
      <c r="G22" t="s">
        <v>18</v>
      </c>
      <c r="H22">
        <v>1.8120000000000001</v>
      </c>
      <c r="I22">
        <f t="shared" si="0"/>
        <v>1.782</v>
      </c>
      <c r="J22" t="b">
        <f t="shared" si="1"/>
        <v>1</v>
      </c>
    </row>
    <row r="23" spans="1:10" x14ac:dyDescent="0.25">
      <c r="A23">
        <v>10.5</v>
      </c>
      <c r="B23" t="s">
        <v>38</v>
      </c>
      <c r="C23" t="s">
        <v>39</v>
      </c>
      <c r="D23" t="s">
        <v>17</v>
      </c>
      <c r="E23">
        <v>0.876</v>
      </c>
      <c r="F23" t="b">
        <v>1</v>
      </c>
      <c r="G23" t="s">
        <v>18</v>
      </c>
      <c r="H23">
        <v>1.752</v>
      </c>
      <c r="I23">
        <f t="shared" si="0"/>
        <v>0</v>
      </c>
      <c r="J23" t="b">
        <f t="shared" si="1"/>
        <v>0</v>
      </c>
    </row>
    <row r="24" spans="1:10" x14ac:dyDescent="0.25">
      <c r="A24">
        <v>11</v>
      </c>
      <c r="B24" t="s">
        <v>39</v>
      </c>
      <c r="C24" t="s">
        <v>40</v>
      </c>
      <c r="D24" t="s">
        <v>17</v>
      </c>
      <c r="E24">
        <v>0.84699999999999998</v>
      </c>
      <c r="F24" t="b">
        <v>1</v>
      </c>
      <c r="G24" t="s">
        <v>18</v>
      </c>
      <c r="H24">
        <v>1.694</v>
      </c>
      <c r="I24">
        <f t="shared" si="0"/>
        <v>1.6709999999999998</v>
      </c>
      <c r="J24" t="b">
        <f t="shared" si="1"/>
        <v>1</v>
      </c>
    </row>
    <row r="25" spans="1:10" x14ac:dyDescent="0.25">
      <c r="A25">
        <v>11.5</v>
      </c>
      <c r="B25" t="s">
        <v>40</v>
      </c>
      <c r="C25" t="s">
        <v>41</v>
      </c>
      <c r="D25" t="s">
        <v>17</v>
      </c>
      <c r="E25">
        <v>0.82399999999999995</v>
      </c>
      <c r="F25" t="b">
        <v>1</v>
      </c>
      <c r="G25" t="s">
        <v>18</v>
      </c>
      <c r="H25">
        <v>1.6479999999999999</v>
      </c>
      <c r="I25">
        <f t="shared" si="0"/>
        <v>0</v>
      </c>
      <c r="J25" t="b">
        <f t="shared" si="1"/>
        <v>0</v>
      </c>
    </row>
    <row r="26" spans="1:10" x14ac:dyDescent="0.25">
      <c r="A26">
        <v>12</v>
      </c>
      <c r="B26" t="s">
        <v>41</v>
      </c>
      <c r="C26" t="s">
        <v>42</v>
      </c>
      <c r="D26" t="s">
        <v>17</v>
      </c>
      <c r="E26">
        <v>0.80700000000000005</v>
      </c>
      <c r="F26" t="b">
        <v>1</v>
      </c>
      <c r="G26" t="s">
        <v>18</v>
      </c>
      <c r="H26">
        <v>1.6140000000000001</v>
      </c>
      <c r="I26">
        <f t="shared" si="0"/>
        <v>1.5980000000000001</v>
      </c>
      <c r="J26" t="b">
        <f t="shared" si="1"/>
        <v>1</v>
      </c>
    </row>
    <row r="27" spans="1:10" x14ac:dyDescent="0.25">
      <c r="A27">
        <v>12.5</v>
      </c>
      <c r="B27" t="s">
        <v>42</v>
      </c>
      <c r="C27" t="s">
        <v>43</v>
      </c>
      <c r="D27" t="s">
        <v>17</v>
      </c>
      <c r="E27">
        <v>0.79100000000000004</v>
      </c>
      <c r="F27" t="b">
        <v>1</v>
      </c>
      <c r="G27" t="s">
        <v>18</v>
      </c>
      <c r="H27">
        <v>1.5820000000000001</v>
      </c>
      <c r="I27">
        <f t="shared" si="0"/>
        <v>0</v>
      </c>
      <c r="J27" t="b">
        <f t="shared" si="1"/>
        <v>0</v>
      </c>
    </row>
    <row r="28" spans="1:10" x14ac:dyDescent="0.25">
      <c r="A28">
        <v>13</v>
      </c>
      <c r="B28" t="s">
        <v>43</v>
      </c>
      <c r="C28" t="s">
        <v>44</v>
      </c>
      <c r="D28" t="s">
        <v>17</v>
      </c>
      <c r="E28">
        <v>0.77800000000000002</v>
      </c>
      <c r="F28" t="b">
        <v>1</v>
      </c>
      <c r="G28" t="s">
        <v>18</v>
      </c>
      <c r="H28">
        <v>1.556</v>
      </c>
      <c r="I28">
        <f t="shared" si="0"/>
        <v>1.5409999999999999</v>
      </c>
      <c r="J28" t="b">
        <f t="shared" si="1"/>
        <v>1</v>
      </c>
    </row>
    <row r="29" spans="1:10" x14ac:dyDescent="0.25">
      <c r="A29">
        <v>13.5</v>
      </c>
      <c r="B29" t="s">
        <v>44</v>
      </c>
      <c r="C29" t="s">
        <v>45</v>
      </c>
      <c r="D29" t="s">
        <v>17</v>
      </c>
      <c r="E29">
        <v>0.76300000000000001</v>
      </c>
      <c r="F29" t="b">
        <v>1</v>
      </c>
      <c r="G29" t="s">
        <v>18</v>
      </c>
      <c r="H29">
        <v>1.526</v>
      </c>
      <c r="I29">
        <f t="shared" si="0"/>
        <v>0</v>
      </c>
      <c r="J29" t="b">
        <f t="shared" si="1"/>
        <v>0</v>
      </c>
    </row>
    <row r="30" spans="1:10" x14ac:dyDescent="0.25">
      <c r="A30">
        <v>14</v>
      </c>
      <c r="B30" t="s">
        <v>45</v>
      </c>
      <c r="C30" t="s">
        <v>46</v>
      </c>
      <c r="D30" t="s">
        <v>17</v>
      </c>
      <c r="E30">
        <v>0.75</v>
      </c>
      <c r="F30" t="b">
        <v>1</v>
      </c>
      <c r="G30" t="s">
        <v>18</v>
      </c>
      <c r="H30">
        <v>1.5</v>
      </c>
      <c r="I30">
        <f t="shared" si="0"/>
        <v>1.492</v>
      </c>
      <c r="J30" t="b">
        <f t="shared" si="1"/>
        <v>1</v>
      </c>
    </row>
    <row r="31" spans="1:10" x14ac:dyDescent="0.25">
      <c r="A31">
        <v>14.5</v>
      </c>
      <c r="B31" t="s">
        <v>46</v>
      </c>
      <c r="C31" t="s">
        <v>47</v>
      </c>
      <c r="D31" t="s">
        <v>17</v>
      </c>
      <c r="E31">
        <v>0.74199999999999999</v>
      </c>
      <c r="F31" t="b">
        <v>1</v>
      </c>
      <c r="G31" t="s">
        <v>18</v>
      </c>
      <c r="H31">
        <v>1.484</v>
      </c>
      <c r="I31">
        <f t="shared" si="0"/>
        <v>0</v>
      </c>
      <c r="J31" t="b">
        <f t="shared" si="1"/>
        <v>0</v>
      </c>
    </row>
    <row r="32" spans="1:10" x14ac:dyDescent="0.25">
      <c r="A32">
        <v>15</v>
      </c>
      <c r="B32" t="s">
        <v>47</v>
      </c>
      <c r="C32" t="s">
        <v>48</v>
      </c>
      <c r="D32" t="s">
        <v>17</v>
      </c>
      <c r="E32">
        <v>0.73599999999999999</v>
      </c>
      <c r="F32" t="b">
        <v>1</v>
      </c>
      <c r="G32" t="s">
        <v>18</v>
      </c>
      <c r="H32">
        <v>1.472</v>
      </c>
      <c r="I32">
        <f t="shared" si="0"/>
        <v>1.4849999999999999</v>
      </c>
      <c r="J32" t="b">
        <f t="shared" si="1"/>
        <v>1</v>
      </c>
    </row>
    <row r="33" spans="1:10" x14ac:dyDescent="0.25">
      <c r="A33">
        <v>15.5</v>
      </c>
      <c r="B33" t="s">
        <v>48</v>
      </c>
      <c r="C33" t="s">
        <v>49</v>
      </c>
      <c r="D33" t="s">
        <v>17</v>
      </c>
      <c r="E33">
        <v>0.749</v>
      </c>
      <c r="F33" t="b">
        <v>1</v>
      </c>
      <c r="G33" t="s">
        <v>18</v>
      </c>
      <c r="H33">
        <v>1.498</v>
      </c>
      <c r="I33">
        <f t="shared" si="0"/>
        <v>0</v>
      </c>
      <c r="J33" t="b">
        <f t="shared" si="1"/>
        <v>0</v>
      </c>
    </row>
    <row r="34" spans="1:10" x14ac:dyDescent="0.25">
      <c r="A34">
        <v>16</v>
      </c>
      <c r="B34" t="s">
        <v>49</v>
      </c>
      <c r="C34" t="s">
        <v>50</v>
      </c>
      <c r="D34" t="s">
        <v>17</v>
      </c>
      <c r="E34">
        <v>0.77400000000000002</v>
      </c>
      <c r="F34" t="b">
        <v>1</v>
      </c>
      <c r="G34" t="s">
        <v>18</v>
      </c>
      <c r="H34">
        <v>1.548</v>
      </c>
      <c r="I34">
        <f t="shared" si="0"/>
        <v>1.587</v>
      </c>
      <c r="J34" t="b">
        <f t="shared" si="1"/>
        <v>1</v>
      </c>
    </row>
    <row r="35" spans="1:10" x14ac:dyDescent="0.25">
      <c r="A35">
        <v>16.5</v>
      </c>
      <c r="B35" t="s">
        <v>50</v>
      </c>
      <c r="C35" t="s">
        <v>51</v>
      </c>
      <c r="D35" t="s">
        <v>17</v>
      </c>
      <c r="E35">
        <v>0.81299999999999994</v>
      </c>
      <c r="F35" t="b">
        <v>1</v>
      </c>
      <c r="G35" t="s">
        <v>18</v>
      </c>
      <c r="H35">
        <v>1.6259999999999999</v>
      </c>
      <c r="I35">
        <f t="shared" si="0"/>
        <v>0</v>
      </c>
      <c r="J35" t="b">
        <f t="shared" si="1"/>
        <v>0</v>
      </c>
    </row>
    <row r="36" spans="1:10" x14ac:dyDescent="0.25">
      <c r="A36">
        <v>17</v>
      </c>
      <c r="B36" t="s">
        <v>51</v>
      </c>
      <c r="C36" t="s">
        <v>52</v>
      </c>
      <c r="D36" t="s">
        <v>17</v>
      </c>
      <c r="E36">
        <v>0.872</v>
      </c>
      <c r="F36" t="b">
        <v>1</v>
      </c>
      <c r="G36" t="s">
        <v>18</v>
      </c>
      <c r="H36">
        <v>1.744</v>
      </c>
      <c r="I36">
        <f t="shared" si="0"/>
        <v>1.8180000000000001</v>
      </c>
      <c r="J36" t="b">
        <f t="shared" si="1"/>
        <v>1</v>
      </c>
    </row>
    <row r="37" spans="1:10" x14ac:dyDescent="0.25">
      <c r="A37">
        <v>17.5</v>
      </c>
      <c r="B37" t="s">
        <v>52</v>
      </c>
      <c r="C37" t="s">
        <v>53</v>
      </c>
      <c r="D37" t="s">
        <v>17</v>
      </c>
      <c r="E37">
        <v>0.94599999999999995</v>
      </c>
      <c r="F37" t="b">
        <v>1</v>
      </c>
      <c r="G37" t="s">
        <v>18</v>
      </c>
      <c r="H37">
        <v>1.8919999999999999</v>
      </c>
      <c r="I37">
        <f t="shared" si="0"/>
        <v>0</v>
      </c>
      <c r="J37" t="b">
        <f t="shared" si="1"/>
        <v>0</v>
      </c>
    </row>
    <row r="38" spans="1:10" x14ac:dyDescent="0.25">
      <c r="A38">
        <v>18</v>
      </c>
      <c r="B38" t="s">
        <v>53</v>
      </c>
      <c r="C38" t="s">
        <v>54</v>
      </c>
      <c r="D38" t="s">
        <v>17</v>
      </c>
      <c r="E38">
        <v>0.96899999999999997</v>
      </c>
      <c r="F38" t="b">
        <v>1</v>
      </c>
      <c r="G38" t="s">
        <v>18</v>
      </c>
      <c r="H38">
        <v>1.9379999999999999</v>
      </c>
      <c r="I38">
        <f t="shared" si="0"/>
        <v>1.9350000000000001</v>
      </c>
      <c r="J38" t="b">
        <f t="shared" si="1"/>
        <v>1</v>
      </c>
    </row>
    <row r="39" spans="1:10" x14ac:dyDescent="0.25">
      <c r="A39">
        <v>18.5</v>
      </c>
      <c r="B39" t="s">
        <v>54</v>
      </c>
      <c r="C39" t="s">
        <v>55</v>
      </c>
      <c r="D39" t="s">
        <v>17</v>
      </c>
      <c r="E39">
        <v>0.96599999999999997</v>
      </c>
      <c r="F39" t="b">
        <v>1</v>
      </c>
      <c r="G39" t="s">
        <v>18</v>
      </c>
      <c r="H39">
        <v>1.9319999999999999</v>
      </c>
      <c r="I39">
        <f t="shared" si="0"/>
        <v>0</v>
      </c>
      <c r="J39" t="b">
        <f t="shared" si="1"/>
        <v>0</v>
      </c>
    </row>
    <row r="40" spans="1:10" x14ac:dyDescent="0.25">
      <c r="A40">
        <v>19</v>
      </c>
      <c r="B40" t="s">
        <v>55</v>
      </c>
      <c r="C40" t="s">
        <v>56</v>
      </c>
      <c r="D40" t="s">
        <v>17</v>
      </c>
      <c r="E40">
        <v>0.95599999999999996</v>
      </c>
      <c r="F40" t="b">
        <v>1</v>
      </c>
      <c r="G40" t="s">
        <v>18</v>
      </c>
      <c r="H40">
        <v>1.9119999999999999</v>
      </c>
      <c r="I40">
        <f t="shared" si="0"/>
        <v>1.9009999999999998</v>
      </c>
      <c r="J40" t="b">
        <f t="shared" si="1"/>
        <v>1</v>
      </c>
    </row>
    <row r="41" spans="1:10" x14ac:dyDescent="0.25">
      <c r="A41">
        <v>19.5</v>
      </c>
      <c r="B41" t="s">
        <v>56</v>
      </c>
      <c r="C41" t="s">
        <v>57</v>
      </c>
      <c r="D41" t="s">
        <v>17</v>
      </c>
      <c r="E41">
        <v>0.94499999999999995</v>
      </c>
      <c r="F41" t="b">
        <v>1</v>
      </c>
      <c r="G41" t="s">
        <v>18</v>
      </c>
      <c r="H41">
        <v>1.89</v>
      </c>
      <c r="I41">
        <f t="shared" si="0"/>
        <v>0</v>
      </c>
      <c r="J41" t="b">
        <f t="shared" si="1"/>
        <v>0</v>
      </c>
    </row>
    <row r="42" spans="1:10" x14ac:dyDescent="0.25">
      <c r="A42">
        <v>20</v>
      </c>
      <c r="B42" t="s">
        <v>57</v>
      </c>
      <c r="C42" t="s">
        <v>58</v>
      </c>
      <c r="D42" t="s">
        <v>17</v>
      </c>
      <c r="E42">
        <v>0.92400000000000004</v>
      </c>
      <c r="F42" t="b">
        <v>1</v>
      </c>
      <c r="G42" t="s">
        <v>18</v>
      </c>
      <c r="H42">
        <v>1.8480000000000001</v>
      </c>
      <c r="I42">
        <f t="shared" si="0"/>
        <v>1.8170000000000002</v>
      </c>
      <c r="J42" t="b">
        <f t="shared" si="1"/>
        <v>1</v>
      </c>
    </row>
    <row r="43" spans="1:10" x14ac:dyDescent="0.25">
      <c r="A43">
        <v>20.5</v>
      </c>
      <c r="B43" t="s">
        <v>58</v>
      </c>
      <c r="C43" t="s">
        <v>59</v>
      </c>
      <c r="D43" t="s">
        <v>17</v>
      </c>
      <c r="E43">
        <v>0.89300000000000002</v>
      </c>
      <c r="F43" t="b">
        <v>1</v>
      </c>
      <c r="G43" t="s">
        <v>18</v>
      </c>
      <c r="H43">
        <v>1.786</v>
      </c>
      <c r="I43">
        <f t="shared" si="0"/>
        <v>0</v>
      </c>
      <c r="J43" t="b">
        <f t="shared" si="1"/>
        <v>0</v>
      </c>
    </row>
    <row r="44" spans="1:10" x14ac:dyDescent="0.25">
      <c r="A44">
        <v>21</v>
      </c>
      <c r="B44" t="s">
        <v>59</v>
      </c>
      <c r="C44" t="s">
        <v>60</v>
      </c>
      <c r="D44" t="s">
        <v>17</v>
      </c>
      <c r="E44">
        <v>0.88800000000000001</v>
      </c>
      <c r="F44" t="b">
        <v>1</v>
      </c>
      <c r="G44" t="s">
        <v>18</v>
      </c>
      <c r="H44">
        <v>1.776</v>
      </c>
      <c r="I44">
        <f t="shared" si="0"/>
        <v>1.754</v>
      </c>
      <c r="J44" t="b">
        <f t="shared" si="1"/>
        <v>1</v>
      </c>
    </row>
    <row r="45" spans="1:10" x14ac:dyDescent="0.25">
      <c r="A45">
        <v>21.5</v>
      </c>
      <c r="B45" t="s">
        <v>60</v>
      </c>
      <c r="C45" t="s">
        <v>61</v>
      </c>
      <c r="D45" t="s">
        <v>17</v>
      </c>
      <c r="E45">
        <v>0.86599999999999999</v>
      </c>
      <c r="F45" t="b">
        <v>1</v>
      </c>
      <c r="G45" t="s">
        <v>18</v>
      </c>
      <c r="H45">
        <v>1.732</v>
      </c>
      <c r="I45">
        <f t="shared" si="0"/>
        <v>0</v>
      </c>
      <c r="J45" t="b">
        <f t="shared" si="1"/>
        <v>0</v>
      </c>
    </row>
    <row r="46" spans="1:10" x14ac:dyDescent="0.25">
      <c r="A46">
        <v>22</v>
      </c>
      <c r="B46" t="s">
        <v>61</v>
      </c>
      <c r="C46" t="s">
        <v>62</v>
      </c>
      <c r="D46" t="s">
        <v>17</v>
      </c>
      <c r="E46">
        <v>0.81899999999999995</v>
      </c>
      <c r="F46" t="b">
        <v>1</v>
      </c>
      <c r="G46" t="s">
        <v>18</v>
      </c>
      <c r="H46">
        <v>1.6379999999999999</v>
      </c>
      <c r="I46">
        <f t="shared" si="0"/>
        <v>1.593</v>
      </c>
      <c r="J46" t="b">
        <f t="shared" si="1"/>
        <v>1</v>
      </c>
    </row>
    <row r="47" spans="1:10" x14ac:dyDescent="0.25">
      <c r="A47">
        <v>22.5</v>
      </c>
      <c r="B47" t="s">
        <v>62</v>
      </c>
      <c r="C47" t="s">
        <v>63</v>
      </c>
      <c r="D47" t="s">
        <v>17</v>
      </c>
      <c r="E47">
        <v>0.77400000000000002</v>
      </c>
      <c r="F47" t="b">
        <v>1</v>
      </c>
      <c r="G47" t="s">
        <v>18</v>
      </c>
      <c r="H47">
        <v>1.548</v>
      </c>
      <c r="I47">
        <f t="shared" si="0"/>
        <v>0</v>
      </c>
      <c r="J47" t="b">
        <f t="shared" si="1"/>
        <v>0</v>
      </c>
    </row>
    <row r="48" spans="1:10" x14ac:dyDescent="0.25">
      <c r="A48">
        <v>23</v>
      </c>
      <c r="B48" t="s">
        <v>63</v>
      </c>
      <c r="C48" t="s">
        <v>64</v>
      </c>
      <c r="D48" t="s">
        <v>17</v>
      </c>
      <c r="E48">
        <v>0.72299999999999998</v>
      </c>
      <c r="F48" t="b">
        <v>1</v>
      </c>
      <c r="G48" t="s">
        <v>18</v>
      </c>
      <c r="H48">
        <v>1.446</v>
      </c>
      <c r="I48">
        <f t="shared" si="0"/>
        <v>1.399</v>
      </c>
      <c r="J48" t="b">
        <f t="shared" si="1"/>
        <v>1</v>
      </c>
    </row>
    <row r="49" spans="1:10" x14ac:dyDescent="0.25">
      <c r="A49">
        <v>23.5</v>
      </c>
      <c r="B49" t="s">
        <v>64</v>
      </c>
      <c r="C49" t="s">
        <v>65</v>
      </c>
      <c r="D49" t="s">
        <v>17</v>
      </c>
      <c r="E49">
        <v>0.67600000000000005</v>
      </c>
      <c r="F49" t="b">
        <v>1</v>
      </c>
      <c r="G49" t="s">
        <v>18</v>
      </c>
      <c r="H49">
        <v>1.3520000000000001</v>
      </c>
      <c r="I49">
        <f t="shared" si="0"/>
        <v>0</v>
      </c>
      <c r="J49" t="b">
        <f t="shared" si="1"/>
        <v>0</v>
      </c>
    </row>
    <row r="50" spans="1:10" x14ac:dyDescent="0.25">
      <c r="A50">
        <v>0</v>
      </c>
      <c r="B50" t="s">
        <v>15</v>
      </c>
      <c r="C50" t="s">
        <v>16</v>
      </c>
      <c r="D50" t="s">
        <v>66</v>
      </c>
      <c r="E50">
        <v>0.248</v>
      </c>
      <c r="F50" t="b">
        <v>1</v>
      </c>
      <c r="G50" t="s">
        <v>67</v>
      </c>
      <c r="H50">
        <v>0.496</v>
      </c>
      <c r="I50">
        <f t="shared" si="0"/>
        <v>0.48299999999999998</v>
      </c>
      <c r="J50" t="b">
        <f t="shared" si="1"/>
        <v>1</v>
      </c>
    </row>
    <row r="51" spans="1:10" x14ac:dyDescent="0.25">
      <c r="A51">
        <v>0.5</v>
      </c>
      <c r="B51" t="s">
        <v>16</v>
      </c>
      <c r="C51" t="s">
        <v>19</v>
      </c>
      <c r="D51" t="s">
        <v>66</v>
      </c>
      <c r="E51">
        <v>0.23499999999999999</v>
      </c>
      <c r="F51" t="b">
        <v>1</v>
      </c>
      <c r="G51" t="s">
        <v>67</v>
      </c>
      <c r="H51">
        <v>0.47</v>
      </c>
      <c r="I51">
        <f t="shared" si="0"/>
        <v>0</v>
      </c>
      <c r="J51" t="b">
        <f t="shared" si="1"/>
        <v>0</v>
      </c>
    </row>
    <row r="52" spans="1:10" x14ac:dyDescent="0.25">
      <c r="A52">
        <v>1</v>
      </c>
      <c r="B52" t="s">
        <v>19</v>
      </c>
      <c r="C52" t="s">
        <v>20</v>
      </c>
      <c r="D52" t="s">
        <v>66</v>
      </c>
      <c r="E52">
        <v>0.224</v>
      </c>
      <c r="F52" t="b">
        <v>1</v>
      </c>
      <c r="G52" t="s">
        <v>67</v>
      </c>
      <c r="H52">
        <v>0.44800000000000001</v>
      </c>
      <c r="I52">
        <f t="shared" si="0"/>
        <v>0.439</v>
      </c>
      <c r="J52" t="b">
        <f t="shared" si="1"/>
        <v>1</v>
      </c>
    </row>
    <row r="53" spans="1:10" x14ac:dyDescent="0.25">
      <c r="A53">
        <v>1.5</v>
      </c>
      <c r="B53" t="s">
        <v>20</v>
      </c>
      <c r="C53" t="s">
        <v>21</v>
      </c>
      <c r="D53" t="s">
        <v>66</v>
      </c>
      <c r="E53">
        <v>0.215</v>
      </c>
      <c r="F53" t="b">
        <v>1</v>
      </c>
      <c r="G53" t="s">
        <v>67</v>
      </c>
      <c r="H53">
        <v>0.43</v>
      </c>
      <c r="I53">
        <f t="shared" si="0"/>
        <v>0</v>
      </c>
      <c r="J53" t="b">
        <f t="shared" si="1"/>
        <v>0</v>
      </c>
    </row>
    <row r="54" spans="1:10" x14ac:dyDescent="0.25">
      <c r="A54">
        <v>2</v>
      </c>
      <c r="B54" t="s">
        <v>21</v>
      </c>
      <c r="C54" t="s">
        <v>22</v>
      </c>
      <c r="D54" t="s">
        <v>66</v>
      </c>
      <c r="E54">
        <v>0.20899999999999999</v>
      </c>
      <c r="F54" t="b">
        <v>1</v>
      </c>
      <c r="G54" t="s">
        <v>67</v>
      </c>
      <c r="H54">
        <v>0.41799999999999998</v>
      </c>
      <c r="I54">
        <f t="shared" si="0"/>
        <v>0.41299999999999998</v>
      </c>
      <c r="J54" t="b">
        <f t="shared" si="1"/>
        <v>1</v>
      </c>
    </row>
    <row r="55" spans="1:10" x14ac:dyDescent="0.25">
      <c r="A55">
        <v>2.5</v>
      </c>
      <c r="B55" t="s">
        <v>22</v>
      </c>
      <c r="C55" t="s">
        <v>23</v>
      </c>
      <c r="D55" t="s">
        <v>66</v>
      </c>
      <c r="E55">
        <v>0.20399999999999999</v>
      </c>
      <c r="F55" t="b">
        <v>1</v>
      </c>
      <c r="G55" t="s">
        <v>67</v>
      </c>
      <c r="H55">
        <v>0.40799999999999997</v>
      </c>
      <c r="I55">
        <f t="shared" si="0"/>
        <v>0</v>
      </c>
      <c r="J55" t="b">
        <f t="shared" si="1"/>
        <v>0</v>
      </c>
    </row>
    <row r="56" spans="1:10" x14ac:dyDescent="0.25">
      <c r="A56">
        <v>3</v>
      </c>
      <c r="B56" t="s">
        <v>23</v>
      </c>
      <c r="C56" t="s">
        <v>24</v>
      </c>
      <c r="D56" t="s">
        <v>66</v>
      </c>
      <c r="E56">
        <v>0.20399999999999999</v>
      </c>
      <c r="F56" t="b">
        <v>1</v>
      </c>
      <c r="G56" t="s">
        <v>67</v>
      </c>
      <c r="H56">
        <v>0.40799999999999997</v>
      </c>
      <c r="I56">
        <f t="shared" si="0"/>
        <v>0.40600000000000003</v>
      </c>
      <c r="J56" t="b">
        <f t="shared" si="1"/>
        <v>1</v>
      </c>
    </row>
    <row r="57" spans="1:10" x14ac:dyDescent="0.25">
      <c r="A57">
        <v>3.5</v>
      </c>
      <c r="B57" t="s">
        <v>24</v>
      </c>
      <c r="C57" t="s">
        <v>25</v>
      </c>
      <c r="D57" t="s">
        <v>66</v>
      </c>
      <c r="E57">
        <v>0.20200000000000001</v>
      </c>
      <c r="F57" t="b">
        <v>1</v>
      </c>
      <c r="G57" t="s">
        <v>67</v>
      </c>
      <c r="H57">
        <v>0.40400000000000003</v>
      </c>
      <c r="I57">
        <f t="shared" si="0"/>
        <v>0</v>
      </c>
      <c r="J57" t="b">
        <f t="shared" si="1"/>
        <v>0</v>
      </c>
    </row>
    <row r="58" spans="1:10" x14ac:dyDescent="0.25">
      <c r="A58">
        <v>4</v>
      </c>
      <c r="B58" t="s">
        <v>25</v>
      </c>
      <c r="C58" t="s">
        <v>26</v>
      </c>
      <c r="D58" t="s">
        <v>66</v>
      </c>
      <c r="E58">
        <v>0.20599999999999999</v>
      </c>
      <c r="F58" t="b">
        <v>1</v>
      </c>
      <c r="G58" t="s">
        <v>67</v>
      </c>
      <c r="H58">
        <v>0.41199999999999998</v>
      </c>
      <c r="I58">
        <f t="shared" si="0"/>
        <v>0.41599999999999998</v>
      </c>
      <c r="J58" t="b">
        <f t="shared" si="1"/>
        <v>1</v>
      </c>
    </row>
    <row r="59" spans="1:10" x14ac:dyDescent="0.25">
      <c r="A59">
        <v>4.5</v>
      </c>
      <c r="B59" t="s">
        <v>26</v>
      </c>
      <c r="C59" t="s">
        <v>27</v>
      </c>
      <c r="D59" t="s">
        <v>66</v>
      </c>
      <c r="E59">
        <v>0.21</v>
      </c>
      <c r="F59" t="b">
        <v>1</v>
      </c>
      <c r="G59" t="s">
        <v>67</v>
      </c>
      <c r="H59">
        <v>0.42</v>
      </c>
      <c r="I59">
        <f t="shared" si="0"/>
        <v>0</v>
      </c>
      <c r="J59" t="b">
        <f t="shared" si="1"/>
        <v>0</v>
      </c>
    </row>
    <row r="60" spans="1:10" x14ac:dyDescent="0.25">
      <c r="A60">
        <v>5</v>
      </c>
      <c r="B60" t="s">
        <v>27</v>
      </c>
      <c r="C60" t="s">
        <v>28</v>
      </c>
      <c r="D60" t="s">
        <v>66</v>
      </c>
      <c r="E60">
        <v>0.223</v>
      </c>
      <c r="F60" t="b">
        <v>1</v>
      </c>
      <c r="G60" t="s">
        <v>67</v>
      </c>
      <c r="H60">
        <v>0.44600000000000001</v>
      </c>
      <c r="I60">
        <f t="shared" si="0"/>
        <v>0.46199999999999997</v>
      </c>
      <c r="J60" t="b">
        <f t="shared" si="1"/>
        <v>1</v>
      </c>
    </row>
    <row r="61" spans="1:10" x14ac:dyDescent="0.25">
      <c r="A61">
        <v>5.5</v>
      </c>
      <c r="B61" t="s">
        <v>28</v>
      </c>
      <c r="C61" t="s">
        <v>29</v>
      </c>
      <c r="D61" t="s">
        <v>66</v>
      </c>
      <c r="E61">
        <v>0.23899999999999999</v>
      </c>
      <c r="F61" t="b">
        <v>1</v>
      </c>
      <c r="G61" t="s">
        <v>67</v>
      </c>
      <c r="H61">
        <v>0.47799999999999998</v>
      </c>
      <c r="I61">
        <f t="shared" si="0"/>
        <v>0</v>
      </c>
      <c r="J61" t="b">
        <f t="shared" si="1"/>
        <v>0</v>
      </c>
    </row>
    <row r="62" spans="1:10" x14ac:dyDescent="0.25">
      <c r="A62">
        <v>6</v>
      </c>
      <c r="B62" t="s">
        <v>29</v>
      </c>
      <c r="C62" t="s">
        <v>30</v>
      </c>
      <c r="D62" t="s">
        <v>66</v>
      </c>
      <c r="E62">
        <v>0.27300000000000002</v>
      </c>
      <c r="F62" t="b">
        <v>1</v>
      </c>
      <c r="G62" t="s">
        <v>67</v>
      </c>
      <c r="H62">
        <v>0.54600000000000004</v>
      </c>
      <c r="I62">
        <f t="shared" si="0"/>
        <v>0.57499999999999996</v>
      </c>
      <c r="J62" t="b">
        <f t="shared" si="1"/>
        <v>1</v>
      </c>
    </row>
    <row r="63" spans="1:10" x14ac:dyDescent="0.25">
      <c r="A63">
        <v>6.5</v>
      </c>
      <c r="B63" t="s">
        <v>30</v>
      </c>
      <c r="C63" t="s">
        <v>31</v>
      </c>
      <c r="D63" t="s">
        <v>66</v>
      </c>
      <c r="E63">
        <v>0.30199999999999999</v>
      </c>
      <c r="F63" t="b">
        <v>1</v>
      </c>
      <c r="G63" t="s">
        <v>67</v>
      </c>
      <c r="H63">
        <v>0.60399999999999998</v>
      </c>
      <c r="I63">
        <f t="shared" si="0"/>
        <v>0</v>
      </c>
      <c r="J63" t="b">
        <f t="shared" si="1"/>
        <v>0</v>
      </c>
    </row>
    <row r="64" spans="1:10" x14ac:dyDescent="0.25">
      <c r="A64">
        <v>7</v>
      </c>
      <c r="B64" t="s">
        <v>31</v>
      </c>
      <c r="C64" t="s">
        <v>32</v>
      </c>
      <c r="D64" t="s">
        <v>66</v>
      </c>
      <c r="E64">
        <v>0.309</v>
      </c>
      <c r="F64" t="b">
        <v>1</v>
      </c>
      <c r="G64" t="s">
        <v>67</v>
      </c>
      <c r="H64">
        <v>0.61799999999999999</v>
      </c>
      <c r="I64">
        <f t="shared" si="0"/>
        <v>0.623</v>
      </c>
      <c r="J64" t="b">
        <f t="shared" si="1"/>
        <v>1</v>
      </c>
    </row>
    <row r="65" spans="1:10" x14ac:dyDescent="0.25">
      <c r="A65">
        <v>7.5</v>
      </c>
      <c r="B65" t="s">
        <v>32</v>
      </c>
      <c r="C65" t="s">
        <v>33</v>
      </c>
      <c r="D65" t="s">
        <v>66</v>
      </c>
      <c r="E65">
        <v>0.314</v>
      </c>
      <c r="F65" t="b">
        <v>1</v>
      </c>
      <c r="G65" t="s">
        <v>67</v>
      </c>
      <c r="H65">
        <v>0.628</v>
      </c>
      <c r="I65">
        <f t="shared" si="0"/>
        <v>0</v>
      </c>
      <c r="J65" t="b">
        <f t="shared" si="1"/>
        <v>0</v>
      </c>
    </row>
    <row r="66" spans="1:10" x14ac:dyDescent="0.25">
      <c r="A66">
        <v>8</v>
      </c>
      <c r="B66" t="s">
        <v>33</v>
      </c>
      <c r="C66" t="s">
        <v>34</v>
      </c>
      <c r="D66" t="s">
        <v>66</v>
      </c>
      <c r="E66">
        <v>0.32100000000000001</v>
      </c>
      <c r="F66" t="b">
        <v>1</v>
      </c>
      <c r="G66" t="s">
        <v>67</v>
      </c>
      <c r="H66">
        <v>0.64200000000000002</v>
      </c>
      <c r="I66">
        <f t="shared" si="0"/>
        <v>0.63900000000000001</v>
      </c>
      <c r="J66" t="b">
        <f t="shared" si="1"/>
        <v>1</v>
      </c>
    </row>
    <row r="67" spans="1:10" x14ac:dyDescent="0.25">
      <c r="A67">
        <v>8.5</v>
      </c>
      <c r="B67" t="s">
        <v>34</v>
      </c>
      <c r="C67" t="s">
        <v>35</v>
      </c>
      <c r="D67" t="s">
        <v>66</v>
      </c>
      <c r="E67">
        <v>0.318</v>
      </c>
      <c r="F67" t="b">
        <v>1</v>
      </c>
      <c r="G67" t="s">
        <v>67</v>
      </c>
      <c r="H67">
        <v>0.63600000000000001</v>
      </c>
      <c r="I67">
        <f t="shared" ref="I67:I97" si="2">IF(MOD(A67,1)=0,AVERAGE(H67:H68),0)</f>
        <v>0</v>
      </c>
      <c r="J67" t="b">
        <f t="shared" ref="J67:J97" si="3">IF(I67=0,FALSE,TRUE)</f>
        <v>0</v>
      </c>
    </row>
    <row r="68" spans="1:10" x14ac:dyDescent="0.25">
      <c r="A68">
        <v>9</v>
      </c>
      <c r="B68" t="s">
        <v>35</v>
      </c>
      <c r="C68" t="s">
        <v>36</v>
      </c>
      <c r="D68" t="s">
        <v>66</v>
      </c>
      <c r="E68">
        <v>0.316</v>
      </c>
      <c r="F68" t="b">
        <v>1</v>
      </c>
      <c r="G68" t="s">
        <v>67</v>
      </c>
      <c r="H68">
        <v>0.63200000000000001</v>
      </c>
      <c r="I68">
        <f t="shared" si="2"/>
        <v>0.63500000000000001</v>
      </c>
      <c r="J68" t="b">
        <f t="shared" si="3"/>
        <v>1</v>
      </c>
    </row>
    <row r="69" spans="1:10" x14ac:dyDescent="0.25">
      <c r="A69">
        <v>9.5</v>
      </c>
      <c r="B69" t="s">
        <v>36</v>
      </c>
      <c r="C69" t="s">
        <v>37</v>
      </c>
      <c r="D69" t="s">
        <v>66</v>
      </c>
      <c r="E69">
        <v>0.31900000000000001</v>
      </c>
      <c r="F69" t="b">
        <v>1</v>
      </c>
      <c r="G69" t="s">
        <v>67</v>
      </c>
      <c r="H69">
        <v>0.63800000000000001</v>
      </c>
      <c r="I69">
        <f t="shared" si="2"/>
        <v>0</v>
      </c>
      <c r="J69" t="b">
        <f t="shared" si="3"/>
        <v>0</v>
      </c>
    </row>
    <row r="70" spans="1:10" x14ac:dyDescent="0.25">
      <c r="A70">
        <v>10</v>
      </c>
      <c r="B70" t="s">
        <v>37</v>
      </c>
      <c r="C70" t="s">
        <v>38</v>
      </c>
      <c r="D70" t="s">
        <v>66</v>
      </c>
      <c r="E70">
        <v>0.32100000000000001</v>
      </c>
      <c r="F70" t="b">
        <v>1</v>
      </c>
      <c r="G70" t="s">
        <v>67</v>
      </c>
      <c r="H70">
        <v>0.64200000000000002</v>
      </c>
      <c r="I70">
        <f t="shared" si="2"/>
        <v>0.64300000000000002</v>
      </c>
      <c r="J70" t="b">
        <f t="shared" si="3"/>
        <v>1</v>
      </c>
    </row>
    <row r="71" spans="1:10" x14ac:dyDescent="0.25">
      <c r="A71">
        <v>10.5</v>
      </c>
      <c r="B71" t="s">
        <v>38</v>
      </c>
      <c r="C71" t="s">
        <v>39</v>
      </c>
      <c r="D71" t="s">
        <v>66</v>
      </c>
      <c r="E71">
        <v>0.32200000000000001</v>
      </c>
      <c r="F71" t="b">
        <v>1</v>
      </c>
      <c r="G71" t="s">
        <v>67</v>
      </c>
      <c r="H71">
        <v>0.64400000000000002</v>
      </c>
      <c r="I71">
        <f t="shared" si="2"/>
        <v>0</v>
      </c>
      <c r="J71" t="b">
        <f t="shared" si="3"/>
        <v>0</v>
      </c>
    </row>
    <row r="72" spans="1:10" x14ac:dyDescent="0.25">
      <c r="A72">
        <v>11</v>
      </c>
      <c r="B72" t="s">
        <v>39</v>
      </c>
      <c r="C72" t="s">
        <v>40</v>
      </c>
      <c r="D72" t="s">
        <v>66</v>
      </c>
      <c r="E72">
        <v>0.318</v>
      </c>
      <c r="F72" t="b">
        <v>1</v>
      </c>
      <c r="G72" t="s">
        <v>67</v>
      </c>
      <c r="H72">
        <v>0.63600000000000001</v>
      </c>
      <c r="I72">
        <f t="shared" si="2"/>
        <v>0.61299999999999999</v>
      </c>
      <c r="J72" t="b">
        <f t="shared" si="3"/>
        <v>1</v>
      </c>
    </row>
    <row r="73" spans="1:10" x14ac:dyDescent="0.25">
      <c r="A73">
        <v>11.5</v>
      </c>
      <c r="B73" t="s">
        <v>40</v>
      </c>
      <c r="C73" t="s">
        <v>41</v>
      </c>
      <c r="D73" t="s">
        <v>66</v>
      </c>
      <c r="E73">
        <v>0.29499999999999998</v>
      </c>
      <c r="F73" t="b">
        <v>1</v>
      </c>
      <c r="G73" t="s">
        <v>67</v>
      </c>
      <c r="H73">
        <v>0.59</v>
      </c>
      <c r="I73">
        <f t="shared" si="2"/>
        <v>0</v>
      </c>
      <c r="J73" t="b">
        <f t="shared" si="3"/>
        <v>0</v>
      </c>
    </row>
    <row r="74" spans="1:10" x14ac:dyDescent="0.25">
      <c r="A74">
        <v>12</v>
      </c>
      <c r="B74" t="s">
        <v>41</v>
      </c>
      <c r="C74" t="s">
        <v>42</v>
      </c>
      <c r="D74" t="s">
        <v>66</v>
      </c>
      <c r="E74">
        <v>0.27300000000000002</v>
      </c>
      <c r="F74" t="b">
        <v>1</v>
      </c>
      <c r="G74" t="s">
        <v>67</v>
      </c>
      <c r="H74">
        <v>0.54600000000000004</v>
      </c>
      <c r="I74">
        <f t="shared" si="2"/>
        <v>0.53400000000000003</v>
      </c>
      <c r="J74" t="b">
        <f t="shared" si="3"/>
        <v>1</v>
      </c>
    </row>
    <row r="75" spans="1:10" x14ac:dyDescent="0.25">
      <c r="A75">
        <v>12.5</v>
      </c>
      <c r="B75" t="s">
        <v>42</v>
      </c>
      <c r="C75" t="s">
        <v>43</v>
      </c>
      <c r="D75" t="s">
        <v>66</v>
      </c>
      <c r="E75">
        <v>0.26100000000000001</v>
      </c>
      <c r="F75" t="b">
        <v>1</v>
      </c>
      <c r="G75" t="s">
        <v>67</v>
      </c>
      <c r="H75">
        <v>0.52200000000000002</v>
      </c>
      <c r="I75">
        <f t="shared" si="2"/>
        <v>0</v>
      </c>
      <c r="J75" t="b">
        <f t="shared" si="3"/>
        <v>0</v>
      </c>
    </row>
    <row r="76" spans="1:10" x14ac:dyDescent="0.25">
      <c r="A76">
        <v>13</v>
      </c>
      <c r="B76" t="s">
        <v>43</v>
      </c>
      <c r="C76" t="s">
        <v>44</v>
      </c>
      <c r="D76" t="s">
        <v>66</v>
      </c>
      <c r="E76">
        <v>0.252</v>
      </c>
      <c r="F76" t="b">
        <v>1</v>
      </c>
      <c r="G76" t="s">
        <v>67</v>
      </c>
      <c r="H76">
        <v>0.504</v>
      </c>
      <c r="I76">
        <f t="shared" si="2"/>
        <v>0.49399999999999999</v>
      </c>
      <c r="J76" t="b">
        <f t="shared" si="3"/>
        <v>1</v>
      </c>
    </row>
    <row r="77" spans="1:10" x14ac:dyDescent="0.25">
      <c r="A77">
        <v>13.5</v>
      </c>
      <c r="B77" t="s">
        <v>44</v>
      </c>
      <c r="C77" t="s">
        <v>45</v>
      </c>
      <c r="D77" t="s">
        <v>66</v>
      </c>
      <c r="E77">
        <v>0.24199999999999999</v>
      </c>
      <c r="F77" t="b">
        <v>1</v>
      </c>
      <c r="G77" t="s">
        <v>67</v>
      </c>
      <c r="H77">
        <v>0.48399999999999999</v>
      </c>
      <c r="I77">
        <f t="shared" si="2"/>
        <v>0</v>
      </c>
      <c r="J77" t="b">
        <f t="shared" si="3"/>
        <v>0</v>
      </c>
    </row>
    <row r="78" spans="1:10" x14ac:dyDescent="0.25">
      <c r="A78">
        <v>14</v>
      </c>
      <c r="B78" t="s">
        <v>45</v>
      </c>
      <c r="C78" t="s">
        <v>46</v>
      </c>
      <c r="D78" t="s">
        <v>66</v>
      </c>
      <c r="E78">
        <v>0.23400000000000001</v>
      </c>
      <c r="F78" t="b">
        <v>1</v>
      </c>
      <c r="G78" t="s">
        <v>67</v>
      </c>
      <c r="H78">
        <v>0.46800000000000003</v>
      </c>
      <c r="I78">
        <f t="shared" si="2"/>
        <v>0.46100000000000002</v>
      </c>
      <c r="J78" t="b">
        <f t="shared" si="3"/>
        <v>1</v>
      </c>
    </row>
    <row r="79" spans="1:10" x14ac:dyDescent="0.25">
      <c r="A79">
        <v>14.5</v>
      </c>
      <c r="B79" t="s">
        <v>46</v>
      </c>
      <c r="C79" t="s">
        <v>47</v>
      </c>
      <c r="D79" t="s">
        <v>66</v>
      </c>
      <c r="E79">
        <v>0.22700000000000001</v>
      </c>
      <c r="F79" t="b">
        <v>1</v>
      </c>
      <c r="G79" t="s">
        <v>67</v>
      </c>
      <c r="H79">
        <v>0.45400000000000001</v>
      </c>
      <c r="I79">
        <f t="shared" si="2"/>
        <v>0</v>
      </c>
      <c r="J79" t="b">
        <f t="shared" si="3"/>
        <v>0</v>
      </c>
    </row>
    <row r="80" spans="1:10" x14ac:dyDescent="0.25">
      <c r="A80">
        <v>15</v>
      </c>
      <c r="B80" t="s">
        <v>47</v>
      </c>
      <c r="C80" t="s">
        <v>48</v>
      </c>
      <c r="D80" t="s">
        <v>66</v>
      </c>
      <c r="E80">
        <v>0.22600000000000001</v>
      </c>
      <c r="F80" t="b">
        <v>1</v>
      </c>
      <c r="G80" t="s">
        <v>67</v>
      </c>
      <c r="H80">
        <v>0.45200000000000001</v>
      </c>
      <c r="I80">
        <f t="shared" si="2"/>
        <v>0.45899999999999952</v>
      </c>
      <c r="J80" t="b">
        <f t="shared" si="3"/>
        <v>1</v>
      </c>
    </row>
    <row r="81" spans="1:10" x14ac:dyDescent="0.25">
      <c r="A81">
        <v>15.5</v>
      </c>
      <c r="B81" t="s">
        <v>48</v>
      </c>
      <c r="C81" t="s">
        <v>49</v>
      </c>
      <c r="D81" t="s">
        <v>66</v>
      </c>
      <c r="E81">
        <v>0.23299999999999901</v>
      </c>
      <c r="F81" t="b">
        <v>1</v>
      </c>
      <c r="G81" t="s">
        <v>67</v>
      </c>
      <c r="H81">
        <v>0.46599999999999903</v>
      </c>
      <c r="I81">
        <f t="shared" si="2"/>
        <v>0</v>
      </c>
      <c r="J81" t="b">
        <f t="shared" si="3"/>
        <v>0</v>
      </c>
    </row>
    <row r="82" spans="1:10" x14ac:dyDescent="0.25">
      <c r="A82">
        <v>16</v>
      </c>
      <c r="B82" t="s">
        <v>49</v>
      </c>
      <c r="C82" t="s">
        <v>50</v>
      </c>
      <c r="D82" t="s">
        <v>66</v>
      </c>
      <c r="E82">
        <v>0.24299999999999999</v>
      </c>
      <c r="F82" t="b">
        <v>1</v>
      </c>
      <c r="G82" t="s">
        <v>67</v>
      </c>
      <c r="H82">
        <v>0.48599999999999999</v>
      </c>
      <c r="I82">
        <f t="shared" si="2"/>
        <v>0.505</v>
      </c>
      <c r="J82" t="b">
        <f t="shared" si="3"/>
        <v>1</v>
      </c>
    </row>
    <row r="83" spans="1:10" x14ac:dyDescent="0.25">
      <c r="A83">
        <v>16.5</v>
      </c>
      <c r="B83" t="s">
        <v>50</v>
      </c>
      <c r="C83" t="s">
        <v>51</v>
      </c>
      <c r="D83" t="s">
        <v>66</v>
      </c>
      <c r="E83">
        <v>0.26200000000000001</v>
      </c>
      <c r="F83" t="b">
        <v>1</v>
      </c>
      <c r="G83" t="s">
        <v>67</v>
      </c>
      <c r="H83">
        <v>0.52400000000000002</v>
      </c>
      <c r="I83">
        <f t="shared" si="2"/>
        <v>0</v>
      </c>
      <c r="J83" t="b">
        <f t="shared" si="3"/>
        <v>0</v>
      </c>
    </row>
    <row r="84" spans="1:10" x14ac:dyDescent="0.25">
      <c r="A84">
        <v>17</v>
      </c>
      <c r="B84" t="s">
        <v>51</v>
      </c>
      <c r="C84" t="s">
        <v>52</v>
      </c>
      <c r="D84" t="s">
        <v>66</v>
      </c>
      <c r="E84">
        <v>0.28499999999999998</v>
      </c>
      <c r="F84" t="b">
        <v>1</v>
      </c>
      <c r="G84" t="s">
        <v>67</v>
      </c>
      <c r="H84">
        <v>0.56999999999999995</v>
      </c>
      <c r="I84">
        <f t="shared" si="2"/>
        <v>0.58699999999999997</v>
      </c>
      <c r="J84" t="b">
        <f t="shared" si="3"/>
        <v>1</v>
      </c>
    </row>
    <row r="85" spans="1:10" x14ac:dyDescent="0.25">
      <c r="A85">
        <v>17.5</v>
      </c>
      <c r="B85" t="s">
        <v>52</v>
      </c>
      <c r="C85" t="s">
        <v>53</v>
      </c>
      <c r="D85" t="s">
        <v>66</v>
      </c>
      <c r="E85">
        <v>0.30199999999999999</v>
      </c>
      <c r="F85" t="b">
        <v>1</v>
      </c>
      <c r="G85" t="s">
        <v>67</v>
      </c>
      <c r="H85">
        <v>0.60399999999999998</v>
      </c>
      <c r="I85">
        <f t="shared" si="2"/>
        <v>0</v>
      </c>
      <c r="J85" t="b">
        <f t="shared" si="3"/>
        <v>0</v>
      </c>
    </row>
    <row r="86" spans="1:10" x14ac:dyDescent="0.25">
      <c r="A86">
        <v>18</v>
      </c>
      <c r="B86" t="s">
        <v>53</v>
      </c>
      <c r="C86" t="s">
        <v>54</v>
      </c>
      <c r="D86" t="s">
        <v>66</v>
      </c>
      <c r="E86">
        <v>0.30199999999999999</v>
      </c>
      <c r="F86" t="b">
        <v>1</v>
      </c>
      <c r="G86" t="s">
        <v>67</v>
      </c>
      <c r="H86">
        <v>0.60399999999999998</v>
      </c>
      <c r="I86">
        <f t="shared" si="2"/>
        <v>0.60499999999999998</v>
      </c>
      <c r="J86" t="b">
        <f t="shared" si="3"/>
        <v>1</v>
      </c>
    </row>
    <row r="87" spans="1:10" x14ac:dyDescent="0.25">
      <c r="A87">
        <v>18.5</v>
      </c>
      <c r="B87" t="s">
        <v>54</v>
      </c>
      <c r="C87" t="s">
        <v>55</v>
      </c>
      <c r="D87" t="s">
        <v>66</v>
      </c>
      <c r="E87">
        <v>0.30299999999999999</v>
      </c>
      <c r="F87" t="b">
        <v>1</v>
      </c>
      <c r="G87" t="s">
        <v>67</v>
      </c>
      <c r="H87">
        <v>0.60599999999999998</v>
      </c>
      <c r="I87">
        <f t="shared" si="2"/>
        <v>0</v>
      </c>
      <c r="J87" t="b">
        <f t="shared" si="3"/>
        <v>0</v>
      </c>
    </row>
    <row r="88" spans="1:10" x14ac:dyDescent="0.25">
      <c r="A88">
        <v>19</v>
      </c>
      <c r="B88" t="s">
        <v>55</v>
      </c>
      <c r="C88" t="s">
        <v>56</v>
      </c>
      <c r="D88" t="s">
        <v>66</v>
      </c>
      <c r="E88">
        <v>0.30299999999999999</v>
      </c>
      <c r="F88" t="b">
        <v>1</v>
      </c>
      <c r="G88" t="s">
        <v>67</v>
      </c>
      <c r="H88">
        <v>0.60599999999999998</v>
      </c>
      <c r="I88">
        <f t="shared" si="2"/>
        <v>0.60499999999999998</v>
      </c>
      <c r="J88" t="b">
        <f t="shared" si="3"/>
        <v>1</v>
      </c>
    </row>
    <row r="89" spans="1:10" x14ac:dyDescent="0.25">
      <c r="A89">
        <v>19.5</v>
      </c>
      <c r="B89" t="s">
        <v>56</v>
      </c>
      <c r="C89" t="s">
        <v>57</v>
      </c>
      <c r="D89" t="s">
        <v>66</v>
      </c>
      <c r="E89">
        <v>0.30199999999999999</v>
      </c>
      <c r="F89" t="b">
        <v>1</v>
      </c>
      <c r="G89" t="s">
        <v>67</v>
      </c>
      <c r="H89">
        <v>0.60399999999999998</v>
      </c>
      <c r="I89">
        <f t="shared" si="2"/>
        <v>0</v>
      </c>
      <c r="J89" t="b">
        <f t="shared" si="3"/>
        <v>0</v>
      </c>
    </row>
    <row r="90" spans="1:10" x14ac:dyDescent="0.25">
      <c r="A90">
        <v>20</v>
      </c>
      <c r="B90" t="s">
        <v>57</v>
      </c>
      <c r="C90" t="s">
        <v>58</v>
      </c>
      <c r="D90" t="s">
        <v>66</v>
      </c>
      <c r="E90">
        <v>0.3</v>
      </c>
      <c r="F90" t="b">
        <v>1</v>
      </c>
      <c r="G90" t="s">
        <v>67</v>
      </c>
      <c r="H90">
        <v>0.6</v>
      </c>
      <c r="I90">
        <f t="shared" si="2"/>
        <v>0.59199999999999997</v>
      </c>
      <c r="J90" t="b">
        <f t="shared" si="3"/>
        <v>1</v>
      </c>
    </row>
    <row r="91" spans="1:10" x14ac:dyDescent="0.25">
      <c r="A91">
        <v>20.5</v>
      </c>
      <c r="B91" t="s">
        <v>58</v>
      </c>
      <c r="C91" t="s">
        <v>59</v>
      </c>
      <c r="D91" t="s">
        <v>66</v>
      </c>
      <c r="E91">
        <v>0.29199999999999998</v>
      </c>
      <c r="F91" t="b">
        <v>1</v>
      </c>
      <c r="G91" t="s">
        <v>67</v>
      </c>
      <c r="H91">
        <v>0.58399999999999996</v>
      </c>
      <c r="I91">
        <f t="shared" si="2"/>
        <v>0</v>
      </c>
      <c r="J91" t="b">
        <f t="shared" si="3"/>
        <v>0</v>
      </c>
    </row>
    <row r="92" spans="1:10" x14ac:dyDescent="0.25">
      <c r="A92">
        <v>21</v>
      </c>
      <c r="B92" t="s">
        <v>59</v>
      </c>
      <c r="C92" t="s">
        <v>60</v>
      </c>
      <c r="D92" t="s">
        <v>66</v>
      </c>
      <c r="E92">
        <v>0.29599999999999999</v>
      </c>
      <c r="F92" t="b">
        <v>1</v>
      </c>
      <c r="G92" t="s">
        <v>67</v>
      </c>
      <c r="H92">
        <v>0.59199999999999997</v>
      </c>
      <c r="I92">
        <f t="shared" si="2"/>
        <v>0.58399999999999996</v>
      </c>
      <c r="J92" t="b">
        <f t="shared" si="3"/>
        <v>1</v>
      </c>
    </row>
    <row r="93" spans="1:10" x14ac:dyDescent="0.25">
      <c r="A93">
        <v>21.5</v>
      </c>
      <c r="B93" t="s">
        <v>60</v>
      </c>
      <c r="C93" t="s">
        <v>61</v>
      </c>
      <c r="D93" t="s">
        <v>66</v>
      </c>
      <c r="E93">
        <v>0.28799999999999998</v>
      </c>
      <c r="F93" t="b">
        <v>1</v>
      </c>
      <c r="G93" t="s">
        <v>67</v>
      </c>
      <c r="H93">
        <v>0.57599999999999996</v>
      </c>
      <c r="I93">
        <f t="shared" si="2"/>
        <v>0</v>
      </c>
      <c r="J93" t="b">
        <f t="shared" si="3"/>
        <v>0</v>
      </c>
    </row>
    <row r="94" spans="1:10" x14ac:dyDescent="0.25">
      <c r="A94">
        <v>22</v>
      </c>
      <c r="B94" t="s">
        <v>61</v>
      </c>
      <c r="C94" t="s">
        <v>62</v>
      </c>
      <c r="D94" t="s">
        <v>66</v>
      </c>
      <c r="E94">
        <v>0.27900000000000003</v>
      </c>
      <c r="F94" t="b">
        <v>1</v>
      </c>
      <c r="G94" t="s">
        <v>67</v>
      </c>
      <c r="H94">
        <v>0.55800000000000005</v>
      </c>
      <c r="I94">
        <f t="shared" si="2"/>
        <v>0.54900000000000004</v>
      </c>
      <c r="J94" t="b">
        <f t="shared" si="3"/>
        <v>1</v>
      </c>
    </row>
    <row r="95" spans="1:10" x14ac:dyDescent="0.25">
      <c r="A95">
        <v>22.5</v>
      </c>
      <c r="B95" t="s">
        <v>62</v>
      </c>
      <c r="C95" t="s">
        <v>63</v>
      </c>
      <c r="D95" t="s">
        <v>66</v>
      </c>
      <c r="E95">
        <v>0.27</v>
      </c>
      <c r="F95" t="b">
        <v>1</v>
      </c>
      <c r="G95" t="s">
        <v>67</v>
      </c>
      <c r="H95">
        <v>0.54</v>
      </c>
      <c r="I95">
        <f t="shared" si="2"/>
        <v>0</v>
      </c>
      <c r="J95" t="b">
        <f t="shared" si="3"/>
        <v>0</v>
      </c>
    </row>
    <row r="96" spans="1:10" x14ac:dyDescent="0.25">
      <c r="A96">
        <v>23</v>
      </c>
      <c r="B96" t="s">
        <v>63</v>
      </c>
      <c r="C96" t="s">
        <v>64</v>
      </c>
      <c r="D96" t="s">
        <v>66</v>
      </c>
      <c r="E96">
        <v>0.26100000000000001</v>
      </c>
      <c r="F96" t="b">
        <v>1</v>
      </c>
      <c r="G96" t="s">
        <v>67</v>
      </c>
      <c r="H96">
        <v>0.52200000000000002</v>
      </c>
      <c r="I96">
        <f t="shared" si="2"/>
        <v>0.52200000000000002</v>
      </c>
      <c r="J96" t="b">
        <f t="shared" si="3"/>
        <v>1</v>
      </c>
    </row>
    <row r="97" spans="1:10" x14ac:dyDescent="0.25">
      <c r="A97">
        <v>23.5</v>
      </c>
      <c r="B97" t="s">
        <v>64</v>
      </c>
      <c r="C97" t="s">
        <v>65</v>
      </c>
      <c r="D97" t="s">
        <v>66</v>
      </c>
      <c r="E97">
        <v>0.26100000000000001</v>
      </c>
      <c r="F97" t="b">
        <v>1</v>
      </c>
      <c r="G97" t="s">
        <v>67</v>
      </c>
      <c r="H97">
        <v>0.52200000000000002</v>
      </c>
      <c r="I97">
        <f t="shared" si="2"/>
        <v>0</v>
      </c>
      <c r="J97" t="b">
        <f t="shared" si="3"/>
        <v>0</v>
      </c>
    </row>
  </sheetData>
  <sortState xmlns:xlrd2="http://schemas.microsoft.com/office/spreadsheetml/2017/richdata2" ref="A2:H97">
    <sortCondition ref="G2:G97"/>
    <sortCondition ref="B2:B97"/>
  </sortState>
  <pageMargins left="0.7" right="0.7" top="0.75" bottom="0.75" header="0.3" footer="0.3"/>
  <headerFooter>
    <oddFooter>&amp;C_x000D_&amp;1#&amp;"Calibri"&amp;7&amp;K000000 In-Confidence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96E01-A3C1-4561-BA90-CBAF2494C28E}">
  <dimension ref="A1:K32"/>
  <sheetViews>
    <sheetView tabSelected="1" zoomScale="115" zoomScaleNormal="115" workbookViewId="0">
      <selection activeCell="K19" sqref="K19"/>
    </sheetView>
  </sheetViews>
  <sheetFormatPr defaultRowHeight="15" x14ac:dyDescent="0.25"/>
  <cols>
    <col min="1" max="1" width="12.85546875" customWidth="1"/>
    <col min="2" max="2" width="15.140625" customWidth="1"/>
    <col min="3" max="3" width="9.7109375" customWidth="1"/>
    <col min="4" max="4" width="12.140625" customWidth="1"/>
    <col min="5" max="5" width="12" customWidth="1"/>
    <col min="6" max="6" width="15.42578125" customWidth="1"/>
    <col min="7" max="7" width="10.85546875" customWidth="1"/>
    <col min="8" max="8" width="11.42578125" customWidth="1"/>
    <col min="9" max="9" width="15.85546875" customWidth="1"/>
    <col min="11" max="11" width="21.28515625" customWidth="1"/>
  </cols>
  <sheetData>
    <row r="1" spans="1:11" ht="45" x14ac:dyDescent="0.25">
      <c r="A1" s="45" t="s">
        <v>169</v>
      </c>
      <c r="B1" s="46" t="s">
        <v>168</v>
      </c>
      <c r="C1" s="46" t="s">
        <v>133</v>
      </c>
      <c r="D1" s="46" t="s">
        <v>132</v>
      </c>
      <c r="E1" s="46" t="s">
        <v>177</v>
      </c>
      <c r="F1" s="46" t="s">
        <v>157</v>
      </c>
      <c r="G1" s="47" t="s">
        <v>159</v>
      </c>
      <c r="H1" s="46" t="s">
        <v>160</v>
      </c>
      <c r="I1" s="48" t="s">
        <v>161</v>
      </c>
      <c r="J1" s="48" t="s">
        <v>163</v>
      </c>
      <c r="K1" s="49" t="s">
        <v>172</v>
      </c>
    </row>
    <row r="2" spans="1:11" ht="17.25" thickBot="1" x14ac:dyDescent="0.3">
      <c r="A2" s="50"/>
      <c r="B2" s="51"/>
      <c r="C2" s="51" t="s">
        <v>165</v>
      </c>
      <c r="D2" s="51"/>
      <c r="E2" s="51" t="s">
        <v>156</v>
      </c>
      <c r="F2" s="51" t="s">
        <v>158</v>
      </c>
      <c r="G2" s="52"/>
      <c r="H2" s="51" t="s">
        <v>158</v>
      </c>
      <c r="I2" s="51" t="s">
        <v>162</v>
      </c>
      <c r="J2" s="53"/>
      <c r="K2" s="36" t="s">
        <v>173</v>
      </c>
    </row>
    <row r="3" spans="1:11" x14ac:dyDescent="0.25">
      <c r="A3" s="41" t="s">
        <v>170</v>
      </c>
      <c r="B3" s="41" t="s">
        <v>166</v>
      </c>
      <c r="C3" s="41">
        <v>180</v>
      </c>
      <c r="D3" s="41" t="s">
        <v>164</v>
      </c>
      <c r="E3" s="41">
        <v>4</v>
      </c>
      <c r="F3" s="41">
        <v>30</v>
      </c>
      <c r="G3" s="41">
        <v>49</v>
      </c>
      <c r="H3" s="41">
        <v>30</v>
      </c>
      <c r="I3" s="42">
        <f>H3*793</f>
        <v>23790</v>
      </c>
      <c r="J3" s="43">
        <v>150909</v>
      </c>
      <c r="K3" s="44">
        <f>1000*I3/J3</f>
        <v>157.64467327992367</v>
      </c>
    </row>
    <row r="4" spans="1:11" x14ac:dyDescent="0.25">
      <c r="A4" s="37" t="s">
        <v>170</v>
      </c>
      <c r="B4" s="37" t="s">
        <v>166</v>
      </c>
      <c r="C4" s="37">
        <v>180</v>
      </c>
      <c r="D4" s="37" t="s">
        <v>17</v>
      </c>
      <c r="E4" s="37">
        <v>4</v>
      </c>
      <c r="F4" s="37">
        <v>133</v>
      </c>
      <c r="G4" s="37">
        <v>209</v>
      </c>
      <c r="H4" s="37">
        <v>133</v>
      </c>
      <c r="I4" s="38">
        <f t="shared" ref="I4:I12" si="0">H4*793</f>
        <v>105469</v>
      </c>
      <c r="J4" s="39">
        <v>544083</v>
      </c>
      <c r="K4" s="40">
        <f t="shared" ref="K4:K12" si="1">1000*I4/J4</f>
        <v>193.84726227432211</v>
      </c>
    </row>
    <row r="5" spans="1:11" x14ac:dyDescent="0.25">
      <c r="A5" s="37" t="s">
        <v>170</v>
      </c>
      <c r="B5" s="37" t="s">
        <v>166</v>
      </c>
      <c r="C5" s="37">
        <v>216</v>
      </c>
      <c r="D5" s="37" t="s">
        <v>164</v>
      </c>
      <c r="E5" s="37">
        <v>6</v>
      </c>
      <c r="F5" s="37">
        <v>42</v>
      </c>
      <c r="G5" s="37">
        <v>49</v>
      </c>
      <c r="H5" s="37">
        <v>42</v>
      </c>
      <c r="I5" s="38">
        <f t="shared" si="0"/>
        <v>33306</v>
      </c>
      <c r="J5" s="39">
        <v>150909</v>
      </c>
      <c r="K5" s="40">
        <f t="shared" si="1"/>
        <v>220.70254259189312</v>
      </c>
    </row>
    <row r="6" spans="1:11" x14ac:dyDescent="0.25">
      <c r="A6" s="37" t="s">
        <v>170</v>
      </c>
      <c r="B6" s="37" t="s">
        <v>166</v>
      </c>
      <c r="C6" s="37">
        <v>216</v>
      </c>
      <c r="D6" s="37" t="s">
        <v>17</v>
      </c>
      <c r="E6" s="37">
        <v>6</v>
      </c>
      <c r="F6" s="37">
        <v>163</v>
      </c>
      <c r="G6" s="37">
        <v>209</v>
      </c>
      <c r="H6" s="37">
        <v>163</v>
      </c>
      <c r="I6" s="38">
        <f t="shared" si="0"/>
        <v>129259</v>
      </c>
      <c r="J6" s="39">
        <v>544083</v>
      </c>
      <c r="K6" s="40">
        <f t="shared" si="1"/>
        <v>237.57220865198875</v>
      </c>
    </row>
    <row r="7" spans="1:11" x14ac:dyDescent="0.25">
      <c r="A7" s="37" t="s">
        <v>171</v>
      </c>
      <c r="B7" s="37" t="s">
        <v>167</v>
      </c>
      <c r="C7" s="37">
        <v>200</v>
      </c>
      <c r="D7" s="37" t="s">
        <v>164</v>
      </c>
      <c r="E7" s="37">
        <v>0</v>
      </c>
      <c r="F7" s="37">
        <v>0</v>
      </c>
      <c r="G7" s="37">
        <v>27</v>
      </c>
      <c r="H7" s="37">
        <v>0</v>
      </c>
      <c r="I7" s="38">
        <f t="shared" si="0"/>
        <v>0</v>
      </c>
      <c r="J7" s="38">
        <f>$J$3*house_type_split!$B$5</f>
        <v>55836.33</v>
      </c>
      <c r="K7" s="40">
        <f t="shared" si="1"/>
        <v>0</v>
      </c>
    </row>
    <row r="8" spans="1:11" x14ac:dyDescent="0.25">
      <c r="A8" s="37" t="s">
        <v>171</v>
      </c>
      <c r="B8" s="37" t="s">
        <v>167</v>
      </c>
      <c r="C8" s="37">
        <v>200</v>
      </c>
      <c r="D8" s="37" t="s">
        <v>17</v>
      </c>
      <c r="E8" s="37">
        <v>1</v>
      </c>
      <c r="F8" s="37">
        <v>19</v>
      </c>
      <c r="G8" s="37">
        <v>119</v>
      </c>
      <c r="H8" s="37">
        <v>19</v>
      </c>
      <c r="I8" s="38">
        <f t="shared" si="0"/>
        <v>15067</v>
      </c>
      <c r="J8" s="38">
        <f>$J$4*house_type_split!$B$5</f>
        <v>201310.71</v>
      </c>
      <c r="K8" s="40">
        <f t="shared" si="1"/>
        <v>74.844502808618586</v>
      </c>
    </row>
    <row r="9" spans="1:11" x14ac:dyDescent="0.25">
      <c r="A9" s="37" t="s">
        <v>171</v>
      </c>
      <c r="B9" s="37" t="s">
        <v>167</v>
      </c>
      <c r="C9" s="37">
        <v>500</v>
      </c>
      <c r="D9" s="37" t="s">
        <v>164</v>
      </c>
      <c r="E9" s="37">
        <v>1</v>
      </c>
      <c r="F9" s="37">
        <v>1</v>
      </c>
      <c r="G9" s="37">
        <v>27</v>
      </c>
      <c r="H9" s="37">
        <v>1</v>
      </c>
      <c r="I9" s="38">
        <f t="shared" si="0"/>
        <v>793</v>
      </c>
      <c r="J9" s="38">
        <f>$J$3*house_type_split!$B$5</f>
        <v>55836.33</v>
      </c>
      <c r="K9" s="40">
        <f t="shared" si="1"/>
        <v>14.202222818011141</v>
      </c>
    </row>
    <row r="10" spans="1:11" x14ac:dyDescent="0.25">
      <c r="A10" s="37" t="s">
        <v>171</v>
      </c>
      <c r="B10" s="37" t="s">
        <v>167</v>
      </c>
      <c r="C10" s="37">
        <v>500</v>
      </c>
      <c r="D10" s="37" t="s">
        <v>17</v>
      </c>
      <c r="E10" s="37">
        <v>4</v>
      </c>
      <c r="F10" s="37">
        <v>38</v>
      </c>
      <c r="G10" s="37">
        <v>119</v>
      </c>
      <c r="H10" s="37">
        <v>38</v>
      </c>
      <c r="I10" s="38">
        <f t="shared" si="0"/>
        <v>30134</v>
      </c>
      <c r="J10" s="38">
        <f>$J$4*house_type_split!$B$5</f>
        <v>201310.71</v>
      </c>
      <c r="K10" s="54">
        <f t="shared" si="1"/>
        <v>149.68900561723717</v>
      </c>
    </row>
    <row r="11" spans="1:11" x14ac:dyDescent="0.25">
      <c r="A11" s="37" t="s">
        <v>171</v>
      </c>
      <c r="B11" s="37" t="s">
        <v>167</v>
      </c>
      <c r="C11" s="37">
        <v>1000</v>
      </c>
      <c r="D11" s="37" t="s">
        <v>164</v>
      </c>
      <c r="E11" s="37">
        <v>4</v>
      </c>
      <c r="F11" s="37">
        <v>6</v>
      </c>
      <c r="G11" s="37">
        <v>27</v>
      </c>
      <c r="H11" s="37">
        <v>6</v>
      </c>
      <c r="I11" s="38">
        <f t="shared" si="0"/>
        <v>4758</v>
      </c>
      <c r="J11" s="38">
        <f>$J$3*house_type_split!$B$5</f>
        <v>55836.33</v>
      </c>
      <c r="K11" s="40">
        <f t="shared" si="1"/>
        <v>85.213336908066836</v>
      </c>
    </row>
    <row r="12" spans="1:11" s="57" customFormat="1" x14ac:dyDescent="0.25">
      <c r="A12" s="39" t="s">
        <v>171</v>
      </c>
      <c r="B12" s="39" t="s">
        <v>167</v>
      </c>
      <c r="C12" s="39">
        <v>1000</v>
      </c>
      <c r="D12" s="39" t="s">
        <v>17</v>
      </c>
      <c r="E12" s="39">
        <v>11</v>
      </c>
      <c r="F12" s="39">
        <v>133</v>
      </c>
      <c r="G12" s="39">
        <v>119</v>
      </c>
      <c r="H12" s="39">
        <v>119</v>
      </c>
      <c r="I12" s="55">
        <f t="shared" si="0"/>
        <v>94367</v>
      </c>
      <c r="J12" s="55">
        <f>$J$4*house_type_split!$B$5</f>
        <v>201310.71</v>
      </c>
      <c r="K12" s="56">
        <f t="shared" si="1"/>
        <v>468.7629386434532</v>
      </c>
    </row>
    <row r="16" spans="1:11" x14ac:dyDescent="0.25">
      <c r="D16" t="s">
        <v>178</v>
      </c>
    </row>
    <row r="17" spans="4:7" x14ac:dyDescent="0.25">
      <c r="D17" t="s">
        <v>68</v>
      </c>
      <c r="E17" t="s">
        <v>180</v>
      </c>
      <c r="F17" t="s">
        <v>181</v>
      </c>
      <c r="G17" t="s">
        <v>69</v>
      </c>
    </row>
    <row r="18" spans="4:7" x14ac:dyDescent="0.25">
      <c r="D18" t="s">
        <v>179</v>
      </c>
      <c r="E18">
        <v>5541.4110000000001</v>
      </c>
      <c r="F18">
        <v>5147.26</v>
      </c>
      <c r="G18">
        <v>5344.3355000000001</v>
      </c>
    </row>
    <row r="19" spans="4:7" x14ac:dyDescent="0.25">
      <c r="D19" t="s">
        <v>183</v>
      </c>
      <c r="E19">
        <v>3727.1529999999998</v>
      </c>
      <c r="F19">
        <v>9151.9110000000001</v>
      </c>
      <c r="G19">
        <v>6439.5320000000002</v>
      </c>
    </row>
    <row r="20" spans="4:7" x14ac:dyDescent="0.25">
      <c r="D20" t="s">
        <v>184</v>
      </c>
      <c r="E20">
        <v>2954.8519999999999</v>
      </c>
      <c r="F20">
        <v>11425.621999999999</v>
      </c>
      <c r="G20">
        <v>7190.2369999999992</v>
      </c>
    </row>
    <row r="21" spans="4:7" x14ac:dyDescent="0.25">
      <c r="D21" t="s">
        <v>182</v>
      </c>
      <c r="E21">
        <v>4769.1109999999999</v>
      </c>
      <c r="F21">
        <v>7420.97</v>
      </c>
      <c r="G21">
        <v>6095.0405000000001</v>
      </c>
    </row>
    <row r="22" spans="4:7" x14ac:dyDescent="0.25">
      <c r="D22" t="s">
        <v>185</v>
      </c>
      <c r="E22">
        <v>7977.634</v>
      </c>
      <c r="F22">
        <v>7096.085</v>
      </c>
      <c r="G22">
        <v>7536.8595000000005</v>
      </c>
    </row>
    <row r="24" spans="4:7" x14ac:dyDescent="0.25">
      <c r="D24" t="s">
        <v>188</v>
      </c>
    </row>
    <row r="25" spans="4:7" x14ac:dyDescent="0.25">
      <c r="D25" t="s">
        <v>68</v>
      </c>
      <c r="E25" t="s">
        <v>180</v>
      </c>
      <c r="F25" t="s">
        <v>181</v>
      </c>
      <c r="G25" t="s">
        <v>69</v>
      </c>
    </row>
    <row r="26" spans="4:7" x14ac:dyDescent="0.25">
      <c r="D26" t="s">
        <v>179</v>
      </c>
      <c r="E26">
        <v>5541.4110000000001</v>
      </c>
      <c r="F26">
        <v>5147.26</v>
      </c>
      <c r="G26">
        <v>5344.3355000000001</v>
      </c>
    </row>
    <row r="27" spans="4:7" x14ac:dyDescent="0.25">
      <c r="D27" t="s">
        <v>183</v>
      </c>
      <c r="E27">
        <v>3727.1529999999998</v>
      </c>
      <c r="F27">
        <v>9151.9110000000001</v>
      </c>
      <c r="G27">
        <v>6439.5320000000002</v>
      </c>
    </row>
    <row r="28" spans="4:7" x14ac:dyDescent="0.25">
      <c r="D28" t="s">
        <v>184</v>
      </c>
      <c r="E28">
        <v>2954.8519999999999</v>
      </c>
      <c r="F28">
        <v>11425.621999999999</v>
      </c>
      <c r="G28">
        <v>7190.2369999999992</v>
      </c>
    </row>
    <row r="29" spans="4:7" x14ac:dyDescent="0.25">
      <c r="D29" t="s">
        <v>182</v>
      </c>
      <c r="E29">
        <v>4769.1109999999999</v>
      </c>
      <c r="F29">
        <v>7420.97</v>
      </c>
      <c r="G29">
        <v>6095.0405000000001</v>
      </c>
    </row>
    <row r="30" spans="4:7" x14ac:dyDescent="0.25">
      <c r="D30" t="s">
        <v>185</v>
      </c>
      <c r="E30">
        <f>E22-149</f>
        <v>7828.634</v>
      </c>
      <c r="F30">
        <v>7096.085</v>
      </c>
      <c r="G30">
        <v>7536.8595000000005</v>
      </c>
    </row>
    <row r="32" spans="4:7" x14ac:dyDescent="0.25">
      <c r="D32" t="s">
        <v>189</v>
      </c>
    </row>
  </sheetData>
  <mergeCells count="2">
    <mergeCell ref="A1:A2"/>
    <mergeCell ref="G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E2C4C-E1ED-4872-8D77-96860B286040}">
  <dimension ref="A1:D29"/>
  <sheetViews>
    <sheetView topLeftCell="A3" workbookViewId="0">
      <selection activeCell="B7" sqref="B7"/>
    </sheetView>
  </sheetViews>
  <sheetFormatPr defaultRowHeight="15" x14ac:dyDescent="0.25"/>
  <cols>
    <col min="1" max="1" width="12.42578125" bestFit="1" customWidth="1"/>
    <col min="2" max="2" width="15.28515625" bestFit="1" customWidth="1"/>
    <col min="3" max="3" width="6.85546875" bestFit="1" customWidth="1"/>
    <col min="4" max="4" width="10.7109375" bestFit="1" customWidth="1"/>
  </cols>
  <sheetData>
    <row r="1" spans="1:4" x14ac:dyDescent="0.25">
      <c r="A1" s="2" t="s">
        <v>95</v>
      </c>
      <c r="B1" t="s">
        <v>96</v>
      </c>
    </row>
    <row r="3" spans="1:4" x14ac:dyDescent="0.25">
      <c r="A3" s="2" t="s">
        <v>70</v>
      </c>
      <c r="B3" s="2" t="s">
        <v>71</v>
      </c>
    </row>
    <row r="4" spans="1:4" x14ac:dyDescent="0.25">
      <c r="A4" s="2" t="s">
        <v>68</v>
      </c>
      <c r="B4" t="s">
        <v>18</v>
      </c>
      <c r="C4" t="s">
        <v>67</v>
      </c>
      <c r="D4" t="s">
        <v>69</v>
      </c>
    </row>
    <row r="5" spans="1:4" x14ac:dyDescent="0.25">
      <c r="A5" s="3">
        <v>0</v>
      </c>
      <c r="B5">
        <v>1.236</v>
      </c>
      <c r="C5">
        <v>0.496</v>
      </c>
      <c r="D5">
        <v>1.732</v>
      </c>
    </row>
    <row r="6" spans="1:4" x14ac:dyDescent="0.25">
      <c r="A6" s="3">
        <v>1</v>
      </c>
      <c r="B6">
        <v>1.1479999999999999</v>
      </c>
      <c r="C6">
        <v>0.44800000000000001</v>
      </c>
      <c r="D6">
        <v>1.5959999999999999</v>
      </c>
    </row>
    <row r="7" spans="1:4" x14ac:dyDescent="0.25">
      <c r="A7" s="3">
        <v>2</v>
      </c>
      <c r="B7">
        <v>1.1040000000000001</v>
      </c>
      <c r="C7">
        <v>0.41799999999999998</v>
      </c>
      <c r="D7">
        <v>1.522</v>
      </c>
    </row>
    <row r="8" spans="1:4" x14ac:dyDescent="0.25">
      <c r="A8" s="3">
        <v>3</v>
      </c>
      <c r="B8">
        <v>1.0820000000000001</v>
      </c>
      <c r="C8">
        <v>0.40799999999999997</v>
      </c>
      <c r="D8">
        <v>1.49</v>
      </c>
    </row>
    <row r="9" spans="1:4" x14ac:dyDescent="0.25">
      <c r="A9" s="3">
        <v>4</v>
      </c>
      <c r="B9">
        <v>1.1000000000000001</v>
      </c>
      <c r="C9">
        <v>0.41199999999999998</v>
      </c>
      <c r="D9">
        <v>1.512</v>
      </c>
    </row>
    <row r="10" spans="1:4" x14ac:dyDescent="0.25">
      <c r="A10" s="3">
        <v>5</v>
      </c>
      <c r="B10">
        <v>1.206</v>
      </c>
      <c r="C10">
        <v>0.44600000000000001</v>
      </c>
      <c r="D10">
        <v>1.6519999999999999</v>
      </c>
    </row>
    <row r="11" spans="1:4" x14ac:dyDescent="0.25">
      <c r="A11" s="3">
        <v>6</v>
      </c>
      <c r="B11">
        <v>1.482</v>
      </c>
      <c r="C11">
        <v>0.54600000000000004</v>
      </c>
      <c r="D11">
        <v>2.028</v>
      </c>
    </row>
    <row r="12" spans="1:4" x14ac:dyDescent="0.25">
      <c r="A12" s="3">
        <v>7</v>
      </c>
      <c r="B12">
        <v>1.8480000000000001</v>
      </c>
      <c r="C12">
        <v>0.61799999999999999</v>
      </c>
      <c r="D12">
        <v>2.4660000000000002</v>
      </c>
    </row>
    <row r="13" spans="1:4" x14ac:dyDescent="0.25">
      <c r="A13" s="3">
        <v>8</v>
      </c>
      <c r="B13">
        <v>2.0099999999999998</v>
      </c>
      <c r="C13">
        <v>0.64200000000000002</v>
      </c>
      <c r="D13">
        <v>2.6519999999999997</v>
      </c>
    </row>
    <row r="14" spans="1:4" x14ac:dyDescent="0.25">
      <c r="A14" s="3">
        <v>9</v>
      </c>
      <c r="B14">
        <v>1.946</v>
      </c>
      <c r="C14">
        <v>0.63200000000000001</v>
      </c>
      <c r="D14">
        <v>2.5779999999999998</v>
      </c>
    </row>
    <row r="15" spans="1:4" x14ac:dyDescent="0.25">
      <c r="A15" s="3">
        <v>10</v>
      </c>
      <c r="B15">
        <v>1.8120000000000001</v>
      </c>
      <c r="C15">
        <v>0.64200000000000002</v>
      </c>
      <c r="D15">
        <v>2.4540000000000002</v>
      </c>
    </row>
    <row r="16" spans="1:4" x14ac:dyDescent="0.25">
      <c r="A16" s="3">
        <v>11</v>
      </c>
      <c r="B16">
        <v>1.694</v>
      </c>
      <c r="C16">
        <v>0.63600000000000001</v>
      </c>
      <c r="D16">
        <v>2.33</v>
      </c>
    </row>
    <row r="17" spans="1:4" x14ac:dyDescent="0.25">
      <c r="A17" s="3">
        <v>12</v>
      </c>
      <c r="B17">
        <v>1.6140000000000001</v>
      </c>
      <c r="C17">
        <v>0.54600000000000004</v>
      </c>
      <c r="D17">
        <v>2.16</v>
      </c>
    </row>
    <row r="18" spans="1:4" x14ac:dyDescent="0.25">
      <c r="A18" s="3">
        <v>13</v>
      </c>
      <c r="B18">
        <v>1.556</v>
      </c>
      <c r="C18">
        <v>0.504</v>
      </c>
      <c r="D18">
        <v>2.06</v>
      </c>
    </row>
    <row r="19" spans="1:4" x14ac:dyDescent="0.25">
      <c r="A19" s="3">
        <v>14</v>
      </c>
      <c r="B19">
        <v>1.5</v>
      </c>
      <c r="C19">
        <v>0.46800000000000003</v>
      </c>
      <c r="D19">
        <v>1.968</v>
      </c>
    </row>
    <row r="20" spans="1:4" x14ac:dyDescent="0.25">
      <c r="A20" s="3">
        <v>15</v>
      </c>
      <c r="B20">
        <v>1.472</v>
      </c>
      <c r="C20">
        <v>0.45200000000000001</v>
      </c>
      <c r="D20">
        <v>1.9239999999999999</v>
      </c>
    </row>
    <row r="21" spans="1:4" x14ac:dyDescent="0.25">
      <c r="A21" s="3">
        <v>16</v>
      </c>
      <c r="B21">
        <v>1.548</v>
      </c>
      <c r="C21">
        <v>0.48599999999999999</v>
      </c>
      <c r="D21">
        <v>2.0339999999999998</v>
      </c>
    </row>
    <row r="22" spans="1:4" x14ac:dyDescent="0.25">
      <c r="A22" s="3">
        <v>17</v>
      </c>
      <c r="B22">
        <v>1.744</v>
      </c>
      <c r="C22">
        <v>0.56999999999999995</v>
      </c>
      <c r="D22">
        <v>2.3140000000000001</v>
      </c>
    </row>
    <row r="23" spans="1:4" x14ac:dyDescent="0.25">
      <c r="A23" s="3">
        <v>18</v>
      </c>
      <c r="B23">
        <v>1.9379999999999999</v>
      </c>
      <c r="C23">
        <v>0.60399999999999998</v>
      </c>
      <c r="D23">
        <v>2.5419999999999998</v>
      </c>
    </row>
    <row r="24" spans="1:4" x14ac:dyDescent="0.25">
      <c r="A24" s="3">
        <v>19</v>
      </c>
      <c r="B24">
        <v>1.9119999999999999</v>
      </c>
      <c r="C24">
        <v>0.60599999999999998</v>
      </c>
      <c r="D24">
        <v>2.5179999999999998</v>
      </c>
    </row>
    <row r="25" spans="1:4" x14ac:dyDescent="0.25">
      <c r="A25" s="3">
        <v>20</v>
      </c>
      <c r="B25">
        <v>1.8480000000000001</v>
      </c>
      <c r="C25">
        <v>0.6</v>
      </c>
      <c r="D25">
        <v>2.448</v>
      </c>
    </row>
    <row r="26" spans="1:4" x14ac:dyDescent="0.25">
      <c r="A26" s="3">
        <v>21</v>
      </c>
      <c r="B26">
        <v>1.776</v>
      </c>
      <c r="C26">
        <v>0.59199999999999997</v>
      </c>
      <c r="D26">
        <v>2.3679999999999999</v>
      </c>
    </row>
    <row r="27" spans="1:4" x14ac:dyDescent="0.25">
      <c r="A27" s="3">
        <v>22</v>
      </c>
      <c r="B27">
        <v>1.6379999999999999</v>
      </c>
      <c r="C27">
        <v>0.55800000000000005</v>
      </c>
      <c r="D27">
        <v>2.1959999999999997</v>
      </c>
    </row>
    <row r="28" spans="1:4" x14ac:dyDescent="0.25">
      <c r="A28" s="3">
        <v>23</v>
      </c>
      <c r="B28">
        <v>1.446</v>
      </c>
      <c r="C28">
        <v>0.52200000000000002</v>
      </c>
      <c r="D28">
        <v>1.968</v>
      </c>
    </row>
    <row r="29" spans="1:4" x14ac:dyDescent="0.25">
      <c r="A29" s="3" t="s">
        <v>69</v>
      </c>
      <c r="B29">
        <v>37.660000000000004</v>
      </c>
      <c r="C29">
        <v>12.852</v>
      </c>
      <c r="D29">
        <v>50.512</v>
      </c>
    </row>
  </sheetData>
  <pageMargins left="0.7" right="0.7" top="0.75" bottom="0.75" header="0.3" footer="0.3"/>
  <headerFooter>
    <oddFooter>&amp;C_x000D_&amp;1#&amp;"Calibri"&amp;7&amp;K000000 In-Confidence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8EC7D-B872-4588-9142-C81903C8BE14}">
  <dimension ref="A1:L49"/>
  <sheetViews>
    <sheetView workbookViewId="0">
      <selection activeCell="F1" sqref="F1"/>
    </sheetView>
  </sheetViews>
  <sheetFormatPr defaultRowHeight="15" x14ac:dyDescent="0.25"/>
  <cols>
    <col min="2" max="2" width="9.42578125" style="1" bestFit="1" customWidth="1"/>
    <col min="8" max="8" width="13.140625" bestFit="1" customWidth="1"/>
    <col min="9" max="9" width="13.5703125" bestFit="1" customWidth="1"/>
  </cols>
  <sheetData>
    <row r="1" spans="1:12" x14ac:dyDescent="0.25">
      <c r="A1" t="s">
        <v>93</v>
      </c>
      <c r="B1" s="1" t="s">
        <v>4</v>
      </c>
      <c r="C1" t="s">
        <v>0</v>
      </c>
      <c r="D1" t="s">
        <v>1</v>
      </c>
      <c r="E1" t="s">
        <v>2</v>
      </c>
      <c r="F1" t="s">
        <v>3</v>
      </c>
      <c r="G1" t="s">
        <v>5</v>
      </c>
      <c r="H1" t="s">
        <v>174</v>
      </c>
      <c r="I1" t="s">
        <v>175</v>
      </c>
      <c r="J1" t="s">
        <v>97</v>
      </c>
      <c r="K1" t="s">
        <v>98</v>
      </c>
      <c r="L1" t="s">
        <v>99</v>
      </c>
    </row>
    <row r="2" spans="1:12" x14ac:dyDescent="0.25">
      <c r="A2">
        <v>0</v>
      </c>
      <c r="B2" s="1">
        <v>41093</v>
      </c>
      <c r="C2">
        <v>2909076</v>
      </c>
      <c r="D2">
        <v>1287232.674097412</v>
      </c>
      <c r="E2">
        <v>1669156</v>
      </c>
      <c r="F2">
        <v>610242.24871841015</v>
      </c>
      <c r="G2">
        <v>4578232</v>
      </c>
      <c r="H2" s="13">
        <f>D2/C2</f>
        <v>0.44248849947454522</v>
      </c>
      <c r="I2" s="13">
        <f>F2/E2</f>
        <v>0.36559929013130599</v>
      </c>
      <c r="J2" t="b">
        <f t="shared" ref="J2:J49" si="0">IF(MOD(A2,1)=0,TRUE,FALSE)</f>
        <v>1</v>
      </c>
      <c r="K2" s="14">
        <f>IF(J2=TRUE,AVERAGE(H2,H3),0)</f>
        <v>0.44033231091310387</v>
      </c>
      <c r="L2" s="14">
        <f>IF(J2=TRUE,AVERAGE(I2,I3),0)</f>
        <v>0.35882870125201394</v>
      </c>
    </row>
    <row r="3" spans="1:12" x14ac:dyDescent="0.25">
      <c r="A3">
        <v>0.5</v>
      </c>
      <c r="B3" s="1">
        <v>41093.020833333336</v>
      </c>
      <c r="C3">
        <v>2702750</v>
      </c>
      <c r="D3">
        <v>1184280.5146859561</v>
      </c>
      <c r="E3">
        <v>1675040</v>
      </c>
      <c r="F3">
        <v>589711.42054880399</v>
      </c>
      <c r="G3">
        <v>4377790</v>
      </c>
      <c r="H3" s="13">
        <f t="shared" ref="H3:H49" si="1">D3/C3</f>
        <v>0.43817612235166259</v>
      </c>
      <c r="I3" s="13">
        <f t="shared" ref="I3:I49" si="2">F3/E3</f>
        <v>0.35205811237272183</v>
      </c>
      <c r="J3" t="b">
        <f t="shared" si="0"/>
        <v>0</v>
      </c>
      <c r="K3" s="14">
        <f t="shared" ref="K3:K49" si="3">IF(J3=TRUE,AVERAGE(H3,H4),0)</f>
        <v>0</v>
      </c>
      <c r="L3" s="14">
        <f t="shared" ref="L3:L49" si="4">IF(J3=TRUE,AVERAGE(I3,I4),0)</f>
        <v>0</v>
      </c>
    </row>
    <row r="4" spans="1:12" x14ac:dyDescent="0.25">
      <c r="A4">
        <v>1</v>
      </c>
      <c r="B4" s="1">
        <v>41093.041666666664</v>
      </c>
      <c r="C4">
        <v>2513396</v>
      </c>
      <c r="D4">
        <v>1057298.8362684001</v>
      </c>
      <c r="E4">
        <v>1630936</v>
      </c>
      <c r="F4">
        <v>546581.4663952993</v>
      </c>
      <c r="G4">
        <v>4144332</v>
      </c>
      <c r="H4" s="13">
        <f t="shared" si="1"/>
        <v>0.42066544080932733</v>
      </c>
      <c r="I4" s="13">
        <f t="shared" si="2"/>
        <v>0.33513360818284671</v>
      </c>
      <c r="J4" t="b">
        <f t="shared" si="0"/>
        <v>1</v>
      </c>
      <c r="K4" s="14">
        <f t="shared" si="3"/>
        <v>0.40729666284219612</v>
      </c>
      <c r="L4" s="14">
        <f t="shared" si="4"/>
        <v>0.32995034688716385</v>
      </c>
    </row>
    <row r="5" spans="1:12" x14ac:dyDescent="0.25">
      <c r="A5">
        <v>1.5</v>
      </c>
      <c r="B5" s="1">
        <v>41093.0625</v>
      </c>
      <c r="C5">
        <v>2366680</v>
      </c>
      <c r="D5">
        <v>932301.24657611852</v>
      </c>
      <c r="E5">
        <v>1577410</v>
      </c>
      <c r="F5">
        <v>512290.84848285798</v>
      </c>
      <c r="G5">
        <v>3944090</v>
      </c>
      <c r="H5" s="13">
        <f t="shared" si="1"/>
        <v>0.39392788487506486</v>
      </c>
      <c r="I5" s="13">
        <f t="shared" si="2"/>
        <v>0.32476708559148099</v>
      </c>
      <c r="J5" t="b">
        <f t="shared" si="0"/>
        <v>0</v>
      </c>
      <c r="K5" s="14">
        <f t="shared" si="3"/>
        <v>0</v>
      </c>
      <c r="L5" s="14">
        <f t="shared" si="4"/>
        <v>0</v>
      </c>
    </row>
    <row r="6" spans="1:12" x14ac:dyDescent="0.25">
      <c r="A6">
        <v>2</v>
      </c>
      <c r="B6" s="1">
        <v>41093.083333333336</v>
      </c>
      <c r="C6">
        <v>2258968</v>
      </c>
      <c r="D6">
        <v>864621.77561398363</v>
      </c>
      <c r="E6">
        <v>1559922</v>
      </c>
      <c r="F6">
        <v>491389.90573711047</v>
      </c>
      <c r="G6">
        <v>3818890</v>
      </c>
      <c r="H6" s="13">
        <f t="shared" si="1"/>
        <v>0.38275078514347421</v>
      </c>
      <c r="I6" s="13">
        <f t="shared" si="2"/>
        <v>0.3150092797826497</v>
      </c>
      <c r="J6" t="b">
        <f t="shared" si="0"/>
        <v>1</v>
      </c>
      <c r="K6" s="14">
        <f t="shared" si="3"/>
        <v>0.38229277239286374</v>
      </c>
      <c r="L6" s="14">
        <f t="shared" si="4"/>
        <v>0.30896499314726061</v>
      </c>
    </row>
    <row r="7" spans="1:12" x14ac:dyDescent="0.25">
      <c r="A7">
        <v>2.5</v>
      </c>
      <c r="B7" s="1">
        <v>41093.104166666664</v>
      </c>
      <c r="C7">
        <v>2177784</v>
      </c>
      <c r="D7">
        <v>831553.63019274501</v>
      </c>
      <c r="E7">
        <v>1527876</v>
      </c>
      <c r="F7">
        <v>462825.27738253219</v>
      </c>
      <c r="G7">
        <v>3705660</v>
      </c>
      <c r="H7" s="13">
        <f t="shared" si="1"/>
        <v>0.38183475964225333</v>
      </c>
      <c r="I7" s="13">
        <f t="shared" si="2"/>
        <v>0.30292070651187153</v>
      </c>
      <c r="J7" t="b">
        <f t="shared" si="0"/>
        <v>0</v>
      </c>
      <c r="K7" s="14">
        <f t="shared" si="3"/>
        <v>0</v>
      </c>
      <c r="L7" s="14">
        <f t="shared" si="4"/>
        <v>0</v>
      </c>
    </row>
    <row r="8" spans="1:12" x14ac:dyDescent="0.25">
      <c r="A8">
        <v>3</v>
      </c>
      <c r="B8" s="1">
        <v>41093.125</v>
      </c>
      <c r="C8">
        <v>2129872</v>
      </c>
      <c r="D8">
        <v>803115.02513047983</v>
      </c>
      <c r="E8">
        <v>1484166</v>
      </c>
      <c r="F8">
        <v>449479.16637609375</v>
      </c>
      <c r="G8">
        <v>3614038</v>
      </c>
      <c r="H8" s="13">
        <f t="shared" si="1"/>
        <v>0.37707196729685155</v>
      </c>
      <c r="I8" s="13">
        <f t="shared" si="2"/>
        <v>0.30284965858003332</v>
      </c>
      <c r="J8" t="b">
        <f t="shared" si="0"/>
        <v>1</v>
      </c>
      <c r="K8" s="14">
        <f t="shared" si="3"/>
        <v>0.37437729064870695</v>
      </c>
      <c r="L8" s="14">
        <f t="shared" si="4"/>
        <v>0.29930642372320881</v>
      </c>
    </row>
    <row r="9" spans="1:12" x14ac:dyDescent="0.25">
      <c r="A9">
        <v>3.5</v>
      </c>
      <c r="B9" s="1">
        <v>41093.145833333336</v>
      </c>
      <c r="C9">
        <v>2104408</v>
      </c>
      <c r="D9">
        <v>782171.86636369547</v>
      </c>
      <c r="E9">
        <v>1457156</v>
      </c>
      <c r="F9">
        <v>430973.10523578507</v>
      </c>
      <c r="G9">
        <v>3561564</v>
      </c>
      <c r="H9" s="13">
        <f t="shared" si="1"/>
        <v>0.37168261400056241</v>
      </c>
      <c r="I9" s="13">
        <f t="shared" si="2"/>
        <v>0.29576318886638431</v>
      </c>
      <c r="J9" t="b">
        <f t="shared" si="0"/>
        <v>0</v>
      </c>
      <c r="K9" s="14">
        <f t="shared" si="3"/>
        <v>0</v>
      </c>
      <c r="L9" s="14">
        <f t="shared" si="4"/>
        <v>0</v>
      </c>
    </row>
    <row r="10" spans="1:12" x14ac:dyDescent="0.25">
      <c r="A10">
        <v>4</v>
      </c>
      <c r="B10" s="1">
        <v>41093.166666666664</v>
      </c>
      <c r="C10">
        <v>2094208</v>
      </c>
      <c r="D10">
        <v>776880.96309629735</v>
      </c>
      <c r="E10">
        <v>1427390</v>
      </c>
      <c r="F10">
        <v>419346.95468124578</v>
      </c>
      <c r="G10">
        <v>3521598</v>
      </c>
      <c r="H10" s="13">
        <f t="shared" si="1"/>
        <v>0.37096647663283561</v>
      </c>
      <c r="I10" s="13">
        <f t="shared" si="2"/>
        <v>0.29378582915758539</v>
      </c>
      <c r="J10" t="b">
        <f t="shared" si="0"/>
        <v>1</v>
      </c>
      <c r="K10" s="14">
        <f t="shared" si="3"/>
        <v>0.36920958379110369</v>
      </c>
      <c r="L10" s="14">
        <f t="shared" si="4"/>
        <v>0.29195087823609456</v>
      </c>
    </row>
    <row r="11" spans="1:12" x14ac:dyDescent="0.25">
      <c r="A11">
        <v>4.5</v>
      </c>
      <c r="B11" s="1">
        <v>41093.1875</v>
      </c>
      <c r="C11">
        <v>2088436</v>
      </c>
      <c r="D11">
        <v>767401.42807554221</v>
      </c>
      <c r="E11">
        <v>1415278</v>
      </c>
      <c r="F11">
        <v>410594.68937795772</v>
      </c>
      <c r="G11">
        <v>3503714</v>
      </c>
      <c r="H11" s="13">
        <f t="shared" si="1"/>
        <v>0.36745269094937177</v>
      </c>
      <c r="I11" s="13">
        <f t="shared" si="2"/>
        <v>0.29011592731460373</v>
      </c>
      <c r="J11" t="b">
        <f t="shared" si="0"/>
        <v>0</v>
      </c>
      <c r="K11" s="14">
        <f t="shared" si="3"/>
        <v>0</v>
      </c>
      <c r="L11" s="14">
        <f t="shared" si="4"/>
        <v>0</v>
      </c>
    </row>
    <row r="12" spans="1:12" x14ac:dyDescent="0.25">
      <c r="A12">
        <v>5</v>
      </c>
      <c r="B12" s="1">
        <v>41093.208333333336</v>
      </c>
      <c r="C12">
        <v>2085312</v>
      </c>
      <c r="D12">
        <v>777101.41739910562</v>
      </c>
      <c r="E12">
        <v>1398834</v>
      </c>
      <c r="F12">
        <v>414970.82267845195</v>
      </c>
      <c r="G12">
        <v>3484146</v>
      </c>
      <c r="H12" s="13">
        <f t="shared" si="1"/>
        <v>0.37265474777832075</v>
      </c>
      <c r="I12" s="13">
        <f t="shared" si="2"/>
        <v>0.29665480155504653</v>
      </c>
      <c r="J12" t="b">
        <f t="shared" si="0"/>
        <v>1</v>
      </c>
      <c r="K12" s="14">
        <f t="shared" si="3"/>
        <v>0.373922999036994</v>
      </c>
      <c r="L12" s="14">
        <f t="shared" si="4"/>
        <v>0.2969621243949605</v>
      </c>
    </row>
    <row r="13" spans="1:12" x14ac:dyDescent="0.25">
      <c r="A13">
        <v>5.5</v>
      </c>
      <c r="B13" s="1">
        <v>41093.229166666664</v>
      </c>
      <c r="C13">
        <v>2096480</v>
      </c>
      <c r="D13">
        <v>786580.95241986064</v>
      </c>
      <c r="E13">
        <v>1400922</v>
      </c>
      <c r="F13">
        <v>416451.30855917477</v>
      </c>
      <c r="G13">
        <v>3497402</v>
      </c>
      <c r="H13" s="13">
        <f t="shared" si="1"/>
        <v>0.3751912502956673</v>
      </c>
      <c r="I13" s="13">
        <f t="shared" si="2"/>
        <v>0.29726944723487442</v>
      </c>
      <c r="J13" t="b">
        <f t="shared" si="0"/>
        <v>0</v>
      </c>
      <c r="K13" s="14">
        <f t="shared" si="3"/>
        <v>0</v>
      </c>
      <c r="L13" s="14">
        <f t="shared" si="4"/>
        <v>0</v>
      </c>
    </row>
    <row r="14" spans="1:12" x14ac:dyDescent="0.25">
      <c r="A14">
        <v>6</v>
      </c>
      <c r="B14" s="1">
        <v>41093.25</v>
      </c>
      <c r="C14">
        <v>2117330</v>
      </c>
      <c r="D14">
        <v>805319.56815856253</v>
      </c>
      <c r="E14">
        <v>1406866</v>
      </c>
      <c r="F14">
        <v>423548.91634016146</v>
      </c>
      <c r="G14">
        <v>3524196</v>
      </c>
      <c r="H14" s="13">
        <f t="shared" si="1"/>
        <v>0.380346742434369</v>
      </c>
      <c r="I14" s="13">
        <f t="shared" si="2"/>
        <v>0.30105846352116084</v>
      </c>
      <c r="J14" t="b">
        <f t="shared" si="0"/>
        <v>1</v>
      </c>
      <c r="K14" s="14">
        <f t="shared" si="3"/>
        <v>0.38669598397597271</v>
      </c>
      <c r="L14" s="14">
        <f t="shared" si="4"/>
        <v>0.30238074944229004</v>
      </c>
    </row>
    <row r="15" spans="1:12" x14ac:dyDescent="0.25">
      <c r="A15">
        <v>6.5</v>
      </c>
      <c r="B15" s="1">
        <v>41093.270833333336</v>
      </c>
      <c r="C15">
        <v>2221116</v>
      </c>
      <c r="D15">
        <v>872999.0391206973</v>
      </c>
      <c r="E15">
        <v>1448668</v>
      </c>
      <c r="F15">
        <v>439964.8688338538</v>
      </c>
      <c r="G15">
        <v>3669784</v>
      </c>
      <c r="H15" s="13">
        <f t="shared" si="1"/>
        <v>0.39304522551757642</v>
      </c>
      <c r="I15" s="13">
        <f t="shared" si="2"/>
        <v>0.30370303536341925</v>
      </c>
      <c r="J15" t="b">
        <f t="shared" si="0"/>
        <v>0</v>
      </c>
      <c r="K15" s="14">
        <f t="shared" si="3"/>
        <v>0</v>
      </c>
      <c r="L15" s="14">
        <f t="shared" si="4"/>
        <v>0</v>
      </c>
    </row>
    <row r="16" spans="1:12" x14ac:dyDescent="0.25">
      <c r="A16">
        <v>7</v>
      </c>
      <c r="B16" s="1">
        <v>41093.291666666664</v>
      </c>
      <c r="C16">
        <v>2378914</v>
      </c>
      <c r="D16">
        <v>982564.82761640102</v>
      </c>
      <c r="E16">
        <v>1503252</v>
      </c>
      <c r="F16">
        <v>483900.38962054107</v>
      </c>
      <c r="G16">
        <v>3882166</v>
      </c>
      <c r="H16" s="13">
        <f t="shared" si="1"/>
        <v>0.41303083155439879</v>
      </c>
      <c r="I16" s="13">
        <f t="shared" si="2"/>
        <v>0.32190237539716632</v>
      </c>
      <c r="J16" t="b">
        <f t="shared" si="0"/>
        <v>1</v>
      </c>
      <c r="K16" s="14">
        <f t="shared" si="3"/>
        <v>0.44294833960010493</v>
      </c>
      <c r="L16" s="14">
        <f t="shared" si="4"/>
        <v>0.33345070406464927</v>
      </c>
    </row>
    <row r="17" spans="1:12" x14ac:dyDescent="0.25">
      <c r="A17">
        <v>7.5</v>
      </c>
      <c r="B17" s="1">
        <v>41093.3125</v>
      </c>
      <c r="C17">
        <v>2628020</v>
      </c>
      <c r="D17">
        <v>1242700.9049301443</v>
      </c>
      <c r="E17">
        <v>1608216</v>
      </c>
      <c r="F17">
        <v>554832.96442433889</v>
      </c>
      <c r="G17">
        <v>4236236</v>
      </c>
      <c r="H17" s="13">
        <f t="shared" si="1"/>
        <v>0.47286584764581102</v>
      </c>
      <c r="I17" s="13">
        <f t="shared" si="2"/>
        <v>0.34499903273213228</v>
      </c>
      <c r="J17" t="b">
        <f t="shared" si="0"/>
        <v>0</v>
      </c>
      <c r="K17" s="14">
        <f t="shared" si="3"/>
        <v>0</v>
      </c>
      <c r="L17" s="14">
        <f t="shared" si="4"/>
        <v>0</v>
      </c>
    </row>
    <row r="18" spans="1:12" x14ac:dyDescent="0.25">
      <c r="A18">
        <v>8</v>
      </c>
      <c r="B18" s="1">
        <v>41093.333333333336</v>
      </c>
      <c r="C18">
        <v>2954368</v>
      </c>
      <c r="D18">
        <v>1481012.0062658701</v>
      </c>
      <c r="E18">
        <v>1721750</v>
      </c>
      <c r="F18">
        <v>644097.42223836039</v>
      </c>
      <c r="G18">
        <v>4676118</v>
      </c>
      <c r="H18" s="13">
        <f t="shared" si="1"/>
        <v>0.50129571071236556</v>
      </c>
      <c r="I18" s="13">
        <f t="shared" si="2"/>
        <v>0.37409462595519699</v>
      </c>
      <c r="J18" t="b">
        <f t="shared" si="0"/>
        <v>1</v>
      </c>
      <c r="K18" s="14">
        <f t="shared" si="3"/>
        <v>0.49242030782283785</v>
      </c>
      <c r="L18" s="14">
        <f t="shared" si="4"/>
        <v>0.38726468952641513</v>
      </c>
    </row>
    <row r="19" spans="1:12" x14ac:dyDescent="0.25">
      <c r="A19">
        <v>8.5</v>
      </c>
      <c r="B19" s="1">
        <v>41093.354166666664</v>
      </c>
      <c r="C19">
        <v>3335002</v>
      </c>
      <c r="D19">
        <v>1612623.2250423993</v>
      </c>
      <c r="E19">
        <v>1821410</v>
      </c>
      <c r="F19">
        <v>729355.86363956006</v>
      </c>
      <c r="G19">
        <v>5156412</v>
      </c>
      <c r="H19" s="13">
        <f t="shared" si="1"/>
        <v>0.48354490493331015</v>
      </c>
      <c r="I19" s="13">
        <f t="shared" si="2"/>
        <v>0.40043475309763321</v>
      </c>
      <c r="J19" t="b">
        <f t="shared" si="0"/>
        <v>0</v>
      </c>
      <c r="K19" s="14">
        <f t="shared" si="3"/>
        <v>0</v>
      </c>
      <c r="L19" s="14">
        <f t="shared" si="4"/>
        <v>0</v>
      </c>
    </row>
    <row r="20" spans="1:12" x14ac:dyDescent="0.25">
      <c r="A20">
        <v>9</v>
      </c>
      <c r="B20" s="1">
        <v>41093.375</v>
      </c>
      <c r="C20">
        <v>3591624</v>
      </c>
      <c r="D20">
        <v>1690443.5939337139</v>
      </c>
      <c r="E20">
        <v>1930998</v>
      </c>
      <c r="F20">
        <v>811740.39144284278</v>
      </c>
      <c r="G20">
        <v>5522622</v>
      </c>
      <c r="H20" s="13">
        <f t="shared" si="1"/>
        <v>0.47066274029066346</v>
      </c>
      <c r="I20" s="13">
        <f t="shared" si="2"/>
        <v>0.42037350191084755</v>
      </c>
      <c r="J20" t="b">
        <f t="shared" si="0"/>
        <v>1</v>
      </c>
      <c r="K20" s="14">
        <f t="shared" si="3"/>
        <v>0.45916179171806487</v>
      </c>
      <c r="L20" s="14">
        <f t="shared" si="4"/>
        <v>0.42186290944900628</v>
      </c>
    </row>
    <row r="21" spans="1:12" x14ac:dyDescent="0.25">
      <c r="A21">
        <v>9.5</v>
      </c>
      <c r="B21" s="1">
        <v>41093.395833333336</v>
      </c>
      <c r="C21">
        <v>3709196</v>
      </c>
      <c r="D21">
        <v>1660461.808751791</v>
      </c>
      <c r="E21">
        <v>1988792</v>
      </c>
      <c r="F21">
        <v>841959.70120553777</v>
      </c>
      <c r="G21">
        <v>5697988</v>
      </c>
      <c r="H21" s="13">
        <f t="shared" si="1"/>
        <v>0.44766084314546628</v>
      </c>
      <c r="I21" s="13">
        <f t="shared" si="2"/>
        <v>0.42335231698716497</v>
      </c>
      <c r="J21" t="b">
        <f t="shared" si="0"/>
        <v>0</v>
      </c>
      <c r="K21" s="14">
        <f t="shared" si="3"/>
        <v>0</v>
      </c>
      <c r="L21" s="14">
        <f t="shared" si="4"/>
        <v>0</v>
      </c>
    </row>
    <row r="22" spans="1:12" x14ac:dyDescent="0.25">
      <c r="A22">
        <v>10</v>
      </c>
      <c r="B22" s="1">
        <v>41093.416666666664</v>
      </c>
      <c r="C22">
        <v>3769114</v>
      </c>
      <c r="D22">
        <v>1619898.2170350717</v>
      </c>
      <c r="E22">
        <v>1999566</v>
      </c>
      <c r="F22">
        <v>842547.53268573643</v>
      </c>
      <c r="G22">
        <v>5768680</v>
      </c>
      <c r="H22" s="13">
        <f t="shared" si="1"/>
        <v>0.42978222920162978</v>
      </c>
      <c r="I22" s="13">
        <f t="shared" si="2"/>
        <v>0.42136520259183063</v>
      </c>
      <c r="J22" t="b">
        <f t="shared" si="0"/>
        <v>1</v>
      </c>
      <c r="K22" s="14">
        <f t="shared" si="3"/>
        <v>0.41672427863876738</v>
      </c>
      <c r="L22" s="14">
        <f t="shared" si="4"/>
        <v>0.42086693425278376</v>
      </c>
    </row>
    <row r="23" spans="1:12" x14ac:dyDescent="0.25">
      <c r="A23">
        <v>10.5</v>
      </c>
      <c r="B23" s="1">
        <v>41093.4375</v>
      </c>
      <c r="C23">
        <v>3788504</v>
      </c>
      <c r="D23">
        <v>1529291.4985808781</v>
      </c>
      <c r="E23">
        <v>1996382</v>
      </c>
      <c r="F23">
        <v>839216.43799419794</v>
      </c>
      <c r="G23">
        <v>5784886</v>
      </c>
      <c r="H23" s="13">
        <f t="shared" si="1"/>
        <v>0.40366632807590491</v>
      </c>
      <c r="I23" s="13">
        <f t="shared" si="2"/>
        <v>0.42036866591373689</v>
      </c>
      <c r="J23" t="b">
        <f t="shared" si="0"/>
        <v>0</v>
      </c>
      <c r="K23" s="14">
        <f t="shared" si="3"/>
        <v>0</v>
      </c>
      <c r="L23" s="14">
        <f t="shared" si="4"/>
        <v>0</v>
      </c>
    </row>
    <row r="24" spans="1:12" x14ac:dyDescent="0.25">
      <c r="A24">
        <v>11</v>
      </c>
      <c r="B24" s="1">
        <v>41093.458333333336</v>
      </c>
      <c r="C24">
        <v>3770536</v>
      </c>
      <c r="D24">
        <v>1459187.0302878525</v>
      </c>
      <c r="E24">
        <v>1987934</v>
      </c>
      <c r="F24">
        <v>814418.34645267238</v>
      </c>
      <c r="G24">
        <v>5758470</v>
      </c>
      <c r="H24" s="13">
        <f t="shared" si="1"/>
        <v>0.38699724131737573</v>
      </c>
      <c r="I24" s="13">
        <f t="shared" si="2"/>
        <v>0.40968077735612568</v>
      </c>
      <c r="J24" t="b">
        <f t="shared" si="0"/>
        <v>1</v>
      </c>
      <c r="K24" s="14">
        <f t="shared" si="3"/>
        <v>0.3765348606345098</v>
      </c>
      <c r="L24" s="14">
        <f t="shared" si="4"/>
        <v>0.40544650186090397</v>
      </c>
    </row>
    <row r="25" spans="1:12" x14ac:dyDescent="0.25">
      <c r="A25">
        <v>11.5</v>
      </c>
      <c r="B25" s="1">
        <v>41093.479166666664</v>
      </c>
      <c r="C25">
        <v>3766252</v>
      </c>
      <c r="D25">
        <v>1378721.2097628387</v>
      </c>
      <c r="E25">
        <v>1969280</v>
      </c>
      <c r="F25">
        <v>790099.21313741081</v>
      </c>
      <c r="G25">
        <v>5735532</v>
      </c>
      <c r="H25" s="13">
        <f t="shared" si="1"/>
        <v>0.36607247995164388</v>
      </c>
      <c r="I25" s="13">
        <f t="shared" si="2"/>
        <v>0.40121222636568227</v>
      </c>
      <c r="J25" t="b">
        <f t="shared" si="0"/>
        <v>0</v>
      </c>
      <c r="K25" s="14">
        <f t="shared" si="3"/>
        <v>0</v>
      </c>
      <c r="L25" s="14">
        <f t="shared" si="4"/>
        <v>0</v>
      </c>
    </row>
    <row r="26" spans="1:12" x14ac:dyDescent="0.25">
      <c r="A26">
        <v>12</v>
      </c>
      <c r="B26" s="1">
        <v>41093.5</v>
      </c>
      <c r="C26">
        <v>3764032</v>
      </c>
      <c r="D26">
        <v>1291641.7601535772</v>
      </c>
      <c r="E26">
        <v>1941096</v>
      </c>
      <c r="F26">
        <v>786310.92656510603</v>
      </c>
      <c r="G26">
        <v>5705128</v>
      </c>
      <c r="H26" s="13">
        <f t="shared" si="1"/>
        <v>0.34315376706509859</v>
      </c>
      <c r="I26" s="13">
        <f t="shared" si="2"/>
        <v>0.40508605785860463</v>
      </c>
      <c r="J26" t="b">
        <f t="shared" si="0"/>
        <v>1</v>
      </c>
      <c r="K26" s="14">
        <f t="shared" si="3"/>
        <v>0.34137731223559387</v>
      </c>
      <c r="L26" s="14">
        <f t="shared" si="4"/>
        <v>0.39643838146855259</v>
      </c>
    </row>
    <row r="27" spans="1:12" x14ac:dyDescent="0.25">
      <c r="A27">
        <v>12.5</v>
      </c>
      <c r="B27" s="1">
        <v>41093.520833333336</v>
      </c>
      <c r="C27">
        <v>3715126</v>
      </c>
      <c r="D27">
        <v>1261659.9749716544</v>
      </c>
      <c r="E27">
        <v>1927958</v>
      </c>
      <c r="F27">
        <v>747644.19218173565</v>
      </c>
      <c r="G27">
        <v>5643084</v>
      </c>
      <c r="H27" s="13">
        <f t="shared" si="1"/>
        <v>0.33960085740608914</v>
      </c>
      <c r="I27" s="13">
        <f t="shared" si="2"/>
        <v>0.3877907050785005</v>
      </c>
      <c r="J27" t="b">
        <f t="shared" si="0"/>
        <v>0</v>
      </c>
      <c r="K27" s="14">
        <f t="shared" si="3"/>
        <v>0</v>
      </c>
      <c r="L27" s="14">
        <f t="shared" si="4"/>
        <v>0</v>
      </c>
    </row>
    <row r="28" spans="1:12" x14ac:dyDescent="0.25">
      <c r="A28">
        <v>13</v>
      </c>
      <c r="B28" s="1">
        <v>41093.541666666664</v>
      </c>
      <c r="C28">
        <v>3689318</v>
      </c>
      <c r="D28">
        <v>1262321.3378800789</v>
      </c>
      <c r="E28">
        <v>1898602</v>
      </c>
      <c r="F28">
        <v>719732.70736141852</v>
      </c>
      <c r="G28">
        <v>5587920</v>
      </c>
      <c r="H28" s="13">
        <f t="shared" si="1"/>
        <v>0.34215574203147547</v>
      </c>
      <c r="I28" s="13">
        <f t="shared" si="2"/>
        <v>0.37908561529031282</v>
      </c>
      <c r="J28" t="b">
        <f t="shared" si="0"/>
        <v>1</v>
      </c>
      <c r="K28" s="14">
        <f t="shared" si="3"/>
        <v>0.34132859281103256</v>
      </c>
      <c r="L28" s="14">
        <f t="shared" si="4"/>
        <v>0.37161496669299698</v>
      </c>
    </row>
    <row r="29" spans="1:12" x14ac:dyDescent="0.25">
      <c r="A29">
        <v>13.5</v>
      </c>
      <c r="B29" s="1">
        <v>41093.5625</v>
      </c>
      <c r="C29">
        <v>3661274</v>
      </c>
      <c r="D29">
        <v>1246669.0823806927</v>
      </c>
      <c r="E29">
        <v>1875640</v>
      </c>
      <c r="F29">
        <v>683003.64879298327</v>
      </c>
      <c r="G29">
        <v>5536914</v>
      </c>
      <c r="H29" s="13">
        <f t="shared" si="1"/>
        <v>0.3405014435905897</v>
      </c>
      <c r="I29" s="13">
        <f t="shared" si="2"/>
        <v>0.3641443180956811</v>
      </c>
      <c r="J29" t="b">
        <f t="shared" si="0"/>
        <v>0</v>
      </c>
      <c r="K29" s="14">
        <f t="shared" si="3"/>
        <v>0</v>
      </c>
      <c r="L29" s="14">
        <f t="shared" si="4"/>
        <v>0</v>
      </c>
    </row>
    <row r="30" spans="1:12" x14ac:dyDescent="0.25">
      <c r="A30">
        <v>14</v>
      </c>
      <c r="B30" s="1">
        <v>41093.583333333336</v>
      </c>
      <c r="C30">
        <v>3627204</v>
      </c>
      <c r="D30">
        <v>1253723.6200705571</v>
      </c>
      <c r="E30">
        <v>1861954</v>
      </c>
      <c r="F30">
        <v>639503.56684300269</v>
      </c>
      <c r="G30">
        <v>5489158</v>
      </c>
      <c r="H30" s="13">
        <f t="shared" si="1"/>
        <v>0.34564463980260196</v>
      </c>
      <c r="I30" s="13">
        <f t="shared" si="2"/>
        <v>0.343458306082214</v>
      </c>
      <c r="J30" t="b">
        <f t="shared" si="0"/>
        <v>1</v>
      </c>
      <c r="K30" s="14">
        <f t="shared" si="3"/>
        <v>0.3452105099639533</v>
      </c>
      <c r="L30" s="14">
        <f t="shared" si="4"/>
        <v>0.33969680832337612</v>
      </c>
    </row>
    <row r="31" spans="1:12" x14ac:dyDescent="0.25">
      <c r="A31">
        <v>14.5</v>
      </c>
      <c r="B31" s="1">
        <v>41093.604166666664</v>
      </c>
      <c r="C31">
        <v>3621632</v>
      </c>
      <c r="D31">
        <v>1248653.1711059671</v>
      </c>
      <c r="E31">
        <v>1853942</v>
      </c>
      <c r="F31">
        <v>622804.58153864124</v>
      </c>
      <c r="G31">
        <v>5475574</v>
      </c>
      <c r="H31" s="13">
        <f t="shared" si="1"/>
        <v>0.34477638012530459</v>
      </c>
      <c r="I31" s="13">
        <f t="shared" si="2"/>
        <v>0.33593531056453829</v>
      </c>
      <c r="J31" t="b">
        <f t="shared" si="0"/>
        <v>0</v>
      </c>
      <c r="K31" s="14">
        <f t="shared" si="3"/>
        <v>0</v>
      </c>
      <c r="L31" s="14">
        <f t="shared" si="4"/>
        <v>0</v>
      </c>
    </row>
    <row r="32" spans="1:12" x14ac:dyDescent="0.25">
      <c r="A32">
        <v>15</v>
      </c>
      <c r="B32" s="1">
        <v>41093.625</v>
      </c>
      <c r="C32">
        <v>3621752</v>
      </c>
      <c r="D32">
        <v>1219773.6574380854</v>
      </c>
      <c r="E32">
        <v>1830954</v>
      </c>
      <c r="F32">
        <v>610264.02163352189</v>
      </c>
      <c r="G32">
        <v>5452706</v>
      </c>
      <c r="H32" s="13">
        <f t="shared" si="1"/>
        <v>0.33679104959093981</v>
      </c>
      <c r="I32" s="13">
        <f t="shared" si="2"/>
        <v>0.33330385232699561</v>
      </c>
      <c r="J32" t="b">
        <f t="shared" si="0"/>
        <v>1</v>
      </c>
      <c r="K32" s="14">
        <f t="shared" si="3"/>
        <v>0.33954423726302063</v>
      </c>
      <c r="L32" s="14">
        <f t="shared" si="4"/>
        <v>0.33056148180743072</v>
      </c>
    </row>
    <row r="33" spans="1:12" x14ac:dyDescent="0.25">
      <c r="A33">
        <v>15.5</v>
      </c>
      <c r="B33" s="1">
        <v>41093.645833333336</v>
      </c>
      <c r="C33">
        <v>3554474</v>
      </c>
      <c r="D33">
        <v>1216687.2971987699</v>
      </c>
      <c r="E33">
        <v>1806464</v>
      </c>
      <c r="F33">
        <v>592193.42305352318</v>
      </c>
      <c r="G33">
        <v>5360938</v>
      </c>
      <c r="H33" s="13">
        <f t="shared" si="1"/>
        <v>0.34229742493510146</v>
      </c>
      <c r="I33" s="13">
        <f t="shared" si="2"/>
        <v>0.32781911128786578</v>
      </c>
      <c r="J33" t="b">
        <f t="shared" si="0"/>
        <v>0</v>
      </c>
      <c r="K33" s="14">
        <f t="shared" si="3"/>
        <v>0</v>
      </c>
      <c r="L33" s="14">
        <f t="shared" si="4"/>
        <v>0</v>
      </c>
    </row>
    <row r="34" spans="1:12" x14ac:dyDescent="0.25">
      <c r="A34">
        <v>16</v>
      </c>
      <c r="B34" s="1">
        <v>41093.666666666664</v>
      </c>
      <c r="C34">
        <v>3518318</v>
      </c>
      <c r="D34">
        <v>1212719.1197482212</v>
      </c>
      <c r="E34">
        <v>1791284</v>
      </c>
      <c r="F34">
        <v>593717.44097639003</v>
      </c>
      <c r="G34">
        <v>5309602</v>
      </c>
      <c r="H34" s="13">
        <f t="shared" si="1"/>
        <v>0.34468718283799848</v>
      </c>
      <c r="I34" s="13">
        <f t="shared" si="2"/>
        <v>0.33144796747829491</v>
      </c>
      <c r="J34" t="b">
        <f t="shared" si="0"/>
        <v>1</v>
      </c>
      <c r="K34" s="14">
        <f t="shared" si="3"/>
        <v>0.35182109402026229</v>
      </c>
      <c r="L34" s="14">
        <f t="shared" si="4"/>
        <v>0.32906480466222748</v>
      </c>
    </row>
    <row r="35" spans="1:12" x14ac:dyDescent="0.25">
      <c r="A35">
        <v>16.5</v>
      </c>
      <c r="B35" s="1">
        <v>41093.6875</v>
      </c>
      <c r="C35">
        <v>3508058</v>
      </c>
      <c r="D35">
        <v>1259234.9776407634</v>
      </c>
      <c r="E35">
        <v>1797692</v>
      </c>
      <c r="F35">
        <v>587272.97409370716</v>
      </c>
      <c r="G35">
        <v>5305750</v>
      </c>
      <c r="H35" s="13">
        <f t="shared" si="1"/>
        <v>0.3589550052025261</v>
      </c>
      <c r="I35" s="13">
        <f t="shared" si="2"/>
        <v>0.32668164184616005</v>
      </c>
      <c r="J35" t="b">
        <f t="shared" si="0"/>
        <v>0</v>
      </c>
      <c r="K35" s="14">
        <f t="shared" si="3"/>
        <v>0</v>
      </c>
      <c r="L35" s="14">
        <f t="shared" si="4"/>
        <v>0</v>
      </c>
    </row>
    <row r="36" spans="1:12" x14ac:dyDescent="0.25">
      <c r="A36">
        <v>17</v>
      </c>
      <c r="B36" s="1">
        <v>41093.708333333336</v>
      </c>
      <c r="C36">
        <v>3570686</v>
      </c>
      <c r="D36">
        <v>1325591.7227860487</v>
      </c>
      <c r="E36">
        <v>1806696</v>
      </c>
      <c r="F36">
        <v>592781.25347933883</v>
      </c>
      <c r="G36">
        <v>5377382</v>
      </c>
      <c r="H36" s="13">
        <f t="shared" si="1"/>
        <v>0.37124287119787308</v>
      </c>
      <c r="I36" s="13">
        <f t="shared" si="2"/>
        <v>0.32810237775438639</v>
      </c>
      <c r="J36" t="b">
        <f t="shared" si="0"/>
        <v>1</v>
      </c>
      <c r="K36" s="14">
        <f t="shared" si="3"/>
        <v>0.37886248350385515</v>
      </c>
      <c r="L36" s="14">
        <f t="shared" si="4"/>
        <v>0.33793596378500923</v>
      </c>
    </row>
    <row r="37" spans="1:12" x14ac:dyDescent="0.25">
      <c r="A37">
        <v>17.5</v>
      </c>
      <c r="B37" s="1">
        <v>41093.729166666664</v>
      </c>
      <c r="C37">
        <v>3659768</v>
      </c>
      <c r="D37">
        <v>1414434.8068177763</v>
      </c>
      <c r="E37">
        <v>1831860</v>
      </c>
      <c r="F37">
        <v>637065.1275252637</v>
      </c>
      <c r="G37">
        <v>5491628</v>
      </c>
      <c r="H37" s="13">
        <f t="shared" si="1"/>
        <v>0.38648209580983722</v>
      </c>
      <c r="I37" s="13">
        <f t="shared" si="2"/>
        <v>0.34776954981563202</v>
      </c>
      <c r="J37" t="b">
        <f t="shared" si="0"/>
        <v>0</v>
      </c>
      <c r="K37" s="14">
        <f t="shared" si="3"/>
        <v>0</v>
      </c>
      <c r="L37" s="14">
        <f t="shared" si="4"/>
        <v>0</v>
      </c>
    </row>
    <row r="38" spans="1:12" x14ac:dyDescent="0.25">
      <c r="A38">
        <v>18</v>
      </c>
      <c r="B38" s="1">
        <v>41093.75</v>
      </c>
      <c r="C38">
        <v>3774296</v>
      </c>
      <c r="D38">
        <v>1637534.5612597323</v>
      </c>
      <c r="E38">
        <v>1911148</v>
      </c>
      <c r="F38">
        <v>688163.57483827206</v>
      </c>
      <c r="G38">
        <v>5685444</v>
      </c>
      <c r="H38" s="13">
        <f t="shared" si="1"/>
        <v>0.43386490123184096</v>
      </c>
      <c r="I38" s="13">
        <f t="shared" si="2"/>
        <v>0.36007864112997634</v>
      </c>
      <c r="J38" t="b">
        <f t="shared" si="0"/>
        <v>1</v>
      </c>
      <c r="K38" s="14">
        <f t="shared" si="3"/>
        <v>0.45289329735959372</v>
      </c>
      <c r="L38" s="14">
        <f t="shared" si="4"/>
        <v>0.37925799380290759</v>
      </c>
    </row>
    <row r="39" spans="1:12" x14ac:dyDescent="0.25">
      <c r="A39">
        <v>18.5</v>
      </c>
      <c r="B39" s="1">
        <v>41093.770833333336</v>
      </c>
      <c r="C39">
        <v>3926326</v>
      </c>
      <c r="D39">
        <v>1852918.4151033994</v>
      </c>
      <c r="E39">
        <v>1971192</v>
      </c>
      <c r="F39">
        <v>785396.50987440185</v>
      </c>
      <c r="G39">
        <v>5897518</v>
      </c>
      <c r="H39" s="13">
        <f t="shared" si="1"/>
        <v>0.47192169348734653</v>
      </c>
      <c r="I39" s="13">
        <f t="shared" si="2"/>
        <v>0.39843734647583889</v>
      </c>
      <c r="J39" t="b">
        <f t="shared" si="0"/>
        <v>0</v>
      </c>
      <c r="K39" s="14">
        <f t="shared" si="3"/>
        <v>0</v>
      </c>
      <c r="L39" s="14">
        <f t="shared" si="4"/>
        <v>0</v>
      </c>
    </row>
    <row r="40" spans="1:12" x14ac:dyDescent="0.25">
      <c r="A40">
        <v>19</v>
      </c>
      <c r="B40" s="1">
        <v>41093.791666666664</v>
      </c>
      <c r="C40">
        <v>4129818</v>
      </c>
      <c r="D40">
        <v>2071388.6291863818</v>
      </c>
      <c r="E40">
        <v>2006088</v>
      </c>
      <c r="F40">
        <v>869457.49552903918</v>
      </c>
      <c r="G40">
        <v>6135906</v>
      </c>
      <c r="H40" s="13">
        <f t="shared" si="1"/>
        <v>0.50156898662032612</v>
      </c>
      <c r="I40" s="13">
        <f t="shared" si="2"/>
        <v>0.43340944940054432</v>
      </c>
      <c r="J40" t="b">
        <f t="shared" si="0"/>
        <v>1</v>
      </c>
      <c r="K40" s="14">
        <f t="shared" si="3"/>
        <v>0.50927901937348485</v>
      </c>
      <c r="L40" s="14">
        <f t="shared" si="4"/>
        <v>0.43606789147003072</v>
      </c>
    </row>
    <row r="41" spans="1:12" x14ac:dyDescent="0.25">
      <c r="A41">
        <v>19.5</v>
      </c>
      <c r="B41" s="1">
        <v>41093.8125</v>
      </c>
      <c r="C41">
        <v>4100878</v>
      </c>
      <c r="D41">
        <v>2120109.0301070064</v>
      </c>
      <c r="E41">
        <v>1992942</v>
      </c>
      <c r="F41">
        <v>874356.13661691232</v>
      </c>
      <c r="G41">
        <v>6093820</v>
      </c>
      <c r="H41" s="13">
        <f t="shared" si="1"/>
        <v>0.5169890521266437</v>
      </c>
      <c r="I41" s="13">
        <f t="shared" si="2"/>
        <v>0.43872633353951712</v>
      </c>
      <c r="J41" t="b">
        <f t="shared" si="0"/>
        <v>0</v>
      </c>
      <c r="K41" s="14">
        <f t="shared" si="3"/>
        <v>0</v>
      </c>
      <c r="L41" s="14">
        <f t="shared" si="4"/>
        <v>0</v>
      </c>
    </row>
    <row r="42" spans="1:12" x14ac:dyDescent="0.25">
      <c r="A42">
        <v>20</v>
      </c>
      <c r="B42" s="1">
        <v>41093.833333333336</v>
      </c>
      <c r="C42">
        <v>4078246</v>
      </c>
      <c r="D42">
        <v>2044934.1128493913</v>
      </c>
      <c r="E42">
        <v>1972318</v>
      </c>
      <c r="F42">
        <v>876380.94918741717</v>
      </c>
      <c r="G42">
        <v>6050564</v>
      </c>
      <c r="H42" s="13">
        <f t="shared" si="1"/>
        <v>0.50142490493447212</v>
      </c>
      <c r="I42" s="13">
        <f t="shared" si="2"/>
        <v>0.44434059273779236</v>
      </c>
      <c r="J42" t="b">
        <f t="shared" si="0"/>
        <v>1</v>
      </c>
      <c r="K42" s="14">
        <f t="shared" si="3"/>
        <v>0.50952227679484197</v>
      </c>
      <c r="L42" s="14">
        <f t="shared" si="4"/>
        <v>0.44342236266657398</v>
      </c>
    </row>
    <row r="43" spans="1:12" x14ac:dyDescent="0.25">
      <c r="A43">
        <v>20.5</v>
      </c>
      <c r="B43" s="1">
        <v>41093.854166666664</v>
      </c>
      <c r="C43">
        <v>3968112</v>
      </c>
      <c r="D43">
        <v>2053972.7392645294</v>
      </c>
      <c r="E43">
        <v>1946456</v>
      </c>
      <c r="F43">
        <v>861314.82391502557</v>
      </c>
      <c r="G43">
        <v>5914568</v>
      </c>
      <c r="H43" s="13">
        <f t="shared" si="1"/>
        <v>0.51761964865521171</v>
      </c>
      <c r="I43" s="13">
        <f t="shared" si="2"/>
        <v>0.44250413259535565</v>
      </c>
      <c r="J43" t="b">
        <f t="shared" si="0"/>
        <v>0</v>
      </c>
      <c r="K43" s="14">
        <f t="shared" si="3"/>
        <v>0</v>
      </c>
      <c r="L43" s="14">
        <f t="shared" si="4"/>
        <v>0</v>
      </c>
    </row>
    <row r="44" spans="1:12" x14ac:dyDescent="0.25">
      <c r="A44">
        <v>21</v>
      </c>
      <c r="B44" s="1">
        <v>41093.875</v>
      </c>
      <c r="C44">
        <v>3867760</v>
      </c>
      <c r="D44">
        <v>2057940.9167150783</v>
      </c>
      <c r="E44">
        <v>1937880</v>
      </c>
      <c r="F44">
        <v>847946.92900356732</v>
      </c>
      <c r="G44">
        <v>5805640</v>
      </c>
      <c r="H44" s="13">
        <f t="shared" si="1"/>
        <v>0.53207565017350567</v>
      </c>
      <c r="I44" s="13">
        <f t="shared" si="2"/>
        <v>0.43756420882798075</v>
      </c>
      <c r="J44" t="b">
        <f t="shared" si="0"/>
        <v>1</v>
      </c>
      <c r="K44" s="14">
        <f t="shared" si="3"/>
        <v>0.53154413275939105</v>
      </c>
      <c r="L44" s="14">
        <f t="shared" si="4"/>
        <v>0.42845039160626219</v>
      </c>
    </row>
    <row r="45" spans="1:12" x14ac:dyDescent="0.25">
      <c r="A45">
        <v>21.5</v>
      </c>
      <c r="B45" s="1">
        <v>41093.895833333336</v>
      </c>
      <c r="C45">
        <v>3844366</v>
      </c>
      <c r="D45">
        <v>2041406.844004459</v>
      </c>
      <c r="E45">
        <v>1935098</v>
      </c>
      <c r="F45">
        <v>811457.36641838169</v>
      </c>
      <c r="G45">
        <v>5779464</v>
      </c>
      <c r="H45" s="13">
        <f t="shared" si="1"/>
        <v>0.53101261534527644</v>
      </c>
      <c r="I45" s="13">
        <f t="shared" si="2"/>
        <v>0.41933657438454369</v>
      </c>
      <c r="J45" t="b">
        <f t="shared" si="0"/>
        <v>0</v>
      </c>
      <c r="K45" s="14">
        <f t="shared" si="3"/>
        <v>0</v>
      </c>
      <c r="L45" s="14">
        <f t="shared" si="4"/>
        <v>0</v>
      </c>
    </row>
    <row r="46" spans="1:12" x14ac:dyDescent="0.25">
      <c r="A46">
        <v>22</v>
      </c>
      <c r="B46" s="1">
        <v>41093.916666666664</v>
      </c>
      <c r="C46">
        <v>3769992</v>
      </c>
      <c r="D46">
        <v>1952122.851367115</v>
      </c>
      <c r="E46">
        <v>1908488</v>
      </c>
      <c r="F46">
        <v>776295.89479945018</v>
      </c>
      <c r="G46">
        <v>5678480</v>
      </c>
      <c r="H46" s="13">
        <f t="shared" si="1"/>
        <v>0.5178055686503088</v>
      </c>
      <c r="I46" s="13">
        <f t="shared" si="2"/>
        <v>0.40675964155889383</v>
      </c>
      <c r="J46" t="b">
        <f t="shared" si="0"/>
        <v>1</v>
      </c>
      <c r="K46" s="14">
        <f t="shared" si="3"/>
        <v>0.5115679464552374</v>
      </c>
      <c r="L46" s="14">
        <f t="shared" si="4"/>
        <v>0.40265905681419301</v>
      </c>
    </row>
    <row r="47" spans="1:12" x14ac:dyDescent="0.25">
      <c r="A47">
        <v>22.5</v>
      </c>
      <c r="B47" s="1">
        <v>41093.9375</v>
      </c>
      <c r="C47">
        <v>3600872</v>
      </c>
      <c r="D47">
        <v>1819629.8153793523</v>
      </c>
      <c r="E47">
        <v>1840746</v>
      </c>
      <c r="F47">
        <v>733644.91322802939</v>
      </c>
      <c r="G47">
        <v>5441618</v>
      </c>
      <c r="H47" s="13">
        <f t="shared" si="1"/>
        <v>0.505330324260166</v>
      </c>
      <c r="I47" s="13">
        <f t="shared" si="2"/>
        <v>0.39855847206949213</v>
      </c>
      <c r="J47" t="b">
        <f t="shared" si="0"/>
        <v>0</v>
      </c>
      <c r="K47" s="14">
        <f t="shared" si="3"/>
        <v>0</v>
      </c>
      <c r="L47" s="14">
        <f t="shared" si="4"/>
        <v>0</v>
      </c>
    </row>
    <row r="48" spans="1:12" x14ac:dyDescent="0.25">
      <c r="A48">
        <v>23</v>
      </c>
      <c r="B48" s="1">
        <v>41093.958333333336</v>
      </c>
      <c r="C48">
        <v>3397936</v>
      </c>
      <c r="D48">
        <v>1650761.8194282276</v>
      </c>
      <c r="E48">
        <v>1769530</v>
      </c>
      <c r="F48">
        <v>688577.24700505589</v>
      </c>
      <c r="G48">
        <v>5167466</v>
      </c>
      <c r="H48" s="13">
        <f t="shared" si="1"/>
        <v>0.48581309931329714</v>
      </c>
      <c r="I48" s="13">
        <f t="shared" si="2"/>
        <v>0.38913002153399823</v>
      </c>
      <c r="J48" t="b">
        <f t="shared" si="0"/>
        <v>1</v>
      </c>
      <c r="K48" s="14">
        <f t="shared" si="3"/>
        <v>0.47654753557129026</v>
      </c>
      <c r="L48" s="14">
        <f t="shared" si="4"/>
        <v>0.38669910566562005</v>
      </c>
    </row>
    <row r="49" spans="1:12" x14ac:dyDescent="0.25">
      <c r="A49">
        <v>23.5</v>
      </c>
      <c r="B49" s="1">
        <v>41093.979166666664</v>
      </c>
      <c r="C49">
        <v>3118466</v>
      </c>
      <c r="D49">
        <v>1457202.9415625781</v>
      </c>
      <c r="E49">
        <v>1691464</v>
      </c>
      <c r="F49">
        <v>649975.80938720179</v>
      </c>
      <c r="G49">
        <v>4809930</v>
      </c>
      <c r="H49" s="13">
        <f t="shared" si="1"/>
        <v>0.46728197182928338</v>
      </c>
      <c r="I49" s="13">
        <f t="shared" si="2"/>
        <v>0.38426818979724181</v>
      </c>
      <c r="J49" t="b">
        <f t="shared" si="0"/>
        <v>0</v>
      </c>
      <c r="K49" s="14">
        <f t="shared" si="3"/>
        <v>0</v>
      </c>
      <c r="L49" s="14">
        <f t="shared" si="4"/>
        <v>0</v>
      </c>
    </row>
  </sheetData>
  <pageMargins left="0.7" right="0.7" top="0.75" bottom="0.75" header="0.3" footer="0.3"/>
  <pageSetup paperSize="9" orientation="portrait" r:id="rId1"/>
  <headerFooter>
    <oddFooter>&amp;C_x000D_&amp;1#&amp;"Calibri"&amp;7&amp;K000000 In-Confidence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779A-2753-4CED-8EC6-9125C93D7047}">
  <dimension ref="A1:C28"/>
  <sheetViews>
    <sheetView workbookViewId="0">
      <selection activeCell="B4" sqref="B4:C27"/>
    </sheetView>
  </sheetViews>
  <sheetFormatPr defaultRowHeight="15" x14ac:dyDescent="0.25"/>
  <cols>
    <col min="1" max="1" width="12.42578125" bestFit="1" customWidth="1"/>
    <col min="2" max="2" width="23.28515625" bestFit="1" customWidth="1"/>
    <col min="3" max="3" width="23.5703125" bestFit="1" customWidth="1"/>
  </cols>
  <sheetData>
    <row r="1" spans="1:3" x14ac:dyDescent="0.25">
      <c r="A1" s="2" t="s">
        <v>97</v>
      </c>
      <c r="B1" t="s">
        <v>96</v>
      </c>
    </row>
    <row r="3" spans="1:3" x14ac:dyDescent="0.25">
      <c r="A3" s="2" t="s">
        <v>68</v>
      </c>
      <c r="B3" t="s">
        <v>100</v>
      </c>
      <c r="C3" t="s">
        <v>101</v>
      </c>
    </row>
    <row r="4" spans="1:3" x14ac:dyDescent="0.25">
      <c r="A4" s="3">
        <v>0</v>
      </c>
      <c r="B4">
        <v>0.44033231091310387</v>
      </c>
      <c r="C4">
        <v>0.35882870125201394</v>
      </c>
    </row>
    <row r="5" spans="1:3" x14ac:dyDescent="0.25">
      <c r="A5" s="3">
        <v>1</v>
      </c>
      <c r="B5">
        <v>0.40729666284219612</v>
      </c>
      <c r="C5">
        <v>0.32995034688716385</v>
      </c>
    </row>
    <row r="6" spans="1:3" x14ac:dyDescent="0.25">
      <c r="A6" s="3">
        <v>2</v>
      </c>
      <c r="B6">
        <v>0.38229277239286374</v>
      </c>
      <c r="C6">
        <v>0.30896499314726061</v>
      </c>
    </row>
    <row r="7" spans="1:3" x14ac:dyDescent="0.25">
      <c r="A7" s="3">
        <v>3</v>
      </c>
      <c r="B7">
        <v>0.37437729064870695</v>
      </c>
      <c r="C7">
        <v>0.29930642372320881</v>
      </c>
    </row>
    <row r="8" spans="1:3" x14ac:dyDescent="0.25">
      <c r="A8" s="3">
        <v>4</v>
      </c>
      <c r="B8">
        <v>0.36920958379110369</v>
      </c>
      <c r="C8">
        <v>0.29195087823609456</v>
      </c>
    </row>
    <row r="9" spans="1:3" x14ac:dyDescent="0.25">
      <c r="A9" s="3">
        <v>5</v>
      </c>
      <c r="B9">
        <v>0.373922999036994</v>
      </c>
      <c r="C9">
        <v>0.2969621243949605</v>
      </c>
    </row>
    <row r="10" spans="1:3" x14ac:dyDescent="0.25">
      <c r="A10" s="3">
        <v>6</v>
      </c>
      <c r="B10">
        <v>0.38669598397597271</v>
      </c>
      <c r="C10">
        <v>0.30238074944229004</v>
      </c>
    </row>
    <row r="11" spans="1:3" x14ac:dyDescent="0.25">
      <c r="A11" s="3">
        <v>7</v>
      </c>
      <c r="B11">
        <v>0.44294833960010493</v>
      </c>
      <c r="C11">
        <v>0.33345070406464927</v>
      </c>
    </row>
    <row r="12" spans="1:3" x14ac:dyDescent="0.25">
      <c r="A12" s="3">
        <v>8</v>
      </c>
      <c r="B12">
        <v>0.49242030782283785</v>
      </c>
      <c r="C12">
        <v>0.38726468952641513</v>
      </c>
    </row>
    <row r="13" spans="1:3" x14ac:dyDescent="0.25">
      <c r="A13" s="3">
        <v>9</v>
      </c>
      <c r="B13">
        <v>0.45916179171806487</v>
      </c>
      <c r="C13">
        <v>0.42186290944900628</v>
      </c>
    </row>
    <row r="14" spans="1:3" x14ac:dyDescent="0.25">
      <c r="A14" s="3">
        <v>10</v>
      </c>
      <c r="B14">
        <v>0.41672427863876738</v>
      </c>
      <c r="C14">
        <v>0.42086693425278376</v>
      </c>
    </row>
    <row r="15" spans="1:3" x14ac:dyDescent="0.25">
      <c r="A15" s="3">
        <v>11</v>
      </c>
      <c r="B15">
        <v>0.3765348606345098</v>
      </c>
      <c r="C15">
        <v>0.40544650186090397</v>
      </c>
    </row>
    <row r="16" spans="1:3" x14ac:dyDescent="0.25">
      <c r="A16" s="3">
        <v>12</v>
      </c>
      <c r="B16">
        <v>0.34137731223559387</v>
      </c>
      <c r="C16">
        <v>0.39643838146855259</v>
      </c>
    </row>
    <row r="17" spans="1:3" x14ac:dyDescent="0.25">
      <c r="A17" s="3">
        <v>13</v>
      </c>
      <c r="B17">
        <v>0.34132859281103256</v>
      </c>
      <c r="C17">
        <v>0.37161496669299698</v>
      </c>
    </row>
    <row r="18" spans="1:3" x14ac:dyDescent="0.25">
      <c r="A18" s="3">
        <v>14</v>
      </c>
      <c r="B18">
        <v>0.3452105099639533</v>
      </c>
      <c r="C18">
        <v>0.33969680832337612</v>
      </c>
    </row>
    <row r="19" spans="1:3" x14ac:dyDescent="0.25">
      <c r="A19" s="3">
        <v>15</v>
      </c>
      <c r="B19">
        <v>0.33954423726302063</v>
      </c>
      <c r="C19">
        <v>0.33056148180743072</v>
      </c>
    </row>
    <row r="20" spans="1:3" x14ac:dyDescent="0.25">
      <c r="A20" s="3">
        <v>16</v>
      </c>
      <c r="B20">
        <v>0.35182109402026229</v>
      </c>
      <c r="C20">
        <v>0.32906480466222748</v>
      </c>
    </row>
    <row r="21" spans="1:3" x14ac:dyDescent="0.25">
      <c r="A21" s="3">
        <v>17</v>
      </c>
      <c r="B21">
        <v>0.37886248350385515</v>
      </c>
      <c r="C21">
        <v>0.33793596378500923</v>
      </c>
    </row>
    <row r="22" spans="1:3" x14ac:dyDescent="0.25">
      <c r="A22" s="3">
        <v>18</v>
      </c>
      <c r="B22">
        <v>0.45289329735959372</v>
      </c>
      <c r="C22">
        <v>0.37925799380290759</v>
      </c>
    </row>
    <row r="23" spans="1:3" x14ac:dyDescent="0.25">
      <c r="A23" s="3">
        <v>19</v>
      </c>
      <c r="B23">
        <v>0.50927901937348485</v>
      </c>
      <c r="C23">
        <v>0.43606789147003072</v>
      </c>
    </row>
    <row r="24" spans="1:3" x14ac:dyDescent="0.25">
      <c r="A24" s="3">
        <v>20</v>
      </c>
      <c r="B24">
        <v>0.50952227679484197</v>
      </c>
      <c r="C24">
        <v>0.44342236266657398</v>
      </c>
    </row>
    <row r="25" spans="1:3" x14ac:dyDescent="0.25">
      <c r="A25" s="3">
        <v>21</v>
      </c>
      <c r="B25">
        <v>0.53154413275939105</v>
      </c>
      <c r="C25">
        <v>0.42845039160626219</v>
      </c>
    </row>
    <row r="26" spans="1:3" x14ac:dyDescent="0.25">
      <c r="A26" s="3">
        <v>22</v>
      </c>
      <c r="B26">
        <v>0.5115679464552374</v>
      </c>
      <c r="C26">
        <v>0.40265905681419301</v>
      </c>
    </row>
    <row r="27" spans="1:3" x14ac:dyDescent="0.25">
      <c r="A27" s="3">
        <v>23</v>
      </c>
      <c r="B27">
        <v>0.47654753557129026</v>
      </c>
      <c r="C27">
        <v>0.38669910566562005</v>
      </c>
    </row>
    <row r="28" spans="1:3" x14ac:dyDescent="0.25">
      <c r="A28" s="3" t="s">
        <v>69</v>
      </c>
      <c r="B28">
        <v>10.011415620126783</v>
      </c>
      <c r="C28">
        <v>8.7391051650019307</v>
      </c>
    </row>
  </sheetData>
  <pageMargins left="0.7" right="0.7" top="0.75" bottom="0.75" header="0.3" footer="0.3"/>
  <headerFooter>
    <oddFooter>&amp;C_x000D_&amp;1#&amp;"Calibri"&amp;7&amp;K000000 In-Confidence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67B4-DF80-4964-9B54-5139BAAD37FE}">
  <dimension ref="A1:G289"/>
  <sheetViews>
    <sheetView workbookViewId="0">
      <selection activeCell="I9" sqref="I9"/>
    </sheetView>
  </sheetViews>
  <sheetFormatPr defaultRowHeight="15" x14ac:dyDescent="0.25"/>
  <sheetData>
    <row r="1" spans="1:7" x14ac:dyDescent="0.25">
      <c r="A1" s="4" t="s">
        <v>72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  <c r="G1" s="6" t="s">
        <v>78</v>
      </c>
    </row>
    <row r="2" spans="1:7" x14ac:dyDescent="0.25">
      <c r="A2" s="7" t="s">
        <v>79</v>
      </c>
      <c r="B2" s="8" t="s">
        <v>80</v>
      </c>
      <c r="C2" s="8" t="s">
        <v>81</v>
      </c>
      <c r="D2" s="8" t="s">
        <v>85</v>
      </c>
      <c r="E2" s="8">
        <v>2024</v>
      </c>
      <c r="F2" s="8">
        <v>0</v>
      </c>
      <c r="G2" s="9">
        <v>15.078748460423791</v>
      </c>
    </row>
    <row r="3" spans="1:7" x14ac:dyDescent="0.25">
      <c r="A3" s="10" t="s">
        <v>79</v>
      </c>
      <c r="B3" s="11" t="s">
        <v>80</v>
      </c>
      <c r="C3" s="11" t="s">
        <v>81</v>
      </c>
      <c r="D3" s="11" t="s">
        <v>85</v>
      </c>
      <c r="E3" s="11">
        <v>2024</v>
      </c>
      <c r="F3" s="11">
        <v>1</v>
      </c>
      <c r="G3" s="12">
        <v>9.1223741380603531</v>
      </c>
    </row>
    <row r="4" spans="1:7" x14ac:dyDescent="0.25">
      <c r="A4" s="7" t="s">
        <v>79</v>
      </c>
      <c r="B4" s="8" t="s">
        <v>80</v>
      </c>
      <c r="C4" s="8" t="s">
        <v>81</v>
      </c>
      <c r="D4" s="8" t="s">
        <v>85</v>
      </c>
      <c r="E4" s="8">
        <v>2024</v>
      </c>
      <c r="F4" s="8">
        <v>2</v>
      </c>
      <c r="G4" s="9">
        <v>7.6296694192652268</v>
      </c>
    </row>
    <row r="5" spans="1:7" x14ac:dyDescent="0.25">
      <c r="A5" s="10" t="s">
        <v>79</v>
      </c>
      <c r="B5" s="11" t="s">
        <v>80</v>
      </c>
      <c r="C5" s="11" t="s">
        <v>81</v>
      </c>
      <c r="D5" s="11" t="s">
        <v>85</v>
      </c>
      <c r="E5" s="11">
        <v>2024</v>
      </c>
      <c r="F5" s="11">
        <v>3</v>
      </c>
      <c r="G5" s="12">
        <v>7.4259729846068616</v>
      </c>
    </row>
    <row r="6" spans="1:7" x14ac:dyDescent="0.25">
      <c r="A6" s="7" t="s">
        <v>79</v>
      </c>
      <c r="B6" s="8" t="s">
        <v>80</v>
      </c>
      <c r="C6" s="8" t="s">
        <v>81</v>
      </c>
      <c r="D6" s="8" t="s">
        <v>85</v>
      </c>
      <c r="E6" s="8">
        <v>2024</v>
      </c>
      <c r="F6" s="8">
        <v>4</v>
      </c>
      <c r="G6" s="9">
        <v>7.222613605290177</v>
      </c>
    </row>
    <row r="7" spans="1:7" x14ac:dyDescent="0.25">
      <c r="A7" s="10" t="s">
        <v>79</v>
      </c>
      <c r="B7" s="11" t="s">
        <v>80</v>
      </c>
      <c r="C7" s="11" t="s">
        <v>81</v>
      </c>
      <c r="D7" s="11" t="s">
        <v>85</v>
      </c>
      <c r="E7" s="11">
        <v>2024</v>
      </c>
      <c r="F7" s="11">
        <v>5</v>
      </c>
      <c r="G7" s="12">
        <v>10.000084536970848</v>
      </c>
    </row>
    <row r="8" spans="1:7" x14ac:dyDescent="0.25">
      <c r="A8" s="7" t="s">
        <v>79</v>
      </c>
      <c r="B8" s="8" t="s">
        <v>80</v>
      </c>
      <c r="C8" s="8" t="s">
        <v>81</v>
      </c>
      <c r="D8" s="8" t="s">
        <v>85</v>
      </c>
      <c r="E8" s="8">
        <v>2024</v>
      </c>
      <c r="F8" s="8">
        <v>6</v>
      </c>
      <c r="G8" s="9">
        <v>29.752525934946817</v>
      </c>
    </row>
    <row r="9" spans="1:7" x14ac:dyDescent="0.25">
      <c r="A9" s="10" t="s">
        <v>79</v>
      </c>
      <c r="B9" s="11" t="s">
        <v>80</v>
      </c>
      <c r="C9" s="11" t="s">
        <v>81</v>
      </c>
      <c r="D9" s="11" t="s">
        <v>85</v>
      </c>
      <c r="E9" s="11">
        <v>2024</v>
      </c>
      <c r="F9" s="11">
        <v>7</v>
      </c>
      <c r="G9" s="12">
        <v>62.099880024270249</v>
      </c>
    </row>
    <row r="10" spans="1:7" x14ac:dyDescent="0.25">
      <c r="A10" s="7" t="s">
        <v>79</v>
      </c>
      <c r="B10" s="8" t="s">
        <v>80</v>
      </c>
      <c r="C10" s="8" t="s">
        <v>81</v>
      </c>
      <c r="D10" s="8" t="s">
        <v>85</v>
      </c>
      <c r="E10" s="8">
        <v>2024</v>
      </c>
      <c r="F10" s="8">
        <v>8</v>
      </c>
      <c r="G10" s="9">
        <v>38.737654109143371</v>
      </c>
    </row>
    <row r="11" spans="1:7" x14ac:dyDescent="0.25">
      <c r="A11" s="10" t="s">
        <v>79</v>
      </c>
      <c r="B11" s="11" t="s">
        <v>80</v>
      </c>
      <c r="C11" s="11" t="s">
        <v>81</v>
      </c>
      <c r="D11" s="11" t="s">
        <v>85</v>
      </c>
      <c r="E11" s="11">
        <v>2024</v>
      </c>
      <c r="F11" s="11">
        <v>9</v>
      </c>
      <c r="G11" s="12">
        <v>47.302872082660748</v>
      </c>
    </row>
    <row r="12" spans="1:7" x14ac:dyDescent="0.25">
      <c r="A12" s="7" t="s">
        <v>79</v>
      </c>
      <c r="B12" s="8" t="s">
        <v>80</v>
      </c>
      <c r="C12" s="8" t="s">
        <v>81</v>
      </c>
      <c r="D12" s="8" t="s">
        <v>85</v>
      </c>
      <c r="E12" s="8">
        <v>2024</v>
      </c>
      <c r="F12" s="8">
        <v>10</v>
      </c>
      <c r="G12" s="9">
        <v>48.40512771688136</v>
      </c>
    </row>
    <row r="13" spans="1:7" x14ac:dyDescent="0.25">
      <c r="A13" s="10" t="s">
        <v>79</v>
      </c>
      <c r="B13" s="11" t="s">
        <v>80</v>
      </c>
      <c r="C13" s="11" t="s">
        <v>81</v>
      </c>
      <c r="D13" s="11" t="s">
        <v>85</v>
      </c>
      <c r="E13" s="11">
        <v>2024</v>
      </c>
      <c r="F13" s="11">
        <v>11</v>
      </c>
      <c r="G13" s="12">
        <v>76.014660640745021</v>
      </c>
    </row>
    <row r="14" spans="1:7" x14ac:dyDescent="0.25">
      <c r="A14" s="7" t="s">
        <v>79</v>
      </c>
      <c r="B14" s="8" t="s">
        <v>80</v>
      </c>
      <c r="C14" s="8" t="s">
        <v>81</v>
      </c>
      <c r="D14" s="8" t="s">
        <v>85</v>
      </c>
      <c r="E14" s="8">
        <v>2024</v>
      </c>
      <c r="F14" s="8">
        <v>12</v>
      </c>
      <c r="G14" s="9">
        <v>99.032469156107268</v>
      </c>
    </row>
    <row r="15" spans="1:7" x14ac:dyDescent="0.25">
      <c r="A15" s="10" t="s">
        <v>79</v>
      </c>
      <c r="B15" s="11" t="s">
        <v>80</v>
      </c>
      <c r="C15" s="11" t="s">
        <v>81</v>
      </c>
      <c r="D15" s="11" t="s">
        <v>85</v>
      </c>
      <c r="E15" s="11">
        <v>2024</v>
      </c>
      <c r="F15" s="11">
        <v>13</v>
      </c>
      <c r="G15" s="12">
        <v>79.93792632341551</v>
      </c>
    </row>
    <row r="16" spans="1:7" x14ac:dyDescent="0.25">
      <c r="A16" s="7" t="s">
        <v>79</v>
      </c>
      <c r="B16" s="8" t="s">
        <v>80</v>
      </c>
      <c r="C16" s="8" t="s">
        <v>81</v>
      </c>
      <c r="D16" s="8" t="s">
        <v>85</v>
      </c>
      <c r="E16" s="8">
        <v>2024</v>
      </c>
      <c r="F16" s="8">
        <v>14</v>
      </c>
      <c r="G16" s="9">
        <v>69.260779104461633</v>
      </c>
    </row>
    <row r="17" spans="1:7" x14ac:dyDescent="0.25">
      <c r="A17" s="10" t="s">
        <v>79</v>
      </c>
      <c r="B17" s="11" t="s">
        <v>80</v>
      </c>
      <c r="C17" s="11" t="s">
        <v>81</v>
      </c>
      <c r="D17" s="11" t="s">
        <v>85</v>
      </c>
      <c r="E17" s="11">
        <v>2024</v>
      </c>
      <c r="F17" s="11">
        <v>15</v>
      </c>
      <c r="G17" s="12">
        <v>105.83015654374198</v>
      </c>
    </row>
    <row r="18" spans="1:7" x14ac:dyDescent="0.25">
      <c r="A18" s="7" t="s">
        <v>79</v>
      </c>
      <c r="B18" s="8" t="s">
        <v>80</v>
      </c>
      <c r="C18" s="8" t="s">
        <v>81</v>
      </c>
      <c r="D18" s="8" t="s">
        <v>85</v>
      </c>
      <c r="E18" s="8">
        <v>2024</v>
      </c>
      <c r="F18" s="8">
        <v>16</v>
      </c>
      <c r="G18" s="9">
        <v>440.3355225307912</v>
      </c>
    </row>
    <row r="19" spans="1:7" x14ac:dyDescent="0.25">
      <c r="A19" s="10" t="s">
        <v>79</v>
      </c>
      <c r="B19" s="11" t="s">
        <v>80</v>
      </c>
      <c r="C19" s="11" t="s">
        <v>81</v>
      </c>
      <c r="D19" s="11" t="s">
        <v>85</v>
      </c>
      <c r="E19" s="11">
        <v>2024</v>
      </c>
      <c r="F19" s="11">
        <v>17</v>
      </c>
      <c r="G19" s="12">
        <v>877.4550401716964</v>
      </c>
    </row>
    <row r="20" spans="1:7" x14ac:dyDescent="0.25">
      <c r="A20" s="7" t="s">
        <v>79</v>
      </c>
      <c r="B20" s="8" t="s">
        <v>80</v>
      </c>
      <c r="C20" s="8" t="s">
        <v>81</v>
      </c>
      <c r="D20" s="8" t="s">
        <v>85</v>
      </c>
      <c r="E20" s="8">
        <v>2024</v>
      </c>
      <c r="F20" s="8">
        <v>18</v>
      </c>
      <c r="G20" s="9">
        <v>650.02268078432428</v>
      </c>
    </row>
    <row r="21" spans="1:7" x14ac:dyDescent="0.25">
      <c r="A21" s="10" t="s">
        <v>79</v>
      </c>
      <c r="B21" s="11" t="s">
        <v>80</v>
      </c>
      <c r="C21" s="11" t="s">
        <v>81</v>
      </c>
      <c r="D21" s="11" t="s">
        <v>85</v>
      </c>
      <c r="E21" s="11">
        <v>2024</v>
      </c>
      <c r="F21" s="11">
        <v>19</v>
      </c>
      <c r="G21" s="12">
        <v>434.15519411598319</v>
      </c>
    </row>
    <row r="22" spans="1:7" x14ac:dyDescent="0.25">
      <c r="A22" s="7" t="s">
        <v>79</v>
      </c>
      <c r="B22" s="8" t="s">
        <v>80</v>
      </c>
      <c r="C22" s="8" t="s">
        <v>81</v>
      </c>
      <c r="D22" s="8" t="s">
        <v>85</v>
      </c>
      <c r="E22" s="8">
        <v>2024</v>
      </c>
      <c r="F22" s="8">
        <v>20</v>
      </c>
      <c r="G22" s="9">
        <v>177.64915372527091</v>
      </c>
    </row>
    <row r="23" spans="1:7" x14ac:dyDescent="0.25">
      <c r="A23" s="10" t="s">
        <v>79</v>
      </c>
      <c r="B23" s="11" t="s">
        <v>80</v>
      </c>
      <c r="C23" s="11" t="s">
        <v>81</v>
      </c>
      <c r="D23" s="11" t="s">
        <v>85</v>
      </c>
      <c r="E23" s="11">
        <v>2024</v>
      </c>
      <c r="F23" s="11">
        <v>21</v>
      </c>
      <c r="G23" s="12">
        <v>61.39689976790492</v>
      </c>
    </row>
    <row r="24" spans="1:7" x14ac:dyDescent="0.25">
      <c r="A24" s="7" t="s">
        <v>79</v>
      </c>
      <c r="B24" s="8" t="s">
        <v>80</v>
      </c>
      <c r="C24" s="8" t="s">
        <v>81</v>
      </c>
      <c r="D24" s="8" t="s">
        <v>85</v>
      </c>
      <c r="E24" s="8">
        <v>2024</v>
      </c>
      <c r="F24" s="8">
        <v>22</v>
      </c>
      <c r="G24" s="9">
        <v>28.931847546721347</v>
      </c>
    </row>
    <row r="25" spans="1:7" x14ac:dyDescent="0.25">
      <c r="A25" s="10" t="s">
        <v>79</v>
      </c>
      <c r="B25" s="11" t="s">
        <v>80</v>
      </c>
      <c r="C25" s="11" t="s">
        <v>81</v>
      </c>
      <c r="D25" s="11" t="s">
        <v>85</v>
      </c>
      <c r="E25" s="11">
        <v>2024</v>
      </c>
      <c r="F25" s="11">
        <v>23</v>
      </c>
      <c r="G25" s="12">
        <v>19.811019567338139</v>
      </c>
    </row>
    <row r="26" spans="1:7" x14ac:dyDescent="0.25">
      <c r="A26" s="7" t="s">
        <v>79</v>
      </c>
      <c r="B26" s="8" t="s">
        <v>80</v>
      </c>
      <c r="C26" s="8" t="s">
        <v>81</v>
      </c>
      <c r="D26" s="8" t="s">
        <v>86</v>
      </c>
      <c r="E26" s="8">
        <v>2024</v>
      </c>
      <c r="F26" s="8">
        <v>0</v>
      </c>
      <c r="G26" s="9">
        <v>0.28443445171232873</v>
      </c>
    </row>
    <row r="27" spans="1:7" x14ac:dyDescent="0.25">
      <c r="A27" s="10" t="s">
        <v>79</v>
      </c>
      <c r="B27" s="11" t="s">
        <v>80</v>
      </c>
      <c r="C27" s="11" t="s">
        <v>81</v>
      </c>
      <c r="D27" s="11" t="s">
        <v>86</v>
      </c>
      <c r="E27" s="11">
        <v>2024</v>
      </c>
      <c r="F27" s="11">
        <v>0</v>
      </c>
      <c r="G27" s="12">
        <v>0</v>
      </c>
    </row>
    <row r="28" spans="1:7" x14ac:dyDescent="0.25">
      <c r="A28" s="7" t="s">
        <v>79</v>
      </c>
      <c r="B28" s="8" t="s">
        <v>80</v>
      </c>
      <c r="C28" s="8" t="s">
        <v>81</v>
      </c>
      <c r="D28" s="8" t="s">
        <v>86</v>
      </c>
      <c r="E28" s="8">
        <v>2024</v>
      </c>
      <c r="F28" s="8">
        <v>1</v>
      </c>
      <c r="G28" s="9">
        <v>0</v>
      </c>
    </row>
    <row r="29" spans="1:7" x14ac:dyDescent="0.25">
      <c r="A29" s="10" t="s">
        <v>79</v>
      </c>
      <c r="B29" s="11" t="s">
        <v>80</v>
      </c>
      <c r="C29" s="11" t="s">
        <v>81</v>
      </c>
      <c r="D29" s="11" t="s">
        <v>86</v>
      </c>
      <c r="E29" s="11">
        <v>2024</v>
      </c>
      <c r="F29" s="11">
        <v>1</v>
      </c>
      <c r="G29" s="12">
        <v>0.28443445171232873</v>
      </c>
    </row>
    <row r="30" spans="1:7" x14ac:dyDescent="0.25">
      <c r="A30" s="7" t="s">
        <v>79</v>
      </c>
      <c r="B30" s="8" t="s">
        <v>80</v>
      </c>
      <c r="C30" s="8" t="s">
        <v>81</v>
      </c>
      <c r="D30" s="8" t="s">
        <v>86</v>
      </c>
      <c r="E30" s="8">
        <v>2024</v>
      </c>
      <c r="F30" s="8">
        <v>2</v>
      </c>
      <c r="G30" s="9">
        <v>0.28443445171232873</v>
      </c>
    </row>
    <row r="31" spans="1:7" x14ac:dyDescent="0.25">
      <c r="A31" s="10" t="s">
        <v>79</v>
      </c>
      <c r="B31" s="11" t="s">
        <v>80</v>
      </c>
      <c r="C31" s="11" t="s">
        <v>81</v>
      </c>
      <c r="D31" s="11" t="s">
        <v>86</v>
      </c>
      <c r="E31" s="11">
        <v>2024</v>
      </c>
      <c r="F31" s="11">
        <v>2</v>
      </c>
      <c r="G31" s="12">
        <v>0</v>
      </c>
    </row>
    <row r="32" spans="1:7" x14ac:dyDescent="0.25">
      <c r="A32" s="7" t="s">
        <v>79</v>
      </c>
      <c r="B32" s="8" t="s">
        <v>80</v>
      </c>
      <c r="C32" s="8" t="s">
        <v>81</v>
      </c>
      <c r="D32" s="8" t="s">
        <v>86</v>
      </c>
      <c r="E32" s="8">
        <v>2024</v>
      </c>
      <c r="F32" s="8">
        <v>3</v>
      </c>
      <c r="G32" s="9">
        <v>0.28443445171232873</v>
      </c>
    </row>
    <row r="33" spans="1:7" x14ac:dyDescent="0.25">
      <c r="A33" s="10" t="s">
        <v>79</v>
      </c>
      <c r="B33" s="11" t="s">
        <v>80</v>
      </c>
      <c r="C33" s="11" t="s">
        <v>81</v>
      </c>
      <c r="D33" s="11" t="s">
        <v>86</v>
      </c>
      <c r="E33" s="11">
        <v>2024</v>
      </c>
      <c r="F33" s="11">
        <v>3</v>
      </c>
      <c r="G33" s="12">
        <v>0</v>
      </c>
    </row>
    <row r="34" spans="1:7" x14ac:dyDescent="0.25">
      <c r="A34" s="7" t="s">
        <v>79</v>
      </c>
      <c r="B34" s="8" t="s">
        <v>80</v>
      </c>
      <c r="C34" s="8" t="s">
        <v>81</v>
      </c>
      <c r="D34" s="8" t="s">
        <v>86</v>
      </c>
      <c r="E34" s="8">
        <v>2024</v>
      </c>
      <c r="F34" s="8">
        <v>4</v>
      </c>
      <c r="G34" s="9">
        <v>0</v>
      </c>
    </row>
    <row r="35" spans="1:7" x14ac:dyDescent="0.25">
      <c r="A35" s="10" t="s">
        <v>79</v>
      </c>
      <c r="B35" s="11" t="s">
        <v>80</v>
      </c>
      <c r="C35" s="11" t="s">
        <v>81</v>
      </c>
      <c r="D35" s="11" t="s">
        <v>86</v>
      </c>
      <c r="E35" s="11">
        <v>2024</v>
      </c>
      <c r="F35" s="11">
        <v>4</v>
      </c>
      <c r="G35" s="12">
        <v>0.28443445171232873</v>
      </c>
    </row>
    <row r="36" spans="1:7" x14ac:dyDescent="0.25">
      <c r="A36" s="7" t="s">
        <v>79</v>
      </c>
      <c r="B36" s="8" t="s">
        <v>80</v>
      </c>
      <c r="C36" s="8" t="s">
        <v>81</v>
      </c>
      <c r="D36" s="8" t="s">
        <v>86</v>
      </c>
      <c r="E36" s="8">
        <v>2024</v>
      </c>
      <c r="F36" s="8">
        <v>5</v>
      </c>
      <c r="G36" s="9">
        <v>0</v>
      </c>
    </row>
    <row r="37" spans="1:7" x14ac:dyDescent="0.25">
      <c r="A37" s="10" t="s">
        <v>79</v>
      </c>
      <c r="B37" s="11" t="s">
        <v>80</v>
      </c>
      <c r="C37" s="11" t="s">
        <v>81</v>
      </c>
      <c r="D37" s="11" t="s">
        <v>86</v>
      </c>
      <c r="E37" s="11">
        <v>2024</v>
      </c>
      <c r="F37" s="11">
        <v>5</v>
      </c>
      <c r="G37" s="12">
        <v>0.28443445171232873</v>
      </c>
    </row>
    <row r="38" spans="1:7" x14ac:dyDescent="0.25">
      <c r="A38" s="7" t="s">
        <v>79</v>
      </c>
      <c r="B38" s="8" t="s">
        <v>80</v>
      </c>
      <c r="C38" s="8" t="s">
        <v>81</v>
      </c>
      <c r="D38" s="8" t="s">
        <v>86</v>
      </c>
      <c r="E38" s="8">
        <v>2024</v>
      </c>
      <c r="F38" s="8">
        <v>6</v>
      </c>
      <c r="G38" s="9">
        <v>0.28443445171232873</v>
      </c>
    </row>
    <row r="39" spans="1:7" x14ac:dyDescent="0.25">
      <c r="A39" s="10" t="s">
        <v>79</v>
      </c>
      <c r="B39" s="11" t="s">
        <v>80</v>
      </c>
      <c r="C39" s="11" t="s">
        <v>81</v>
      </c>
      <c r="D39" s="11" t="s">
        <v>86</v>
      </c>
      <c r="E39" s="11">
        <v>2024</v>
      </c>
      <c r="F39" s="11">
        <v>6</v>
      </c>
      <c r="G39" s="12">
        <v>0</v>
      </c>
    </row>
    <row r="40" spans="1:7" x14ac:dyDescent="0.25">
      <c r="A40" s="7" t="s">
        <v>79</v>
      </c>
      <c r="B40" s="8" t="s">
        <v>80</v>
      </c>
      <c r="C40" s="8" t="s">
        <v>81</v>
      </c>
      <c r="D40" s="8" t="s">
        <v>86</v>
      </c>
      <c r="E40" s="8">
        <v>2024</v>
      </c>
      <c r="F40" s="8">
        <v>7</v>
      </c>
      <c r="G40" s="9">
        <v>0.28443445171232873</v>
      </c>
    </row>
    <row r="41" spans="1:7" x14ac:dyDescent="0.25">
      <c r="A41" s="10" t="s">
        <v>79</v>
      </c>
      <c r="B41" s="11" t="s">
        <v>80</v>
      </c>
      <c r="C41" s="11" t="s">
        <v>81</v>
      </c>
      <c r="D41" s="11" t="s">
        <v>86</v>
      </c>
      <c r="E41" s="11">
        <v>2024</v>
      </c>
      <c r="F41" s="11">
        <v>7</v>
      </c>
      <c r="G41" s="12">
        <v>-3.4850819212453445</v>
      </c>
    </row>
    <row r="42" spans="1:7" x14ac:dyDescent="0.25">
      <c r="A42" s="7" t="s">
        <v>79</v>
      </c>
      <c r="B42" s="8" t="s">
        <v>80</v>
      </c>
      <c r="C42" s="8" t="s">
        <v>81</v>
      </c>
      <c r="D42" s="8" t="s">
        <v>86</v>
      </c>
      <c r="E42" s="8">
        <v>2024</v>
      </c>
      <c r="F42" s="8">
        <v>8</v>
      </c>
      <c r="G42" s="9">
        <v>-30.01325949942364</v>
      </c>
    </row>
    <row r="43" spans="1:7" x14ac:dyDescent="0.25">
      <c r="A43" s="10" t="s">
        <v>79</v>
      </c>
      <c r="B43" s="11" t="s">
        <v>80</v>
      </c>
      <c r="C43" s="11" t="s">
        <v>81</v>
      </c>
      <c r="D43" s="11" t="s">
        <v>86</v>
      </c>
      <c r="E43" s="11">
        <v>2024</v>
      </c>
      <c r="F43" s="11">
        <v>8</v>
      </c>
      <c r="G43" s="12">
        <v>0.28443445171232873</v>
      </c>
    </row>
    <row r="44" spans="1:7" x14ac:dyDescent="0.25">
      <c r="A44" s="7" t="s">
        <v>79</v>
      </c>
      <c r="B44" s="8" t="s">
        <v>80</v>
      </c>
      <c r="C44" s="8" t="s">
        <v>81</v>
      </c>
      <c r="D44" s="8" t="s">
        <v>86</v>
      </c>
      <c r="E44" s="8">
        <v>2024</v>
      </c>
      <c r="F44" s="8">
        <v>9</v>
      </c>
      <c r="G44" s="9">
        <v>-57.298940199950657</v>
      </c>
    </row>
    <row r="45" spans="1:7" x14ac:dyDescent="0.25">
      <c r="A45" s="10" t="s">
        <v>79</v>
      </c>
      <c r="B45" s="11" t="s">
        <v>80</v>
      </c>
      <c r="C45" s="11" t="s">
        <v>81</v>
      </c>
      <c r="D45" s="11" t="s">
        <v>86</v>
      </c>
      <c r="E45" s="11">
        <v>2024</v>
      </c>
      <c r="F45" s="11">
        <v>9</v>
      </c>
      <c r="G45" s="12">
        <v>0.28443445171232873</v>
      </c>
    </row>
    <row r="46" spans="1:7" x14ac:dyDescent="0.25">
      <c r="A46" s="7" t="s">
        <v>79</v>
      </c>
      <c r="B46" s="8" t="s">
        <v>80</v>
      </c>
      <c r="C46" s="8" t="s">
        <v>81</v>
      </c>
      <c r="D46" s="8" t="s">
        <v>86</v>
      </c>
      <c r="E46" s="8">
        <v>2024</v>
      </c>
      <c r="F46" s="8">
        <v>10</v>
      </c>
      <c r="G46" s="9">
        <v>0.28443445171232873</v>
      </c>
    </row>
    <row r="47" spans="1:7" x14ac:dyDescent="0.25">
      <c r="A47" s="10" t="s">
        <v>79</v>
      </c>
      <c r="B47" s="11" t="s">
        <v>80</v>
      </c>
      <c r="C47" s="11" t="s">
        <v>81</v>
      </c>
      <c r="D47" s="11" t="s">
        <v>86</v>
      </c>
      <c r="E47" s="11">
        <v>2024</v>
      </c>
      <c r="F47" s="11">
        <v>10</v>
      </c>
      <c r="G47" s="12">
        <v>-78.651605663551351</v>
      </c>
    </row>
    <row r="48" spans="1:7" x14ac:dyDescent="0.25">
      <c r="A48" s="7" t="s">
        <v>79</v>
      </c>
      <c r="B48" s="8" t="s">
        <v>80</v>
      </c>
      <c r="C48" s="8" t="s">
        <v>81</v>
      </c>
      <c r="D48" s="8" t="s">
        <v>86</v>
      </c>
      <c r="E48" s="8">
        <v>2024</v>
      </c>
      <c r="F48" s="8">
        <v>11</v>
      </c>
      <c r="G48" s="9">
        <v>-92.168293787089851</v>
      </c>
    </row>
    <row r="49" spans="1:7" x14ac:dyDescent="0.25">
      <c r="A49" s="10" t="s">
        <v>79</v>
      </c>
      <c r="B49" s="11" t="s">
        <v>80</v>
      </c>
      <c r="C49" s="11" t="s">
        <v>81</v>
      </c>
      <c r="D49" s="11" t="s">
        <v>86</v>
      </c>
      <c r="E49" s="11">
        <v>2024</v>
      </c>
      <c r="F49" s="11">
        <v>11</v>
      </c>
      <c r="G49" s="12">
        <v>0.28443445171232873</v>
      </c>
    </row>
    <row r="50" spans="1:7" x14ac:dyDescent="0.25">
      <c r="A50" s="7" t="s">
        <v>79</v>
      </c>
      <c r="B50" s="8" t="s">
        <v>80</v>
      </c>
      <c r="C50" s="8" t="s">
        <v>81</v>
      </c>
      <c r="D50" s="8" t="s">
        <v>86</v>
      </c>
      <c r="E50" s="8">
        <v>2024</v>
      </c>
      <c r="F50" s="8">
        <v>12</v>
      </c>
      <c r="G50" s="9">
        <v>-96.524275307776293</v>
      </c>
    </row>
    <row r="51" spans="1:7" x14ac:dyDescent="0.25">
      <c r="A51" s="10" t="s">
        <v>79</v>
      </c>
      <c r="B51" s="11" t="s">
        <v>80</v>
      </c>
      <c r="C51" s="11" t="s">
        <v>81</v>
      </c>
      <c r="D51" s="11" t="s">
        <v>86</v>
      </c>
      <c r="E51" s="11">
        <v>2024</v>
      </c>
      <c r="F51" s="11">
        <v>12</v>
      </c>
      <c r="G51" s="12">
        <v>0.28443445171232873</v>
      </c>
    </row>
    <row r="52" spans="1:7" x14ac:dyDescent="0.25">
      <c r="A52" s="7" t="s">
        <v>79</v>
      </c>
      <c r="B52" s="8" t="s">
        <v>80</v>
      </c>
      <c r="C52" s="8" t="s">
        <v>81</v>
      </c>
      <c r="D52" s="8" t="s">
        <v>86</v>
      </c>
      <c r="E52" s="8">
        <v>2024</v>
      </c>
      <c r="F52" s="8">
        <v>13</v>
      </c>
      <c r="G52" s="9">
        <v>0.28443445171232873</v>
      </c>
    </row>
    <row r="53" spans="1:7" x14ac:dyDescent="0.25">
      <c r="A53" s="10" t="s">
        <v>79</v>
      </c>
      <c r="B53" s="11" t="s">
        <v>80</v>
      </c>
      <c r="C53" s="11" t="s">
        <v>81</v>
      </c>
      <c r="D53" s="11" t="s">
        <v>86</v>
      </c>
      <c r="E53" s="11">
        <v>2024</v>
      </c>
      <c r="F53" s="11">
        <v>13</v>
      </c>
      <c r="G53" s="12">
        <v>-91.22185404897418</v>
      </c>
    </row>
    <row r="54" spans="1:7" x14ac:dyDescent="0.25">
      <c r="A54" s="7" t="s">
        <v>79</v>
      </c>
      <c r="B54" s="8" t="s">
        <v>80</v>
      </c>
      <c r="C54" s="8" t="s">
        <v>81</v>
      </c>
      <c r="D54" s="8" t="s">
        <v>86</v>
      </c>
      <c r="E54" s="8">
        <v>2024</v>
      </c>
      <c r="F54" s="8">
        <v>14</v>
      </c>
      <c r="G54" s="9">
        <v>-76.854882670057464</v>
      </c>
    </row>
    <row r="55" spans="1:7" x14ac:dyDescent="0.25">
      <c r="A55" s="10" t="s">
        <v>79</v>
      </c>
      <c r="B55" s="11" t="s">
        <v>80</v>
      </c>
      <c r="C55" s="11" t="s">
        <v>81</v>
      </c>
      <c r="D55" s="11" t="s">
        <v>86</v>
      </c>
      <c r="E55" s="11">
        <v>2024</v>
      </c>
      <c r="F55" s="11">
        <v>14</v>
      </c>
      <c r="G55" s="12">
        <v>0.28443445171232873</v>
      </c>
    </row>
    <row r="56" spans="1:7" x14ac:dyDescent="0.25">
      <c r="A56" s="7" t="s">
        <v>79</v>
      </c>
      <c r="B56" s="8" t="s">
        <v>80</v>
      </c>
      <c r="C56" s="8" t="s">
        <v>81</v>
      </c>
      <c r="D56" s="8" t="s">
        <v>86</v>
      </c>
      <c r="E56" s="8">
        <v>2024</v>
      </c>
      <c r="F56" s="8">
        <v>15</v>
      </c>
      <c r="G56" s="9">
        <v>0.28443445171232873</v>
      </c>
    </row>
    <row r="57" spans="1:7" x14ac:dyDescent="0.25">
      <c r="A57" s="10" t="s">
        <v>79</v>
      </c>
      <c r="B57" s="11" t="s">
        <v>80</v>
      </c>
      <c r="C57" s="11" t="s">
        <v>81</v>
      </c>
      <c r="D57" s="11" t="s">
        <v>86</v>
      </c>
      <c r="E57" s="11">
        <v>2024</v>
      </c>
      <c r="F57" s="11">
        <v>15</v>
      </c>
      <c r="G57" s="12">
        <v>-54.92089005248198</v>
      </c>
    </row>
    <row r="58" spans="1:7" x14ac:dyDescent="0.25">
      <c r="A58" s="7" t="s">
        <v>79</v>
      </c>
      <c r="B58" s="8" t="s">
        <v>80</v>
      </c>
      <c r="C58" s="8" t="s">
        <v>81</v>
      </c>
      <c r="D58" s="8" t="s">
        <v>86</v>
      </c>
      <c r="E58" s="8">
        <v>2024</v>
      </c>
      <c r="F58" s="8">
        <v>16</v>
      </c>
      <c r="G58" s="9">
        <v>0.28443445171232873</v>
      </c>
    </row>
    <row r="59" spans="1:7" x14ac:dyDescent="0.25">
      <c r="A59" s="10" t="s">
        <v>79</v>
      </c>
      <c r="B59" s="11" t="s">
        <v>80</v>
      </c>
      <c r="C59" s="11" t="s">
        <v>81</v>
      </c>
      <c r="D59" s="11" t="s">
        <v>86</v>
      </c>
      <c r="E59" s="11">
        <v>2024</v>
      </c>
      <c r="F59" s="11">
        <v>16</v>
      </c>
      <c r="G59" s="12">
        <v>-27.124403738201533</v>
      </c>
    </row>
    <row r="60" spans="1:7" x14ac:dyDescent="0.25">
      <c r="A60" s="7" t="s">
        <v>79</v>
      </c>
      <c r="B60" s="8" t="s">
        <v>80</v>
      </c>
      <c r="C60" s="8" t="s">
        <v>81</v>
      </c>
      <c r="D60" s="8" t="s">
        <v>86</v>
      </c>
      <c r="E60" s="8">
        <v>2024</v>
      </c>
      <c r="F60" s="8">
        <v>17</v>
      </c>
      <c r="G60" s="9">
        <v>0.28443445171232873</v>
      </c>
    </row>
    <row r="61" spans="1:7" x14ac:dyDescent="0.25">
      <c r="A61" s="10" t="s">
        <v>79</v>
      </c>
      <c r="B61" s="11" t="s">
        <v>80</v>
      </c>
      <c r="C61" s="11" t="s">
        <v>81</v>
      </c>
      <c r="D61" s="11" t="s">
        <v>86</v>
      </c>
      <c r="E61" s="11">
        <v>2024</v>
      </c>
      <c r="F61" s="11">
        <v>17</v>
      </c>
      <c r="G61" s="12">
        <v>-2.3437704066592207</v>
      </c>
    </row>
    <row r="62" spans="1:7" x14ac:dyDescent="0.25">
      <c r="A62" s="7" t="s">
        <v>79</v>
      </c>
      <c r="B62" s="8" t="s">
        <v>80</v>
      </c>
      <c r="C62" s="8" t="s">
        <v>81</v>
      </c>
      <c r="D62" s="8" t="s">
        <v>86</v>
      </c>
      <c r="E62" s="8">
        <v>2024</v>
      </c>
      <c r="F62" s="8">
        <v>18</v>
      </c>
      <c r="G62" s="9">
        <v>0.28443445171232873</v>
      </c>
    </row>
    <row r="63" spans="1:7" x14ac:dyDescent="0.25">
      <c r="A63" s="10" t="s">
        <v>79</v>
      </c>
      <c r="B63" s="11" t="s">
        <v>80</v>
      </c>
      <c r="C63" s="11" t="s">
        <v>81</v>
      </c>
      <c r="D63" s="11" t="s">
        <v>86</v>
      </c>
      <c r="E63" s="11">
        <v>2024</v>
      </c>
      <c r="F63" s="11">
        <v>18</v>
      </c>
      <c r="G63" s="12">
        <v>0</v>
      </c>
    </row>
    <row r="64" spans="1:7" x14ac:dyDescent="0.25">
      <c r="A64" s="7" t="s">
        <v>79</v>
      </c>
      <c r="B64" s="8" t="s">
        <v>80</v>
      </c>
      <c r="C64" s="8" t="s">
        <v>81</v>
      </c>
      <c r="D64" s="8" t="s">
        <v>86</v>
      </c>
      <c r="E64" s="8">
        <v>2024</v>
      </c>
      <c r="F64" s="8">
        <v>19</v>
      </c>
      <c r="G64" s="9">
        <v>0</v>
      </c>
    </row>
    <row r="65" spans="1:7" x14ac:dyDescent="0.25">
      <c r="A65" s="10" t="s">
        <v>79</v>
      </c>
      <c r="B65" s="11" t="s">
        <v>80</v>
      </c>
      <c r="C65" s="11" t="s">
        <v>81</v>
      </c>
      <c r="D65" s="11" t="s">
        <v>86</v>
      </c>
      <c r="E65" s="11">
        <v>2024</v>
      </c>
      <c r="F65" s="11">
        <v>19</v>
      </c>
      <c r="G65" s="12">
        <v>0.28443445171232873</v>
      </c>
    </row>
    <row r="66" spans="1:7" x14ac:dyDescent="0.25">
      <c r="A66" s="7" t="s">
        <v>79</v>
      </c>
      <c r="B66" s="8" t="s">
        <v>80</v>
      </c>
      <c r="C66" s="8" t="s">
        <v>81</v>
      </c>
      <c r="D66" s="8" t="s">
        <v>86</v>
      </c>
      <c r="E66" s="8">
        <v>2024</v>
      </c>
      <c r="F66" s="8">
        <v>20</v>
      </c>
      <c r="G66" s="9">
        <v>0</v>
      </c>
    </row>
    <row r="67" spans="1:7" x14ac:dyDescent="0.25">
      <c r="A67" s="10" t="s">
        <v>79</v>
      </c>
      <c r="B67" s="11" t="s">
        <v>80</v>
      </c>
      <c r="C67" s="11" t="s">
        <v>81</v>
      </c>
      <c r="D67" s="11" t="s">
        <v>86</v>
      </c>
      <c r="E67" s="11">
        <v>2024</v>
      </c>
      <c r="F67" s="11">
        <v>20</v>
      </c>
      <c r="G67" s="12">
        <v>0.28443445171232873</v>
      </c>
    </row>
    <row r="68" spans="1:7" x14ac:dyDescent="0.25">
      <c r="A68" s="7" t="s">
        <v>79</v>
      </c>
      <c r="B68" s="8" t="s">
        <v>80</v>
      </c>
      <c r="C68" s="8" t="s">
        <v>81</v>
      </c>
      <c r="D68" s="8" t="s">
        <v>86</v>
      </c>
      <c r="E68" s="8">
        <v>2024</v>
      </c>
      <c r="F68" s="8">
        <v>21</v>
      </c>
      <c r="G68" s="9">
        <v>0</v>
      </c>
    </row>
    <row r="69" spans="1:7" x14ac:dyDescent="0.25">
      <c r="A69" s="10" t="s">
        <v>79</v>
      </c>
      <c r="B69" s="11" t="s">
        <v>80</v>
      </c>
      <c r="C69" s="11" t="s">
        <v>81</v>
      </c>
      <c r="D69" s="11" t="s">
        <v>86</v>
      </c>
      <c r="E69" s="11">
        <v>2024</v>
      </c>
      <c r="F69" s="11">
        <v>21</v>
      </c>
      <c r="G69" s="12">
        <v>0.28443445171232873</v>
      </c>
    </row>
    <row r="70" spans="1:7" x14ac:dyDescent="0.25">
      <c r="A70" s="7" t="s">
        <v>79</v>
      </c>
      <c r="B70" s="8" t="s">
        <v>80</v>
      </c>
      <c r="C70" s="8" t="s">
        <v>81</v>
      </c>
      <c r="D70" s="8" t="s">
        <v>86</v>
      </c>
      <c r="E70" s="8">
        <v>2024</v>
      </c>
      <c r="F70" s="8">
        <v>22</v>
      </c>
      <c r="G70" s="9">
        <v>0</v>
      </c>
    </row>
    <row r="71" spans="1:7" x14ac:dyDescent="0.25">
      <c r="A71" s="10" t="s">
        <v>79</v>
      </c>
      <c r="B71" s="11" t="s">
        <v>80</v>
      </c>
      <c r="C71" s="11" t="s">
        <v>81</v>
      </c>
      <c r="D71" s="11" t="s">
        <v>86</v>
      </c>
      <c r="E71" s="11">
        <v>2024</v>
      </c>
      <c r="F71" s="11">
        <v>22</v>
      </c>
      <c r="G71" s="12">
        <v>0.28443445171232873</v>
      </c>
    </row>
    <row r="72" spans="1:7" x14ac:dyDescent="0.25">
      <c r="A72" s="7" t="s">
        <v>79</v>
      </c>
      <c r="B72" s="8" t="s">
        <v>80</v>
      </c>
      <c r="C72" s="8" t="s">
        <v>81</v>
      </c>
      <c r="D72" s="8" t="s">
        <v>86</v>
      </c>
      <c r="E72" s="8">
        <v>2024</v>
      </c>
      <c r="F72" s="8">
        <v>23</v>
      </c>
      <c r="G72" s="9">
        <v>0</v>
      </c>
    </row>
    <row r="73" spans="1:7" x14ac:dyDescent="0.25">
      <c r="A73" s="10" t="s">
        <v>79</v>
      </c>
      <c r="B73" s="11" t="s">
        <v>80</v>
      </c>
      <c r="C73" s="11" t="s">
        <v>81</v>
      </c>
      <c r="D73" s="11" t="s">
        <v>86</v>
      </c>
      <c r="E73" s="11">
        <v>2024</v>
      </c>
      <c r="F73" s="11">
        <v>23</v>
      </c>
      <c r="G73" s="12">
        <v>0.28443445171232873</v>
      </c>
    </row>
    <row r="74" spans="1:7" x14ac:dyDescent="0.25">
      <c r="A74" s="7" t="s">
        <v>79</v>
      </c>
      <c r="B74" s="8" t="s">
        <v>80</v>
      </c>
      <c r="C74" s="8" t="s">
        <v>81</v>
      </c>
      <c r="D74" s="8" t="s">
        <v>87</v>
      </c>
      <c r="E74" s="8">
        <v>2024</v>
      </c>
      <c r="F74" s="8">
        <v>0</v>
      </c>
      <c r="G74" s="9">
        <v>81.80656923662913</v>
      </c>
    </row>
    <row r="75" spans="1:7" x14ac:dyDescent="0.25">
      <c r="A75" s="10" t="s">
        <v>79</v>
      </c>
      <c r="B75" s="11" t="s">
        <v>80</v>
      </c>
      <c r="C75" s="11" t="s">
        <v>81</v>
      </c>
      <c r="D75" s="11" t="s">
        <v>87</v>
      </c>
      <c r="E75" s="11">
        <v>2024</v>
      </c>
      <c r="F75" s="11">
        <v>1</v>
      </c>
      <c r="G75" s="12">
        <v>75.180625111057452</v>
      </c>
    </row>
    <row r="76" spans="1:7" x14ac:dyDescent="0.25">
      <c r="A76" s="7" t="s">
        <v>79</v>
      </c>
      <c r="B76" s="8" t="s">
        <v>80</v>
      </c>
      <c r="C76" s="8" t="s">
        <v>81</v>
      </c>
      <c r="D76" s="8" t="s">
        <v>87</v>
      </c>
      <c r="E76" s="8">
        <v>2024</v>
      </c>
      <c r="F76" s="8">
        <v>2</v>
      </c>
      <c r="G76" s="9">
        <v>73.418657362750238</v>
      </c>
    </row>
    <row r="77" spans="1:7" x14ac:dyDescent="0.25">
      <c r="A77" s="10" t="s">
        <v>79</v>
      </c>
      <c r="B77" s="11" t="s">
        <v>80</v>
      </c>
      <c r="C77" s="11" t="s">
        <v>81</v>
      </c>
      <c r="D77" s="11" t="s">
        <v>87</v>
      </c>
      <c r="E77" s="11">
        <v>2024</v>
      </c>
      <c r="F77" s="11">
        <v>3</v>
      </c>
      <c r="G77" s="12">
        <v>71.661548948951065</v>
      </c>
    </row>
    <row r="78" spans="1:7" x14ac:dyDescent="0.25">
      <c r="A78" s="7" t="s">
        <v>79</v>
      </c>
      <c r="B78" s="8" t="s">
        <v>80</v>
      </c>
      <c r="C78" s="8" t="s">
        <v>81</v>
      </c>
      <c r="D78" s="8" t="s">
        <v>87</v>
      </c>
      <c r="E78" s="8">
        <v>2024</v>
      </c>
      <c r="F78" s="8">
        <v>4</v>
      </c>
      <c r="G78" s="9">
        <v>74.555892398440804</v>
      </c>
    </row>
    <row r="79" spans="1:7" x14ac:dyDescent="0.25">
      <c r="A79" s="10" t="s">
        <v>79</v>
      </c>
      <c r="B79" s="11" t="s">
        <v>80</v>
      </c>
      <c r="C79" s="11" t="s">
        <v>81</v>
      </c>
      <c r="D79" s="11" t="s">
        <v>87</v>
      </c>
      <c r="E79" s="11">
        <v>2024</v>
      </c>
      <c r="F79" s="11">
        <v>5</v>
      </c>
      <c r="G79" s="12">
        <v>80.868654644708158</v>
      </c>
    </row>
    <row r="80" spans="1:7" x14ac:dyDescent="0.25">
      <c r="A80" s="7" t="s">
        <v>79</v>
      </c>
      <c r="B80" s="8" t="s">
        <v>80</v>
      </c>
      <c r="C80" s="8" t="s">
        <v>81</v>
      </c>
      <c r="D80" s="8" t="s">
        <v>87</v>
      </c>
      <c r="E80" s="8">
        <v>2024</v>
      </c>
      <c r="F80" s="8">
        <v>6</v>
      </c>
      <c r="G80" s="9">
        <v>142.36833676092292</v>
      </c>
    </row>
    <row r="81" spans="1:7" x14ac:dyDescent="0.25">
      <c r="A81" s="10" t="s">
        <v>79</v>
      </c>
      <c r="B81" s="11" t="s">
        <v>80</v>
      </c>
      <c r="C81" s="11" t="s">
        <v>81</v>
      </c>
      <c r="D81" s="11" t="s">
        <v>87</v>
      </c>
      <c r="E81" s="11">
        <v>2024</v>
      </c>
      <c r="F81" s="11">
        <v>7</v>
      </c>
      <c r="G81" s="12">
        <v>156.0943405631468</v>
      </c>
    </row>
    <row r="82" spans="1:7" x14ac:dyDescent="0.25">
      <c r="A82" s="7" t="s">
        <v>79</v>
      </c>
      <c r="B82" s="8" t="s">
        <v>80</v>
      </c>
      <c r="C82" s="8" t="s">
        <v>81</v>
      </c>
      <c r="D82" s="8" t="s">
        <v>87</v>
      </c>
      <c r="E82" s="8">
        <v>2024</v>
      </c>
      <c r="F82" s="8">
        <v>8</v>
      </c>
      <c r="G82" s="9">
        <v>123.87005094080422</v>
      </c>
    </row>
    <row r="83" spans="1:7" x14ac:dyDescent="0.25">
      <c r="A83" s="10" t="s">
        <v>79</v>
      </c>
      <c r="B83" s="11" t="s">
        <v>80</v>
      </c>
      <c r="C83" s="11" t="s">
        <v>81</v>
      </c>
      <c r="D83" s="11" t="s">
        <v>87</v>
      </c>
      <c r="E83" s="11">
        <v>2024</v>
      </c>
      <c r="F83" s="11">
        <v>9</v>
      </c>
      <c r="G83" s="12">
        <v>105.71768999129033</v>
      </c>
    </row>
    <row r="84" spans="1:7" x14ac:dyDescent="0.25">
      <c r="A84" s="7" t="s">
        <v>79</v>
      </c>
      <c r="B84" s="8" t="s">
        <v>80</v>
      </c>
      <c r="C84" s="8" t="s">
        <v>81</v>
      </c>
      <c r="D84" s="8" t="s">
        <v>87</v>
      </c>
      <c r="E84" s="8">
        <v>2024</v>
      </c>
      <c r="F84" s="8">
        <v>10</v>
      </c>
      <c r="G84" s="9">
        <v>109.16156122990236</v>
      </c>
    </row>
    <row r="85" spans="1:7" x14ac:dyDescent="0.25">
      <c r="A85" s="10" t="s">
        <v>79</v>
      </c>
      <c r="B85" s="11" t="s">
        <v>80</v>
      </c>
      <c r="C85" s="11" t="s">
        <v>81</v>
      </c>
      <c r="D85" s="11" t="s">
        <v>87</v>
      </c>
      <c r="E85" s="11">
        <v>2024</v>
      </c>
      <c r="F85" s="11">
        <v>11</v>
      </c>
      <c r="G85" s="12">
        <v>111.04207525059405</v>
      </c>
    </row>
    <row r="86" spans="1:7" x14ac:dyDescent="0.25">
      <c r="A86" s="7" t="s">
        <v>79</v>
      </c>
      <c r="B86" s="8" t="s">
        <v>80</v>
      </c>
      <c r="C86" s="8" t="s">
        <v>81</v>
      </c>
      <c r="D86" s="8" t="s">
        <v>87</v>
      </c>
      <c r="E86" s="8">
        <v>2024</v>
      </c>
      <c r="F86" s="8">
        <v>12</v>
      </c>
      <c r="G86" s="9">
        <v>123.62243508355895</v>
      </c>
    </row>
    <row r="87" spans="1:7" x14ac:dyDescent="0.25">
      <c r="A87" s="10" t="s">
        <v>79</v>
      </c>
      <c r="B87" s="11" t="s">
        <v>80</v>
      </c>
      <c r="C87" s="11" t="s">
        <v>81</v>
      </c>
      <c r="D87" s="11" t="s">
        <v>87</v>
      </c>
      <c r="E87" s="11">
        <v>2024</v>
      </c>
      <c r="F87" s="11">
        <v>13</v>
      </c>
      <c r="G87" s="12">
        <v>134.31524527664874</v>
      </c>
    </row>
    <row r="88" spans="1:7" x14ac:dyDescent="0.25">
      <c r="A88" s="7" t="s">
        <v>79</v>
      </c>
      <c r="B88" s="8" t="s">
        <v>80</v>
      </c>
      <c r="C88" s="8" t="s">
        <v>81</v>
      </c>
      <c r="D88" s="8" t="s">
        <v>87</v>
      </c>
      <c r="E88" s="8">
        <v>2024</v>
      </c>
      <c r="F88" s="8">
        <v>14</v>
      </c>
      <c r="G88" s="9">
        <v>139.19666899361877</v>
      </c>
    </row>
    <row r="89" spans="1:7" x14ac:dyDescent="0.25">
      <c r="A89" s="10" t="s">
        <v>79</v>
      </c>
      <c r="B89" s="11" t="s">
        <v>80</v>
      </c>
      <c r="C89" s="11" t="s">
        <v>81</v>
      </c>
      <c r="D89" s="11" t="s">
        <v>87</v>
      </c>
      <c r="E89" s="11">
        <v>2024</v>
      </c>
      <c r="F89" s="11">
        <v>15</v>
      </c>
      <c r="G89" s="12">
        <v>140.62473290702033</v>
      </c>
    </row>
    <row r="90" spans="1:7" x14ac:dyDescent="0.25">
      <c r="A90" s="7" t="s">
        <v>79</v>
      </c>
      <c r="B90" s="8" t="s">
        <v>80</v>
      </c>
      <c r="C90" s="8" t="s">
        <v>81</v>
      </c>
      <c r="D90" s="8" t="s">
        <v>87</v>
      </c>
      <c r="E90" s="8">
        <v>2024</v>
      </c>
      <c r="F90" s="8">
        <v>16</v>
      </c>
      <c r="G90" s="9">
        <v>144.52490469999159</v>
      </c>
    </row>
    <row r="91" spans="1:7" x14ac:dyDescent="0.25">
      <c r="A91" s="10" t="s">
        <v>79</v>
      </c>
      <c r="B91" s="11" t="s">
        <v>80</v>
      </c>
      <c r="C91" s="11" t="s">
        <v>81</v>
      </c>
      <c r="D91" s="11" t="s">
        <v>87</v>
      </c>
      <c r="E91" s="11">
        <v>2024</v>
      </c>
      <c r="F91" s="11">
        <v>17</v>
      </c>
      <c r="G91" s="12">
        <v>181.12686575360271</v>
      </c>
    </row>
    <row r="92" spans="1:7" x14ac:dyDescent="0.25">
      <c r="A92" s="7" t="s">
        <v>79</v>
      </c>
      <c r="B92" s="8" t="s">
        <v>80</v>
      </c>
      <c r="C92" s="8" t="s">
        <v>81</v>
      </c>
      <c r="D92" s="8" t="s">
        <v>87</v>
      </c>
      <c r="E92" s="8">
        <v>2024</v>
      </c>
      <c r="F92" s="8">
        <v>18</v>
      </c>
      <c r="G92" s="9">
        <v>230.2239577538198</v>
      </c>
    </row>
    <row r="93" spans="1:7" x14ac:dyDescent="0.25">
      <c r="A93" s="10" t="s">
        <v>79</v>
      </c>
      <c r="B93" s="11" t="s">
        <v>80</v>
      </c>
      <c r="C93" s="11" t="s">
        <v>81</v>
      </c>
      <c r="D93" s="11" t="s">
        <v>87</v>
      </c>
      <c r="E93" s="11">
        <v>2024</v>
      </c>
      <c r="F93" s="11">
        <v>19</v>
      </c>
      <c r="G93" s="12">
        <v>285.73515297074601</v>
      </c>
    </row>
    <row r="94" spans="1:7" x14ac:dyDescent="0.25">
      <c r="A94" s="7" t="s">
        <v>79</v>
      </c>
      <c r="B94" s="8" t="s">
        <v>80</v>
      </c>
      <c r="C94" s="8" t="s">
        <v>81</v>
      </c>
      <c r="D94" s="8" t="s">
        <v>87</v>
      </c>
      <c r="E94" s="8">
        <v>2024</v>
      </c>
      <c r="F94" s="8">
        <v>20</v>
      </c>
      <c r="G94" s="9">
        <v>293.95021359926653</v>
      </c>
    </row>
    <row r="95" spans="1:7" x14ac:dyDescent="0.25">
      <c r="A95" s="10" t="s">
        <v>79</v>
      </c>
      <c r="B95" s="11" t="s">
        <v>80</v>
      </c>
      <c r="C95" s="11" t="s">
        <v>81</v>
      </c>
      <c r="D95" s="11" t="s">
        <v>87</v>
      </c>
      <c r="E95" s="11">
        <v>2024</v>
      </c>
      <c r="F95" s="11">
        <v>21</v>
      </c>
      <c r="G95" s="12">
        <v>236.58592627832437</v>
      </c>
    </row>
    <row r="96" spans="1:7" x14ac:dyDescent="0.25">
      <c r="A96" s="7" t="s">
        <v>79</v>
      </c>
      <c r="B96" s="8" t="s">
        <v>80</v>
      </c>
      <c r="C96" s="8" t="s">
        <v>81</v>
      </c>
      <c r="D96" s="8" t="s">
        <v>87</v>
      </c>
      <c r="E96" s="8">
        <v>2024</v>
      </c>
      <c r="F96" s="8">
        <v>22</v>
      </c>
      <c r="G96" s="9">
        <v>158.61186790299507</v>
      </c>
    </row>
    <row r="97" spans="1:7" x14ac:dyDescent="0.25">
      <c r="A97" s="10" t="s">
        <v>79</v>
      </c>
      <c r="B97" s="11" t="s">
        <v>80</v>
      </c>
      <c r="C97" s="11" t="s">
        <v>81</v>
      </c>
      <c r="D97" s="11" t="s">
        <v>87</v>
      </c>
      <c r="E97" s="11">
        <v>2024</v>
      </c>
      <c r="F97" s="11">
        <v>23</v>
      </c>
      <c r="G97" s="12">
        <v>105.98329995256519</v>
      </c>
    </row>
    <row r="98" spans="1:7" x14ac:dyDescent="0.25">
      <c r="A98" t="s">
        <v>79</v>
      </c>
      <c r="B98" t="s">
        <v>80</v>
      </c>
      <c r="C98" t="s">
        <v>81</v>
      </c>
      <c r="D98" t="s">
        <v>88</v>
      </c>
      <c r="E98">
        <v>2024</v>
      </c>
      <c r="F98">
        <v>0</v>
      </c>
      <c r="G98">
        <v>21.498933716992401</v>
      </c>
    </row>
    <row r="99" spans="1:7" x14ac:dyDescent="0.25">
      <c r="A99" t="s">
        <v>79</v>
      </c>
      <c r="B99" t="s">
        <v>80</v>
      </c>
      <c r="C99" t="s">
        <v>81</v>
      </c>
      <c r="D99" t="s">
        <v>88</v>
      </c>
      <c r="E99">
        <v>2024</v>
      </c>
      <c r="F99">
        <v>1</v>
      </c>
      <c r="G99">
        <v>17.605797927942969</v>
      </c>
    </row>
    <row r="100" spans="1:7" x14ac:dyDescent="0.25">
      <c r="A100" t="s">
        <v>79</v>
      </c>
      <c r="B100" t="s">
        <v>80</v>
      </c>
      <c r="C100" t="s">
        <v>81</v>
      </c>
      <c r="D100" t="s">
        <v>88</v>
      </c>
      <c r="E100">
        <v>2024</v>
      </c>
      <c r="F100">
        <v>2</v>
      </c>
      <c r="G100">
        <v>15.602785508839107</v>
      </c>
    </row>
    <row r="101" spans="1:7" x14ac:dyDescent="0.25">
      <c r="A101" t="s">
        <v>79</v>
      </c>
      <c r="B101" t="s">
        <v>80</v>
      </c>
      <c r="C101" t="s">
        <v>81</v>
      </c>
      <c r="D101" t="s">
        <v>88</v>
      </c>
      <c r="E101">
        <v>2024</v>
      </c>
      <c r="F101">
        <v>3</v>
      </c>
      <c r="G101">
        <v>17.878186377668037</v>
      </c>
    </row>
    <row r="102" spans="1:7" x14ac:dyDescent="0.25">
      <c r="A102" t="s">
        <v>79</v>
      </c>
      <c r="B102" t="s">
        <v>80</v>
      </c>
      <c r="C102" t="s">
        <v>81</v>
      </c>
      <c r="D102" t="s">
        <v>88</v>
      </c>
      <c r="E102">
        <v>2024</v>
      </c>
      <c r="F102">
        <v>4</v>
      </c>
      <c r="G102">
        <v>29.434850323320106</v>
      </c>
    </row>
    <row r="103" spans="1:7" x14ac:dyDescent="0.25">
      <c r="A103" t="s">
        <v>79</v>
      </c>
      <c r="B103" t="s">
        <v>80</v>
      </c>
      <c r="C103" t="s">
        <v>81</v>
      </c>
      <c r="D103" t="s">
        <v>88</v>
      </c>
      <c r="E103">
        <v>2024</v>
      </c>
      <c r="F103">
        <v>5</v>
      </c>
      <c r="G103">
        <v>86.556473141521465</v>
      </c>
    </row>
    <row r="104" spans="1:7" x14ac:dyDescent="0.25">
      <c r="A104" t="s">
        <v>79</v>
      </c>
      <c r="B104" t="s">
        <v>80</v>
      </c>
      <c r="C104" t="s">
        <v>81</v>
      </c>
      <c r="D104" t="s">
        <v>88</v>
      </c>
      <c r="E104">
        <v>2024</v>
      </c>
      <c r="F104">
        <v>6</v>
      </c>
      <c r="G104">
        <v>147.29174909291689</v>
      </c>
    </row>
    <row r="105" spans="1:7" x14ac:dyDescent="0.25">
      <c r="A105" t="s">
        <v>79</v>
      </c>
      <c r="B105" t="s">
        <v>80</v>
      </c>
      <c r="C105" t="s">
        <v>81</v>
      </c>
      <c r="D105" t="s">
        <v>88</v>
      </c>
      <c r="E105">
        <v>2024</v>
      </c>
      <c r="F105">
        <v>7</v>
      </c>
      <c r="G105">
        <v>155.89881725493092</v>
      </c>
    </row>
    <row r="106" spans="1:7" x14ac:dyDescent="0.25">
      <c r="A106" t="s">
        <v>79</v>
      </c>
      <c r="B106" t="s">
        <v>80</v>
      </c>
      <c r="C106" t="s">
        <v>81</v>
      </c>
      <c r="D106" t="s">
        <v>88</v>
      </c>
      <c r="E106">
        <v>2024</v>
      </c>
      <c r="F106">
        <v>8</v>
      </c>
      <c r="G106">
        <v>76.28338513708529</v>
      </c>
    </row>
    <row r="107" spans="1:7" x14ac:dyDescent="0.25">
      <c r="A107" t="s">
        <v>79</v>
      </c>
      <c r="B107" t="s">
        <v>80</v>
      </c>
      <c r="C107" t="s">
        <v>81</v>
      </c>
      <c r="D107" t="s">
        <v>88</v>
      </c>
      <c r="E107">
        <v>2024</v>
      </c>
      <c r="F107">
        <v>9</v>
      </c>
      <c r="G107">
        <v>50.841006756549803</v>
      </c>
    </row>
    <row r="108" spans="1:7" x14ac:dyDescent="0.25">
      <c r="A108" t="s">
        <v>79</v>
      </c>
      <c r="B108" t="s">
        <v>80</v>
      </c>
      <c r="C108" t="s">
        <v>81</v>
      </c>
      <c r="D108" t="s">
        <v>88</v>
      </c>
      <c r="E108">
        <v>2024</v>
      </c>
      <c r="F108">
        <v>10</v>
      </c>
      <c r="G108">
        <v>44.603670183959245</v>
      </c>
    </row>
    <row r="109" spans="1:7" x14ac:dyDescent="0.25">
      <c r="A109" t="s">
        <v>79</v>
      </c>
      <c r="B109" t="s">
        <v>80</v>
      </c>
      <c r="C109" t="s">
        <v>81</v>
      </c>
      <c r="D109" t="s">
        <v>88</v>
      </c>
      <c r="E109">
        <v>2024</v>
      </c>
      <c r="F109">
        <v>11</v>
      </c>
      <c r="G109">
        <v>41.508317705030393</v>
      </c>
    </row>
    <row r="110" spans="1:7" x14ac:dyDescent="0.25">
      <c r="A110" t="s">
        <v>79</v>
      </c>
      <c r="B110" t="s">
        <v>80</v>
      </c>
      <c r="C110" t="s">
        <v>81</v>
      </c>
      <c r="D110" t="s">
        <v>88</v>
      </c>
      <c r="E110">
        <v>2024</v>
      </c>
      <c r="F110">
        <v>12</v>
      </c>
      <c r="G110">
        <v>39.889729013607528</v>
      </c>
    </row>
    <row r="111" spans="1:7" x14ac:dyDescent="0.25">
      <c r="A111" t="s">
        <v>79</v>
      </c>
      <c r="B111" t="s">
        <v>80</v>
      </c>
      <c r="C111" t="s">
        <v>81</v>
      </c>
      <c r="D111" t="s">
        <v>88</v>
      </c>
      <c r="E111">
        <v>2024</v>
      </c>
      <c r="F111">
        <v>13</v>
      </c>
      <c r="G111">
        <v>39.904168373828945</v>
      </c>
    </row>
    <row r="112" spans="1:7" x14ac:dyDescent="0.25">
      <c r="A112" t="s">
        <v>79</v>
      </c>
      <c r="B112" t="s">
        <v>80</v>
      </c>
      <c r="C112" t="s">
        <v>81</v>
      </c>
      <c r="D112" t="s">
        <v>88</v>
      </c>
      <c r="E112">
        <v>2024</v>
      </c>
      <c r="F112">
        <v>14</v>
      </c>
      <c r="G112">
        <v>38.533603064878399</v>
      </c>
    </row>
    <row r="113" spans="1:7" x14ac:dyDescent="0.25">
      <c r="A113" t="s">
        <v>79</v>
      </c>
      <c r="B113" t="s">
        <v>80</v>
      </c>
      <c r="C113" t="s">
        <v>81</v>
      </c>
      <c r="D113" t="s">
        <v>88</v>
      </c>
      <c r="E113">
        <v>2024</v>
      </c>
      <c r="F113">
        <v>15</v>
      </c>
      <c r="G113">
        <v>41.319267991453863</v>
      </c>
    </row>
    <row r="114" spans="1:7" x14ac:dyDescent="0.25">
      <c r="A114" t="s">
        <v>79</v>
      </c>
      <c r="B114" t="s">
        <v>80</v>
      </c>
      <c r="C114" t="s">
        <v>81</v>
      </c>
      <c r="D114" t="s">
        <v>88</v>
      </c>
      <c r="E114">
        <v>2024</v>
      </c>
      <c r="F114">
        <v>16</v>
      </c>
      <c r="G114">
        <v>62.615931198083196</v>
      </c>
    </row>
    <row r="115" spans="1:7" x14ac:dyDescent="0.25">
      <c r="A115" t="s">
        <v>79</v>
      </c>
      <c r="B115" t="s">
        <v>80</v>
      </c>
      <c r="C115" t="s">
        <v>81</v>
      </c>
      <c r="D115" t="s">
        <v>88</v>
      </c>
      <c r="E115">
        <v>2024</v>
      </c>
      <c r="F115">
        <v>17</v>
      </c>
      <c r="G115">
        <v>155.66644813392509</v>
      </c>
    </row>
    <row r="116" spans="1:7" x14ac:dyDescent="0.25">
      <c r="A116" t="s">
        <v>79</v>
      </c>
      <c r="B116" t="s">
        <v>80</v>
      </c>
      <c r="C116" t="s">
        <v>81</v>
      </c>
      <c r="D116" t="s">
        <v>88</v>
      </c>
      <c r="E116">
        <v>2024</v>
      </c>
      <c r="F116">
        <v>18</v>
      </c>
      <c r="G116">
        <v>192.23166115736083</v>
      </c>
    </row>
    <row r="117" spans="1:7" x14ac:dyDescent="0.25">
      <c r="A117" t="s">
        <v>79</v>
      </c>
      <c r="B117" t="s">
        <v>80</v>
      </c>
      <c r="C117" t="s">
        <v>81</v>
      </c>
      <c r="D117" t="s">
        <v>88</v>
      </c>
      <c r="E117">
        <v>2024</v>
      </c>
      <c r="F117">
        <v>19</v>
      </c>
      <c r="G117">
        <v>168.00398747826844</v>
      </c>
    </row>
    <row r="118" spans="1:7" x14ac:dyDescent="0.25">
      <c r="A118" t="s">
        <v>79</v>
      </c>
      <c r="B118" t="s">
        <v>80</v>
      </c>
      <c r="C118" t="s">
        <v>81</v>
      </c>
      <c r="D118" t="s">
        <v>88</v>
      </c>
      <c r="E118">
        <v>2024</v>
      </c>
      <c r="F118">
        <v>20</v>
      </c>
      <c r="G118">
        <v>144.42155308398199</v>
      </c>
    </row>
    <row r="119" spans="1:7" x14ac:dyDescent="0.25">
      <c r="A119" t="s">
        <v>79</v>
      </c>
      <c r="B119" t="s">
        <v>80</v>
      </c>
      <c r="C119" t="s">
        <v>81</v>
      </c>
      <c r="D119" t="s">
        <v>88</v>
      </c>
      <c r="E119">
        <v>2024</v>
      </c>
      <c r="F119">
        <v>21</v>
      </c>
      <c r="G119">
        <v>123.55567660914271</v>
      </c>
    </row>
    <row r="120" spans="1:7" x14ac:dyDescent="0.25">
      <c r="A120" t="s">
        <v>79</v>
      </c>
      <c r="B120" t="s">
        <v>80</v>
      </c>
      <c r="C120" t="s">
        <v>81</v>
      </c>
      <c r="D120" t="s">
        <v>88</v>
      </c>
      <c r="E120">
        <v>2024</v>
      </c>
      <c r="F120">
        <v>22</v>
      </c>
      <c r="G120">
        <v>80.118187874427989</v>
      </c>
    </row>
    <row r="121" spans="1:7" x14ac:dyDescent="0.25">
      <c r="A121" t="s">
        <v>79</v>
      </c>
      <c r="B121" t="s">
        <v>80</v>
      </c>
      <c r="C121" t="s">
        <v>81</v>
      </c>
      <c r="D121" t="s">
        <v>88</v>
      </c>
      <c r="E121">
        <v>2024</v>
      </c>
      <c r="F121">
        <v>23</v>
      </c>
      <c r="G121">
        <v>39.925315874573862</v>
      </c>
    </row>
    <row r="122" spans="1:7" x14ac:dyDescent="0.25">
      <c r="A122" t="s">
        <v>79</v>
      </c>
      <c r="B122" t="s">
        <v>80</v>
      </c>
      <c r="C122" t="s">
        <v>81</v>
      </c>
      <c r="D122" t="s">
        <v>89</v>
      </c>
      <c r="E122">
        <v>2024</v>
      </c>
      <c r="F122">
        <v>0</v>
      </c>
      <c r="G122">
        <v>121.1872448317306</v>
      </c>
    </row>
    <row r="123" spans="1:7" x14ac:dyDescent="0.25">
      <c r="A123" t="s">
        <v>79</v>
      </c>
      <c r="B123" t="s">
        <v>80</v>
      </c>
      <c r="C123" t="s">
        <v>81</v>
      </c>
      <c r="D123" t="s">
        <v>89</v>
      </c>
      <c r="E123">
        <v>2024</v>
      </c>
      <c r="F123">
        <v>1</v>
      </c>
      <c r="G123">
        <v>116.85034919038272</v>
      </c>
    </row>
    <row r="124" spans="1:7" x14ac:dyDescent="0.25">
      <c r="A124" t="s">
        <v>79</v>
      </c>
      <c r="B124" t="s">
        <v>80</v>
      </c>
      <c r="C124" t="s">
        <v>81</v>
      </c>
      <c r="D124" t="s">
        <v>89</v>
      </c>
      <c r="E124">
        <v>2024</v>
      </c>
      <c r="F124">
        <v>2</v>
      </c>
      <c r="G124">
        <v>115.38455583510934</v>
      </c>
    </row>
    <row r="125" spans="1:7" x14ac:dyDescent="0.25">
      <c r="A125" t="s">
        <v>79</v>
      </c>
      <c r="B125" t="s">
        <v>80</v>
      </c>
      <c r="C125" t="s">
        <v>81</v>
      </c>
      <c r="D125" t="s">
        <v>89</v>
      </c>
      <c r="E125">
        <v>2024</v>
      </c>
      <c r="F125">
        <v>3</v>
      </c>
      <c r="G125">
        <v>114.16786124213276</v>
      </c>
    </row>
    <row r="126" spans="1:7" x14ac:dyDescent="0.25">
      <c r="A126" t="s">
        <v>79</v>
      </c>
      <c r="B126" t="s">
        <v>80</v>
      </c>
      <c r="C126" t="s">
        <v>81</v>
      </c>
      <c r="D126" t="s">
        <v>89</v>
      </c>
      <c r="E126">
        <v>2024</v>
      </c>
      <c r="F126">
        <v>4</v>
      </c>
      <c r="G126">
        <v>112.17513474726132</v>
      </c>
    </row>
    <row r="127" spans="1:7" x14ac:dyDescent="0.25">
      <c r="A127" t="s">
        <v>79</v>
      </c>
      <c r="B127" t="s">
        <v>80</v>
      </c>
      <c r="C127" t="s">
        <v>81</v>
      </c>
      <c r="D127" t="s">
        <v>89</v>
      </c>
      <c r="E127">
        <v>2024</v>
      </c>
      <c r="F127">
        <v>5</v>
      </c>
      <c r="G127">
        <v>121.26817335792362</v>
      </c>
    </row>
    <row r="128" spans="1:7" x14ac:dyDescent="0.25">
      <c r="A128" t="s">
        <v>79</v>
      </c>
      <c r="B128" t="s">
        <v>80</v>
      </c>
      <c r="C128" t="s">
        <v>81</v>
      </c>
      <c r="D128" t="s">
        <v>89</v>
      </c>
      <c r="E128">
        <v>2024</v>
      </c>
      <c r="F128">
        <v>6</v>
      </c>
      <c r="G128">
        <v>130.11359151485973</v>
      </c>
    </row>
    <row r="129" spans="1:7" x14ac:dyDescent="0.25">
      <c r="A129" t="s">
        <v>79</v>
      </c>
      <c r="B129" t="s">
        <v>80</v>
      </c>
      <c r="C129" t="s">
        <v>81</v>
      </c>
      <c r="D129" t="s">
        <v>89</v>
      </c>
      <c r="E129">
        <v>2024</v>
      </c>
      <c r="F129">
        <v>7</v>
      </c>
      <c r="G129">
        <v>152.61225096115939</v>
      </c>
    </row>
    <row r="130" spans="1:7" x14ac:dyDescent="0.25">
      <c r="A130" t="s">
        <v>79</v>
      </c>
      <c r="B130" t="s">
        <v>80</v>
      </c>
      <c r="C130" t="s">
        <v>81</v>
      </c>
      <c r="D130" t="s">
        <v>89</v>
      </c>
      <c r="E130">
        <v>2024</v>
      </c>
      <c r="F130">
        <v>8</v>
      </c>
      <c r="G130">
        <v>177.84432125841133</v>
      </c>
    </row>
    <row r="131" spans="1:7" x14ac:dyDescent="0.25">
      <c r="A131" t="s">
        <v>79</v>
      </c>
      <c r="B131" t="s">
        <v>80</v>
      </c>
      <c r="C131" t="s">
        <v>81</v>
      </c>
      <c r="D131" t="s">
        <v>89</v>
      </c>
      <c r="E131">
        <v>2024</v>
      </c>
      <c r="F131">
        <v>9</v>
      </c>
      <c r="G131">
        <v>177.55469426043655</v>
      </c>
    </row>
    <row r="132" spans="1:7" x14ac:dyDescent="0.25">
      <c r="A132" t="s">
        <v>79</v>
      </c>
      <c r="B132" t="s">
        <v>80</v>
      </c>
      <c r="C132" t="s">
        <v>81</v>
      </c>
      <c r="D132" t="s">
        <v>89</v>
      </c>
      <c r="E132">
        <v>2024</v>
      </c>
      <c r="F132">
        <v>10</v>
      </c>
      <c r="G132">
        <v>186.33703248036181</v>
      </c>
    </row>
    <row r="133" spans="1:7" x14ac:dyDescent="0.25">
      <c r="A133" t="s">
        <v>79</v>
      </c>
      <c r="B133" t="s">
        <v>80</v>
      </c>
      <c r="C133" t="s">
        <v>81</v>
      </c>
      <c r="D133" t="s">
        <v>89</v>
      </c>
      <c r="E133">
        <v>2024</v>
      </c>
      <c r="F133">
        <v>11</v>
      </c>
      <c r="G133">
        <v>190.09138975106188</v>
      </c>
    </row>
    <row r="134" spans="1:7" x14ac:dyDescent="0.25">
      <c r="A134" t="s">
        <v>79</v>
      </c>
      <c r="B134" t="s">
        <v>80</v>
      </c>
      <c r="C134" t="s">
        <v>81</v>
      </c>
      <c r="D134" t="s">
        <v>89</v>
      </c>
      <c r="E134">
        <v>2024</v>
      </c>
      <c r="F134">
        <v>12</v>
      </c>
      <c r="G134">
        <v>191.95620141296104</v>
      </c>
    </row>
    <row r="135" spans="1:7" x14ac:dyDescent="0.25">
      <c r="A135" t="s">
        <v>79</v>
      </c>
      <c r="B135" t="s">
        <v>80</v>
      </c>
      <c r="C135" t="s">
        <v>81</v>
      </c>
      <c r="D135" t="s">
        <v>89</v>
      </c>
      <c r="E135">
        <v>2024</v>
      </c>
      <c r="F135">
        <v>13</v>
      </c>
      <c r="G135">
        <v>183.50051041528999</v>
      </c>
    </row>
    <row r="136" spans="1:7" x14ac:dyDescent="0.25">
      <c r="A136" t="s">
        <v>79</v>
      </c>
      <c r="B136" t="s">
        <v>80</v>
      </c>
      <c r="C136" t="s">
        <v>81</v>
      </c>
      <c r="D136" t="s">
        <v>89</v>
      </c>
      <c r="E136">
        <v>2024</v>
      </c>
      <c r="F136">
        <v>14</v>
      </c>
      <c r="G136">
        <v>172.13167280029884</v>
      </c>
    </row>
    <row r="137" spans="1:7" x14ac:dyDescent="0.25">
      <c r="A137" t="s">
        <v>79</v>
      </c>
      <c r="B137" t="s">
        <v>80</v>
      </c>
      <c r="C137" t="s">
        <v>81</v>
      </c>
      <c r="D137" t="s">
        <v>89</v>
      </c>
      <c r="E137">
        <v>2024</v>
      </c>
      <c r="F137">
        <v>15</v>
      </c>
      <c r="G137">
        <v>163.33012868026319</v>
      </c>
    </row>
    <row r="138" spans="1:7" x14ac:dyDescent="0.25">
      <c r="A138" t="s">
        <v>79</v>
      </c>
      <c r="B138" t="s">
        <v>80</v>
      </c>
      <c r="C138" t="s">
        <v>81</v>
      </c>
      <c r="D138" t="s">
        <v>89</v>
      </c>
      <c r="E138">
        <v>2024</v>
      </c>
      <c r="F138">
        <v>16</v>
      </c>
      <c r="G138">
        <v>160.90002904395968</v>
      </c>
    </row>
    <row r="139" spans="1:7" x14ac:dyDescent="0.25">
      <c r="A139" t="s">
        <v>79</v>
      </c>
      <c r="B139" t="s">
        <v>80</v>
      </c>
      <c r="C139" t="s">
        <v>81</v>
      </c>
      <c r="D139" t="s">
        <v>89</v>
      </c>
      <c r="E139">
        <v>2024</v>
      </c>
      <c r="F139">
        <v>17</v>
      </c>
      <c r="G139">
        <v>180.00731130344286</v>
      </c>
    </row>
    <row r="140" spans="1:7" x14ac:dyDescent="0.25">
      <c r="A140" t="s">
        <v>79</v>
      </c>
      <c r="B140" t="s">
        <v>80</v>
      </c>
      <c r="C140" t="s">
        <v>81</v>
      </c>
      <c r="D140" t="s">
        <v>89</v>
      </c>
      <c r="E140">
        <v>2024</v>
      </c>
      <c r="F140">
        <v>18</v>
      </c>
      <c r="G140">
        <v>201.80427591555676</v>
      </c>
    </row>
    <row r="141" spans="1:7" x14ac:dyDescent="0.25">
      <c r="A141" t="s">
        <v>79</v>
      </c>
      <c r="B141" t="s">
        <v>80</v>
      </c>
      <c r="C141" t="s">
        <v>81</v>
      </c>
      <c r="D141" t="s">
        <v>89</v>
      </c>
      <c r="E141">
        <v>2024</v>
      </c>
      <c r="F141">
        <v>19</v>
      </c>
      <c r="G141">
        <v>203.6456762084081</v>
      </c>
    </row>
    <row r="142" spans="1:7" x14ac:dyDescent="0.25">
      <c r="A142" t="s">
        <v>79</v>
      </c>
      <c r="B142" t="s">
        <v>80</v>
      </c>
      <c r="C142" t="s">
        <v>81</v>
      </c>
      <c r="D142" t="s">
        <v>89</v>
      </c>
      <c r="E142">
        <v>2024</v>
      </c>
      <c r="F142">
        <v>20</v>
      </c>
      <c r="G142">
        <v>200.66993818615143</v>
      </c>
    </row>
    <row r="143" spans="1:7" x14ac:dyDescent="0.25">
      <c r="A143" t="s">
        <v>79</v>
      </c>
      <c r="B143" t="s">
        <v>80</v>
      </c>
      <c r="C143" t="s">
        <v>81</v>
      </c>
      <c r="D143" t="s">
        <v>89</v>
      </c>
      <c r="E143">
        <v>2024</v>
      </c>
      <c r="F143">
        <v>21</v>
      </c>
      <c r="G143">
        <v>196.66021763188084</v>
      </c>
    </row>
    <row r="144" spans="1:7" x14ac:dyDescent="0.25">
      <c r="A144" t="s">
        <v>79</v>
      </c>
      <c r="B144" t="s">
        <v>80</v>
      </c>
      <c r="C144" t="s">
        <v>81</v>
      </c>
      <c r="D144" t="s">
        <v>89</v>
      </c>
      <c r="E144">
        <v>2024</v>
      </c>
      <c r="F144">
        <v>22</v>
      </c>
      <c r="G144">
        <v>169.89430657056434</v>
      </c>
    </row>
    <row r="145" spans="1:7" x14ac:dyDescent="0.25">
      <c r="A145" t="s">
        <v>79</v>
      </c>
      <c r="B145" t="s">
        <v>80</v>
      </c>
      <c r="C145" t="s">
        <v>81</v>
      </c>
      <c r="D145" t="s">
        <v>89</v>
      </c>
      <c r="E145">
        <v>2024</v>
      </c>
      <c r="F145">
        <v>23</v>
      </c>
      <c r="G145">
        <v>134.70402357076628</v>
      </c>
    </row>
    <row r="146" spans="1:7" x14ac:dyDescent="0.25">
      <c r="A146" t="s">
        <v>79</v>
      </c>
      <c r="B146" t="s">
        <v>80</v>
      </c>
      <c r="C146" t="s">
        <v>81</v>
      </c>
      <c r="D146" t="s">
        <v>82</v>
      </c>
      <c r="E146">
        <v>2024</v>
      </c>
      <c r="F146">
        <v>0</v>
      </c>
      <c r="G146">
        <v>78.527196927699848</v>
      </c>
    </row>
    <row r="147" spans="1:7" x14ac:dyDescent="0.25">
      <c r="A147" t="s">
        <v>79</v>
      </c>
      <c r="B147" t="s">
        <v>80</v>
      </c>
      <c r="C147" t="s">
        <v>81</v>
      </c>
      <c r="D147" t="s">
        <v>82</v>
      </c>
      <c r="E147">
        <v>2024</v>
      </c>
      <c r="F147">
        <v>0</v>
      </c>
      <c r="G147">
        <v>0</v>
      </c>
    </row>
    <row r="148" spans="1:7" x14ac:dyDescent="0.25">
      <c r="A148" t="s">
        <v>79</v>
      </c>
      <c r="B148" t="s">
        <v>80</v>
      </c>
      <c r="C148" t="s">
        <v>81</v>
      </c>
      <c r="D148" t="s">
        <v>82</v>
      </c>
      <c r="E148">
        <v>2024</v>
      </c>
      <c r="F148">
        <v>0</v>
      </c>
      <c r="G148">
        <v>101.72244378945243</v>
      </c>
    </row>
    <row r="149" spans="1:7" x14ac:dyDescent="0.25">
      <c r="A149" t="s">
        <v>79</v>
      </c>
      <c r="B149" t="s">
        <v>80</v>
      </c>
      <c r="C149" t="s">
        <v>81</v>
      </c>
      <c r="D149" t="s">
        <v>82</v>
      </c>
      <c r="E149">
        <v>2024</v>
      </c>
      <c r="F149">
        <v>1</v>
      </c>
      <c r="G149">
        <v>0</v>
      </c>
    </row>
    <row r="150" spans="1:7" x14ac:dyDescent="0.25">
      <c r="A150" t="s">
        <v>79</v>
      </c>
      <c r="B150" t="s">
        <v>80</v>
      </c>
      <c r="C150" t="s">
        <v>81</v>
      </c>
      <c r="D150" t="s">
        <v>82</v>
      </c>
      <c r="E150">
        <v>2024</v>
      </c>
      <c r="F150">
        <v>1</v>
      </c>
      <c r="G150">
        <v>98.022759386152373</v>
      </c>
    </row>
    <row r="151" spans="1:7" x14ac:dyDescent="0.25">
      <c r="A151" t="s">
        <v>79</v>
      </c>
      <c r="B151" t="s">
        <v>80</v>
      </c>
      <c r="C151" t="s">
        <v>81</v>
      </c>
      <c r="D151" t="s">
        <v>82</v>
      </c>
      <c r="E151">
        <v>2024</v>
      </c>
      <c r="F151">
        <v>1</v>
      </c>
      <c r="G151">
        <v>75.885946398504913</v>
      </c>
    </row>
    <row r="152" spans="1:7" x14ac:dyDescent="0.25">
      <c r="A152" t="s">
        <v>79</v>
      </c>
      <c r="B152" t="s">
        <v>80</v>
      </c>
      <c r="C152" t="s">
        <v>81</v>
      </c>
      <c r="D152" t="s">
        <v>82</v>
      </c>
      <c r="E152">
        <v>2024</v>
      </c>
      <c r="F152">
        <v>2</v>
      </c>
      <c r="G152">
        <v>75.849395318249606</v>
      </c>
    </row>
    <row r="153" spans="1:7" x14ac:dyDescent="0.25">
      <c r="A153" t="s">
        <v>79</v>
      </c>
      <c r="B153" t="s">
        <v>80</v>
      </c>
      <c r="C153" t="s">
        <v>81</v>
      </c>
      <c r="D153" t="s">
        <v>82</v>
      </c>
      <c r="E153">
        <v>2024</v>
      </c>
      <c r="F153">
        <v>2</v>
      </c>
      <c r="G153">
        <v>97.97156111470872</v>
      </c>
    </row>
    <row r="154" spans="1:7" x14ac:dyDescent="0.25">
      <c r="A154" t="s">
        <v>79</v>
      </c>
      <c r="B154" t="s">
        <v>80</v>
      </c>
      <c r="C154" t="s">
        <v>81</v>
      </c>
      <c r="D154" t="s">
        <v>82</v>
      </c>
      <c r="E154">
        <v>2024</v>
      </c>
      <c r="F154">
        <v>2</v>
      </c>
      <c r="G154">
        <v>0</v>
      </c>
    </row>
    <row r="155" spans="1:7" x14ac:dyDescent="0.25">
      <c r="A155" t="s">
        <v>79</v>
      </c>
      <c r="B155" t="s">
        <v>80</v>
      </c>
      <c r="C155" t="s">
        <v>81</v>
      </c>
      <c r="D155" t="s">
        <v>82</v>
      </c>
      <c r="E155">
        <v>2024</v>
      </c>
      <c r="F155">
        <v>3</v>
      </c>
      <c r="G155">
        <v>82.229788902158234</v>
      </c>
    </row>
    <row r="156" spans="1:7" x14ac:dyDescent="0.25">
      <c r="A156" t="s">
        <v>79</v>
      </c>
      <c r="B156" t="s">
        <v>80</v>
      </c>
      <c r="C156" t="s">
        <v>81</v>
      </c>
      <c r="D156" t="s">
        <v>82</v>
      </c>
      <c r="E156">
        <v>2024</v>
      </c>
      <c r="F156">
        <v>3</v>
      </c>
      <c r="G156">
        <v>106.90878322536463</v>
      </c>
    </row>
    <row r="157" spans="1:7" x14ac:dyDescent="0.25">
      <c r="A157" t="s">
        <v>79</v>
      </c>
      <c r="B157" t="s">
        <v>80</v>
      </c>
      <c r="C157" t="s">
        <v>81</v>
      </c>
      <c r="D157" t="s">
        <v>82</v>
      </c>
      <c r="E157">
        <v>2024</v>
      </c>
      <c r="F157">
        <v>3</v>
      </c>
      <c r="G157">
        <v>0</v>
      </c>
    </row>
    <row r="158" spans="1:7" x14ac:dyDescent="0.25">
      <c r="A158" t="s">
        <v>79</v>
      </c>
      <c r="B158" t="s">
        <v>80</v>
      </c>
      <c r="C158" t="s">
        <v>81</v>
      </c>
      <c r="D158" t="s">
        <v>82</v>
      </c>
      <c r="E158">
        <v>2024</v>
      </c>
      <c r="F158">
        <v>4</v>
      </c>
      <c r="G158">
        <v>129.388308210231</v>
      </c>
    </row>
    <row r="159" spans="1:7" x14ac:dyDescent="0.25">
      <c r="A159" t="s">
        <v>79</v>
      </c>
      <c r="B159" t="s">
        <v>80</v>
      </c>
      <c r="C159" t="s">
        <v>81</v>
      </c>
      <c r="D159" t="s">
        <v>82</v>
      </c>
      <c r="E159">
        <v>2024</v>
      </c>
      <c r="F159">
        <v>4</v>
      </c>
      <c r="G159">
        <v>0</v>
      </c>
    </row>
    <row r="160" spans="1:7" x14ac:dyDescent="0.25">
      <c r="A160" t="s">
        <v>79</v>
      </c>
      <c r="B160" t="s">
        <v>80</v>
      </c>
      <c r="C160" t="s">
        <v>81</v>
      </c>
      <c r="D160" t="s">
        <v>82</v>
      </c>
      <c r="E160">
        <v>2024</v>
      </c>
      <c r="F160">
        <v>4</v>
      </c>
      <c r="G160">
        <v>172.9652350606932</v>
      </c>
    </row>
    <row r="161" spans="1:7" x14ac:dyDescent="0.25">
      <c r="A161" t="s">
        <v>79</v>
      </c>
      <c r="B161" t="s">
        <v>80</v>
      </c>
      <c r="C161" t="s">
        <v>81</v>
      </c>
      <c r="D161" t="s">
        <v>82</v>
      </c>
      <c r="E161">
        <v>2024</v>
      </c>
      <c r="F161">
        <v>5</v>
      </c>
      <c r="G161">
        <v>0</v>
      </c>
    </row>
    <row r="162" spans="1:7" x14ac:dyDescent="0.25">
      <c r="A162" t="s">
        <v>79</v>
      </c>
      <c r="B162" t="s">
        <v>80</v>
      </c>
      <c r="C162" t="s">
        <v>81</v>
      </c>
      <c r="D162" t="s">
        <v>82</v>
      </c>
      <c r="E162">
        <v>2024</v>
      </c>
      <c r="F162">
        <v>5</v>
      </c>
      <c r="G162">
        <v>316.76756381039871</v>
      </c>
    </row>
    <row r="163" spans="1:7" x14ac:dyDescent="0.25">
      <c r="A163" t="s">
        <v>79</v>
      </c>
      <c r="B163" t="s">
        <v>80</v>
      </c>
      <c r="C163" t="s">
        <v>81</v>
      </c>
      <c r="D163" t="s">
        <v>82</v>
      </c>
      <c r="E163">
        <v>2024</v>
      </c>
      <c r="F163">
        <v>5</v>
      </c>
      <c r="G163">
        <v>232.05057220519021</v>
      </c>
    </row>
    <row r="164" spans="1:7" x14ac:dyDescent="0.25">
      <c r="A164" t="s">
        <v>79</v>
      </c>
      <c r="B164" t="s">
        <v>80</v>
      </c>
      <c r="C164" t="s">
        <v>81</v>
      </c>
      <c r="D164" t="s">
        <v>82</v>
      </c>
      <c r="E164">
        <v>2024</v>
      </c>
      <c r="F164">
        <v>6</v>
      </c>
      <c r="G164">
        <v>687.13715543442731</v>
      </c>
    </row>
    <row r="165" spans="1:7" x14ac:dyDescent="0.25">
      <c r="A165" t="s">
        <v>79</v>
      </c>
      <c r="B165" t="s">
        <v>80</v>
      </c>
      <c r="C165" t="s">
        <v>81</v>
      </c>
      <c r="D165" t="s">
        <v>82</v>
      </c>
      <c r="E165">
        <v>2024</v>
      </c>
      <c r="F165">
        <v>6</v>
      </c>
      <c r="G165">
        <v>954.22194972111868</v>
      </c>
    </row>
    <row r="166" spans="1:7" x14ac:dyDescent="0.25">
      <c r="A166" t="s">
        <v>79</v>
      </c>
      <c r="B166" t="s">
        <v>80</v>
      </c>
      <c r="C166" t="s">
        <v>81</v>
      </c>
      <c r="D166" t="s">
        <v>82</v>
      </c>
      <c r="E166">
        <v>2024</v>
      </c>
      <c r="F166">
        <v>6</v>
      </c>
      <c r="G166">
        <v>0</v>
      </c>
    </row>
    <row r="167" spans="1:7" x14ac:dyDescent="0.25">
      <c r="A167" t="s">
        <v>79</v>
      </c>
      <c r="B167" t="s">
        <v>80</v>
      </c>
      <c r="C167" t="s">
        <v>81</v>
      </c>
      <c r="D167" t="s">
        <v>82</v>
      </c>
      <c r="E167">
        <v>2024</v>
      </c>
      <c r="F167">
        <v>7</v>
      </c>
      <c r="G167">
        <v>1031.6558587114725</v>
      </c>
    </row>
    <row r="168" spans="1:7" x14ac:dyDescent="0.25">
      <c r="A168" t="s">
        <v>79</v>
      </c>
      <c r="B168" t="s">
        <v>80</v>
      </c>
      <c r="C168" t="s">
        <v>81</v>
      </c>
      <c r="D168" t="s">
        <v>82</v>
      </c>
      <c r="E168">
        <v>2024</v>
      </c>
      <c r="F168">
        <v>7</v>
      </c>
      <c r="G168">
        <v>0</v>
      </c>
    </row>
    <row r="169" spans="1:7" x14ac:dyDescent="0.25">
      <c r="A169" t="s">
        <v>79</v>
      </c>
      <c r="B169" t="s">
        <v>80</v>
      </c>
      <c r="C169" t="s">
        <v>81</v>
      </c>
      <c r="D169" t="s">
        <v>82</v>
      </c>
      <c r="E169">
        <v>2024</v>
      </c>
      <c r="F169">
        <v>7</v>
      </c>
      <c r="G169">
        <v>742.41818235552762</v>
      </c>
    </row>
    <row r="170" spans="1:7" x14ac:dyDescent="0.25">
      <c r="A170" t="s">
        <v>79</v>
      </c>
      <c r="B170" t="s">
        <v>80</v>
      </c>
      <c r="C170" t="s">
        <v>81</v>
      </c>
      <c r="D170" t="s">
        <v>82</v>
      </c>
      <c r="E170">
        <v>2024</v>
      </c>
      <c r="F170">
        <v>8</v>
      </c>
      <c r="G170">
        <v>448.6550711890211</v>
      </c>
    </row>
    <row r="171" spans="1:7" x14ac:dyDescent="0.25">
      <c r="A171" t="s">
        <v>79</v>
      </c>
      <c r="B171" t="s">
        <v>80</v>
      </c>
      <c r="C171" t="s">
        <v>81</v>
      </c>
      <c r="D171" t="s">
        <v>82</v>
      </c>
      <c r="E171">
        <v>2024</v>
      </c>
      <c r="F171">
        <v>8</v>
      </c>
      <c r="G171">
        <v>326.20669761612163</v>
      </c>
    </row>
    <row r="172" spans="1:7" x14ac:dyDescent="0.25">
      <c r="A172" t="s">
        <v>79</v>
      </c>
      <c r="B172" t="s">
        <v>80</v>
      </c>
      <c r="C172" t="s">
        <v>81</v>
      </c>
      <c r="D172" t="s">
        <v>82</v>
      </c>
      <c r="E172">
        <v>2024</v>
      </c>
      <c r="F172">
        <v>8</v>
      </c>
      <c r="G172">
        <v>0</v>
      </c>
    </row>
    <row r="173" spans="1:7" x14ac:dyDescent="0.25">
      <c r="A173" t="s">
        <v>79</v>
      </c>
      <c r="B173" t="s">
        <v>80</v>
      </c>
      <c r="C173" t="s">
        <v>81</v>
      </c>
      <c r="D173" t="s">
        <v>82</v>
      </c>
      <c r="E173">
        <v>2024</v>
      </c>
      <c r="F173">
        <v>9</v>
      </c>
      <c r="G173">
        <v>0</v>
      </c>
    </row>
    <row r="174" spans="1:7" x14ac:dyDescent="0.25">
      <c r="A174" t="s">
        <v>79</v>
      </c>
      <c r="B174" t="s">
        <v>80</v>
      </c>
      <c r="C174" t="s">
        <v>81</v>
      </c>
      <c r="D174" t="s">
        <v>82</v>
      </c>
      <c r="E174">
        <v>2024</v>
      </c>
      <c r="F174">
        <v>9</v>
      </c>
      <c r="G174">
        <v>152.69273661619852</v>
      </c>
    </row>
    <row r="175" spans="1:7" x14ac:dyDescent="0.25">
      <c r="A175" t="s">
        <v>79</v>
      </c>
      <c r="B175" t="s">
        <v>80</v>
      </c>
      <c r="C175" t="s">
        <v>81</v>
      </c>
      <c r="D175" t="s">
        <v>82</v>
      </c>
      <c r="E175">
        <v>2024</v>
      </c>
      <c r="F175">
        <v>9</v>
      </c>
      <c r="G175">
        <v>205.60849602680113</v>
      </c>
    </row>
    <row r="176" spans="1:7" x14ac:dyDescent="0.25">
      <c r="A176" t="s">
        <v>79</v>
      </c>
      <c r="B176" t="s">
        <v>80</v>
      </c>
      <c r="C176" t="s">
        <v>81</v>
      </c>
      <c r="D176" t="s">
        <v>82</v>
      </c>
      <c r="E176">
        <v>2024</v>
      </c>
      <c r="F176">
        <v>10</v>
      </c>
      <c r="G176">
        <v>140.90748841420699</v>
      </c>
    </row>
    <row r="177" spans="1:7" x14ac:dyDescent="0.25">
      <c r="A177" t="s">
        <v>79</v>
      </c>
      <c r="B177" t="s">
        <v>80</v>
      </c>
      <c r="C177" t="s">
        <v>81</v>
      </c>
      <c r="D177" t="s">
        <v>82</v>
      </c>
      <c r="E177">
        <v>2024</v>
      </c>
      <c r="F177">
        <v>10</v>
      </c>
      <c r="G177">
        <v>0</v>
      </c>
    </row>
    <row r="178" spans="1:7" x14ac:dyDescent="0.25">
      <c r="A178" t="s">
        <v>79</v>
      </c>
      <c r="B178" t="s">
        <v>80</v>
      </c>
      <c r="C178" t="s">
        <v>81</v>
      </c>
      <c r="D178" t="s">
        <v>82</v>
      </c>
      <c r="E178">
        <v>2024</v>
      </c>
      <c r="F178">
        <v>10</v>
      </c>
      <c r="G178">
        <v>106.50188573070754</v>
      </c>
    </row>
    <row r="179" spans="1:7" x14ac:dyDescent="0.25">
      <c r="A179" t="s">
        <v>79</v>
      </c>
      <c r="B179" t="s">
        <v>80</v>
      </c>
      <c r="C179" t="s">
        <v>81</v>
      </c>
      <c r="D179" t="s">
        <v>82</v>
      </c>
      <c r="E179">
        <v>2024</v>
      </c>
      <c r="F179">
        <v>11</v>
      </c>
      <c r="G179">
        <v>93.173012553360536</v>
      </c>
    </row>
    <row r="180" spans="1:7" x14ac:dyDescent="0.25">
      <c r="A180" t="s">
        <v>79</v>
      </c>
      <c r="B180" t="s">
        <v>80</v>
      </c>
      <c r="C180" t="s">
        <v>81</v>
      </c>
      <c r="D180" t="s">
        <v>82</v>
      </c>
      <c r="E180">
        <v>2024</v>
      </c>
      <c r="F180">
        <v>11</v>
      </c>
      <c r="G180">
        <v>122.23730788315913</v>
      </c>
    </row>
    <row r="181" spans="1:7" x14ac:dyDescent="0.25">
      <c r="A181" t="s">
        <v>79</v>
      </c>
      <c r="B181" t="s">
        <v>80</v>
      </c>
      <c r="C181" t="s">
        <v>81</v>
      </c>
      <c r="D181" t="s">
        <v>82</v>
      </c>
      <c r="E181">
        <v>2024</v>
      </c>
      <c r="F181">
        <v>11</v>
      </c>
      <c r="G181">
        <v>0</v>
      </c>
    </row>
    <row r="182" spans="1:7" x14ac:dyDescent="0.25">
      <c r="A182" t="s">
        <v>79</v>
      </c>
      <c r="B182" t="s">
        <v>80</v>
      </c>
      <c r="C182" t="s">
        <v>81</v>
      </c>
      <c r="D182" t="s">
        <v>82</v>
      </c>
      <c r="E182">
        <v>2024</v>
      </c>
      <c r="F182">
        <v>12</v>
      </c>
      <c r="G182">
        <v>135.47205455570244</v>
      </c>
    </row>
    <row r="183" spans="1:7" x14ac:dyDescent="0.25">
      <c r="A183" t="s">
        <v>79</v>
      </c>
      <c r="B183" t="s">
        <v>80</v>
      </c>
      <c r="C183" t="s">
        <v>81</v>
      </c>
      <c r="D183" t="s">
        <v>82</v>
      </c>
      <c r="E183">
        <v>2024</v>
      </c>
      <c r="F183">
        <v>12</v>
      </c>
      <c r="G183">
        <v>0</v>
      </c>
    </row>
    <row r="184" spans="1:7" x14ac:dyDescent="0.25">
      <c r="A184" t="s">
        <v>79</v>
      </c>
      <c r="B184" t="s">
        <v>80</v>
      </c>
      <c r="C184" t="s">
        <v>81</v>
      </c>
      <c r="D184" t="s">
        <v>82</v>
      </c>
      <c r="E184">
        <v>2024</v>
      </c>
      <c r="F184">
        <v>12</v>
      </c>
      <c r="G184">
        <v>102.62146216204485</v>
      </c>
    </row>
    <row r="185" spans="1:7" x14ac:dyDescent="0.25">
      <c r="A185" t="s">
        <v>79</v>
      </c>
      <c r="B185" t="s">
        <v>80</v>
      </c>
      <c r="C185" t="s">
        <v>81</v>
      </c>
      <c r="D185" t="s">
        <v>82</v>
      </c>
      <c r="E185">
        <v>2024</v>
      </c>
      <c r="F185">
        <v>13</v>
      </c>
      <c r="G185">
        <v>0</v>
      </c>
    </row>
    <row r="186" spans="1:7" x14ac:dyDescent="0.25">
      <c r="A186" t="s">
        <v>79</v>
      </c>
      <c r="B186" t="s">
        <v>80</v>
      </c>
      <c r="C186" t="s">
        <v>81</v>
      </c>
      <c r="D186" t="s">
        <v>82</v>
      </c>
      <c r="E186">
        <v>2024</v>
      </c>
      <c r="F186">
        <v>13</v>
      </c>
      <c r="G186">
        <v>102.73403791660833</v>
      </c>
    </row>
    <row r="187" spans="1:7" x14ac:dyDescent="0.25">
      <c r="A187" t="s">
        <v>79</v>
      </c>
      <c r="B187" t="s">
        <v>80</v>
      </c>
      <c r="C187" t="s">
        <v>81</v>
      </c>
      <c r="D187" t="s">
        <v>82</v>
      </c>
      <c r="E187">
        <v>2024</v>
      </c>
      <c r="F187">
        <v>13</v>
      </c>
      <c r="G187">
        <v>135.62974302892545</v>
      </c>
    </row>
    <row r="188" spans="1:7" x14ac:dyDescent="0.25">
      <c r="A188" t="s">
        <v>79</v>
      </c>
      <c r="B188" t="s">
        <v>80</v>
      </c>
      <c r="C188" t="s">
        <v>81</v>
      </c>
      <c r="D188" t="s">
        <v>82</v>
      </c>
      <c r="E188">
        <v>2024</v>
      </c>
      <c r="F188">
        <v>14</v>
      </c>
      <c r="G188">
        <v>107.13733169374903</v>
      </c>
    </row>
    <row r="189" spans="1:7" x14ac:dyDescent="0.25">
      <c r="A189" t="s">
        <v>79</v>
      </c>
      <c r="B189" t="s">
        <v>80</v>
      </c>
      <c r="C189" t="s">
        <v>81</v>
      </c>
      <c r="D189" t="s">
        <v>82</v>
      </c>
      <c r="E189">
        <v>2024</v>
      </c>
      <c r="F189">
        <v>14</v>
      </c>
      <c r="G189">
        <v>141.79757797315588</v>
      </c>
    </row>
    <row r="190" spans="1:7" x14ac:dyDescent="0.25">
      <c r="A190" t="s">
        <v>79</v>
      </c>
      <c r="B190" t="s">
        <v>80</v>
      </c>
      <c r="C190" t="s">
        <v>81</v>
      </c>
      <c r="D190" t="s">
        <v>82</v>
      </c>
      <c r="E190">
        <v>2024</v>
      </c>
      <c r="F190">
        <v>14</v>
      </c>
      <c r="G190">
        <v>0</v>
      </c>
    </row>
    <row r="191" spans="1:7" x14ac:dyDescent="0.25">
      <c r="A191" t="s">
        <v>79</v>
      </c>
      <c r="B191" t="s">
        <v>80</v>
      </c>
      <c r="C191" t="s">
        <v>81</v>
      </c>
      <c r="D191" t="s">
        <v>82</v>
      </c>
      <c r="E191">
        <v>2024</v>
      </c>
      <c r="F191">
        <v>15</v>
      </c>
      <c r="G191">
        <v>155.71236151556181</v>
      </c>
    </row>
    <row r="192" spans="1:7" x14ac:dyDescent="0.25">
      <c r="A192" t="s">
        <v>79</v>
      </c>
      <c r="B192" t="s">
        <v>80</v>
      </c>
      <c r="C192" t="s">
        <v>81</v>
      </c>
      <c r="D192" t="s">
        <v>82</v>
      </c>
      <c r="E192">
        <v>2024</v>
      </c>
      <c r="F192">
        <v>15</v>
      </c>
      <c r="G192">
        <v>209.83818155663076</v>
      </c>
    </row>
    <row r="193" spans="1:7" x14ac:dyDescent="0.25">
      <c r="A193" t="s">
        <v>79</v>
      </c>
      <c r="B193" t="s">
        <v>80</v>
      </c>
      <c r="C193" t="s">
        <v>81</v>
      </c>
      <c r="D193" t="s">
        <v>82</v>
      </c>
      <c r="E193">
        <v>2024</v>
      </c>
      <c r="F193">
        <v>15</v>
      </c>
      <c r="G193">
        <v>0</v>
      </c>
    </row>
    <row r="194" spans="1:7" x14ac:dyDescent="0.25">
      <c r="A194" t="s">
        <v>79</v>
      </c>
      <c r="B194" t="s">
        <v>80</v>
      </c>
      <c r="C194" t="s">
        <v>81</v>
      </c>
      <c r="D194" t="s">
        <v>82</v>
      </c>
      <c r="E194">
        <v>2024</v>
      </c>
      <c r="F194">
        <v>16</v>
      </c>
      <c r="G194">
        <v>414.2532025970749</v>
      </c>
    </row>
    <row r="195" spans="1:7" x14ac:dyDescent="0.25">
      <c r="A195" t="s">
        <v>79</v>
      </c>
      <c r="B195" t="s">
        <v>80</v>
      </c>
      <c r="C195" t="s">
        <v>81</v>
      </c>
      <c r="D195" t="s">
        <v>82</v>
      </c>
      <c r="E195">
        <v>2024</v>
      </c>
      <c r="F195">
        <v>16</v>
      </c>
      <c r="G195">
        <v>301.6467774394917</v>
      </c>
    </row>
    <row r="196" spans="1:7" x14ac:dyDescent="0.25">
      <c r="A196" t="s">
        <v>79</v>
      </c>
      <c r="B196" t="s">
        <v>80</v>
      </c>
      <c r="C196" t="s">
        <v>81</v>
      </c>
      <c r="D196" t="s">
        <v>82</v>
      </c>
      <c r="E196">
        <v>2024</v>
      </c>
      <c r="F196">
        <v>16</v>
      </c>
      <c r="G196">
        <v>0</v>
      </c>
    </row>
    <row r="197" spans="1:7" x14ac:dyDescent="0.25">
      <c r="A197" t="s">
        <v>79</v>
      </c>
      <c r="B197" t="s">
        <v>80</v>
      </c>
      <c r="C197" t="s">
        <v>81</v>
      </c>
      <c r="D197" t="s">
        <v>82</v>
      </c>
      <c r="E197">
        <v>2024</v>
      </c>
      <c r="F197">
        <v>17</v>
      </c>
      <c r="G197">
        <v>559.75745958209484</v>
      </c>
    </row>
    <row r="198" spans="1:7" x14ac:dyDescent="0.25">
      <c r="A198" t="s">
        <v>79</v>
      </c>
      <c r="B198" t="s">
        <v>80</v>
      </c>
      <c r="C198" t="s">
        <v>81</v>
      </c>
      <c r="D198" t="s">
        <v>82</v>
      </c>
      <c r="E198">
        <v>2024</v>
      </c>
      <c r="F198">
        <v>17</v>
      </c>
      <c r="G198">
        <v>775.79712071195183</v>
      </c>
    </row>
    <row r="199" spans="1:7" x14ac:dyDescent="0.25">
      <c r="A199" t="s">
        <v>79</v>
      </c>
      <c r="B199" t="s">
        <v>80</v>
      </c>
      <c r="C199" t="s">
        <v>81</v>
      </c>
      <c r="D199" t="s">
        <v>82</v>
      </c>
      <c r="E199">
        <v>2024</v>
      </c>
      <c r="F199">
        <v>17</v>
      </c>
      <c r="G199">
        <v>0</v>
      </c>
    </row>
    <row r="200" spans="1:7" x14ac:dyDescent="0.25">
      <c r="A200" t="s">
        <v>79</v>
      </c>
      <c r="B200" t="s">
        <v>80</v>
      </c>
      <c r="C200" t="s">
        <v>81</v>
      </c>
      <c r="D200" t="s">
        <v>82</v>
      </c>
      <c r="E200">
        <v>2024</v>
      </c>
      <c r="F200">
        <v>18</v>
      </c>
      <c r="G200">
        <v>643.45981480535954</v>
      </c>
    </row>
    <row r="201" spans="1:7" x14ac:dyDescent="0.25">
      <c r="A201" t="s">
        <v>79</v>
      </c>
      <c r="B201" t="s">
        <v>80</v>
      </c>
      <c r="C201" t="s">
        <v>81</v>
      </c>
      <c r="D201" t="s">
        <v>82</v>
      </c>
      <c r="E201">
        <v>2024</v>
      </c>
      <c r="F201">
        <v>18</v>
      </c>
      <c r="G201">
        <v>0</v>
      </c>
    </row>
    <row r="202" spans="1:7" x14ac:dyDescent="0.25">
      <c r="A202" t="s">
        <v>79</v>
      </c>
      <c r="B202" t="s">
        <v>80</v>
      </c>
      <c r="C202" t="s">
        <v>81</v>
      </c>
      <c r="D202" t="s">
        <v>82</v>
      </c>
      <c r="E202">
        <v>2024</v>
      </c>
      <c r="F202">
        <v>18</v>
      </c>
      <c r="G202">
        <v>893.04169661115031</v>
      </c>
    </row>
    <row r="203" spans="1:7" x14ac:dyDescent="0.25">
      <c r="A203" t="s">
        <v>79</v>
      </c>
      <c r="B203" t="s">
        <v>80</v>
      </c>
      <c r="C203" t="s">
        <v>81</v>
      </c>
      <c r="D203" t="s">
        <v>82</v>
      </c>
      <c r="E203">
        <v>2024</v>
      </c>
      <c r="F203">
        <v>19</v>
      </c>
      <c r="G203">
        <v>655.41171581587844</v>
      </c>
    </row>
    <row r="204" spans="1:7" x14ac:dyDescent="0.25">
      <c r="A204" t="s">
        <v>79</v>
      </c>
      <c r="B204" t="s">
        <v>80</v>
      </c>
      <c r="C204" t="s">
        <v>81</v>
      </c>
      <c r="D204" t="s">
        <v>82</v>
      </c>
      <c r="E204">
        <v>2024</v>
      </c>
      <c r="F204">
        <v>19</v>
      </c>
      <c r="G204">
        <v>0</v>
      </c>
    </row>
    <row r="205" spans="1:7" x14ac:dyDescent="0.25">
      <c r="A205" t="s">
        <v>79</v>
      </c>
      <c r="B205" t="s">
        <v>80</v>
      </c>
      <c r="C205" t="s">
        <v>81</v>
      </c>
      <c r="D205" t="s">
        <v>82</v>
      </c>
      <c r="E205">
        <v>2024</v>
      </c>
      <c r="F205">
        <v>19</v>
      </c>
      <c r="G205">
        <v>909.78310802579597</v>
      </c>
    </row>
    <row r="206" spans="1:7" x14ac:dyDescent="0.25">
      <c r="A206" t="s">
        <v>79</v>
      </c>
      <c r="B206" t="s">
        <v>80</v>
      </c>
      <c r="C206" t="s">
        <v>81</v>
      </c>
      <c r="D206" t="s">
        <v>82</v>
      </c>
      <c r="E206">
        <v>2024</v>
      </c>
      <c r="F206">
        <v>20</v>
      </c>
      <c r="G206">
        <v>0</v>
      </c>
    </row>
    <row r="207" spans="1:7" x14ac:dyDescent="0.25">
      <c r="A207" t="s">
        <v>79</v>
      </c>
      <c r="B207" t="s">
        <v>80</v>
      </c>
      <c r="C207" t="s">
        <v>81</v>
      </c>
      <c r="D207" t="s">
        <v>82</v>
      </c>
      <c r="E207">
        <v>2024</v>
      </c>
      <c r="F207">
        <v>20</v>
      </c>
      <c r="G207">
        <v>851.12138100150378</v>
      </c>
    </row>
    <row r="208" spans="1:7" x14ac:dyDescent="0.25">
      <c r="A208" t="s">
        <v>79</v>
      </c>
      <c r="B208" t="s">
        <v>80</v>
      </c>
      <c r="C208" t="s">
        <v>81</v>
      </c>
      <c r="D208" t="s">
        <v>82</v>
      </c>
      <c r="E208">
        <v>2024</v>
      </c>
      <c r="F208">
        <v>20</v>
      </c>
      <c r="G208">
        <v>613.53238216023021</v>
      </c>
    </row>
    <row r="209" spans="1:7" x14ac:dyDescent="0.25">
      <c r="A209" t="s">
        <v>79</v>
      </c>
      <c r="B209" t="s">
        <v>80</v>
      </c>
      <c r="C209" t="s">
        <v>81</v>
      </c>
      <c r="D209" t="s">
        <v>82</v>
      </c>
      <c r="E209">
        <v>2024</v>
      </c>
      <c r="F209">
        <v>21</v>
      </c>
      <c r="G209">
        <v>422.11937362860448</v>
      </c>
    </row>
    <row r="210" spans="1:7" x14ac:dyDescent="0.25">
      <c r="A210" t="s">
        <v>79</v>
      </c>
      <c r="B210" t="s">
        <v>80</v>
      </c>
      <c r="C210" t="s">
        <v>81</v>
      </c>
      <c r="D210" t="s">
        <v>82</v>
      </c>
      <c r="E210">
        <v>2024</v>
      </c>
      <c r="F210">
        <v>21</v>
      </c>
      <c r="G210">
        <v>583.00303538244964</v>
      </c>
    </row>
    <row r="211" spans="1:7" x14ac:dyDescent="0.25">
      <c r="A211" t="s">
        <v>79</v>
      </c>
      <c r="B211" t="s">
        <v>80</v>
      </c>
      <c r="C211" t="s">
        <v>81</v>
      </c>
      <c r="D211" t="s">
        <v>82</v>
      </c>
      <c r="E211">
        <v>2024</v>
      </c>
      <c r="F211">
        <v>21</v>
      </c>
      <c r="G211">
        <v>0</v>
      </c>
    </row>
    <row r="212" spans="1:7" x14ac:dyDescent="0.25">
      <c r="A212" t="s">
        <v>79</v>
      </c>
      <c r="B212" t="s">
        <v>80</v>
      </c>
      <c r="C212" t="s">
        <v>81</v>
      </c>
      <c r="D212" t="s">
        <v>82</v>
      </c>
      <c r="E212">
        <v>2024</v>
      </c>
      <c r="F212">
        <v>22</v>
      </c>
      <c r="G212">
        <v>0</v>
      </c>
    </row>
    <row r="213" spans="1:7" x14ac:dyDescent="0.25">
      <c r="A213" t="s">
        <v>79</v>
      </c>
      <c r="B213" t="s">
        <v>80</v>
      </c>
      <c r="C213" t="s">
        <v>81</v>
      </c>
      <c r="D213" t="s">
        <v>82</v>
      </c>
      <c r="E213">
        <v>2024</v>
      </c>
      <c r="F213">
        <v>22</v>
      </c>
      <c r="G213">
        <v>267.0450343088259</v>
      </c>
    </row>
    <row r="214" spans="1:7" x14ac:dyDescent="0.25">
      <c r="A214" t="s">
        <v>79</v>
      </c>
      <c r="B214" t="s">
        <v>80</v>
      </c>
      <c r="C214" t="s">
        <v>81</v>
      </c>
      <c r="D214" t="s">
        <v>82</v>
      </c>
      <c r="E214">
        <v>2024</v>
      </c>
      <c r="F214">
        <v>22</v>
      </c>
      <c r="G214">
        <v>196.5530424045954</v>
      </c>
    </row>
    <row r="215" spans="1:7" x14ac:dyDescent="0.25">
      <c r="A215" t="s">
        <v>79</v>
      </c>
      <c r="B215" t="s">
        <v>80</v>
      </c>
      <c r="C215" t="s">
        <v>81</v>
      </c>
      <c r="D215" t="s">
        <v>82</v>
      </c>
      <c r="E215">
        <v>2024</v>
      </c>
      <c r="F215">
        <v>23</v>
      </c>
      <c r="G215">
        <v>124.87532172846483</v>
      </c>
    </row>
    <row r="216" spans="1:7" x14ac:dyDescent="0.25">
      <c r="A216" t="s">
        <v>79</v>
      </c>
      <c r="B216" t="s">
        <v>80</v>
      </c>
      <c r="C216" t="s">
        <v>81</v>
      </c>
      <c r="D216" t="s">
        <v>82</v>
      </c>
      <c r="E216">
        <v>2024</v>
      </c>
      <c r="F216">
        <v>23</v>
      </c>
      <c r="G216">
        <v>0</v>
      </c>
    </row>
    <row r="217" spans="1:7" x14ac:dyDescent="0.25">
      <c r="A217" t="s">
        <v>79</v>
      </c>
      <c r="B217" t="s">
        <v>80</v>
      </c>
      <c r="C217" t="s">
        <v>81</v>
      </c>
      <c r="D217" t="s">
        <v>82</v>
      </c>
      <c r="E217">
        <v>2024</v>
      </c>
      <c r="F217">
        <v>23</v>
      </c>
      <c r="G217">
        <v>95.056323318657746</v>
      </c>
    </row>
    <row r="218" spans="1:7" x14ac:dyDescent="0.25">
      <c r="A218" t="s">
        <v>79</v>
      </c>
      <c r="B218" t="s">
        <v>80</v>
      </c>
      <c r="C218" t="s">
        <v>81</v>
      </c>
      <c r="D218" t="s">
        <v>90</v>
      </c>
      <c r="E218">
        <v>2024</v>
      </c>
      <c r="F218">
        <v>0</v>
      </c>
      <c r="G218">
        <v>13.510341673342294</v>
      </c>
    </row>
    <row r="219" spans="1:7" x14ac:dyDescent="0.25">
      <c r="A219" t="s">
        <v>79</v>
      </c>
      <c r="B219" t="s">
        <v>80</v>
      </c>
      <c r="C219" t="s">
        <v>81</v>
      </c>
      <c r="D219" t="s">
        <v>90</v>
      </c>
      <c r="E219">
        <v>2024</v>
      </c>
      <c r="F219">
        <v>1</v>
      </c>
      <c r="G219">
        <v>13.807256507430521</v>
      </c>
    </row>
    <row r="220" spans="1:7" x14ac:dyDescent="0.25">
      <c r="A220" t="s">
        <v>79</v>
      </c>
      <c r="B220" t="s">
        <v>80</v>
      </c>
      <c r="C220" t="s">
        <v>81</v>
      </c>
      <c r="D220" t="s">
        <v>90</v>
      </c>
      <c r="E220">
        <v>2024</v>
      </c>
      <c r="F220">
        <v>2</v>
      </c>
      <c r="G220">
        <v>13.297137017434764</v>
      </c>
    </row>
    <row r="221" spans="1:7" x14ac:dyDescent="0.25">
      <c r="A221" t="s">
        <v>79</v>
      </c>
      <c r="B221" t="s">
        <v>80</v>
      </c>
      <c r="C221" t="s">
        <v>81</v>
      </c>
      <c r="D221" t="s">
        <v>90</v>
      </c>
      <c r="E221">
        <v>2024</v>
      </c>
      <c r="F221">
        <v>3</v>
      </c>
      <c r="G221">
        <v>12.926141314757089</v>
      </c>
    </row>
    <row r="222" spans="1:7" x14ac:dyDescent="0.25">
      <c r="A222" t="s">
        <v>79</v>
      </c>
      <c r="B222" t="s">
        <v>80</v>
      </c>
      <c r="C222" t="s">
        <v>81</v>
      </c>
      <c r="D222" t="s">
        <v>90</v>
      </c>
      <c r="E222">
        <v>2024</v>
      </c>
      <c r="F222">
        <v>4</v>
      </c>
      <c r="G222">
        <v>12.601519875753858</v>
      </c>
    </row>
    <row r="223" spans="1:7" x14ac:dyDescent="0.25">
      <c r="A223" t="s">
        <v>79</v>
      </c>
      <c r="B223" t="s">
        <v>80</v>
      </c>
      <c r="C223" t="s">
        <v>81</v>
      </c>
      <c r="D223" t="s">
        <v>90</v>
      </c>
      <c r="E223">
        <v>2024</v>
      </c>
      <c r="F223">
        <v>5</v>
      </c>
      <c r="G223">
        <v>12.140827506172698</v>
      </c>
    </row>
    <row r="224" spans="1:7" x14ac:dyDescent="0.25">
      <c r="A224" t="s">
        <v>79</v>
      </c>
      <c r="B224" t="s">
        <v>80</v>
      </c>
      <c r="C224" t="s">
        <v>81</v>
      </c>
      <c r="D224" t="s">
        <v>90</v>
      </c>
      <c r="E224">
        <v>2024</v>
      </c>
      <c r="F224">
        <v>6</v>
      </c>
      <c r="G224">
        <v>10.909332623316336</v>
      </c>
    </row>
    <row r="225" spans="1:7" x14ac:dyDescent="0.25">
      <c r="A225" t="s">
        <v>79</v>
      </c>
      <c r="B225" t="s">
        <v>80</v>
      </c>
      <c r="C225" t="s">
        <v>81</v>
      </c>
      <c r="D225" t="s">
        <v>90</v>
      </c>
      <c r="E225">
        <v>2024</v>
      </c>
      <c r="F225">
        <v>7</v>
      </c>
      <c r="G225">
        <v>10.178317942003767</v>
      </c>
    </row>
    <row r="226" spans="1:7" x14ac:dyDescent="0.25">
      <c r="A226" t="s">
        <v>79</v>
      </c>
      <c r="B226" t="s">
        <v>80</v>
      </c>
      <c r="C226" t="s">
        <v>81</v>
      </c>
      <c r="D226" t="s">
        <v>90</v>
      </c>
      <c r="E226">
        <v>2024</v>
      </c>
      <c r="F226">
        <v>8</v>
      </c>
      <c r="G226">
        <v>11.357134404452912</v>
      </c>
    </row>
    <row r="227" spans="1:7" x14ac:dyDescent="0.25">
      <c r="A227" t="s">
        <v>79</v>
      </c>
      <c r="B227" t="s">
        <v>80</v>
      </c>
      <c r="C227" t="s">
        <v>81</v>
      </c>
      <c r="D227" t="s">
        <v>90</v>
      </c>
      <c r="E227">
        <v>2024</v>
      </c>
      <c r="F227">
        <v>9</v>
      </c>
      <c r="G227">
        <v>17.053880066090031</v>
      </c>
    </row>
    <row r="228" spans="1:7" x14ac:dyDescent="0.25">
      <c r="A228" t="s">
        <v>79</v>
      </c>
      <c r="B228" t="s">
        <v>80</v>
      </c>
      <c r="C228" t="s">
        <v>81</v>
      </c>
      <c r="D228" t="s">
        <v>90</v>
      </c>
      <c r="E228">
        <v>2024</v>
      </c>
      <c r="F228">
        <v>10</v>
      </c>
      <c r="G228">
        <v>26.929759434130514</v>
      </c>
    </row>
    <row r="229" spans="1:7" x14ac:dyDescent="0.25">
      <c r="A229" t="s">
        <v>79</v>
      </c>
      <c r="B229" t="s">
        <v>80</v>
      </c>
      <c r="C229" t="s">
        <v>81</v>
      </c>
      <c r="D229" t="s">
        <v>90</v>
      </c>
      <c r="E229">
        <v>2024</v>
      </c>
      <c r="F229">
        <v>11</v>
      </c>
      <c r="G229">
        <v>32.128124694660336</v>
      </c>
    </row>
    <row r="230" spans="1:7" x14ac:dyDescent="0.25">
      <c r="A230" t="s">
        <v>79</v>
      </c>
      <c r="B230" t="s">
        <v>80</v>
      </c>
      <c r="C230" t="s">
        <v>81</v>
      </c>
      <c r="D230" t="s">
        <v>90</v>
      </c>
      <c r="E230">
        <v>2024</v>
      </c>
      <c r="F230">
        <v>12</v>
      </c>
      <c r="G230">
        <v>33.128058974088113</v>
      </c>
    </row>
    <row r="231" spans="1:7" x14ac:dyDescent="0.25">
      <c r="A231" t="s">
        <v>79</v>
      </c>
      <c r="B231" t="s">
        <v>80</v>
      </c>
      <c r="C231" t="s">
        <v>81</v>
      </c>
      <c r="D231" t="s">
        <v>90</v>
      </c>
      <c r="E231">
        <v>2024</v>
      </c>
      <c r="F231">
        <v>13</v>
      </c>
      <c r="G231">
        <v>29.452275881975122</v>
      </c>
    </row>
    <row r="232" spans="1:7" x14ac:dyDescent="0.25">
      <c r="A232" t="s">
        <v>79</v>
      </c>
      <c r="B232" t="s">
        <v>80</v>
      </c>
      <c r="C232" t="s">
        <v>81</v>
      </c>
      <c r="D232" t="s">
        <v>90</v>
      </c>
      <c r="E232">
        <v>2024</v>
      </c>
      <c r="F232">
        <v>14</v>
      </c>
      <c r="G232">
        <v>23.798693270821502</v>
      </c>
    </row>
    <row r="233" spans="1:7" x14ac:dyDescent="0.25">
      <c r="A233" t="s">
        <v>79</v>
      </c>
      <c r="B233" t="s">
        <v>80</v>
      </c>
      <c r="C233" t="s">
        <v>81</v>
      </c>
      <c r="D233" t="s">
        <v>90</v>
      </c>
      <c r="E233">
        <v>2024</v>
      </c>
      <c r="F233">
        <v>15</v>
      </c>
      <c r="G233">
        <v>14.268620960197444</v>
      </c>
    </row>
    <row r="234" spans="1:7" x14ac:dyDescent="0.25">
      <c r="A234" t="s">
        <v>79</v>
      </c>
      <c r="B234" t="s">
        <v>80</v>
      </c>
      <c r="C234" t="s">
        <v>81</v>
      </c>
      <c r="D234" t="s">
        <v>90</v>
      </c>
      <c r="E234">
        <v>2024</v>
      </c>
      <c r="F234">
        <v>16</v>
      </c>
      <c r="G234">
        <v>9.5714932672553896</v>
      </c>
    </row>
    <row r="235" spans="1:7" x14ac:dyDescent="0.25">
      <c r="A235" t="s">
        <v>79</v>
      </c>
      <c r="B235" t="s">
        <v>80</v>
      </c>
      <c r="C235" t="s">
        <v>81</v>
      </c>
      <c r="D235" t="s">
        <v>90</v>
      </c>
      <c r="E235">
        <v>2024</v>
      </c>
      <c r="F235">
        <v>17</v>
      </c>
      <c r="G235">
        <v>9.9255392919180974</v>
      </c>
    </row>
    <row r="236" spans="1:7" x14ac:dyDescent="0.25">
      <c r="A236" t="s">
        <v>79</v>
      </c>
      <c r="B236" t="s">
        <v>80</v>
      </c>
      <c r="C236" t="s">
        <v>81</v>
      </c>
      <c r="D236" t="s">
        <v>90</v>
      </c>
      <c r="E236">
        <v>2024</v>
      </c>
      <c r="F236">
        <v>18</v>
      </c>
      <c r="G236">
        <v>13.748819137772513</v>
      </c>
    </row>
    <row r="237" spans="1:7" x14ac:dyDescent="0.25">
      <c r="A237" t="s">
        <v>79</v>
      </c>
      <c r="B237" t="s">
        <v>80</v>
      </c>
      <c r="C237" t="s">
        <v>81</v>
      </c>
      <c r="D237" t="s">
        <v>90</v>
      </c>
      <c r="E237">
        <v>2024</v>
      </c>
      <c r="F237">
        <v>19</v>
      </c>
      <c r="G237">
        <v>22.9494205383189</v>
      </c>
    </row>
    <row r="238" spans="1:7" x14ac:dyDescent="0.25">
      <c r="A238" t="s">
        <v>79</v>
      </c>
      <c r="B238" t="s">
        <v>80</v>
      </c>
      <c r="C238" t="s">
        <v>81</v>
      </c>
      <c r="D238" t="s">
        <v>90</v>
      </c>
      <c r="E238">
        <v>2024</v>
      </c>
      <c r="F238">
        <v>20</v>
      </c>
      <c r="G238">
        <v>24.737744699600793</v>
      </c>
    </row>
    <row r="239" spans="1:7" x14ac:dyDescent="0.25">
      <c r="A239" t="s">
        <v>79</v>
      </c>
      <c r="B239" t="s">
        <v>80</v>
      </c>
      <c r="C239" t="s">
        <v>81</v>
      </c>
      <c r="D239" t="s">
        <v>90</v>
      </c>
      <c r="E239">
        <v>2024</v>
      </c>
      <c r="F239">
        <v>21</v>
      </c>
      <c r="G239">
        <v>21.394286083667406</v>
      </c>
    </row>
    <row r="240" spans="1:7" x14ac:dyDescent="0.25">
      <c r="A240" t="s">
        <v>79</v>
      </c>
      <c r="B240" t="s">
        <v>80</v>
      </c>
      <c r="C240" t="s">
        <v>81</v>
      </c>
      <c r="D240" t="s">
        <v>90</v>
      </c>
      <c r="E240">
        <v>2024</v>
      </c>
      <c r="F240">
        <v>22</v>
      </c>
      <c r="G240">
        <v>11.935263968666602</v>
      </c>
    </row>
    <row r="241" spans="1:7" x14ac:dyDescent="0.25">
      <c r="A241" t="s">
        <v>79</v>
      </c>
      <c r="B241" t="s">
        <v>80</v>
      </c>
      <c r="C241" t="s">
        <v>81</v>
      </c>
      <c r="D241" t="s">
        <v>90</v>
      </c>
      <c r="E241">
        <v>2024</v>
      </c>
      <c r="F241">
        <v>23</v>
      </c>
      <c r="G241">
        <v>9.0515502386107158</v>
      </c>
    </row>
    <row r="242" spans="1:7" x14ac:dyDescent="0.25">
      <c r="A242" t="s">
        <v>79</v>
      </c>
      <c r="B242" t="s">
        <v>80</v>
      </c>
      <c r="C242" t="s">
        <v>81</v>
      </c>
      <c r="D242" t="s">
        <v>83</v>
      </c>
      <c r="E242">
        <v>2024</v>
      </c>
      <c r="F242">
        <v>0</v>
      </c>
      <c r="G242">
        <v>211.1116080771418</v>
      </c>
    </row>
    <row r="243" spans="1:7" x14ac:dyDescent="0.25">
      <c r="A243" t="s">
        <v>79</v>
      </c>
      <c r="B243" t="s">
        <v>80</v>
      </c>
      <c r="C243" t="s">
        <v>81</v>
      </c>
      <c r="D243" t="s">
        <v>83</v>
      </c>
      <c r="E243">
        <v>2024</v>
      </c>
      <c r="F243">
        <v>1</v>
      </c>
      <c r="G243">
        <v>214.74841803803687</v>
      </c>
    </row>
    <row r="244" spans="1:7" x14ac:dyDescent="0.25">
      <c r="A244" t="s">
        <v>79</v>
      </c>
      <c r="B244" t="s">
        <v>80</v>
      </c>
      <c r="C244" t="s">
        <v>81</v>
      </c>
      <c r="D244" t="s">
        <v>83</v>
      </c>
      <c r="E244">
        <v>2024</v>
      </c>
      <c r="F244">
        <v>2</v>
      </c>
      <c r="G244">
        <v>176.55964237643173</v>
      </c>
    </row>
    <row r="245" spans="1:7" x14ac:dyDescent="0.25">
      <c r="A245" t="s">
        <v>79</v>
      </c>
      <c r="B245" t="s">
        <v>80</v>
      </c>
      <c r="C245" t="s">
        <v>81</v>
      </c>
      <c r="D245" t="s">
        <v>83</v>
      </c>
      <c r="E245">
        <v>2024</v>
      </c>
      <c r="F245">
        <v>3</v>
      </c>
      <c r="G245">
        <v>149.80019099247502</v>
      </c>
    </row>
    <row r="246" spans="1:7" x14ac:dyDescent="0.25">
      <c r="A246" t="s">
        <v>79</v>
      </c>
      <c r="B246" t="s">
        <v>80</v>
      </c>
      <c r="C246" t="s">
        <v>81</v>
      </c>
      <c r="D246" t="s">
        <v>83</v>
      </c>
      <c r="E246">
        <v>2024</v>
      </c>
      <c r="F246">
        <v>4</v>
      </c>
      <c r="G246">
        <v>263.74236603104339</v>
      </c>
    </row>
    <row r="247" spans="1:7" x14ac:dyDescent="0.25">
      <c r="A247" t="s">
        <v>79</v>
      </c>
      <c r="B247" t="s">
        <v>80</v>
      </c>
      <c r="C247" t="s">
        <v>81</v>
      </c>
      <c r="D247" t="s">
        <v>83</v>
      </c>
      <c r="E247">
        <v>2024</v>
      </c>
      <c r="F247">
        <v>5</v>
      </c>
      <c r="G247">
        <v>345.8619227574311</v>
      </c>
    </row>
    <row r="248" spans="1:7" x14ac:dyDescent="0.25">
      <c r="A248" t="s">
        <v>79</v>
      </c>
      <c r="B248" t="s">
        <v>80</v>
      </c>
      <c r="C248" t="s">
        <v>81</v>
      </c>
      <c r="D248" t="s">
        <v>83</v>
      </c>
      <c r="E248">
        <v>2024</v>
      </c>
      <c r="F248">
        <v>6</v>
      </c>
      <c r="G248">
        <v>747.97165195535069</v>
      </c>
    </row>
    <row r="249" spans="1:7" x14ac:dyDescent="0.25">
      <c r="A249" t="s">
        <v>79</v>
      </c>
      <c r="B249" t="s">
        <v>80</v>
      </c>
      <c r="C249" t="s">
        <v>81</v>
      </c>
      <c r="D249" t="s">
        <v>83</v>
      </c>
      <c r="E249">
        <v>2024</v>
      </c>
      <c r="F249">
        <v>7</v>
      </c>
      <c r="G249">
        <v>1409.5796584466523</v>
      </c>
    </row>
    <row r="250" spans="1:7" x14ac:dyDescent="0.25">
      <c r="A250" t="s">
        <v>79</v>
      </c>
      <c r="B250" t="s">
        <v>80</v>
      </c>
      <c r="C250" t="s">
        <v>81</v>
      </c>
      <c r="D250" t="s">
        <v>83</v>
      </c>
      <c r="E250">
        <v>2024</v>
      </c>
      <c r="F250">
        <v>8</v>
      </c>
      <c r="G250">
        <v>957.629360039537</v>
      </c>
    </row>
    <row r="251" spans="1:7" x14ac:dyDescent="0.25">
      <c r="A251" t="s">
        <v>79</v>
      </c>
      <c r="B251" t="s">
        <v>80</v>
      </c>
      <c r="C251" t="s">
        <v>81</v>
      </c>
      <c r="D251" t="s">
        <v>83</v>
      </c>
      <c r="E251">
        <v>2024</v>
      </c>
      <c r="F251">
        <v>9</v>
      </c>
      <c r="G251">
        <v>583.73354166523552</v>
      </c>
    </row>
    <row r="252" spans="1:7" x14ac:dyDescent="0.25">
      <c r="A252" t="s">
        <v>79</v>
      </c>
      <c r="B252" t="s">
        <v>80</v>
      </c>
      <c r="C252" t="s">
        <v>81</v>
      </c>
      <c r="D252" t="s">
        <v>83</v>
      </c>
      <c r="E252">
        <v>2024</v>
      </c>
      <c r="F252">
        <v>10</v>
      </c>
      <c r="G252">
        <v>556.19840052489508</v>
      </c>
    </row>
    <row r="253" spans="1:7" x14ac:dyDescent="0.25">
      <c r="A253" t="s">
        <v>79</v>
      </c>
      <c r="B253" t="s">
        <v>80</v>
      </c>
      <c r="C253" t="s">
        <v>81</v>
      </c>
      <c r="D253" t="s">
        <v>83</v>
      </c>
      <c r="E253">
        <v>2024</v>
      </c>
      <c r="F253">
        <v>11</v>
      </c>
      <c r="G253">
        <v>602.59465549801598</v>
      </c>
    </row>
    <row r="254" spans="1:7" x14ac:dyDescent="0.25">
      <c r="A254" t="s">
        <v>79</v>
      </c>
      <c r="B254" t="s">
        <v>80</v>
      </c>
      <c r="C254" t="s">
        <v>81</v>
      </c>
      <c r="D254" t="s">
        <v>83</v>
      </c>
      <c r="E254">
        <v>2024</v>
      </c>
      <c r="F254">
        <v>12</v>
      </c>
      <c r="G254">
        <v>498.52084360273972</v>
      </c>
    </row>
    <row r="255" spans="1:7" x14ac:dyDescent="0.25">
      <c r="A255" t="s">
        <v>79</v>
      </c>
      <c r="B255" t="s">
        <v>80</v>
      </c>
      <c r="C255" t="s">
        <v>81</v>
      </c>
      <c r="D255" t="s">
        <v>83</v>
      </c>
      <c r="E255">
        <v>2024</v>
      </c>
      <c r="F255">
        <v>13</v>
      </c>
      <c r="G255">
        <v>393.48483976365316</v>
      </c>
    </row>
    <row r="256" spans="1:7" x14ac:dyDescent="0.25">
      <c r="A256" t="s">
        <v>79</v>
      </c>
      <c r="B256" t="s">
        <v>80</v>
      </c>
      <c r="C256" t="s">
        <v>81</v>
      </c>
      <c r="D256" t="s">
        <v>83</v>
      </c>
      <c r="E256">
        <v>2024</v>
      </c>
      <c r="F256">
        <v>14</v>
      </c>
      <c r="G256">
        <v>293.72728939990634</v>
      </c>
    </row>
    <row r="257" spans="1:7" x14ac:dyDescent="0.25">
      <c r="A257" t="s">
        <v>79</v>
      </c>
      <c r="B257" t="s">
        <v>80</v>
      </c>
      <c r="C257" t="s">
        <v>81</v>
      </c>
      <c r="D257" t="s">
        <v>83</v>
      </c>
      <c r="E257">
        <v>2024</v>
      </c>
      <c r="F257">
        <v>15</v>
      </c>
      <c r="G257">
        <v>319.32959858308772</v>
      </c>
    </row>
    <row r="258" spans="1:7" x14ac:dyDescent="0.25">
      <c r="A258" t="s">
        <v>79</v>
      </c>
      <c r="B258" t="s">
        <v>80</v>
      </c>
      <c r="C258" t="s">
        <v>81</v>
      </c>
      <c r="D258" t="s">
        <v>83</v>
      </c>
      <c r="E258">
        <v>2024</v>
      </c>
      <c r="F258">
        <v>16</v>
      </c>
      <c r="G258">
        <v>406.97270525994219</v>
      </c>
    </row>
    <row r="259" spans="1:7" x14ac:dyDescent="0.25">
      <c r="A259" t="s">
        <v>79</v>
      </c>
      <c r="B259" t="s">
        <v>80</v>
      </c>
      <c r="C259" t="s">
        <v>81</v>
      </c>
      <c r="D259" t="s">
        <v>83</v>
      </c>
      <c r="E259">
        <v>2024</v>
      </c>
      <c r="F259">
        <v>17</v>
      </c>
      <c r="G259">
        <v>586.51607043130264</v>
      </c>
    </row>
    <row r="260" spans="1:7" x14ac:dyDescent="0.25">
      <c r="A260" t="s">
        <v>79</v>
      </c>
      <c r="B260" t="s">
        <v>80</v>
      </c>
      <c r="C260" t="s">
        <v>81</v>
      </c>
      <c r="D260" t="s">
        <v>83</v>
      </c>
      <c r="E260">
        <v>2024</v>
      </c>
      <c r="F260">
        <v>18</v>
      </c>
      <c r="G260">
        <v>724.69295001778244</v>
      </c>
    </row>
    <row r="261" spans="1:7" x14ac:dyDescent="0.25">
      <c r="A261" t="s">
        <v>79</v>
      </c>
      <c r="B261" t="s">
        <v>80</v>
      </c>
      <c r="C261" t="s">
        <v>81</v>
      </c>
      <c r="D261" t="s">
        <v>83</v>
      </c>
      <c r="E261">
        <v>2024</v>
      </c>
      <c r="F261">
        <v>19</v>
      </c>
      <c r="G261">
        <v>694.54903721283461</v>
      </c>
    </row>
    <row r="262" spans="1:7" x14ac:dyDescent="0.25">
      <c r="A262" t="s">
        <v>79</v>
      </c>
      <c r="B262" t="s">
        <v>80</v>
      </c>
      <c r="C262" t="s">
        <v>81</v>
      </c>
      <c r="D262" t="s">
        <v>83</v>
      </c>
      <c r="E262">
        <v>2024</v>
      </c>
      <c r="F262">
        <v>20</v>
      </c>
      <c r="G262">
        <v>707.40841538404868</v>
      </c>
    </row>
    <row r="263" spans="1:7" x14ac:dyDescent="0.25">
      <c r="A263" t="s">
        <v>79</v>
      </c>
      <c r="B263" t="s">
        <v>80</v>
      </c>
      <c r="C263" t="s">
        <v>81</v>
      </c>
      <c r="D263" t="s">
        <v>83</v>
      </c>
      <c r="E263">
        <v>2024</v>
      </c>
      <c r="F263">
        <v>21</v>
      </c>
      <c r="G263">
        <v>608.46699586650732</v>
      </c>
    </row>
    <row r="264" spans="1:7" x14ac:dyDescent="0.25">
      <c r="A264" t="s">
        <v>79</v>
      </c>
      <c r="B264" t="s">
        <v>80</v>
      </c>
      <c r="C264" t="s">
        <v>81</v>
      </c>
      <c r="D264" t="s">
        <v>83</v>
      </c>
      <c r="E264">
        <v>2024</v>
      </c>
      <c r="F264">
        <v>22</v>
      </c>
      <c r="G264">
        <v>447.49642905758623</v>
      </c>
    </row>
    <row r="265" spans="1:7" x14ac:dyDescent="0.25">
      <c r="A265" t="s">
        <v>79</v>
      </c>
      <c r="B265" t="s">
        <v>80</v>
      </c>
      <c r="C265" t="s">
        <v>81</v>
      </c>
      <c r="D265" t="s">
        <v>83</v>
      </c>
      <c r="E265">
        <v>2024</v>
      </c>
      <c r="F265">
        <v>23</v>
      </c>
      <c r="G265">
        <v>316.39521675311494</v>
      </c>
    </row>
    <row r="266" spans="1:7" x14ac:dyDescent="0.25">
      <c r="A266" t="s">
        <v>79</v>
      </c>
      <c r="B266" t="s">
        <v>80</v>
      </c>
      <c r="C266" t="s">
        <v>81</v>
      </c>
      <c r="D266" t="s">
        <v>91</v>
      </c>
      <c r="E266">
        <v>2024</v>
      </c>
      <c r="F266">
        <v>0</v>
      </c>
      <c r="G266">
        <v>209.71230463518495</v>
      </c>
    </row>
    <row r="267" spans="1:7" x14ac:dyDescent="0.25">
      <c r="A267" t="s">
        <v>79</v>
      </c>
      <c r="B267" t="s">
        <v>80</v>
      </c>
      <c r="C267" t="s">
        <v>81</v>
      </c>
      <c r="D267" t="s">
        <v>91</v>
      </c>
      <c r="E267">
        <v>2024</v>
      </c>
      <c r="F267">
        <v>1</v>
      </c>
      <c r="G267">
        <v>180.00668782812045</v>
      </c>
    </row>
    <row r="268" spans="1:7" x14ac:dyDescent="0.25">
      <c r="A268" t="s">
        <v>79</v>
      </c>
      <c r="B268" t="s">
        <v>80</v>
      </c>
      <c r="C268" t="s">
        <v>81</v>
      </c>
      <c r="D268" t="s">
        <v>91</v>
      </c>
      <c r="E268">
        <v>2024</v>
      </c>
      <c r="F268">
        <v>2</v>
      </c>
      <c r="G268">
        <v>170.46472587219955</v>
      </c>
    </row>
    <row r="269" spans="1:7" x14ac:dyDescent="0.25">
      <c r="A269" t="s">
        <v>79</v>
      </c>
      <c r="B269" t="s">
        <v>80</v>
      </c>
      <c r="C269" t="s">
        <v>81</v>
      </c>
      <c r="D269" t="s">
        <v>91</v>
      </c>
      <c r="E269">
        <v>2024</v>
      </c>
      <c r="F269">
        <v>3</v>
      </c>
      <c r="G269">
        <v>171.34345891172174</v>
      </c>
    </row>
    <row r="270" spans="1:7" x14ac:dyDescent="0.25">
      <c r="A270" t="s">
        <v>79</v>
      </c>
      <c r="B270" t="s">
        <v>80</v>
      </c>
      <c r="C270" t="s">
        <v>81</v>
      </c>
      <c r="D270" t="s">
        <v>91</v>
      </c>
      <c r="E270">
        <v>2024</v>
      </c>
      <c r="F270">
        <v>4</v>
      </c>
      <c r="G270">
        <v>169.21555596423275</v>
      </c>
    </row>
    <row r="271" spans="1:7" x14ac:dyDescent="0.25">
      <c r="A271" t="s">
        <v>79</v>
      </c>
      <c r="B271" t="s">
        <v>80</v>
      </c>
      <c r="C271" t="s">
        <v>81</v>
      </c>
      <c r="D271" t="s">
        <v>91</v>
      </c>
      <c r="E271">
        <v>2024</v>
      </c>
      <c r="F271">
        <v>5</v>
      </c>
      <c r="G271">
        <v>173.24838147048442</v>
      </c>
    </row>
    <row r="272" spans="1:7" x14ac:dyDescent="0.25">
      <c r="A272" t="s">
        <v>79</v>
      </c>
      <c r="B272" t="s">
        <v>80</v>
      </c>
      <c r="C272" t="s">
        <v>81</v>
      </c>
      <c r="D272" t="s">
        <v>91</v>
      </c>
      <c r="E272">
        <v>2024</v>
      </c>
      <c r="F272">
        <v>6</v>
      </c>
      <c r="G272">
        <v>190.28652441994845</v>
      </c>
    </row>
    <row r="273" spans="1:7" x14ac:dyDescent="0.25">
      <c r="A273" t="s">
        <v>79</v>
      </c>
      <c r="B273" t="s">
        <v>80</v>
      </c>
      <c r="C273" t="s">
        <v>81</v>
      </c>
      <c r="D273" t="s">
        <v>91</v>
      </c>
      <c r="E273">
        <v>2024</v>
      </c>
      <c r="F273">
        <v>7</v>
      </c>
      <c r="G273">
        <v>236.36886274573374</v>
      </c>
    </row>
    <row r="274" spans="1:7" x14ac:dyDescent="0.25">
      <c r="A274" t="s">
        <v>79</v>
      </c>
      <c r="B274" t="s">
        <v>80</v>
      </c>
      <c r="C274" t="s">
        <v>81</v>
      </c>
      <c r="D274" t="s">
        <v>91</v>
      </c>
      <c r="E274">
        <v>2024</v>
      </c>
      <c r="F274">
        <v>8</v>
      </c>
      <c r="G274">
        <v>255.91317943944975</v>
      </c>
    </row>
    <row r="275" spans="1:7" x14ac:dyDescent="0.25">
      <c r="A275" t="s">
        <v>79</v>
      </c>
      <c r="B275" t="s">
        <v>80</v>
      </c>
      <c r="C275" t="s">
        <v>81</v>
      </c>
      <c r="D275" t="s">
        <v>91</v>
      </c>
      <c r="E275">
        <v>2024</v>
      </c>
      <c r="F275">
        <v>9</v>
      </c>
      <c r="G275">
        <v>239.49494382809655</v>
      </c>
    </row>
    <row r="276" spans="1:7" x14ac:dyDescent="0.25">
      <c r="A276" t="s">
        <v>79</v>
      </c>
      <c r="B276" t="s">
        <v>80</v>
      </c>
      <c r="C276" t="s">
        <v>81</v>
      </c>
      <c r="D276" t="s">
        <v>91</v>
      </c>
      <c r="E276">
        <v>2024</v>
      </c>
      <c r="F276">
        <v>10</v>
      </c>
      <c r="G276">
        <v>224.56610895734616</v>
      </c>
    </row>
    <row r="277" spans="1:7" x14ac:dyDescent="0.25">
      <c r="A277" t="s">
        <v>79</v>
      </c>
      <c r="B277" t="s">
        <v>80</v>
      </c>
      <c r="C277" t="s">
        <v>81</v>
      </c>
      <c r="D277" t="s">
        <v>91</v>
      </c>
      <c r="E277">
        <v>2024</v>
      </c>
      <c r="F277">
        <v>11</v>
      </c>
      <c r="G277">
        <v>214.84749333429207</v>
      </c>
    </row>
    <row r="278" spans="1:7" x14ac:dyDescent="0.25">
      <c r="A278" t="s">
        <v>79</v>
      </c>
      <c r="B278" t="s">
        <v>80</v>
      </c>
      <c r="C278" t="s">
        <v>81</v>
      </c>
      <c r="D278" t="s">
        <v>91</v>
      </c>
      <c r="E278">
        <v>2024</v>
      </c>
      <c r="F278">
        <v>12</v>
      </c>
      <c r="G278">
        <v>214.65443364465466</v>
      </c>
    </row>
    <row r="279" spans="1:7" x14ac:dyDescent="0.25">
      <c r="A279" t="s">
        <v>79</v>
      </c>
      <c r="B279" t="s">
        <v>80</v>
      </c>
      <c r="C279" t="s">
        <v>81</v>
      </c>
      <c r="D279" t="s">
        <v>91</v>
      </c>
      <c r="E279">
        <v>2024</v>
      </c>
      <c r="F279">
        <v>13</v>
      </c>
      <c r="G279">
        <v>210.22136625107211</v>
      </c>
    </row>
    <row r="280" spans="1:7" x14ac:dyDescent="0.25">
      <c r="A280" t="s">
        <v>79</v>
      </c>
      <c r="B280" t="s">
        <v>80</v>
      </c>
      <c r="C280" t="s">
        <v>81</v>
      </c>
      <c r="D280" t="s">
        <v>91</v>
      </c>
      <c r="E280">
        <v>2024</v>
      </c>
      <c r="F280">
        <v>14</v>
      </c>
      <c r="G280">
        <v>216.05868760009471</v>
      </c>
    </row>
    <row r="281" spans="1:7" x14ac:dyDescent="0.25">
      <c r="A281" t="s">
        <v>79</v>
      </c>
      <c r="B281" t="s">
        <v>80</v>
      </c>
      <c r="C281" t="s">
        <v>81</v>
      </c>
      <c r="D281" t="s">
        <v>91</v>
      </c>
      <c r="E281">
        <v>2024</v>
      </c>
      <c r="F281">
        <v>15</v>
      </c>
      <c r="G281">
        <v>209.42256067215899</v>
      </c>
    </row>
    <row r="282" spans="1:7" x14ac:dyDescent="0.25">
      <c r="A282" t="s">
        <v>79</v>
      </c>
      <c r="B282" t="s">
        <v>80</v>
      </c>
      <c r="C282" t="s">
        <v>81</v>
      </c>
      <c r="D282" t="s">
        <v>91</v>
      </c>
      <c r="E282">
        <v>2024</v>
      </c>
      <c r="F282">
        <v>16</v>
      </c>
      <c r="G282">
        <v>209.68980105135134</v>
      </c>
    </row>
    <row r="283" spans="1:7" x14ac:dyDescent="0.25">
      <c r="A283" t="s">
        <v>79</v>
      </c>
      <c r="B283" t="s">
        <v>80</v>
      </c>
      <c r="C283" t="s">
        <v>81</v>
      </c>
      <c r="D283" t="s">
        <v>91</v>
      </c>
      <c r="E283">
        <v>2024</v>
      </c>
      <c r="F283">
        <v>17</v>
      </c>
      <c r="G283">
        <v>218.02371052439162</v>
      </c>
    </row>
    <row r="284" spans="1:7" x14ac:dyDescent="0.25">
      <c r="A284" t="s">
        <v>79</v>
      </c>
      <c r="B284" t="s">
        <v>80</v>
      </c>
      <c r="C284" t="s">
        <v>81</v>
      </c>
      <c r="D284" t="s">
        <v>91</v>
      </c>
      <c r="E284">
        <v>2024</v>
      </c>
      <c r="F284">
        <v>18</v>
      </c>
      <c r="G284">
        <v>226.4930568190093</v>
      </c>
    </row>
    <row r="285" spans="1:7" x14ac:dyDescent="0.25">
      <c r="A285" t="s">
        <v>79</v>
      </c>
      <c r="B285" t="s">
        <v>80</v>
      </c>
      <c r="C285" t="s">
        <v>81</v>
      </c>
      <c r="D285" t="s">
        <v>91</v>
      </c>
      <c r="E285">
        <v>2024</v>
      </c>
      <c r="F285">
        <v>19</v>
      </c>
      <c r="G285">
        <v>231.78239543217856</v>
      </c>
    </row>
    <row r="286" spans="1:7" x14ac:dyDescent="0.25">
      <c r="A286" t="s">
        <v>79</v>
      </c>
      <c r="B286" t="s">
        <v>80</v>
      </c>
      <c r="C286" t="s">
        <v>81</v>
      </c>
      <c r="D286" t="s">
        <v>91</v>
      </c>
      <c r="E286">
        <v>2024</v>
      </c>
      <c r="F286">
        <v>20</v>
      </c>
      <c r="G286">
        <v>262.67362586579139</v>
      </c>
    </row>
    <row r="287" spans="1:7" x14ac:dyDescent="0.25">
      <c r="A287" t="s">
        <v>79</v>
      </c>
      <c r="B287" t="s">
        <v>80</v>
      </c>
      <c r="C287" t="s">
        <v>81</v>
      </c>
      <c r="D287" t="s">
        <v>91</v>
      </c>
      <c r="E287">
        <v>2024</v>
      </c>
      <c r="F287">
        <v>21</v>
      </c>
      <c r="G287">
        <v>250.36313110015467</v>
      </c>
    </row>
    <row r="288" spans="1:7" x14ac:dyDescent="0.25">
      <c r="A288" t="s">
        <v>79</v>
      </c>
      <c r="B288" t="s">
        <v>80</v>
      </c>
      <c r="C288" t="s">
        <v>81</v>
      </c>
      <c r="D288" t="s">
        <v>91</v>
      </c>
      <c r="E288">
        <v>2024</v>
      </c>
      <c r="F288">
        <v>22</v>
      </c>
      <c r="G288">
        <v>241.66186830572624</v>
      </c>
    </row>
    <row r="289" spans="1:7" x14ac:dyDescent="0.25">
      <c r="A289" t="s">
        <v>79</v>
      </c>
      <c r="B289" t="s">
        <v>80</v>
      </c>
      <c r="C289" t="s">
        <v>81</v>
      </c>
      <c r="D289" t="s">
        <v>91</v>
      </c>
      <c r="E289">
        <v>2024</v>
      </c>
      <c r="F289">
        <v>23</v>
      </c>
      <c r="G289">
        <v>237.03698646402415</v>
      </c>
    </row>
  </sheetData>
  <pageMargins left="0.7" right="0.7" top="0.75" bottom="0.75" header="0.3" footer="0.3"/>
  <headerFooter>
    <oddFooter>&amp;C_x000D_&amp;1#&amp;"Calibri"&amp;7&amp;K000000 In-Confidence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184E8-85D6-4411-BF3A-602040AB9FC4}">
  <dimension ref="A3:T57"/>
  <sheetViews>
    <sheetView workbookViewId="0">
      <selection activeCell="S35" sqref="S35"/>
    </sheetView>
  </sheetViews>
  <sheetFormatPr defaultRowHeight="15" x14ac:dyDescent="0.25"/>
  <cols>
    <col min="1" max="1" width="12.42578125" bestFit="1" customWidth="1"/>
    <col min="2" max="2" width="15.28515625" bestFit="1" customWidth="1"/>
    <col min="3" max="4" width="11.85546875" bestFit="1" customWidth="1"/>
    <col min="5" max="5" width="15.42578125" bestFit="1" customWidth="1"/>
    <col min="6" max="6" width="16.5703125" bestFit="1" customWidth="1"/>
    <col min="7" max="7" width="11.85546875" bestFit="1" customWidth="1"/>
    <col min="8" max="8" width="12.85546875" bestFit="1" customWidth="1"/>
    <col min="9" max="11" width="11.85546875" bestFit="1" customWidth="1"/>
  </cols>
  <sheetData>
    <row r="3" spans="1:10" x14ac:dyDescent="0.25">
      <c r="A3" s="2" t="s">
        <v>84</v>
      </c>
      <c r="B3" s="2" t="s">
        <v>71</v>
      </c>
    </row>
    <row r="4" spans="1:10" x14ac:dyDescent="0.25">
      <c r="A4" s="2" t="s">
        <v>68</v>
      </c>
      <c r="B4" t="s">
        <v>85</v>
      </c>
      <c r="C4" t="s">
        <v>87</v>
      </c>
      <c r="D4" t="s">
        <v>88</v>
      </c>
      <c r="E4" t="s">
        <v>89</v>
      </c>
      <c r="F4" t="s">
        <v>82</v>
      </c>
      <c r="G4" t="s">
        <v>90</v>
      </c>
      <c r="H4" t="s">
        <v>83</v>
      </c>
      <c r="I4" t="s">
        <v>91</v>
      </c>
      <c r="J4" t="s">
        <v>69</v>
      </c>
    </row>
    <row r="5" spans="1:10" x14ac:dyDescent="0.25">
      <c r="A5" s="3">
        <v>0</v>
      </c>
      <c r="B5">
        <v>15.078748460423791</v>
      </c>
      <c r="C5">
        <v>81.80656923662913</v>
      </c>
      <c r="D5">
        <v>21.498933716992401</v>
      </c>
      <c r="E5">
        <v>121.1872448317306</v>
      </c>
      <c r="F5">
        <v>180.24964071715226</v>
      </c>
      <c r="G5">
        <v>13.510341673342294</v>
      </c>
      <c r="H5">
        <v>211.1116080771418</v>
      </c>
      <c r="I5">
        <v>209.71230463518495</v>
      </c>
      <c r="J5">
        <v>854.15539134859716</v>
      </c>
    </row>
    <row r="6" spans="1:10" x14ac:dyDescent="0.25">
      <c r="A6" s="3">
        <v>1</v>
      </c>
      <c r="B6">
        <v>9.1223741380603531</v>
      </c>
      <c r="C6">
        <v>75.180625111057452</v>
      </c>
      <c r="D6">
        <v>17.605797927942969</v>
      </c>
      <c r="E6">
        <v>116.85034919038272</v>
      </c>
      <c r="F6">
        <v>173.90870578465729</v>
      </c>
      <c r="G6">
        <v>13.807256507430521</v>
      </c>
      <c r="H6">
        <v>214.74841803803687</v>
      </c>
      <c r="I6">
        <v>180.00668782812045</v>
      </c>
      <c r="J6">
        <v>801.23021452568855</v>
      </c>
    </row>
    <row r="7" spans="1:10" x14ac:dyDescent="0.25">
      <c r="A7" s="3">
        <v>2</v>
      </c>
      <c r="B7">
        <v>7.6296694192652268</v>
      </c>
      <c r="C7">
        <v>73.418657362750238</v>
      </c>
      <c r="D7">
        <v>15.602785508839107</v>
      </c>
      <c r="E7">
        <v>115.38455583510934</v>
      </c>
      <c r="F7">
        <v>173.82095643295833</v>
      </c>
      <c r="G7">
        <v>13.297137017434764</v>
      </c>
      <c r="H7">
        <v>176.55964237643173</v>
      </c>
      <c r="I7">
        <v>170.46472587219955</v>
      </c>
      <c r="J7">
        <v>746.17812982498822</v>
      </c>
    </row>
    <row r="8" spans="1:10" x14ac:dyDescent="0.25">
      <c r="A8" s="3">
        <v>3</v>
      </c>
      <c r="B8">
        <v>7.4259729846068616</v>
      </c>
      <c r="C8">
        <v>71.661548948951065</v>
      </c>
      <c r="D8">
        <v>17.878186377668037</v>
      </c>
      <c r="E8">
        <v>114.16786124213276</v>
      </c>
      <c r="F8">
        <v>189.13857212752288</v>
      </c>
      <c r="G8">
        <v>12.926141314757089</v>
      </c>
      <c r="H8">
        <v>149.80019099247502</v>
      </c>
      <c r="I8">
        <v>171.34345891172174</v>
      </c>
      <c r="J8">
        <v>734.34193289983546</v>
      </c>
    </row>
    <row r="9" spans="1:10" x14ac:dyDescent="0.25">
      <c r="A9" s="3">
        <v>4</v>
      </c>
      <c r="B9">
        <v>7.222613605290177</v>
      </c>
      <c r="C9">
        <v>74.555892398440804</v>
      </c>
      <c r="D9">
        <v>29.434850323320106</v>
      </c>
      <c r="E9">
        <v>112.17513474726132</v>
      </c>
      <c r="F9">
        <v>302.35354327092421</v>
      </c>
      <c r="G9">
        <v>12.601519875753858</v>
      </c>
      <c r="H9">
        <v>263.74236603104339</v>
      </c>
      <c r="I9">
        <v>169.21555596423275</v>
      </c>
      <c r="J9">
        <v>971.30147621626656</v>
      </c>
    </row>
    <row r="10" spans="1:10" x14ac:dyDescent="0.25">
      <c r="A10" s="3">
        <v>5</v>
      </c>
      <c r="B10">
        <v>10.000084536970848</v>
      </c>
      <c r="C10">
        <v>80.868654644708158</v>
      </c>
      <c r="D10">
        <v>86.556473141521465</v>
      </c>
      <c r="E10">
        <v>121.26817335792362</v>
      </c>
      <c r="F10">
        <v>548.81813601558895</v>
      </c>
      <c r="G10">
        <v>12.140827506172698</v>
      </c>
      <c r="H10">
        <v>345.8619227574311</v>
      </c>
      <c r="I10">
        <v>173.24838147048442</v>
      </c>
      <c r="J10">
        <v>1378.7626534308013</v>
      </c>
    </row>
    <row r="11" spans="1:10" x14ac:dyDescent="0.25">
      <c r="A11" s="3">
        <v>6</v>
      </c>
      <c r="B11">
        <v>29.752525934946817</v>
      </c>
      <c r="C11">
        <v>142.36833676092292</v>
      </c>
      <c r="D11">
        <v>147.29174909291689</v>
      </c>
      <c r="E11">
        <v>130.11359151485973</v>
      </c>
      <c r="F11">
        <v>1641.3591051555459</v>
      </c>
      <c r="G11">
        <v>10.909332623316336</v>
      </c>
      <c r="H11">
        <v>747.97165195535069</v>
      </c>
      <c r="I11">
        <v>190.28652441994845</v>
      </c>
      <c r="J11">
        <v>3040.052817457808</v>
      </c>
    </row>
    <row r="12" spans="1:10" x14ac:dyDescent="0.25">
      <c r="A12" s="3">
        <v>7</v>
      </c>
      <c r="B12">
        <v>62.099880024270249</v>
      </c>
      <c r="C12">
        <v>156.0943405631468</v>
      </c>
      <c r="D12">
        <v>155.89881725493092</v>
      </c>
      <c r="E12">
        <v>152.61225096115939</v>
      </c>
      <c r="F12">
        <v>1774.0740410670001</v>
      </c>
      <c r="G12">
        <v>10.178317942003767</v>
      </c>
      <c r="H12">
        <v>1409.5796584466523</v>
      </c>
      <c r="I12">
        <v>236.36886274573374</v>
      </c>
      <c r="J12">
        <v>3956.906169004897</v>
      </c>
    </row>
    <row r="13" spans="1:10" x14ac:dyDescent="0.25">
      <c r="A13" s="3">
        <v>8</v>
      </c>
      <c r="B13">
        <v>38.737654109143371</v>
      </c>
      <c r="C13">
        <v>123.87005094080422</v>
      </c>
      <c r="D13">
        <v>76.28338513708529</v>
      </c>
      <c r="E13">
        <v>177.84432125841133</v>
      </c>
      <c r="F13">
        <v>774.86176880514267</v>
      </c>
      <c r="G13">
        <v>11.357134404452912</v>
      </c>
      <c r="H13">
        <v>957.629360039537</v>
      </c>
      <c r="I13">
        <v>255.91317943944975</v>
      </c>
      <c r="J13">
        <v>2416.4968541340268</v>
      </c>
    </row>
    <row r="14" spans="1:10" x14ac:dyDescent="0.25">
      <c r="A14" s="3">
        <v>9</v>
      </c>
      <c r="B14">
        <v>47.302872082660748</v>
      </c>
      <c r="C14">
        <v>105.71768999129033</v>
      </c>
      <c r="D14">
        <v>50.841006756549803</v>
      </c>
      <c r="E14">
        <v>177.55469426043655</v>
      </c>
      <c r="F14">
        <v>358.30123264299965</v>
      </c>
      <c r="G14">
        <v>17.053880066090031</v>
      </c>
      <c r="H14">
        <v>583.73354166523552</v>
      </c>
      <c r="I14">
        <v>239.49494382809655</v>
      </c>
      <c r="J14">
        <v>1579.9998612933591</v>
      </c>
    </row>
    <row r="15" spans="1:10" x14ac:dyDescent="0.25">
      <c r="A15" s="3">
        <v>10</v>
      </c>
      <c r="B15">
        <v>48.40512771688136</v>
      </c>
      <c r="C15">
        <v>109.16156122990236</v>
      </c>
      <c r="D15">
        <v>44.603670183959245</v>
      </c>
      <c r="E15">
        <v>186.33703248036181</v>
      </c>
      <c r="F15">
        <v>247.40937414491452</v>
      </c>
      <c r="G15">
        <v>26.929759434130514</v>
      </c>
      <c r="H15">
        <v>556.19840052489508</v>
      </c>
      <c r="I15">
        <v>224.56610895734616</v>
      </c>
      <c r="J15">
        <v>1443.611034672391</v>
      </c>
    </row>
    <row r="16" spans="1:10" x14ac:dyDescent="0.25">
      <c r="A16" s="3">
        <v>11</v>
      </c>
      <c r="B16">
        <v>76.014660640745021</v>
      </c>
      <c r="C16">
        <v>111.04207525059405</v>
      </c>
      <c r="D16">
        <v>41.508317705030393</v>
      </c>
      <c r="E16">
        <v>190.09138975106188</v>
      </c>
      <c r="F16">
        <v>215.41032043651967</v>
      </c>
      <c r="G16">
        <v>32.128124694660336</v>
      </c>
      <c r="H16">
        <v>602.59465549801598</v>
      </c>
      <c r="I16">
        <v>214.84749333429207</v>
      </c>
      <c r="J16">
        <v>1483.6370373109194</v>
      </c>
    </row>
    <row r="17" spans="1:13" x14ac:dyDescent="0.25">
      <c r="A17" s="3">
        <v>12</v>
      </c>
      <c r="B17">
        <v>99.032469156107268</v>
      </c>
      <c r="C17">
        <v>123.62243508355895</v>
      </c>
      <c r="D17">
        <v>39.889729013607528</v>
      </c>
      <c r="E17">
        <v>191.95620141296104</v>
      </c>
      <c r="F17">
        <v>238.09351671774729</v>
      </c>
      <c r="G17">
        <v>33.128058974088113</v>
      </c>
      <c r="H17">
        <v>498.52084360273972</v>
      </c>
      <c r="I17">
        <v>214.65443364465466</v>
      </c>
      <c r="J17">
        <v>1438.8976876054644</v>
      </c>
    </row>
    <row r="18" spans="1:13" x14ac:dyDescent="0.25">
      <c r="A18" s="3">
        <v>13</v>
      </c>
      <c r="B18">
        <v>79.93792632341551</v>
      </c>
      <c r="C18">
        <v>134.31524527664874</v>
      </c>
      <c r="D18">
        <v>39.904168373828945</v>
      </c>
      <c r="E18">
        <v>183.50051041528999</v>
      </c>
      <c r="F18">
        <v>238.36378094553379</v>
      </c>
      <c r="G18">
        <v>29.452275881975122</v>
      </c>
      <c r="H18">
        <v>393.48483976365316</v>
      </c>
      <c r="I18">
        <v>210.22136625107211</v>
      </c>
      <c r="J18">
        <v>1309.1801132314174</v>
      </c>
    </row>
    <row r="19" spans="1:13" x14ac:dyDescent="0.25">
      <c r="A19" s="3">
        <v>14</v>
      </c>
      <c r="B19">
        <v>69.260779104461633</v>
      </c>
      <c r="C19">
        <v>139.19666899361877</v>
      </c>
      <c r="D19">
        <v>38.533603064878399</v>
      </c>
      <c r="E19">
        <v>172.13167280029884</v>
      </c>
      <c r="F19">
        <v>248.9349096669049</v>
      </c>
      <c r="G19">
        <v>23.798693270821502</v>
      </c>
      <c r="H19">
        <v>293.72728939990634</v>
      </c>
      <c r="I19">
        <v>216.05868760009471</v>
      </c>
      <c r="J19">
        <v>1201.6423039009853</v>
      </c>
    </row>
    <row r="20" spans="1:13" x14ac:dyDescent="0.25">
      <c r="A20" s="3">
        <v>15</v>
      </c>
      <c r="B20">
        <v>105.83015654374198</v>
      </c>
      <c r="C20">
        <v>140.62473290702033</v>
      </c>
      <c r="D20">
        <v>41.319267991453863</v>
      </c>
      <c r="E20">
        <v>163.33012868026319</v>
      </c>
      <c r="F20">
        <v>365.55054307219257</v>
      </c>
      <c r="G20">
        <v>14.268620960197444</v>
      </c>
      <c r="H20">
        <v>319.32959858308772</v>
      </c>
      <c r="I20">
        <v>209.42256067215899</v>
      </c>
      <c r="J20">
        <v>1359.6756094101163</v>
      </c>
    </row>
    <row r="21" spans="1:13" x14ac:dyDescent="0.25">
      <c r="A21" s="3">
        <v>16</v>
      </c>
      <c r="B21">
        <v>440.3355225307912</v>
      </c>
      <c r="C21">
        <v>144.52490469999159</v>
      </c>
      <c r="D21">
        <v>62.615931198083196</v>
      </c>
      <c r="E21">
        <v>160.90002904395968</v>
      </c>
      <c r="F21">
        <v>715.8999800365666</v>
      </c>
      <c r="G21">
        <v>9.5714932672553896</v>
      </c>
      <c r="H21">
        <v>406.97270525994219</v>
      </c>
      <c r="I21">
        <v>209.68980105135134</v>
      </c>
      <c r="J21">
        <v>2150.5103670879412</v>
      </c>
    </row>
    <row r="22" spans="1:13" x14ac:dyDescent="0.25">
      <c r="A22" s="3">
        <v>17</v>
      </c>
      <c r="B22">
        <v>877.4550401716964</v>
      </c>
      <c r="C22">
        <v>181.12686575360271</v>
      </c>
      <c r="D22">
        <v>155.66644813392509</v>
      </c>
      <c r="E22">
        <v>180.00731130344286</v>
      </c>
      <c r="F22">
        <v>1335.5545802940467</v>
      </c>
      <c r="G22">
        <v>9.9255392919180974</v>
      </c>
      <c r="H22">
        <v>586.51607043130264</v>
      </c>
      <c r="I22">
        <v>218.02371052439162</v>
      </c>
      <c r="J22">
        <v>3544.275565904326</v>
      </c>
    </row>
    <row r="23" spans="1:13" x14ac:dyDescent="0.25">
      <c r="A23" s="3">
        <v>18</v>
      </c>
      <c r="B23">
        <v>650.02268078432428</v>
      </c>
      <c r="C23">
        <v>230.2239577538198</v>
      </c>
      <c r="D23">
        <v>192.23166115736083</v>
      </c>
      <c r="E23">
        <v>201.80427591555676</v>
      </c>
      <c r="F23">
        <v>1536.5015114165099</v>
      </c>
      <c r="G23">
        <v>13.748819137772513</v>
      </c>
      <c r="H23">
        <v>724.69295001778244</v>
      </c>
      <c r="I23">
        <v>226.4930568190093</v>
      </c>
      <c r="J23">
        <v>3775.7189130021357</v>
      </c>
    </row>
    <row r="24" spans="1:13" x14ac:dyDescent="0.25">
      <c r="A24" s="3">
        <v>19</v>
      </c>
      <c r="B24">
        <v>434.15519411598319</v>
      </c>
      <c r="C24">
        <v>285.73515297074601</v>
      </c>
      <c r="D24">
        <v>168.00398747826844</v>
      </c>
      <c r="E24">
        <v>203.6456762084081</v>
      </c>
      <c r="F24">
        <v>1565.1948238416744</v>
      </c>
      <c r="G24">
        <v>22.9494205383189</v>
      </c>
      <c r="H24">
        <v>694.54903721283461</v>
      </c>
      <c r="I24">
        <v>231.78239543217856</v>
      </c>
      <c r="J24">
        <v>3606.0156877984123</v>
      </c>
    </row>
    <row r="25" spans="1:13" x14ac:dyDescent="0.25">
      <c r="A25" s="3">
        <v>20</v>
      </c>
      <c r="B25">
        <v>177.64915372527091</v>
      </c>
      <c r="C25">
        <v>293.95021359926653</v>
      </c>
      <c r="D25">
        <v>144.42155308398199</v>
      </c>
      <c r="E25">
        <v>200.66993818615143</v>
      </c>
      <c r="F25">
        <v>1464.6537631617339</v>
      </c>
      <c r="G25">
        <v>24.737744699600793</v>
      </c>
      <c r="H25">
        <v>707.40841538404868</v>
      </c>
      <c r="I25">
        <v>262.67362586579139</v>
      </c>
      <c r="J25">
        <v>3276.1644077058454</v>
      </c>
    </row>
    <row r="26" spans="1:13" x14ac:dyDescent="0.25">
      <c r="A26" s="3">
        <v>21</v>
      </c>
      <c r="B26">
        <v>61.39689976790492</v>
      </c>
      <c r="C26">
        <v>236.58592627832437</v>
      </c>
      <c r="D26">
        <v>123.55567660914271</v>
      </c>
      <c r="E26">
        <v>196.66021763188084</v>
      </c>
      <c r="F26">
        <v>1005.1224090110541</v>
      </c>
      <c r="G26">
        <v>21.394286083667406</v>
      </c>
      <c r="H26">
        <v>608.46699586650732</v>
      </c>
      <c r="I26">
        <v>250.36313110015467</v>
      </c>
      <c r="J26">
        <v>2503.545542348636</v>
      </c>
    </row>
    <row r="27" spans="1:13" x14ac:dyDescent="0.25">
      <c r="A27" s="3">
        <v>22</v>
      </c>
      <c r="B27">
        <v>28.931847546721347</v>
      </c>
      <c r="C27">
        <v>158.61186790299507</v>
      </c>
      <c r="D27">
        <v>80.118187874427989</v>
      </c>
      <c r="E27">
        <v>169.89430657056434</v>
      </c>
      <c r="F27">
        <v>463.59807671342128</v>
      </c>
      <c r="G27">
        <v>11.935263968666602</v>
      </c>
      <c r="H27">
        <v>447.49642905758623</v>
      </c>
      <c r="I27">
        <v>241.66186830572624</v>
      </c>
      <c r="J27">
        <v>1602.2478479401093</v>
      </c>
    </row>
    <row r="28" spans="1:13" x14ac:dyDescent="0.25">
      <c r="A28" s="3">
        <v>23</v>
      </c>
      <c r="B28">
        <v>19.811019567338139</v>
      </c>
      <c r="C28">
        <v>105.98329995256519</v>
      </c>
      <c r="D28">
        <v>39.925315874573862</v>
      </c>
      <c r="E28">
        <v>134.70402357076628</v>
      </c>
      <c r="F28">
        <v>219.93164504712257</v>
      </c>
      <c r="G28">
        <v>9.0515502386107158</v>
      </c>
      <c r="H28">
        <v>316.39521675311494</v>
      </c>
      <c r="I28">
        <v>237.03698646402415</v>
      </c>
      <c r="J28">
        <v>1082.8390574681159</v>
      </c>
    </row>
    <row r="29" spans="1:13" x14ac:dyDescent="0.25">
      <c r="A29" s="3" t="s">
        <v>69</v>
      </c>
      <c r="B29">
        <v>3402.6108729910211</v>
      </c>
      <c r="C29">
        <v>3380.2472736113555</v>
      </c>
      <c r="D29">
        <v>1831.1895029802895</v>
      </c>
      <c r="E29">
        <v>3874.7908911703739</v>
      </c>
      <c r="F29">
        <v>15977.104936525433</v>
      </c>
      <c r="G29">
        <v>410.80153937243767</v>
      </c>
      <c r="H29">
        <v>12217.091807734754</v>
      </c>
      <c r="I29">
        <v>5163.549851137418</v>
      </c>
      <c r="J29">
        <v>46257.386675523085</v>
      </c>
    </row>
    <row r="32" spans="1:13" x14ac:dyDescent="0.25">
      <c r="M32" t="s">
        <v>92</v>
      </c>
    </row>
    <row r="33" spans="1:20" x14ac:dyDescent="0.25">
      <c r="A33" t="s">
        <v>93</v>
      </c>
      <c r="B33" t="s">
        <v>85</v>
      </c>
      <c r="C33" t="s">
        <v>87</v>
      </c>
      <c r="D33" t="s">
        <v>88</v>
      </c>
      <c r="E33" t="s">
        <v>89</v>
      </c>
      <c r="F33" t="s">
        <v>82</v>
      </c>
      <c r="G33" t="s">
        <v>90</v>
      </c>
      <c r="H33" t="s">
        <v>83</v>
      </c>
      <c r="I33" t="s">
        <v>91</v>
      </c>
      <c r="J33" t="s">
        <v>69</v>
      </c>
      <c r="M33" t="s">
        <v>85</v>
      </c>
      <c r="N33" t="s">
        <v>87</v>
      </c>
      <c r="O33" t="s">
        <v>88</v>
      </c>
      <c r="P33" t="s">
        <v>89</v>
      </c>
      <c r="Q33" t="s">
        <v>82</v>
      </c>
      <c r="R33" t="s">
        <v>90</v>
      </c>
      <c r="S33" t="s">
        <v>83</v>
      </c>
      <c r="T33" t="s">
        <v>91</v>
      </c>
    </row>
    <row r="34" spans="1:20" x14ac:dyDescent="0.25">
      <c r="A34">
        <v>0</v>
      </c>
      <c r="B34">
        <v>15.078748460423791</v>
      </c>
      <c r="C34">
        <v>81.80656923662913</v>
      </c>
      <c r="D34">
        <v>21.498933716992401</v>
      </c>
      <c r="E34">
        <v>121.1872448317306</v>
      </c>
      <c r="F34">
        <v>180.24964071715226</v>
      </c>
      <c r="G34">
        <v>13.510341673342294</v>
      </c>
      <c r="H34">
        <v>211.1116080771418</v>
      </c>
      <c r="I34">
        <v>209.71230463518495</v>
      </c>
      <c r="J34">
        <v>854.15539134859716</v>
      </c>
      <c r="M34" s="14">
        <f>B34/$J34</f>
        <v>1.7653401960756186E-2</v>
      </c>
      <c r="N34" s="14">
        <f t="shared" ref="N34:T34" si="0">C34/$J34</f>
        <v>9.577480873529054E-2</v>
      </c>
      <c r="O34" s="14">
        <f t="shared" si="0"/>
        <v>2.5169815626929964E-2</v>
      </c>
      <c r="P34" s="14">
        <f t="shared" si="0"/>
        <v>0.14187962291075881</v>
      </c>
      <c r="Q34" s="14">
        <f t="shared" si="0"/>
        <v>0.2110267552518309</v>
      </c>
      <c r="R34" s="14">
        <f t="shared" si="0"/>
        <v>1.5817194166521938E-2</v>
      </c>
      <c r="S34" s="14">
        <f>H34/$J34</f>
        <v>0.24715831594041079</v>
      </c>
      <c r="T34" s="14">
        <f t="shared" si="0"/>
        <v>0.24552008540750092</v>
      </c>
    </row>
    <row r="35" spans="1:20" x14ac:dyDescent="0.25">
      <c r="A35">
        <v>1</v>
      </c>
      <c r="B35">
        <v>9.1223741380603531</v>
      </c>
      <c r="C35">
        <v>75.180625111057452</v>
      </c>
      <c r="D35">
        <v>17.605797927942969</v>
      </c>
      <c r="E35">
        <v>116.85034919038272</v>
      </c>
      <c r="F35">
        <v>173.90870578465729</v>
      </c>
      <c r="G35">
        <v>13.807256507430521</v>
      </c>
      <c r="H35">
        <v>214.74841803803687</v>
      </c>
      <c r="I35">
        <v>180.00668782812045</v>
      </c>
      <c r="J35">
        <v>801.23021452568855</v>
      </c>
      <c r="M35" s="14">
        <f t="shared" ref="M35:M57" si="1">B35/$J35</f>
        <v>1.1385459475539882E-2</v>
      </c>
      <c r="N35" s="14">
        <f t="shared" ref="N35:N57" si="2">C35/$J35</f>
        <v>9.3831490310887486E-2</v>
      </c>
      <c r="O35" s="14">
        <f t="shared" ref="O35:O57" si="3">D35/$J35</f>
        <v>2.1973457326949698E-2</v>
      </c>
      <c r="P35" s="14">
        <f t="shared" ref="P35:P57" si="4">E35/$J35</f>
        <v>0.1458386704245242</v>
      </c>
      <c r="Q35" s="14">
        <f t="shared" ref="Q35:Q57" si="5">F35/$J35</f>
        <v>0.21705210641314568</v>
      </c>
      <c r="R35" s="14">
        <f t="shared" ref="R35:R57" si="6">G35/$J35</f>
        <v>1.7232570935438483E-2</v>
      </c>
      <c r="S35" s="14">
        <f t="shared" ref="S35:S57" si="7">H35/$J35</f>
        <v>0.268023364751869</v>
      </c>
      <c r="T35" s="14">
        <f t="shared" ref="T35:T57" si="8">I35/$J35</f>
        <v>0.22466288036164564</v>
      </c>
    </row>
    <row r="36" spans="1:20" x14ac:dyDescent="0.25">
      <c r="A36">
        <v>2</v>
      </c>
      <c r="B36">
        <v>7.6296694192652268</v>
      </c>
      <c r="C36">
        <v>73.418657362750238</v>
      </c>
      <c r="D36">
        <v>15.602785508839107</v>
      </c>
      <c r="E36">
        <v>115.38455583510934</v>
      </c>
      <c r="F36">
        <v>173.82095643295833</v>
      </c>
      <c r="G36">
        <v>13.297137017434764</v>
      </c>
      <c r="H36">
        <v>176.55964237643173</v>
      </c>
      <c r="I36">
        <v>170.46472587219955</v>
      </c>
      <c r="J36">
        <v>746.17812982498822</v>
      </c>
      <c r="M36" s="14">
        <f t="shared" si="1"/>
        <v>1.0224997375699985E-2</v>
      </c>
      <c r="N36" s="14">
        <f t="shared" si="2"/>
        <v>9.8392936523039293E-2</v>
      </c>
      <c r="O36" s="14">
        <f t="shared" si="3"/>
        <v>2.0910269123672453E-2</v>
      </c>
      <c r="P36" s="14">
        <f t="shared" si="4"/>
        <v>0.1546340628640136</v>
      </c>
      <c r="Q36" s="14">
        <f t="shared" si="5"/>
        <v>0.2329483396594953</v>
      </c>
      <c r="R36" s="14">
        <f t="shared" si="6"/>
        <v>1.7820325316360491E-2</v>
      </c>
      <c r="S36" s="14">
        <f t="shared" si="7"/>
        <v>0.23661862405139478</v>
      </c>
      <c r="T36" s="14">
        <f t="shared" si="8"/>
        <v>0.2284504450863242</v>
      </c>
    </row>
    <row r="37" spans="1:20" x14ac:dyDescent="0.25">
      <c r="A37">
        <v>3</v>
      </c>
      <c r="B37">
        <v>7.4259729846068616</v>
      </c>
      <c r="C37">
        <v>71.661548948951065</v>
      </c>
      <c r="D37">
        <v>17.878186377668037</v>
      </c>
      <c r="E37">
        <v>114.16786124213276</v>
      </c>
      <c r="F37">
        <v>189.13857212752288</v>
      </c>
      <c r="G37">
        <v>12.926141314757089</v>
      </c>
      <c r="H37">
        <v>149.80019099247502</v>
      </c>
      <c r="I37">
        <v>171.34345891172174</v>
      </c>
      <c r="J37">
        <v>734.34193289983546</v>
      </c>
      <c r="M37" s="14">
        <f t="shared" si="1"/>
        <v>1.0112418550419028E-2</v>
      </c>
      <c r="N37" s="14">
        <f t="shared" si="2"/>
        <v>9.7586077736249513E-2</v>
      </c>
      <c r="O37" s="14">
        <f t="shared" si="3"/>
        <v>2.4345860663395658E-2</v>
      </c>
      <c r="P37" s="14">
        <f t="shared" si="4"/>
        <v>0.1554696199783886</v>
      </c>
      <c r="Q37" s="14">
        <f t="shared" si="5"/>
        <v>0.25756199347167263</v>
      </c>
      <c r="R37" s="14">
        <f t="shared" si="6"/>
        <v>1.7602346721115571E-2</v>
      </c>
      <c r="S37" s="14">
        <f t="shared" si="7"/>
        <v>0.20399242407543114</v>
      </c>
      <c r="T37" s="14">
        <f t="shared" si="8"/>
        <v>0.23332925880332789</v>
      </c>
    </row>
    <row r="38" spans="1:20" x14ac:dyDescent="0.25">
      <c r="A38">
        <v>4</v>
      </c>
      <c r="B38">
        <v>7.222613605290177</v>
      </c>
      <c r="C38">
        <v>74.555892398440804</v>
      </c>
      <c r="D38">
        <v>29.434850323320106</v>
      </c>
      <c r="E38">
        <v>112.17513474726132</v>
      </c>
      <c r="F38">
        <v>302.35354327092421</v>
      </c>
      <c r="G38">
        <v>12.601519875753858</v>
      </c>
      <c r="H38">
        <v>263.74236603104339</v>
      </c>
      <c r="I38">
        <v>169.21555596423275</v>
      </c>
      <c r="J38">
        <v>971.30147621626656</v>
      </c>
      <c r="M38" s="14">
        <f t="shared" si="1"/>
        <v>7.4360162958117607E-3</v>
      </c>
      <c r="N38" s="14">
        <f t="shared" si="2"/>
        <v>7.6758755364889866E-2</v>
      </c>
      <c r="O38" s="14">
        <f t="shared" si="3"/>
        <v>3.0304546059153982E-2</v>
      </c>
      <c r="P38" s="14">
        <f t="shared" si="4"/>
        <v>0.11548951329122123</v>
      </c>
      <c r="Q38" s="14">
        <f t="shared" si="5"/>
        <v>0.31128702125394819</v>
      </c>
      <c r="R38" s="14">
        <f t="shared" si="6"/>
        <v>1.2973850225002694E-2</v>
      </c>
      <c r="S38" s="14">
        <f t="shared" si="7"/>
        <v>0.2715350202683306</v>
      </c>
      <c r="T38" s="14">
        <f t="shared" si="8"/>
        <v>0.17421527724164171</v>
      </c>
    </row>
    <row r="39" spans="1:20" x14ac:dyDescent="0.25">
      <c r="A39">
        <v>5</v>
      </c>
      <c r="B39">
        <v>10.000084536970848</v>
      </c>
      <c r="C39">
        <v>80.868654644708158</v>
      </c>
      <c r="D39">
        <v>86.556473141521465</v>
      </c>
      <c r="E39">
        <v>121.26817335792362</v>
      </c>
      <c r="F39">
        <v>548.81813601558895</v>
      </c>
      <c r="G39">
        <v>12.140827506172698</v>
      </c>
      <c r="H39">
        <v>345.8619227574311</v>
      </c>
      <c r="I39">
        <v>173.24838147048442</v>
      </c>
      <c r="J39">
        <v>1378.7626534308013</v>
      </c>
      <c r="M39" s="14">
        <f t="shared" si="1"/>
        <v>7.2529412601127887E-3</v>
      </c>
      <c r="N39" s="14">
        <f t="shared" si="2"/>
        <v>5.8653064357002384E-2</v>
      </c>
      <c r="O39" s="14">
        <f t="shared" si="3"/>
        <v>6.2778370828468086E-2</v>
      </c>
      <c r="P39" s="14">
        <f t="shared" si="4"/>
        <v>8.7954350269184994E-2</v>
      </c>
      <c r="Q39" s="14">
        <f t="shared" si="5"/>
        <v>0.39805120529625193</v>
      </c>
      <c r="R39" s="14">
        <f t="shared" si="6"/>
        <v>8.8055964352983067E-3</v>
      </c>
      <c r="S39" s="14">
        <f t="shared" si="7"/>
        <v>0.25084950038124132</v>
      </c>
      <c r="T39" s="14">
        <f t="shared" si="8"/>
        <v>0.12565497117244015</v>
      </c>
    </row>
    <row r="40" spans="1:20" x14ac:dyDescent="0.25">
      <c r="A40">
        <v>6</v>
      </c>
      <c r="B40">
        <v>29.752525934946817</v>
      </c>
      <c r="C40">
        <v>142.36833676092292</v>
      </c>
      <c r="D40">
        <v>147.29174909291689</v>
      </c>
      <c r="E40">
        <v>130.11359151485973</v>
      </c>
      <c r="F40">
        <v>1641.3591051555459</v>
      </c>
      <c r="G40">
        <v>10.909332623316336</v>
      </c>
      <c r="H40">
        <v>747.97165195535069</v>
      </c>
      <c r="I40">
        <v>190.28652441994845</v>
      </c>
      <c r="J40">
        <v>3040.052817457808</v>
      </c>
      <c r="M40" s="14">
        <f t="shared" si="1"/>
        <v>9.7868450719309722E-3</v>
      </c>
      <c r="N40" s="14">
        <f t="shared" si="2"/>
        <v>4.6830876076678164E-2</v>
      </c>
      <c r="O40" s="14">
        <f t="shared" si="3"/>
        <v>4.8450391469213712E-2</v>
      </c>
      <c r="P40" s="14">
        <f t="shared" si="4"/>
        <v>4.2799779914240103E-2</v>
      </c>
      <c r="Q40" s="14">
        <f t="shared" si="5"/>
        <v>0.53991137776616138</v>
      </c>
      <c r="R40" s="14">
        <f t="shared" si="6"/>
        <v>3.5885339098940651E-3</v>
      </c>
      <c r="S40" s="14">
        <f t="shared" si="7"/>
        <v>0.24603903184183135</v>
      </c>
      <c r="T40" s="14">
        <f t="shared" si="8"/>
        <v>6.2593163950050143E-2</v>
      </c>
    </row>
    <row r="41" spans="1:20" x14ac:dyDescent="0.25">
      <c r="A41">
        <v>7</v>
      </c>
      <c r="B41">
        <v>62.099880024270249</v>
      </c>
      <c r="C41">
        <v>156.0943405631468</v>
      </c>
      <c r="D41">
        <v>155.89881725493092</v>
      </c>
      <c r="E41">
        <v>152.61225096115939</v>
      </c>
      <c r="F41">
        <v>1774.0740410670001</v>
      </c>
      <c r="G41">
        <v>10.178317942003767</v>
      </c>
      <c r="H41">
        <v>1409.5796584466523</v>
      </c>
      <c r="I41">
        <v>236.36886274573374</v>
      </c>
      <c r="J41">
        <v>3956.906169004897</v>
      </c>
      <c r="M41" s="14">
        <f t="shared" si="1"/>
        <v>1.5694049181835274E-2</v>
      </c>
      <c r="N41" s="14">
        <f t="shared" si="2"/>
        <v>3.9448582780622819E-2</v>
      </c>
      <c r="O41" s="14">
        <f t="shared" si="3"/>
        <v>3.9399169602785188E-2</v>
      </c>
      <c r="P41" s="14">
        <f t="shared" si="4"/>
        <v>3.8568579704162935E-2</v>
      </c>
      <c r="Q41" s="14">
        <f t="shared" si="5"/>
        <v>0.44834877687108593</v>
      </c>
      <c r="R41" s="14">
        <f t="shared" si="6"/>
        <v>2.5722919642957981E-3</v>
      </c>
      <c r="S41" s="14">
        <f t="shared" si="7"/>
        <v>0.35623277334401399</v>
      </c>
      <c r="T41" s="14">
        <f t="shared" si="8"/>
        <v>5.9735776551198078E-2</v>
      </c>
    </row>
    <row r="42" spans="1:20" x14ac:dyDescent="0.25">
      <c r="A42">
        <v>8</v>
      </c>
      <c r="B42">
        <v>38.737654109143371</v>
      </c>
      <c r="C42">
        <v>123.87005094080422</v>
      </c>
      <c r="D42">
        <v>76.28338513708529</v>
      </c>
      <c r="E42">
        <v>177.84432125841133</v>
      </c>
      <c r="F42">
        <v>774.86176880514267</v>
      </c>
      <c r="G42">
        <v>11.357134404452912</v>
      </c>
      <c r="H42">
        <v>957.629360039537</v>
      </c>
      <c r="I42">
        <v>255.91317943944975</v>
      </c>
      <c r="J42">
        <v>2416.4968541340268</v>
      </c>
      <c r="M42" s="14">
        <f t="shared" si="1"/>
        <v>1.6030500533395213E-2</v>
      </c>
      <c r="N42" s="14">
        <f t="shared" si="2"/>
        <v>5.1260174714853564E-2</v>
      </c>
      <c r="O42" s="14">
        <f t="shared" si="3"/>
        <v>3.1567756857031837E-2</v>
      </c>
      <c r="P42" s="14">
        <f t="shared" si="4"/>
        <v>7.359592500779126E-2</v>
      </c>
      <c r="Q42" s="14">
        <f t="shared" si="5"/>
        <v>0.32065498760304462</v>
      </c>
      <c r="R42" s="14">
        <f t="shared" si="6"/>
        <v>4.6998341359409061E-3</v>
      </c>
      <c r="S42" s="14">
        <f t="shared" si="7"/>
        <v>0.3962882709328881</v>
      </c>
      <c r="T42" s="14">
        <f t="shared" si="8"/>
        <v>0.1059025502150544</v>
      </c>
    </row>
    <row r="43" spans="1:20" x14ac:dyDescent="0.25">
      <c r="A43">
        <v>9</v>
      </c>
      <c r="B43">
        <v>47.302872082660748</v>
      </c>
      <c r="C43">
        <v>105.71768999129033</v>
      </c>
      <c r="D43">
        <v>50.841006756549803</v>
      </c>
      <c r="E43">
        <v>177.55469426043655</v>
      </c>
      <c r="F43">
        <v>358.30123264299965</v>
      </c>
      <c r="G43">
        <v>17.053880066090031</v>
      </c>
      <c r="H43">
        <v>583.73354166523552</v>
      </c>
      <c r="I43">
        <v>239.49494382809655</v>
      </c>
      <c r="J43">
        <v>1579.9998612933591</v>
      </c>
      <c r="M43" s="14">
        <f t="shared" si="1"/>
        <v>2.993852926286935E-2</v>
      </c>
      <c r="N43" s="14">
        <f t="shared" si="2"/>
        <v>6.6909936248191665E-2</v>
      </c>
      <c r="O43" s="14">
        <f t="shared" si="3"/>
        <v>3.2177855202425325E-2</v>
      </c>
      <c r="P43" s="14">
        <f t="shared" si="4"/>
        <v>0.11237639863784134</v>
      </c>
      <c r="Q43" s="14">
        <f t="shared" si="5"/>
        <v>0.2267729519607051</v>
      </c>
      <c r="R43" s="14">
        <f t="shared" si="6"/>
        <v>1.0793595926097129E-2</v>
      </c>
      <c r="S43" s="14">
        <f t="shared" si="7"/>
        <v>0.36945164108267825</v>
      </c>
      <c r="T43" s="14">
        <f t="shared" si="8"/>
        <v>0.1515790916791919</v>
      </c>
    </row>
    <row r="44" spans="1:20" x14ac:dyDescent="0.25">
      <c r="A44">
        <v>10</v>
      </c>
      <c r="B44">
        <v>48.40512771688136</v>
      </c>
      <c r="C44">
        <v>109.16156122990236</v>
      </c>
      <c r="D44">
        <v>44.603670183959245</v>
      </c>
      <c r="E44">
        <v>186.33703248036181</v>
      </c>
      <c r="F44">
        <v>247.40937414491452</v>
      </c>
      <c r="G44">
        <v>26.929759434130514</v>
      </c>
      <c r="H44">
        <v>556.19840052489508</v>
      </c>
      <c r="I44">
        <v>224.56610895734616</v>
      </c>
      <c r="J44">
        <v>1443.611034672391</v>
      </c>
      <c r="M44" s="14">
        <f t="shared" si="1"/>
        <v>3.3530588610294378E-2</v>
      </c>
      <c r="N44" s="14">
        <f t="shared" si="2"/>
        <v>7.5617017747911006E-2</v>
      </c>
      <c r="O44" s="14">
        <f t="shared" si="3"/>
        <v>3.0897290968741782E-2</v>
      </c>
      <c r="P44" s="14">
        <f t="shared" si="4"/>
        <v>0.1290770352989499</v>
      </c>
      <c r="Q44" s="14">
        <f t="shared" si="5"/>
        <v>0.17138229634069049</v>
      </c>
      <c r="R44" s="14">
        <f t="shared" si="6"/>
        <v>1.8654442773944215E-2</v>
      </c>
      <c r="S44" s="14">
        <f t="shared" si="7"/>
        <v>0.38528273001952851</v>
      </c>
      <c r="T44" s="14">
        <f t="shared" si="8"/>
        <v>0.15555859823993973</v>
      </c>
    </row>
    <row r="45" spans="1:20" x14ac:dyDescent="0.25">
      <c r="A45">
        <v>11</v>
      </c>
      <c r="B45">
        <v>76.014660640745021</v>
      </c>
      <c r="C45">
        <v>111.04207525059405</v>
      </c>
      <c r="D45">
        <v>41.508317705030393</v>
      </c>
      <c r="E45">
        <v>190.09138975106188</v>
      </c>
      <c r="F45">
        <v>215.41032043651967</v>
      </c>
      <c r="G45">
        <v>32.128124694660336</v>
      </c>
      <c r="H45">
        <v>602.59465549801598</v>
      </c>
      <c r="I45">
        <v>214.84749333429207</v>
      </c>
      <c r="J45">
        <v>1483.6370373109194</v>
      </c>
      <c r="M45" s="14">
        <f t="shared" si="1"/>
        <v>5.1235348490976607E-2</v>
      </c>
      <c r="N45" s="14">
        <f t="shared" si="2"/>
        <v>7.4844502029860996E-2</v>
      </c>
      <c r="O45" s="14">
        <f t="shared" si="3"/>
        <v>2.7977407318075517E-2</v>
      </c>
      <c r="P45" s="14">
        <f t="shared" si="4"/>
        <v>0.12812526579654621</v>
      </c>
      <c r="Q45" s="14">
        <f t="shared" si="5"/>
        <v>0.14519071377926046</v>
      </c>
      <c r="R45" s="14">
        <f t="shared" si="6"/>
        <v>2.1654976174558378E-2</v>
      </c>
      <c r="S45" s="14">
        <f t="shared" si="7"/>
        <v>0.40616042896193405</v>
      </c>
      <c r="T45" s="14">
        <f t="shared" si="8"/>
        <v>0.14481135744878781</v>
      </c>
    </row>
    <row r="46" spans="1:20" x14ac:dyDescent="0.25">
      <c r="A46">
        <v>12</v>
      </c>
      <c r="B46">
        <v>99.032469156107268</v>
      </c>
      <c r="C46">
        <v>123.62243508355895</v>
      </c>
      <c r="D46">
        <v>39.889729013607528</v>
      </c>
      <c r="E46">
        <v>191.95620141296104</v>
      </c>
      <c r="F46">
        <v>238.09351671774729</v>
      </c>
      <c r="G46">
        <v>33.128058974088113</v>
      </c>
      <c r="H46">
        <v>498.52084360273972</v>
      </c>
      <c r="I46">
        <v>214.65443364465466</v>
      </c>
      <c r="J46">
        <v>1438.8976876054644</v>
      </c>
      <c r="M46" s="14">
        <f t="shared" si="1"/>
        <v>6.8825233377719675E-2</v>
      </c>
      <c r="N46" s="14">
        <f t="shared" si="2"/>
        <v>8.5914680486619391E-2</v>
      </c>
      <c r="O46" s="14">
        <f t="shared" si="3"/>
        <v>2.7722422071571922E-2</v>
      </c>
      <c r="P46" s="14">
        <f t="shared" si="4"/>
        <v>0.13340503850027319</v>
      </c>
      <c r="Q46" s="14">
        <f t="shared" si="5"/>
        <v>0.16546938588383558</v>
      </c>
      <c r="R46" s="14">
        <f t="shared" si="6"/>
        <v>2.302322066360259E-2</v>
      </c>
      <c r="S46" s="14">
        <f t="shared" si="7"/>
        <v>0.34646024376642864</v>
      </c>
      <c r="T46" s="14">
        <f t="shared" si="8"/>
        <v>0.1491797752499491</v>
      </c>
    </row>
    <row r="47" spans="1:20" x14ac:dyDescent="0.25">
      <c r="A47">
        <v>13</v>
      </c>
      <c r="B47">
        <v>79.93792632341551</v>
      </c>
      <c r="C47">
        <v>134.31524527664874</v>
      </c>
      <c r="D47">
        <v>39.904168373828945</v>
      </c>
      <c r="E47">
        <v>183.50051041528999</v>
      </c>
      <c r="F47">
        <v>238.36378094553379</v>
      </c>
      <c r="G47">
        <v>29.452275881975122</v>
      </c>
      <c r="H47">
        <v>393.48483976365316</v>
      </c>
      <c r="I47">
        <v>210.22136625107211</v>
      </c>
      <c r="J47">
        <v>1309.1801132314174</v>
      </c>
      <c r="M47" s="14">
        <f t="shared" si="1"/>
        <v>6.1059532997416739E-2</v>
      </c>
      <c r="N47" s="14">
        <f t="shared" si="2"/>
        <v>0.10259493244601897</v>
      </c>
      <c r="O47" s="14">
        <f t="shared" si="3"/>
        <v>3.0480273852720279E-2</v>
      </c>
      <c r="P47" s="14">
        <f t="shared" si="4"/>
        <v>0.14016444991847618</v>
      </c>
      <c r="Q47" s="14">
        <f t="shared" si="5"/>
        <v>0.18207103708380223</v>
      </c>
      <c r="R47" s="14">
        <f t="shared" si="6"/>
        <v>2.2496733325163935E-2</v>
      </c>
      <c r="S47" s="14">
        <f t="shared" si="7"/>
        <v>0.30055821638813629</v>
      </c>
      <c r="T47" s="14">
        <f t="shared" si="8"/>
        <v>0.16057482398826531</v>
      </c>
    </row>
    <row r="48" spans="1:20" x14ac:dyDescent="0.25">
      <c r="A48">
        <v>14</v>
      </c>
      <c r="B48">
        <v>69.260779104461633</v>
      </c>
      <c r="C48">
        <v>139.19666899361877</v>
      </c>
      <c r="D48">
        <v>38.533603064878399</v>
      </c>
      <c r="E48">
        <v>172.13167280029884</v>
      </c>
      <c r="F48">
        <v>248.9349096669049</v>
      </c>
      <c r="G48">
        <v>23.798693270821502</v>
      </c>
      <c r="H48">
        <v>293.72728939990634</v>
      </c>
      <c r="I48">
        <v>216.05868760009471</v>
      </c>
      <c r="J48">
        <v>1201.6423039009853</v>
      </c>
      <c r="M48" s="14">
        <f t="shared" si="1"/>
        <v>5.7638432734612416E-2</v>
      </c>
      <c r="N48" s="14">
        <f t="shared" si="2"/>
        <v>0.11583868888581381</v>
      </c>
      <c r="O48" s="14">
        <f t="shared" si="3"/>
        <v>3.2067448807173111E-2</v>
      </c>
      <c r="P48" s="14">
        <f t="shared" si="4"/>
        <v>0.14324701472434379</v>
      </c>
      <c r="Q48" s="14">
        <f t="shared" si="5"/>
        <v>0.20716223859526919</v>
      </c>
      <c r="R48" s="14">
        <f t="shared" si="6"/>
        <v>1.9805139344347269E-2</v>
      </c>
      <c r="S48" s="14">
        <f t="shared" si="7"/>
        <v>0.24443820631676871</v>
      </c>
      <c r="T48" s="14">
        <f t="shared" si="8"/>
        <v>0.17980283059167151</v>
      </c>
    </row>
    <row r="49" spans="1:20" x14ac:dyDescent="0.25">
      <c r="A49">
        <v>15</v>
      </c>
      <c r="B49">
        <v>105.83015654374198</v>
      </c>
      <c r="C49">
        <v>140.62473290702033</v>
      </c>
      <c r="D49">
        <v>41.319267991453863</v>
      </c>
      <c r="E49">
        <v>163.33012868026319</v>
      </c>
      <c r="F49">
        <v>365.55054307219257</v>
      </c>
      <c r="G49">
        <v>14.268620960197444</v>
      </c>
      <c r="H49">
        <v>319.32959858308772</v>
      </c>
      <c r="I49">
        <v>209.42256067215899</v>
      </c>
      <c r="J49">
        <v>1359.6756094101163</v>
      </c>
      <c r="M49" s="14">
        <f t="shared" si="1"/>
        <v>7.7834856940366459E-2</v>
      </c>
      <c r="N49" s="14">
        <f t="shared" si="2"/>
        <v>0.10342520814066024</v>
      </c>
      <c r="O49" s="14">
        <f t="shared" si="3"/>
        <v>3.0389063174693465E-2</v>
      </c>
      <c r="P49" s="14">
        <f t="shared" si="4"/>
        <v>0.12012433520898604</v>
      </c>
      <c r="Q49" s="14">
        <f t="shared" si="5"/>
        <v>0.26885129110375344</v>
      </c>
      <c r="R49" s="14">
        <f t="shared" si="6"/>
        <v>1.0494136146479647E-2</v>
      </c>
      <c r="S49" s="14">
        <f t="shared" si="7"/>
        <v>0.23485719415208614</v>
      </c>
      <c r="T49" s="14">
        <f t="shared" si="8"/>
        <v>0.15402391513297439</v>
      </c>
    </row>
    <row r="50" spans="1:20" x14ac:dyDescent="0.25">
      <c r="A50">
        <v>16</v>
      </c>
      <c r="B50">
        <v>440.3355225307912</v>
      </c>
      <c r="C50">
        <v>144.52490469999159</v>
      </c>
      <c r="D50">
        <v>62.615931198083196</v>
      </c>
      <c r="E50">
        <v>160.90002904395968</v>
      </c>
      <c r="F50">
        <v>715.8999800365666</v>
      </c>
      <c r="G50">
        <v>9.5714932672553896</v>
      </c>
      <c r="H50">
        <v>406.97270525994219</v>
      </c>
      <c r="I50">
        <v>209.68980105135134</v>
      </c>
      <c r="J50">
        <v>2150.5103670879412</v>
      </c>
      <c r="M50" s="14">
        <f t="shared" si="1"/>
        <v>0.20475861417355562</v>
      </c>
      <c r="N50" s="14">
        <f t="shared" si="2"/>
        <v>6.7204932797276545E-2</v>
      </c>
      <c r="O50" s="14">
        <f t="shared" si="3"/>
        <v>2.9116777187581273E-2</v>
      </c>
      <c r="P50" s="14">
        <f t="shared" si="4"/>
        <v>7.4819462164155179E-2</v>
      </c>
      <c r="Q50" s="14">
        <f t="shared" si="5"/>
        <v>0.33289771162832582</v>
      </c>
      <c r="R50" s="14">
        <f t="shared" si="6"/>
        <v>4.4508008023306503E-3</v>
      </c>
      <c r="S50" s="14">
        <f t="shared" si="7"/>
        <v>0.18924470743706942</v>
      </c>
      <c r="T50" s="14">
        <f t="shared" si="8"/>
        <v>9.7506993809705483E-2</v>
      </c>
    </row>
    <row r="51" spans="1:20" x14ac:dyDescent="0.25">
      <c r="A51">
        <v>17</v>
      </c>
      <c r="B51">
        <v>877.4550401716964</v>
      </c>
      <c r="C51">
        <v>181.12686575360271</v>
      </c>
      <c r="D51">
        <v>155.66644813392509</v>
      </c>
      <c r="E51">
        <v>180.00731130344286</v>
      </c>
      <c r="F51">
        <v>1335.5545802940467</v>
      </c>
      <c r="G51">
        <v>9.9255392919180974</v>
      </c>
      <c r="H51">
        <v>586.51607043130264</v>
      </c>
      <c r="I51">
        <v>218.02371052439162</v>
      </c>
      <c r="J51">
        <v>3544.275565904326</v>
      </c>
      <c r="M51" s="14">
        <f t="shared" si="1"/>
        <v>0.24756964402337964</v>
      </c>
      <c r="N51" s="14">
        <f t="shared" si="2"/>
        <v>5.1104058469953646E-2</v>
      </c>
      <c r="O51" s="14">
        <f t="shared" si="3"/>
        <v>4.3920526279453281E-2</v>
      </c>
      <c r="P51" s="14">
        <f t="shared" si="4"/>
        <v>5.0788181662594224E-2</v>
      </c>
      <c r="Q51" s="14">
        <f t="shared" si="5"/>
        <v>0.37682018665308786</v>
      </c>
      <c r="R51" s="14">
        <f t="shared" si="6"/>
        <v>2.8004423209642801E-3</v>
      </c>
      <c r="S51" s="14">
        <f t="shared" si="7"/>
        <v>0.16548263799619439</v>
      </c>
      <c r="T51" s="14">
        <f t="shared" si="8"/>
        <v>6.1514322594372714E-2</v>
      </c>
    </row>
    <row r="52" spans="1:20" x14ac:dyDescent="0.25">
      <c r="A52">
        <v>18</v>
      </c>
      <c r="B52">
        <v>650.02268078432428</v>
      </c>
      <c r="C52">
        <v>230.2239577538198</v>
      </c>
      <c r="D52">
        <v>192.23166115736083</v>
      </c>
      <c r="E52">
        <v>201.80427591555676</v>
      </c>
      <c r="F52">
        <v>1536.5015114165099</v>
      </c>
      <c r="G52">
        <v>13.748819137772513</v>
      </c>
      <c r="H52">
        <v>724.69295001778244</v>
      </c>
      <c r="I52">
        <v>226.4930568190093</v>
      </c>
      <c r="J52">
        <v>3775.7189130021357</v>
      </c>
      <c r="M52" s="14">
        <f t="shared" si="1"/>
        <v>0.17215865263324928</v>
      </c>
      <c r="N52" s="14">
        <f t="shared" si="2"/>
        <v>6.0974866789213655E-2</v>
      </c>
      <c r="O52" s="14">
        <f t="shared" si="3"/>
        <v>5.0912598524055462E-2</v>
      </c>
      <c r="P52" s="14">
        <f t="shared" si="4"/>
        <v>5.3447907687359832E-2</v>
      </c>
      <c r="Q52" s="14">
        <f t="shared" si="5"/>
        <v>0.40694276952804531</v>
      </c>
      <c r="R52" s="14">
        <f t="shared" si="6"/>
        <v>3.6413778288491828E-3</v>
      </c>
      <c r="S52" s="14">
        <f t="shared" si="7"/>
        <v>0.19193509016844881</v>
      </c>
      <c r="T52" s="14">
        <f t="shared" si="8"/>
        <v>5.998673684077848E-2</v>
      </c>
    </row>
    <row r="53" spans="1:20" x14ac:dyDescent="0.25">
      <c r="A53">
        <v>19</v>
      </c>
      <c r="B53">
        <v>434.15519411598319</v>
      </c>
      <c r="C53">
        <v>285.73515297074601</v>
      </c>
      <c r="D53">
        <v>168.00398747826844</v>
      </c>
      <c r="E53">
        <v>203.6456762084081</v>
      </c>
      <c r="F53">
        <v>1565.1948238416744</v>
      </c>
      <c r="G53">
        <v>22.9494205383189</v>
      </c>
      <c r="H53">
        <v>694.54903721283461</v>
      </c>
      <c r="I53">
        <v>231.78239543217856</v>
      </c>
      <c r="J53">
        <v>3606.0156877984123</v>
      </c>
      <c r="M53" s="14">
        <f t="shared" si="1"/>
        <v>0.12039747791032179</v>
      </c>
      <c r="N53" s="14">
        <f t="shared" si="2"/>
        <v>7.9238466415324019E-2</v>
      </c>
      <c r="O53" s="14">
        <f t="shared" si="3"/>
        <v>4.6589921404596064E-2</v>
      </c>
      <c r="P53" s="14">
        <f t="shared" si="4"/>
        <v>5.6473874170175971E-2</v>
      </c>
      <c r="Q53" s="14">
        <f t="shared" si="5"/>
        <v>0.43405103009889451</v>
      </c>
      <c r="R53" s="14">
        <f t="shared" si="6"/>
        <v>6.3642042978271831E-3</v>
      </c>
      <c r="S53" s="14">
        <f t="shared" si="7"/>
        <v>0.19260843472283365</v>
      </c>
      <c r="T53" s="14">
        <f t="shared" si="8"/>
        <v>6.4276590980026804E-2</v>
      </c>
    </row>
    <row r="54" spans="1:20" x14ac:dyDescent="0.25">
      <c r="A54">
        <v>20</v>
      </c>
      <c r="B54">
        <v>177.64915372527091</v>
      </c>
      <c r="C54">
        <v>293.95021359926653</v>
      </c>
      <c r="D54">
        <v>144.42155308398199</v>
      </c>
      <c r="E54">
        <v>200.66993818615143</v>
      </c>
      <c r="F54">
        <v>1464.6537631617339</v>
      </c>
      <c r="G54">
        <v>24.737744699600793</v>
      </c>
      <c r="H54">
        <v>707.40841538404868</v>
      </c>
      <c r="I54">
        <v>262.67362586579139</v>
      </c>
      <c r="J54">
        <v>3276.1644077058454</v>
      </c>
      <c r="M54" s="14">
        <f t="shared" si="1"/>
        <v>5.4224737106423435E-2</v>
      </c>
      <c r="N54" s="14">
        <f t="shared" si="2"/>
        <v>8.9723889591092593E-2</v>
      </c>
      <c r="O54" s="14">
        <f t="shared" si="3"/>
        <v>4.4082510860654296E-2</v>
      </c>
      <c r="P54" s="14">
        <f t="shared" si="4"/>
        <v>6.1251485949287816E-2</v>
      </c>
      <c r="Q54" s="14">
        <f t="shared" si="5"/>
        <v>0.44706357218115522</v>
      </c>
      <c r="R54" s="14">
        <f t="shared" si="6"/>
        <v>7.550825178802169E-3</v>
      </c>
      <c r="S54" s="14">
        <f t="shared" si="7"/>
        <v>0.21592579838794349</v>
      </c>
      <c r="T54" s="14">
        <f t="shared" si="8"/>
        <v>8.017718074464103E-2</v>
      </c>
    </row>
    <row r="55" spans="1:20" x14ac:dyDescent="0.25">
      <c r="A55">
        <v>21</v>
      </c>
      <c r="B55">
        <v>61.39689976790492</v>
      </c>
      <c r="C55">
        <v>236.58592627832437</v>
      </c>
      <c r="D55">
        <v>123.55567660914271</v>
      </c>
      <c r="E55">
        <v>196.66021763188084</v>
      </c>
      <c r="F55">
        <v>1005.1224090110541</v>
      </c>
      <c r="G55">
        <v>21.394286083667406</v>
      </c>
      <c r="H55">
        <v>608.46699586650732</v>
      </c>
      <c r="I55">
        <v>250.36313110015467</v>
      </c>
      <c r="J55">
        <v>2503.545542348636</v>
      </c>
      <c r="M55" s="14">
        <f t="shared" si="1"/>
        <v>2.4523979583893258E-2</v>
      </c>
      <c r="N55" s="14">
        <f t="shared" si="2"/>
        <v>9.4500348516279614E-2</v>
      </c>
      <c r="O55" s="14">
        <f t="shared" si="3"/>
        <v>4.9352278406420431E-2</v>
      </c>
      <c r="P55" s="14">
        <f t="shared" si="4"/>
        <v>7.8552682308063462E-2</v>
      </c>
      <c r="Q55" s="14">
        <f t="shared" si="5"/>
        <v>0.401479578465397</v>
      </c>
      <c r="R55" s="14">
        <f t="shared" si="6"/>
        <v>8.545594925985214E-3</v>
      </c>
      <c r="S55" s="14">
        <f t="shared" si="7"/>
        <v>0.24304211190649636</v>
      </c>
      <c r="T55" s="14">
        <f t="shared" si="8"/>
        <v>0.10000342588746479</v>
      </c>
    </row>
    <row r="56" spans="1:20" x14ac:dyDescent="0.25">
      <c r="A56">
        <v>22</v>
      </c>
      <c r="B56">
        <v>28.931847546721347</v>
      </c>
      <c r="C56">
        <v>158.61186790299507</v>
      </c>
      <c r="D56">
        <v>80.118187874427989</v>
      </c>
      <c r="E56">
        <v>169.89430657056434</v>
      </c>
      <c r="F56">
        <v>463.59807671342128</v>
      </c>
      <c r="G56">
        <v>11.935263968666602</v>
      </c>
      <c r="H56">
        <v>447.49642905758623</v>
      </c>
      <c r="I56">
        <v>241.66186830572624</v>
      </c>
      <c r="J56">
        <v>1602.2478479401093</v>
      </c>
      <c r="M56" s="14">
        <f t="shared" si="1"/>
        <v>1.8057036296798192E-2</v>
      </c>
      <c r="N56" s="14">
        <f t="shared" si="2"/>
        <v>9.899334120305453E-2</v>
      </c>
      <c r="O56" s="14">
        <f t="shared" si="3"/>
        <v>5.0003617091718973E-2</v>
      </c>
      <c r="P56" s="14">
        <f t="shared" si="4"/>
        <v>0.10603497254746498</v>
      </c>
      <c r="Q56" s="14">
        <f t="shared" si="5"/>
        <v>0.28934229951342094</v>
      </c>
      <c r="R56" s="14">
        <f t="shared" si="6"/>
        <v>7.4490747383501761E-3</v>
      </c>
      <c r="S56" s="14">
        <f t="shared" si="7"/>
        <v>0.27929288819635428</v>
      </c>
      <c r="T56" s="14">
        <f t="shared" si="8"/>
        <v>0.15082677041283776</v>
      </c>
    </row>
    <row r="57" spans="1:20" x14ac:dyDescent="0.25">
      <c r="A57">
        <v>23</v>
      </c>
      <c r="B57">
        <v>19.811019567338139</v>
      </c>
      <c r="C57">
        <v>105.98329995256519</v>
      </c>
      <c r="D57">
        <v>39.925315874573862</v>
      </c>
      <c r="E57">
        <v>134.70402357076628</v>
      </c>
      <c r="F57">
        <v>219.93164504712257</v>
      </c>
      <c r="G57">
        <v>9.0515502386107158</v>
      </c>
      <c r="H57">
        <v>316.39521675311494</v>
      </c>
      <c r="I57">
        <v>237.03698646402415</v>
      </c>
      <c r="J57">
        <v>1082.8390574681159</v>
      </c>
      <c r="M57" s="14">
        <f t="shared" si="1"/>
        <v>1.8295442365793564E-2</v>
      </c>
      <c r="N57" s="14">
        <f t="shared" si="2"/>
        <v>9.7875394521115947E-2</v>
      </c>
      <c r="O57" s="14">
        <f t="shared" si="3"/>
        <v>3.6870960277261201E-2</v>
      </c>
      <c r="P57" s="14">
        <f t="shared" si="4"/>
        <v>0.12439893319486459</v>
      </c>
      <c r="Q57" s="14">
        <f t="shared" si="5"/>
        <v>0.20310649447884219</v>
      </c>
      <c r="R57" s="14">
        <f t="shared" si="6"/>
        <v>8.3590910174361141E-3</v>
      </c>
      <c r="S57" s="14">
        <f t="shared" si="7"/>
        <v>0.29219043640050002</v>
      </c>
      <c r="T57" s="14">
        <f t="shared" si="8"/>
        <v>0.21890324774418629</v>
      </c>
    </row>
  </sheetData>
  <pageMargins left="0.7" right="0.7" top="0.75" bottom="0.75" header="0.3" footer="0.3"/>
  <headerFooter>
    <oddFooter>&amp;C_x000D_&amp;1#&amp;"Calibri"&amp;7&amp;K000000 In-Confidence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1B130-3168-40B8-85C3-FD9E212384BE}">
  <dimension ref="A1:H6"/>
  <sheetViews>
    <sheetView workbookViewId="0">
      <selection activeCell="H8" sqref="H8"/>
    </sheetView>
  </sheetViews>
  <sheetFormatPr defaultRowHeight="15" x14ac:dyDescent="0.25"/>
  <cols>
    <col min="1" max="1" width="15.7109375" customWidth="1"/>
    <col min="2" max="2" width="12.42578125" bestFit="1" customWidth="1"/>
    <col min="5" max="5" width="10.42578125" bestFit="1" customWidth="1"/>
  </cols>
  <sheetData>
    <row r="1" spans="1:8" x14ac:dyDescent="0.25">
      <c r="A1" t="s">
        <v>142</v>
      </c>
      <c r="B1" t="s">
        <v>110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</row>
    <row r="2" spans="1:8" x14ac:dyDescent="0.25">
      <c r="A2" t="s">
        <v>111</v>
      </c>
      <c r="B2" s="19">
        <v>0.14000000000000001</v>
      </c>
      <c r="C2" s="20">
        <v>3715</v>
      </c>
      <c r="D2" s="20">
        <v>5861</v>
      </c>
      <c r="E2">
        <v>520.1</v>
      </c>
      <c r="F2">
        <v>820.54000000000008</v>
      </c>
      <c r="G2" s="21">
        <f>E2/E$6</f>
        <v>0.2012280287700754</v>
      </c>
      <c r="H2" s="21">
        <f>F2/F$6</f>
        <v>0.16174841413460439</v>
      </c>
    </row>
    <row r="3" spans="1:8" x14ac:dyDescent="0.25">
      <c r="A3" t="s">
        <v>112</v>
      </c>
      <c r="B3" s="19">
        <v>0.32</v>
      </c>
      <c r="C3" s="20">
        <v>2311</v>
      </c>
      <c r="D3" s="20">
        <v>3595</v>
      </c>
      <c r="E3">
        <v>739.52</v>
      </c>
      <c r="F3">
        <v>1150.4000000000001</v>
      </c>
      <c r="G3" s="21">
        <f t="shared" ref="G3:G5" si="0">E3/E$6</f>
        <v>0.28612219157094049</v>
      </c>
      <c r="H3" s="21">
        <f t="shared" ref="H3:H5" si="1">F3/F$6</f>
        <v>0.2267718522198173</v>
      </c>
    </row>
    <row r="4" spans="1:8" x14ac:dyDescent="0.25">
      <c r="A4" t="s">
        <v>113</v>
      </c>
      <c r="B4" s="19">
        <v>0.18</v>
      </c>
      <c r="C4" s="20">
        <v>2027</v>
      </c>
      <c r="D4" s="20">
        <v>5122</v>
      </c>
      <c r="E4">
        <v>364.86</v>
      </c>
      <c r="F4">
        <v>921.95999999999992</v>
      </c>
      <c r="G4" s="21">
        <f t="shared" si="0"/>
        <v>0.14116527317256242</v>
      </c>
      <c r="H4" s="21">
        <f t="shared" si="1"/>
        <v>0.18174076570982503</v>
      </c>
    </row>
    <row r="5" spans="1:8" x14ac:dyDescent="0.25">
      <c r="A5" t="s">
        <v>114</v>
      </c>
      <c r="B5" s="19">
        <v>0.37</v>
      </c>
      <c r="C5" s="20">
        <v>2595</v>
      </c>
      <c r="D5" s="20">
        <v>5892</v>
      </c>
      <c r="E5">
        <v>960.15</v>
      </c>
      <c r="F5">
        <v>2180.04</v>
      </c>
      <c r="G5" s="21">
        <f t="shared" si="0"/>
        <v>0.37148450648642162</v>
      </c>
      <c r="H5" s="21">
        <f t="shared" si="1"/>
        <v>0.42973896793575317</v>
      </c>
    </row>
    <row r="6" spans="1:8" x14ac:dyDescent="0.25">
      <c r="D6" t="s">
        <v>5</v>
      </c>
      <c r="E6">
        <f>SUM(E2:E5)</f>
        <v>2584.63</v>
      </c>
      <c r="F6">
        <f>SUM(F2:F5)</f>
        <v>5072.9400000000005</v>
      </c>
    </row>
  </sheetData>
  <pageMargins left="0.7" right="0.7" top="0.75" bottom="0.75" header="0.3" footer="0.3"/>
  <headerFooter>
    <oddFooter>&amp;C_x000D_&amp;1#&amp;"Calibri"&amp;7&amp;K000000 In-Confidence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77DB-51E1-49F6-8D10-039177E6D1C8}">
  <dimension ref="A1:AI26"/>
  <sheetViews>
    <sheetView workbookViewId="0">
      <selection activeCell="F11" sqref="F11"/>
    </sheetView>
  </sheetViews>
  <sheetFormatPr defaultRowHeight="15" x14ac:dyDescent="0.25"/>
  <cols>
    <col min="1" max="1" width="5.42578125" customWidth="1"/>
    <col min="2" max="2" width="9.28515625" customWidth="1"/>
    <col min="3" max="3" width="10" customWidth="1"/>
    <col min="4" max="4" width="13.42578125" customWidth="1"/>
    <col min="5" max="5" width="13.5703125" customWidth="1"/>
    <col min="6" max="6" width="9.5703125" customWidth="1"/>
    <col min="7" max="7" width="8.7109375" customWidth="1"/>
    <col min="8" max="8" width="11.7109375" customWidth="1"/>
    <col min="9" max="9" width="15.42578125" customWidth="1"/>
    <col min="10" max="10" width="11.140625" customWidth="1"/>
    <col min="11" max="11" width="17.7109375" customWidth="1"/>
    <col min="12" max="12" width="15.85546875" customWidth="1"/>
  </cols>
  <sheetData>
    <row r="1" spans="1:18" x14ac:dyDescent="0.25">
      <c r="B1" s="16" t="s">
        <v>115</v>
      </c>
      <c r="D1" s="16" t="s">
        <v>116</v>
      </c>
      <c r="F1" s="16" t="s">
        <v>117</v>
      </c>
      <c r="I1" s="16" t="s">
        <v>118</v>
      </c>
      <c r="K1" s="16" t="s">
        <v>119</v>
      </c>
      <c r="M1" s="16" t="s">
        <v>120</v>
      </c>
      <c r="O1" s="16" t="s">
        <v>186</v>
      </c>
      <c r="Q1" s="16" t="s">
        <v>187</v>
      </c>
    </row>
    <row r="2" spans="1:18" x14ac:dyDescent="0.25">
      <c r="A2" t="s">
        <v>77</v>
      </c>
      <c r="B2" t="s">
        <v>102</v>
      </c>
      <c r="C2" t="s">
        <v>103</v>
      </c>
      <c r="D2" t="s">
        <v>6</v>
      </c>
      <c r="E2" t="s">
        <v>7</v>
      </c>
      <c r="F2" t="s">
        <v>106</v>
      </c>
      <c r="G2" t="s">
        <v>107</v>
      </c>
      <c r="H2" t="s">
        <v>105</v>
      </c>
      <c r="I2" t="s">
        <v>108</v>
      </c>
      <c r="J2" t="s">
        <v>109</v>
      </c>
      <c r="K2" t="s">
        <v>146</v>
      </c>
      <c r="L2" t="s">
        <v>147</v>
      </c>
      <c r="M2" t="s">
        <v>152</v>
      </c>
      <c r="N2" t="s">
        <v>153</v>
      </c>
      <c r="O2" t="s">
        <v>148</v>
      </c>
      <c r="P2" t="s">
        <v>149</v>
      </c>
      <c r="Q2" t="s">
        <v>150</v>
      </c>
      <c r="R2" t="s">
        <v>151</v>
      </c>
    </row>
    <row r="3" spans="1:18" x14ac:dyDescent="0.25">
      <c r="A3">
        <v>0</v>
      </c>
      <c r="B3">
        <v>1.236</v>
      </c>
      <c r="C3">
        <v>0.496</v>
      </c>
      <c r="D3" s="14">
        <v>0.44033231091310387</v>
      </c>
      <c r="E3" s="14">
        <v>0.35882870125201394</v>
      </c>
      <c r="F3" s="14">
        <v>0.24715831594041079</v>
      </c>
      <c r="G3" s="14">
        <v>0.2110267552518309</v>
      </c>
      <c r="H3" s="14">
        <f>F3+G3</f>
        <v>0.45818507119224172</v>
      </c>
      <c r="I3">
        <f>B3*D3*H3</f>
        <v>0.24936756235282054</v>
      </c>
      <c r="J3">
        <f>C3*E3*H3</f>
        <v>8.1547337198370928E-2</v>
      </c>
      <c r="K3">
        <f>1000*I3*house_type_split!G$5</f>
        <v>92.636185834359509</v>
      </c>
      <c r="L3">
        <f>1000*J3*house_type_split!H$5</f>
        <v>35.044068525536773</v>
      </c>
      <c r="M3">
        <f>AVERAGE(K3:K26)</f>
        <v>144.9883357315137</v>
      </c>
      <c r="N3">
        <f>AVERAGE(L3:L26)</f>
        <v>49.389226694830718</v>
      </c>
      <c r="O3">
        <f>1000*B3*D3*F3</f>
        <v>134.51609543041809</v>
      </c>
      <c r="P3">
        <f>1000*C3*E3*F3</f>
        <v>43.988998766216142</v>
      </c>
      <c r="Q3">
        <f>AVERAGE(O3:O26)</f>
        <v>183.40471270061252</v>
      </c>
      <c r="R3">
        <f>AVERAGE(P3:P26)</f>
        <v>55.33034385490533</v>
      </c>
    </row>
    <row r="4" spans="1:18" x14ac:dyDescent="0.25">
      <c r="A4">
        <v>1</v>
      </c>
      <c r="B4">
        <v>1.1479999999999999</v>
      </c>
      <c r="C4">
        <v>0.44800000000000001</v>
      </c>
      <c r="D4" s="14">
        <v>0.40729666284219612</v>
      </c>
      <c r="E4" s="14">
        <v>0.32995034688716385</v>
      </c>
      <c r="F4" s="14">
        <v>0.268023364751869</v>
      </c>
      <c r="G4" s="14">
        <v>0.21705210641314568</v>
      </c>
      <c r="H4" s="14">
        <f t="shared" ref="H4:H26" si="0">F4+G4</f>
        <v>0.4850754711650147</v>
      </c>
      <c r="I4">
        <f t="shared" ref="I4:I26" si="1">B4*D4*H4</f>
        <v>0.22680992448566964</v>
      </c>
      <c r="J4">
        <f t="shared" ref="J4:J26" si="2">C4*E4*H4</f>
        <v>7.1702767349853272E-2</v>
      </c>
      <c r="K4">
        <f>1000*I4*house_type_split!G$5</f>
        <v>84.256372863781536</v>
      </c>
      <c r="L4">
        <f>1000*J4*house_type_split!H$5</f>
        <v>30.813473239063367</v>
      </c>
      <c r="M4">
        <f>M$3</f>
        <v>144.9883357315137</v>
      </c>
      <c r="N4">
        <f>N$3</f>
        <v>49.389226694830718</v>
      </c>
      <c r="O4">
        <f t="shared" ref="O4:O26" si="3">1000*B4*D4*F4</f>
        <v>125.32144528719454</v>
      </c>
      <c r="P4">
        <f t="shared" ref="P4:P26" si="4">1000*C4*E4*F4</f>
        <v>39.618612173837327</v>
      </c>
      <c r="Q4">
        <f>Q$3</f>
        <v>183.40471270061252</v>
      </c>
      <c r="R4">
        <f>R$3</f>
        <v>55.33034385490533</v>
      </c>
    </row>
    <row r="5" spans="1:18" x14ac:dyDescent="0.25">
      <c r="A5">
        <v>2</v>
      </c>
      <c r="B5">
        <v>1.1040000000000001</v>
      </c>
      <c r="C5">
        <v>0.41799999999999998</v>
      </c>
      <c r="D5" s="14">
        <v>0.38229277239286374</v>
      </c>
      <c r="E5" s="14">
        <v>0.30896499314726061</v>
      </c>
      <c r="F5" s="14">
        <v>0.23661862405139478</v>
      </c>
      <c r="G5" s="14">
        <v>0.2329483396594953</v>
      </c>
      <c r="H5" s="14">
        <f t="shared" si="0"/>
        <v>0.46956696371089007</v>
      </c>
      <c r="I5">
        <f t="shared" si="1"/>
        <v>0.19818131024477351</v>
      </c>
      <c r="J5">
        <f t="shared" si="2"/>
        <v>6.0643337057098123E-2</v>
      </c>
      <c r="K5">
        <f>1000*I5*house_type_split!G$5</f>
        <v>73.621286231112094</v>
      </c>
      <c r="L5">
        <f>1000*J5*house_type_split!H$5</f>
        <v>26.060805079097364</v>
      </c>
      <c r="M5">
        <f t="shared" ref="M5:N26" si="5">M$3</f>
        <v>144.9883357315137</v>
      </c>
      <c r="N5">
        <f t="shared" si="5"/>
        <v>49.389226694830718</v>
      </c>
      <c r="O5">
        <f t="shared" si="3"/>
        <v>99.865179126385272</v>
      </c>
      <c r="P5">
        <f t="shared" si="4"/>
        <v>30.55867231147533</v>
      </c>
      <c r="Q5">
        <f t="shared" ref="Q5:R26" si="6">Q$3</f>
        <v>183.40471270061252</v>
      </c>
      <c r="R5">
        <f t="shared" si="6"/>
        <v>55.33034385490533</v>
      </c>
    </row>
    <row r="6" spans="1:18" x14ac:dyDescent="0.25">
      <c r="A6">
        <v>3</v>
      </c>
      <c r="B6">
        <v>1.0820000000000001</v>
      </c>
      <c r="C6">
        <v>0.40799999999999997</v>
      </c>
      <c r="D6" s="14">
        <v>0.37437729064870695</v>
      </c>
      <c r="E6" s="14">
        <v>0.29930642372320881</v>
      </c>
      <c r="F6" s="14">
        <v>0.20399242407543114</v>
      </c>
      <c r="G6" s="14">
        <v>0.25756199347167263</v>
      </c>
      <c r="H6" s="14">
        <f t="shared" si="0"/>
        <v>0.4615544175471038</v>
      </c>
      <c r="I6">
        <f t="shared" si="1"/>
        <v>0.18696472269914133</v>
      </c>
      <c r="J6">
        <f t="shared" si="2"/>
        <v>5.6363650444426289E-2</v>
      </c>
      <c r="K6">
        <f>1000*I6*house_type_split!G$5</f>
        <v>69.454497742261182</v>
      </c>
      <c r="L6">
        <f>1000*J6*house_type_split!H$5</f>
        <v>24.221656971079309</v>
      </c>
      <c r="M6">
        <f t="shared" si="5"/>
        <v>144.9883357315137</v>
      </c>
      <c r="N6">
        <f t="shared" si="5"/>
        <v>49.389226694830718</v>
      </c>
      <c r="O6">
        <f t="shared" si="3"/>
        <v>82.63248178335617</v>
      </c>
      <c r="P6">
        <f t="shared" si="4"/>
        <v>24.910947109991362</v>
      </c>
      <c r="Q6">
        <f t="shared" si="6"/>
        <v>183.40471270061252</v>
      </c>
      <c r="R6">
        <f t="shared" si="6"/>
        <v>55.33034385490533</v>
      </c>
    </row>
    <row r="7" spans="1:18" x14ac:dyDescent="0.25">
      <c r="A7">
        <v>4</v>
      </c>
      <c r="B7">
        <v>1.1000000000000001</v>
      </c>
      <c r="C7">
        <v>0.41199999999999998</v>
      </c>
      <c r="D7" s="14">
        <v>0.36920958379110369</v>
      </c>
      <c r="E7" s="14">
        <v>0.29195087823609456</v>
      </c>
      <c r="F7" s="14">
        <v>0.2715350202683306</v>
      </c>
      <c r="G7" s="14">
        <v>0.31128702125394819</v>
      </c>
      <c r="H7" s="14">
        <f t="shared" si="0"/>
        <v>0.58282204152227879</v>
      </c>
      <c r="I7">
        <f t="shared" si="1"/>
        <v>0.23670183171219411</v>
      </c>
      <c r="J7">
        <f t="shared" si="2"/>
        <v>7.0104027633646537E-2</v>
      </c>
      <c r="K7">
        <f>1000*I7*house_type_split!G$5</f>
        <v>87.93106313803645</v>
      </c>
      <c r="L7">
        <f>1000*J7*house_type_split!H$5</f>
        <v>30.126432483422782</v>
      </c>
      <c r="M7">
        <f t="shared" si="5"/>
        <v>144.9883357315137</v>
      </c>
      <c r="N7">
        <f t="shared" si="5"/>
        <v>49.389226694830718</v>
      </c>
      <c r="O7">
        <f t="shared" si="3"/>
        <v>110.27866499977718</v>
      </c>
      <c r="P7">
        <f t="shared" si="4"/>
        <v>32.66125370734828</v>
      </c>
      <c r="Q7">
        <f t="shared" si="6"/>
        <v>183.40471270061252</v>
      </c>
      <c r="R7">
        <f t="shared" si="6"/>
        <v>55.33034385490533</v>
      </c>
    </row>
    <row r="8" spans="1:18" x14ac:dyDescent="0.25">
      <c r="A8">
        <v>5</v>
      </c>
      <c r="B8">
        <v>1.206</v>
      </c>
      <c r="C8">
        <v>0.44600000000000001</v>
      </c>
      <c r="D8" s="14">
        <v>0.373922999036994</v>
      </c>
      <c r="E8" s="14">
        <v>0.2969621243949605</v>
      </c>
      <c r="F8" s="14">
        <v>0.25084950038124132</v>
      </c>
      <c r="G8" s="14">
        <v>0.39805120529625193</v>
      </c>
      <c r="H8" s="14">
        <f t="shared" si="0"/>
        <v>0.64890070567749325</v>
      </c>
      <c r="I8">
        <f t="shared" si="1"/>
        <v>0.29262251092064495</v>
      </c>
      <c r="J8">
        <f t="shared" si="2"/>
        <v>8.5943723707402331E-2</v>
      </c>
      <c r="K8">
        <f>1000*I8*house_type_split!G$5</f>
        <v>108.70472905617332</v>
      </c>
      <c r="L8">
        <f>1000*J8*house_type_split!H$5</f>
        <v>36.933367126574595</v>
      </c>
      <c r="M8">
        <f t="shared" si="5"/>
        <v>144.9883357315137</v>
      </c>
      <c r="N8">
        <f t="shared" si="5"/>
        <v>49.389226694830718</v>
      </c>
      <c r="O8">
        <f t="shared" si="3"/>
        <v>113.12086737231931</v>
      </c>
      <c r="P8">
        <f t="shared" si="4"/>
        <v>33.223789039336033</v>
      </c>
      <c r="Q8">
        <f t="shared" si="6"/>
        <v>183.40471270061252</v>
      </c>
      <c r="R8">
        <f t="shared" si="6"/>
        <v>55.33034385490533</v>
      </c>
    </row>
    <row r="9" spans="1:18" x14ac:dyDescent="0.25">
      <c r="A9">
        <v>6</v>
      </c>
      <c r="B9">
        <v>1.482</v>
      </c>
      <c r="C9">
        <v>0.54600000000000004</v>
      </c>
      <c r="D9" s="14">
        <v>0.38669598397597271</v>
      </c>
      <c r="E9" s="14">
        <v>0.30238074944229004</v>
      </c>
      <c r="F9" s="14">
        <v>0.24603903184183135</v>
      </c>
      <c r="G9" s="14">
        <v>0.53991137776616138</v>
      </c>
      <c r="H9" s="14">
        <f t="shared" si="0"/>
        <v>0.78595040960799278</v>
      </c>
      <c r="I9">
        <f t="shared" si="1"/>
        <v>0.45041517089352806</v>
      </c>
      <c r="J9">
        <f t="shared" si="2"/>
        <v>0.12976032553942987</v>
      </c>
      <c r="K9">
        <f>1000*I9*house_type_split!G$5</f>
        <v>167.32225747337952</v>
      </c>
      <c r="L9">
        <f>1000*J9*house_type_split!H$5</f>
        <v>55.763068376321954</v>
      </c>
      <c r="M9">
        <f t="shared" si="5"/>
        <v>144.9883357315137</v>
      </c>
      <c r="N9">
        <f t="shared" si="5"/>
        <v>49.389226694830718</v>
      </c>
      <c r="O9">
        <f t="shared" si="3"/>
        <v>141.00089677259669</v>
      </c>
      <c r="P9">
        <f t="shared" si="4"/>
        <v>40.621016894852083</v>
      </c>
      <c r="Q9">
        <f t="shared" si="6"/>
        <v>183.40471270061252</v>
      </c>
      <c r="R9">
        <f t="shared" si="6"/>
        <v>55.33034385490533</v>
      </c>
    </row>
    <row r="10" spans="1:18" x14ac:dyDescent="0.25">
      <c r="A10">
        <v>7</v>
      </c>
      <c r="B10">
        <v>1.8480000000000001</v>
      </c>
      <c r="C10">
        <v>0.61799999999999999</v>
      </c>
      <c r="D10" s="14">
        <v>0.44294833960010493</v>
      </c>
      <c r="E10" s="14">
        <v>0.33345070406464927</v>
      </c>
      <c r="F10" s="14">
        <v>0.35623277334401399</v>
      </c>
      <c r="G10" s="14">
        <v>0.44834877687108593</v>
      </c>
      <c r="H10" s="14">
        <f t="shared" si="0"/>
        <v>0.80458155021509992</v>
      </c>
      <c r="I10">
        <f t="shared" si="1"/>
        <v>0.65860513809673404</v>
      </c>
      <c r="J10">
        <f t="shared" si="2"/>
        <v>0.16580215975713095</v>
      </c>
      <c r="K10">
        <f>1000*I10*house_type_split!G$5</f>
        <v>244.66160469528683</v>
      </c>
      <c r="L10">
        <f>1000*J10*house_type_split!H$5</f>
        <v>71.25164901554831</v>
      </c>
      <c r="M10">
        <f t="shared" si="5"/>
        <v>144.9883357315137</v>
      </c>
      <c r="N10">
        <f t="shared" si="5"/>
        <v>49.389226694830718</v>
      </c>
      <c r="O10">
        <f t="shared" si="3"/>
        <v>291.60093817723453</v>
      </c>
      <c r="P10">
        <f t="shared" si="4"/>
        <v>73.409790692962801</v>
      </c>
      <c r="Q10">
        <f t="shared" si="6"/>
        <v>183.40471270061252</v>
      </c>
      <c r="R10">
        <f t="shared" si="6"/>
        <v>55.33034385490533</v>
      </c>
    </row>
    <row r="11" spans="1:18" x14ac:dyDescent="0.25">
      <c r="A11">
        <v>8</v>
      </c>
      <c r="B11">
        <v>2.0099999999999998</v>
      </c>
      <c r="C11">
        <v>0.64200000000000002</v>
      </c>
      <c r="D11" s="14">
        <v>0.49242030782283785</v>
      </c>
      <c r="E11" s="14">
        <v>0.38726468952641513</v>
      </c>
      <c r="F11" s="14">
        <v>0.3962882709328881</v>
      </c>
      <c r="G11" s="14">
        <v>0.32065498760304462</v>
      </c>
      <c r="H11" s="14">
        <f t="shared" si="0"/>
        <v>0.71694325853593277</v>
      </c>
      <c r="I11">
        <f t="shared" si="1"/>
        <v>0.70960521432014256</v>
      </c>
      <c r="J11">
        <f t="shared" si="2"/>
        <v>0.17824925100883357</v>
      </c>
      <c r="K11">
        <f>1000*I11*house_type_split!G$5</f>
        <v>263.6073428419096</v>
      </c>
      <c r="L11">
        <f>1000*J11*house_type_split!H$5</f>
        <v>76.600649163857142</v>
      </c>
      <c r="M11">
        <f t="shared" si="5"/>
        <v>144.9883357315137</v>
      </c>
      <c r="N11">
        <f t="shared" si="5"/>
        <v>49.389226694830718</v>
      </c>
      <c r="O11">
        <f t="shared" si="3"/>
        <v>392.23218864229932</v>
      </c>
      <c r="P11">
        <f t="shared" si="4"/>
        <v>98.526747600113836</v>
      </c>
      <c r="Q11">
        <f t="shared" si="6"/>
        <v>183.40471270061252</v>
      </c>
      <c r="R11">
        <f t="shared" si="6"/>
        <v>55.33034385490533</v>
      </c>
    </row>
    <row r="12" spans="1:18" x14ac:dyDescent="0.25">
      <c r="A12">
        <v>9</v>
      </c>
      <c r="B12">
        <v>1.946</v>
      </c>
      <c r="C12">
        <v>0.63200000000000001</v>
      </c>
      <c r="D12" s="14">
        <v>0.45916179171806487</v>
      </c>
      <c r="E12" s="14">
        <v>0.42186290944900628</v>
      </c>
      <c r="F12" s="14">
        <v>0.36945164108267825</v>
      </c>
      <c r="G12" s="14">
        <v>0.2267729519607051</v>
      </c>
      <c r="H12" s="14">
        <f t="shared" si="0"/>
        <v>0.59622459304338338</v>
      </c>
      <c r="I12">
        <f t="shared" si="1"/>
        <v>0.53274387298630654</v>
      </c>
      <c r="J12">
        <f t="shared" si="2"/>
        <v>0.15896382623200148</v>
      </c>
      <c r="K12">
        <f>1000*I12*house_type_split!G$5</f>
        <v>197.90609473998296</v>
      </c>
      <c r="L12">
        <f>1000*J12*house_type_split!H$5</f>
        <v>68.312950624058729</v>
      </c>
      <c r="M12">
        <f t="shared" si="5"/>
        <v>144.9883357315137</v>
      </c>
      <c r="N12">
        <f t="shared" si="5"/>
        <v>49.389226694830718</v>
      </c>
      <c r="O12">
        <f t="shared" si="3"/>
        <v>330.11569876187804</v>
      </c>
      <c r="P12">
        <f t="shared" si="4"/>
        <v>98.502220739360368</v>
      </c>
      <c r="Q12">
        <f t="shared" si="6"/>
        <v>183.40471270061252</v>
      </c>
      <c r="R12">
        <f t="shared" si="6"/>
        <v>55.33034385490533</v>
      </c>
    </row>
    <row r="13" spans="1:18" x14ac:dyDescent="0.25">
      <c r="A13">
        <v>10</v>
      </c>
      <c r="B13">
        <v>1.8120000000000001</v>
      </c>
      <c r="C13">
        <v>0.64200000000000002</v>
      </c>
      <c r="D13" s="14">
        <v>0.41672427863876738</v>
      </c>
      <c r="E13" s="14">
        <v>0.42086693425278376</v>
      </c>
      <c r="F13" s="14">
        <v>0.38528273001952851</v>
      </c>
      <c r="G13" s="14">
        <v>0.17138229634069049</v>
      </c>
      <c r="H13" s="14">
        <f t="shared" si="0"/>
        <v>0.55666502636021897</v>
      </c>
      <c r="I13">
        <f t="shared" si="1"/>
        <v>0.42034020677474759</v>
      </c>
      <c r="J13">
        <f t="shared" si="2"/>
        <v>0.15040898175808101</v>
      </c>
      <c r="K13">
        <f>1000*I13*house_type_split!G$5</f>
        <v>156.14987427011752</v>
      </c>
      <c r="L13">
        <f>1000*J13*house_type_split!H$5</f>
        <v>64.63660058898526</v>
      </c>
      <c r="M13">
        <f t="shared" si="5"/>
        <v>144.9883357315137</v>
      </c>
      <c r="N13">
        <f t="shared" si="5"/>
        <v>49.389226694830718</v>
      </c>
      <c r="O13">
        <f t="shared" si="3"/>
        <v>290.92868194372573</v>
      </c>
      <c r="P13">
        <f t="shared" si="4"/>
        <v>104.10207282127936</v>
      </c>
      <c r="Q13">
        <f t="shared" si="6"/>
        <v>183.40471270061252</v>
      </c>
      <c r="R13">
        <f t="shared" si="6"/>
        <v>55.33034385490533</v>
      </c>
    </row>
    <row r="14" spans="1:18" x14ac:dyDescent="0.25">
      <c r="A14">
        <v>11</v>
      </c>
      <c r="B14">
        <v>1.694</v>
      </c>
      <c r="C14">
        <v>0.63600000000000001</v>
      </c>
      <c r="D14" s="14">
        <v>0.3765348606345098</v>
      </c>
      <c r="E14" s="14">
        <v>0.40544650186090397</v>
      </c>
      <c r="F14" s="14">
        <v>0.40616042896193405</v>
      </c>
      <c r="G14" s="14">
        <v>0.14519071377926046</v>
      </c>
      <c r="H14" s="14">
        <f t="shared" si="0"/>
        <v>0.55135114274119457</v>
      </c>
      <c r="I14">
        <f t="shared" si="1"/>
        <v>0.35167935612349038</v>
      </c>
      <c r="J14">
        <f t="shared" si="2"/>
        <v>0.14217359738922902</v>
      </c>
      <c r="K14">
        <f>1000*I14*house_type_split!G$5</f>
        <v>130.64343205099735</v>
      </c>
      <c r="L14">
        <f>1000*J14*house_type_split!H$5</f>
        <v>61.097535009760577</v>
      </c>
      <c r="M14">
        <f t="shared" si="5"/>
        <v>144.9883357315137</v>
      </c>
      <c r="N14">
        <f t="shared" si="5"/>
        <v>49.389226694830718</v>
      </c>
      <c r="O14">
        <f t="shared" si="3"/>
        <v>259.06945151145214</v>
      </c>
      <c r="P14">
        <f t="shared" si="4"/>
        <v>104.73414277437406</v>
      </c>
      <c r="Q14">
        <f t="shared" si="6"/>
        <v>183.40471270061252</v>
      </c>
      <c r="R14">
        <f t="shared" si="6"/>
        <v>55.33034385490533</v>
      </c>
    </row>
    <row r="15" spans="1:18" x14ac:dyDescent="0.25">
      <c r="A15">
        <v>12</v>
      </c>
      <c r="B15">
        <v>1.6140000000000001</v>
      </c>
      <c r="C15">
        <v>0.54600000000000004</v>
      </c>
      <c r="D15" s="14">
        <v>0.34137731223559387</v>
      </c>
      <c r="E15" s="14">
        <v>0.39643838146855259</v>
      </c>
      <c r="F15" s="14">
        <v>0.34646024376642864</v>
      </c>
      <c r="G15" s="14">
        <v>0.16546938588383558</v>
      </c>
      <c r="H15" s="14">
        <f t="shared" si="0"/>
        <v>0.51192962965026423</v>
      </c>
      <c r="I15">
        <f t="shared" si="1"/>
        <v>0.28206451389236509</v>
      </c>
      <c r="J15">
        <f t="shared" si="2"/>
        <v>0.1108099103771731</v>
      </c>
      <c r="K15">
        <f>1000*I15*house_type_split!G$5</f>
        <v>104.78259674063766</v>
      </c>
      <c r="L15">
        <f>1000*J15*house_type_split!H$5</f>
        <v>47.619336522539669</v>
      </c>
      <c r="M15">
        <f t="shared" si="5"/>
        <v>144.9883357315137</v>
      </c>
      <c r="N15">
        <f t="shared" si="5"/>
        <v>49.389226694830718</v>
      </c>
      <c r="O15">
        <f t="shared" si="3"/>
        <v>190.89369823694392</v>
      </c>
      <c r="P15">
        <f t="shared" si="4"/>
        <v>74.993175501951882</v>
      </c>
      <c r="Q15">
        <f t="shared" si="6"/>
        <v>183.40471270061252</v>
      </c>
      <c r="R15">
        <f t="shared" si="6"/>
        <v>55.33034385490533</v>
      </c>
    </row>
    <row r="16" spans="1:18" x14ac:dyDescent="0.25">
      <c r="A16">
        <v>13</v>
      </c>
      <c r="B16">
        <v>1.556</v>
      </c>
      <c r="C16">
        <v>0.504</v>
      </c>
      <c r="D16" s="14">
        <v>0.34132859281103256</v>
      </c>
      <c r="E16" s="14">
        <v>0.37161496669299698</v>
      </c>
      <c r="F16" s="14">
        <v>0.30055821638813629</v>
      </c>
      <c r="G16" s="14">
        <v>0.18207103708380223</v>
      </c>
      <c r="H16" s="14">
        <f t="shared" si="0"/>
        <v>0.48262925347193852</v>
      </c>
      <c r="I16">
        <f t="shared" si="1"/>
        <v>0.25632791508599678</v>
      </c>
      <c r="J16">
        <f t="shared" si="2"/>
        <v>9.039353599283638E-2</v>
      </c>
      <c r="K16">
        <f>1000*I16*house_type_split!G$5</f>
        <v>95.221849034414902</v>
      </c>
      <c r="L16">
        <f>1000*J16*house_type_split!H$5</f>
        <v>38.845624865624863</v>
      </c>
      <c r="M16">
        <f t="shared" si="5"/>
        <v>144.9883357315137</v>
      </c>
      <c r="N16">
        <f t="shared" si="5"/>
        <v>49.389226694830718</v>
      </c>
      <c r="O16">
        <f t="shared" si="3"/>
        <v>159.62865991755774</v>
      </c>
      <c r="P16">
        <f t="shared" si="4"/>
        <v>56.292733512481455</v>
      </c>
      <c r="Q16">
        <f t="shared" si="6"/>
        <v>183.40471270061252</v>
      </c>
      <c r="R16">
        <f t="shared" si="6"/>
        <v>55.33034385490533</v>
      </c>
    </row>
    <row r="17" spans="1:35" x14ac:dyDescent="0.25">
      <c r="A17">
        <v>14</v>
      </c>
      <c r="B17">
        <v>1.5</v>
      </c>
      <c r="C17">
        <v>0.46800000000000003</v>
      </c>
      <c r="D17" s="14">
        <v>0.3452105099639533</v>
      </c>
      <c r="E17" s="14">
        <v>0.33969680832337612</v>
      </c>
      <c r="F17" s="14">
        <v>0.24443820631676871</v>
      </c>
      <c r="G17" s="14">
        <v>0.20716223859526919</v>
      </c>
      <c r="H17" s="14">
        <f t="shared" si="0"/>
        <v>0.45160044491203788</v>
      </c>
      <c r="I17">
        <f t="shared" si="1"/>
        <v>0.23384582983204918</v>
      </c>
      <c r="J17">
        <f t="shared" si="2"/>
        <v>7.1794583534248807E-2</v>
      </c>
      <c r="K17">
        <f>1000*I17*house_type_split!G$5</f>
        <v>86.870102689066528</v>
      </c>
      <c r="L17">
        <f>1000*J17*house_type_split!H$5</f>
        <v>30.852930231385297</v>
      </c>
      <c r="M17">
        <f t="shared" si="5"/>
        <v>144.9883357315137</v>
      </c>
      <c r="N17">
        <f t="shared" si="5"/>
        <v>49.389226694830718</v>
      </c>
      <c r="O17">
        <f t="shared" si="3"/>
        <v>126.57395678592863</v>
      </c>
      <c r="P17">
        <f t="shared" si="4"/>
        <v>38.860323146469511</v>
      </c>
      <c r="Q17">
        <f t="shared" si="6"/>
        <v>183.40471270061252</v>
      </c>
      <c r="R17">
        <f t="shared" si="6"/>
        <v>55.33034385490533</v>
      </c>
    </row>
    <row r="18" spans="1:35" x14ac:dyDescent="0.25">
      <c r="A18">
        <v>15</v>
      </c>
      <c r="B18">
        <v>1.472</v>
      </c>
      <c r="C18">
        <v>0.45200000000000001</v>
      </c>
      <c r="D18" s="14">
        <v>0.33954423726302063</v>
      </c>
      <c r="E18" s="14">
        <v>0.33056148180743072</v>
      </c>
      <c r="F18" s="14">
        <v>0.23485719415208614</v>
      </c>
      <c r="G18" s="14">
        <v>0.26885129110375344</v>
      </c>
      <c r="H18" s="14">
        <f t="shared" si="0"/>
        <v>0.50370848525583956</v>
      </c>
      <c r="I18">
        <f t="shared" si="1"/>
        <v>0.25175809336764332</v>
      </c>
      <c r="J18">
        <f t="shared" si="2"/>
        <v>7.5260993724886302E-2</v>
      </c>
      <c r="K18">
        <f>1000*I18*house_type_split!G$5</f>
        <v>93.524231068641427</v>
      </c>
      <c r="L18">
        <f>1000*J18*house_type_split!H$5</f>
        <v>32.342581769151835</v>
      </c>
      <c r="M18">
        <f t="shared" si="5"/>
        <v>144.9883357315137</v>
      </c>
      <c r="N18">
        <f t="shared" si="5"/>
        <v>49.389226694830718</v>
      </c>
      <c r="O18">
        <f t="shared" si="3"/>
        <v>117.38376688923996</v>
      </c>
      <c r="P18">
        <f t="shared" si="4"/>
        <v>35.090903434646165</v>
      </c>
      <c r="Q18">
        <f t="shared" si="6"/>
        <v>183.40471270061252</v>
      </c>
      <c r="R18">
        <f t="shared" si="6"/>
        <v>55.33034385490533</v>
      </c>
      <c r="Y18" t="s">
        <v>121</v>
      </c>
      <c r="Z18" t="s">
        <v>122</v>
      </c>
      <c r="AH18" t="s">
        <v>121</v>
      </c>
      <c r="AI18" t="s">
        <v>122</v>
      </c>
    </row>
    <row r="19" spans="1:35" x14ac:dyDescent="0.25">
      <c r="A19">
        <v>16</v>
      </c>
      <c r="B19">
        <v>1.548</v>
      </c>
      <c r="C19">
        <v>0.48599999999999999</v>
      </c>
      <c r="D19" s="14">
        <v>0.35182109402026229</v>
      </c>
      <c r="E19" s="14">
        <v>0.32906480466222748</v>
      </c>
      <c r="F19" s="14">
        <v>0.18924470743706942</v>
      </c>
      <c r="G19" s="14">
        <v>0.33289771162832582</v>
      </c>
      <c r="H19" s="14">
        <f t="shared" si="0"/>
        <v>0.52214241906539527</v>
      </c>
      <c r="I19">
        <f t="shared" si="1"/>
        <v>0.28436871008623915</v>
      </c>
      <c r="J19">
        <f t="shared" si="2"/>
        <v>8.3503884863909972E-2</v>
      </c>
      <c r="K19">
        <f>1000*I19*house_type_split!G$5</f>
        <v>105.63856992656686</v>
      </c>
      <c r="L19">
        <f>1000*J19*house_type_split!H$5</f>
        <v>35.884873300042635</v>
      </c>
      <c r="M19">
        <f t="shared" si="5"/>
        <v>144.9883357315137</v>
      </c>
      <c r="N19">
        <f t="shared" si="5"/>
        <v>49.389226694830718</v>
      </c>
      <c r="O19">
        <f t="shared" si="3"/>
        <v>103.06627345246795</v>
      </c>
      <c r="P19">
        <f t="shared" si="4"/>
        <v>30.265053525463866</v>
      </c>
      <c r="Q19">
        <f t="shared" si="6"/>
        <v>183.40471270061252</v>
      </c>
      <c r="R19">
        <f t="shared" si="6"/>
        <v>55.33034385490533</v>
      </c>
      <c r="X19" t="s">
        <v>123</v>
      </c>
      <c r="Y19">
        <f>MAX(K3:K26)-M3</f>
        <v>118.6190071103959</v>
      </c>
      <c r="Z19">
        <f>MAX(L3:L26)-N3</f>
        <v>27.211422469026424</v>
      </c>
      <c r="AG19" t="s">
        <v>123</v>
      </c>
      <c r="AH19">
        <f>MAX(O3:O26)-Q3</f>
        <v>208.8274759416868</v>
      </c>
      <c r="AI19">
        <f>MAX(P3:P26)-R3</f>
        <v>49.403798919468734</v>
      </c>
    </row>
    <row r="20" spans="1:35" x14ac:dyDescent="0.25">
      <c r="A20">
        <v>17</v>
      </c>
      <c r="B20">
        <v>1.744</v>
      </c>
      <c r="C20">
        <v>0.56999999999999995</v>
      </c>
      <c r="D20" s="14">
        <v>0.37886248350385515</v>
      </c>
      <c r="E20" s="14">
        <v>0.33793596378500923</v>
      </c>
      <c r="F20" s="14">
        <v>0.16548263799619439</v>
      </c>
      <c r="G20" s="14">
        <v>0.37682018665308786</v>
      </c>
      <c r="H20" s="14">
        <f t="shared" si="0"/>
        <v>0.54230282464928226</v>
      </c>
      <c r="I20">
        <f t="shared" si="1"/>
        <v>0.35831909200637313</v>
      </c>
      <c r="J20">
        <f t="shared" si="2"/>
        <v>0.10446026779537718</v>
      </c>
      <c r="K20">
        <f>1000*I20*house_type_split!G$5</f>
        <v>133.10999105865022</v>
      </c>
      <c r="L20">
        <f>1000*J20*house_type_split!H$5</f>
        <v>44.89064767267778</v>
      </c>
      <c r="M20">
        <f t="shared" si="5"/>
        <v>144.9883357315137</v>
      </c>
      <c r="N20">
        <f t="shared" si="5"/>
        <v>49.389226694830718</v>
      </c>
      <c r="O20">
        <f t="shared" si="3"/>
        <v>109.34036463476531</v>
      </c>
      <c r="P20">
        <f t="shared" si="4"/>
        <v>31.875844813729955</v>
      </c>
      <c r="Q20">
        <f t="shared" si="6"/>
        <v>183.40471270061252</v>
      </c>
      <c r="R20">
        <f t="shared" si="6"/>
        <v>55.33034385490533</v>
      </c>
      <c r="X20" t="s">
        <v>104</v>
      </c>
      <c r="Y20" s="13">
        <f>Y19/MAX(K3:K26)</f>
        <v>0.44998369860104392</v>
      </c>
      <c r="Z20" s="13">
        <f>Z19/MAX(L3:L26)</f>
        <v>0.35523749166692076</v>
      </c>
      <c r="AG20" t="s">
        <v>104</v>
      </c>
      <c r="AH20" s="13">
        <f>AH19/MAX(O3:O26)</f>
        <v>0.53240779820885487</v>
      </c>
      <c r="AI20" s="13">
        <f>AI19/MAX(P3:P26)</f>
        <v>0.47170671961194166</v>
      </c>
    </row>
    <row r="21" spans="1:35" x14ac:dyDescent="0.25">
      <c r="A21">
        <v>18</v>
      </c>
      <c r="B21">
        <v>1.9379999999999999</v>
      </c>
      <c r="C21">
        <v>0.60399999999999998</v>
      </c>
      <c r="D21" s="14">
        <v>0.45289329735959372</v>
      </c>
      <c r="E21" s="14">
        <v>0.37925799380290759</v>
      </c>
      <c r="F21" s="14">
        <v>0.19193509016844881</v>
      </c>
      <c r="G21" s="14">
        <v>0.40694276952804531</v>
      </c>
      <c r="H21" s="14">
        <f t="shared" si="0"/>
        <v>0.5988778596964941</v>
      </c>
      <c r="I21">
        <f t="shared" si="1"/>
        <v>0.52563941553439941</v>
      </c>
      <c r="J21">
        <f t="shared" si="2"/>
        <v>0.13718604622328881</v>
      </c>
      <c r="K21">
        <f>1000*I21*house_type_split!G$5</f>
        <v>195.26689886960747</v>
      </c>
      <c r="L21">
        <f>1000*J21*house_type_split!H$5</f>
        <v>58.95418991918266</v>
      </c>
      <c r="M21">
        <f t="shared" si="5"/>
        <v>144.9883357315137</v>
      </c>
      <c r="N21">
        <f t="shared" si="5"/>
        <v>49.389226694830718</v>
      </c>
      <c r="O21">
        <f t="shared" si="3"/>
        <v>168.46281254714467</v>
      </c>
      <c r="P21">
        <f t="shared" si="4"/>
        <v>43.966922011550309</v>
      </c>
      <c r="Q21">
        <f t="shared" si="6"/>
        <v>183.40471270061252</v>
      </c>
      <c r="R21">
        <f t="shared" si="6"/>
        <v>55.33034385490533</v>
      </c>
    </row>
    <row r="22" spans="1:35" x14ac:dyDescent="0.25">
      <c r="A22">
        <v>19</v>
      </c>
      <c r="B22">
        <v>1.9119999999999999</v>
      </c>
      <c r="C22">
        <v>0.60599999999999998</v>
      </c>
      <c r="D22" s="14">
        <v>0.50927901937348485</v>
      </c>
      <c r="E22" s="14">
        <v>0.43606789147003072</v>
      </c>
      <c r="F22" s="14">
        <v>0.19260843472283365</v>
      </c>
      <c r="G22" s="14">
        <v>0.43405103009889451</v>
      </c>
      <c r="H22" s="14">
        <f t="shared" si="0"/>
        <v>0.62665946482172818</v>
      </c>
      <c r="I22">
        <f t="shared" si="1"/>
        <v>0.61020431789119911</v>
      </c>
      <c r="J22">
        <f t="shared" si="2"/>
        <v>0.16559923932569665</v>
      </c>
      <c r="K22">
        <f>1000*I22*house_type_split!G$5</f>
        <v>226.68144988769563</v>
      </c>
      <c r="L22">
        <f>1000*J22*house_type_split!H$5</f>
        <v>71.164446198770676</v>
      </c>
      <c r="M22">
        <f t="shared" si="5"/>
        <v>144.9883357315137</v>
      </c>
      <c r="N22">
        <f t="shared" si="5"/>
        <v>49.389226694830718</v>
      </c>
      <c r="O22">
        <f t="shared" si="3"/>
        <v>187.550823258647</v>
      </c>
      <c r="P22">
        <f t="shared" si="4"/>
        <v>50.898154529411045</v>
      </c>
      <c r="Q22">
        <f t="shared" si="6"/>
        <v>183.40471270061252</v>
      </c>
      <c r="R22">
        <f t="shared" si="6"/>
        <v>55.33034385490533</v>
      </c>
    </row>
    <row r="23" spans="1:35" x14ac:dyDescent="0.25">
      <c r="A23">
        <v>20</v>
      </c>
      <c r="B23">
        <v>1.8480000000000001</v>
      </c>
      <c r="C23">
        <v>0.6</v>
      </c>
      <c r="D23" s="14">
        <v>0.50952227679484197</v>
      </c>
      <c r="E23" s="14">
        <v>0.44342236266657398</v>
      </c>
      <c r="F23" s="14">
        <v>0.21592579838794349</v>
      </c>
      <c r="G23" s="14">
        <v>0.44706357218115522</v>
      </c>
      <c r="H23" s="14">
        <f t="shared" si="0"/>
        <v>0.66298937056909868</v>
      </c>
      <c r="I23">
        <f t="shared" si="1"/>
        <v>0.62426891342165447</v>
      </c>
      <c r="J23">
        <f t="shared" si="2"/>
        <v>0.17639058787234468</v>
      </c>
      <c r="K23">
        <f>1000*I23*house_type_split!G$5</f>
        <v>231.90622921725799</v>
      </c>
      <c r="L23">
        <f>1000*J23*house_type_split!H$5</f>
        <v>75.801909185842192</v>
      </c>
      <c r="M23">
        <f t="shared" si="5"/>
        <v>144.9883357315137</v>
      </c>
      <c r="N23">
        <f t="shared" si="5"/>
        <v>49.389226694830718</v>
      </c>
      <c r="O23">
        <f t="shared" si="3"/>
        <v>203.31512015590587</v>
      </c>
      <c r="P23">
        <f t="shared" si="4"/>
        <v>57.447796609108927</v>
      </c>
      <c r="Q23">
        <f t="shared" si="6"/>
        <v>183.40471270061252</v>
      </c>
      <c r="R23">
        <f t="shared" si="6"/>
        <v>55.33034385490533</v>
      </c>
    </row>
    <row r="24" spans="1:35" x14ac:dyDescent="0.25">
      <c r="A24">
        <v>21</v>
      </c>
      <c r="B24">
        <v>1.776</v>
      </c>
      <c r="C24">
        <v>0.59199999999999997</v>
      </c>
      <c r="D24" s="14">
        <v>0.53154413275939105</v>
      </c>
      <c r="E24" s="14">
        <v>0.42845039160626219</v>
      </c>
      <c r="F24" s="14">
        <v>0.24304211190649636</v>
      </c>
      <c r="G24" s="14">
        <v>0.401479578465397</v>
      </c>
      <c r="H24" s="14">
        <f t="shared" si="0"/>
        <v>0.64452169037189333</v>
      </c>
      <c r="I24">
        <f t="shared" si="1"/>
        <v>0.60844289996514034</v>
      </c>
      <c r="J24">
        <f t="shared" si="2"/>
        <v>0.16347817781803209</v>
      </c>
      <c r="K24">
        <f>1000*I24*house_type_split!G$5</f>
        <v>226.02711041871734</v>
      </c>
      <c r="L24">
        <f>1000*J24*house_type_split!H$5</f>
        <v>70.252943415538653</v>
      </c>
      <c r="M24">
        <f t="shared" si="5"/>
        <v>144.9883357315137</v>
      </c>
      <c r="N24">
        <f t="shared" si="5"/>
        <v>49.389226694830718</v>
      </c>
      <c r="O24">
        <f t="shared" si="3"/>
        <v>229.43719286889268</v>
      </c>
      <c r="P24">
        <f t="shared" si="4"/>
        <v>61.645840909705605</v>
      </c>
      <c r="Q24">
        <f t="shared" si="6"/>
        <v>183.40471270061252</v>
      </c>
      <c r="R24">
        <f t="shared" si="6"/>
        <v>55.33034385490533</v>
      </c>
    </row>
    <row r="25" spans="1:35" x14ac:dyDescent="0.25">
      <c r="A25">
        <v>22</v>
      </c>
      <c r="B25">
        <v>1.6379999999999999</v>
      </c>
      <c r="C25">
        <v>0.55800000000000005</v>
      </c>
      <c r="D25" s="14">
        <v>0.5115679464552374</v>
      </c>
      <c r="E25" s="14">
        <v>0.40265905681419301</v>
      </c>
      <c r="F25" s="14">
        <v>0.27929288819635428</v>
      </c>
      <c r="G25" s="14">
        <v>0.28934229951342094</v>
      </c>
      <c r="H25" s="14">
        <f t="shared" si="0"/>
        <v>0.56863518770977528</v>
      </c>
      <c r="I25">
        <f t="shared" si="1"/>
        <v>0.47648688675404244</v>
      </c>
      <c r="J25">
        <f t="shared" si="2"/>
        <v>0.1277630884618555</v>
      </c>
      <c r="K25">
        <f>1000*I25*house_type_split!G$5</f>
        <v>177.00749597307691</v>
      </c>
      <c r="L25">
        <f>1000*J25*house_type_split!H$5</f>
        <v>54.90477777588211</v>
      </c>
      <c r="M25">
        <f t="shared" si="5"/>
        <v>144.9883357315137</v>
      </c>
      <c r="N25">
        <f t="shared" si="5"/>
        <v>49.389226694830718</v>
      </c>
      <c r="O25">
        <f t="shared" si="3"/>
        <v>234.03299983107598</v>
      </c>
      <c r="P25">
        <f t="shared" si="4"/>
        <v>62.752574502319177</v>
      </c>
      <c r="Q25">
        <f t="shared" si="6"/>
        <v>183.40471270061252</v>
      </c>
      <c r="R25">
        <f t="shared" si="6"/>
        <v>55.33034385490533</v>
      </c>
    </row>
    <row r="26" spans="1:35" x14ac:dyDescent="0.25">
      <c r="A26">
        <v>23</v>
      </c>
      <c r="B26">
        <v>1.446</v>
      </c>
      <c r="C26">
        <v>0.52200000000000002</v>
      </c>
      <c r="D26" s="14">
        <v>0.47654753557129026</v>
      </c>
      <c r="E26" s="14">
        <v>0.38669910566562005</v>
      </c>
      <c r="F26" s="14">
        <v>0.29219043640050002</v>
      </c>
      <c r="G26" s="14">
        <v>0.20310649447884219</v>
      </c>
      <c r="H26" s="14">
        <f t="shared" si="0"/>
        <v>0.49529693087934223</v>
      </c>
      <c r="I26">
        <f t="shared" si="1"/>
        <v>0.34130304096338632</v>
      </c>
      <c r="J26">
        <f t="shared" si="2"/>
        <v>9.9979119469603334E-2</v>
      </c>
      <c r="K26">
        <f>1000*I26*house_type_split!G$5</f>
        <v>126.7887917345985</v>
      </c>
      <c r="L26">
        <f>1000*J26*house_type_split!H$5</f>
        <v>42.964923615992703</v>
      </c>
      <c r="M26">
        <f t="shared" si="5"/>
        <v>144.9883357315137</v>
      </c>
      <c r="N26">
        <f t="shared" si="5"/>
        <v>49.389226694830718</v>
      </c>
      <c r="O26">
        <f t="shared" si="3"/>
        <v>201.34484642749263</v>
      </c>
      <c r="P26">
        <f t="shared" si="4"/>
        <v>58.980665389742946</v>
      </c>
      <c r="Q26">
        <f t="shared" si="6"/>
        <v>183.40471270061252</v>
      </c>
      <c r="R26">
        <f t="shared" si="6"/>
        <v>55.33034385490533</v>
      </c>
    </row>
  </sheetData>
  <pageMargins left="0.7" right="0.7" top="0.75" bottom="0.75" header="0.3" footer="0.3"/>
  <pageSetup paperSize="9" orientation="portrait" r:id="rId1"/>
  <headerFooter>
    <oddFooter>&amp;C_x000D_&amp;1#&amp;"Calibri"&amp;7&amp;K000000 In-Confidence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73517-70EE-474D-9299-32245DC9817B}">
  <dimension ref="A1:U95"/>
  <sheetViews>
    <sheetView topLeftCell="B1" workbookViewId="0">
      <selection activeCell="I4" sqref="I4"/>
    </sheetView>
  </sheetViews>
  <sheetFormatPr defaultRowHeight="15" x14ac:dyDescent="0.25"/>
  <cols>
    <col min="2" max="2" width="10.42578125" bestFit="1" customWidth="1"/>
    <col min="3" max="3" width="9.42578125" bestFit="1" customWidth="1"/>
    <col min="8" max="9" width="8.7109375"/>
    <col min="10" max="10" width="16.28515625" customWidth="1"/>
    <col min="11" max="11" width="18.28515625" bestFit="1" customWidth="1"/>
    <col min="12" max="12" width="16.42578125" bestFit="1" customWidth="1"/>
    <col min="13" max="13" width="16.42578125" customWidth="1"/>
    <col min="17" max="17" width="15.85546875" customWidth="1"/>
    <col min="18" max="18" width="19.140625" customWidth="1"/>
    <col min="19" max="19" width="13.140625" customWidth="1"/>
  </cols>
  <sheetData>
    <row r="1" spans="1:21" x14ac:dyDescent="0.25">
      <c r="B1" t="s">
        <v>18</v>
      </c>
      <c r="C1" t="s">
        <v>67</v>
      </c>
      <c r="D1" t="s">
        <v>18</v>
      </c>
      <c r="E1" t="s">
        <v>67</v>
      </c>
      <c r="I1" t="s">
        <v>154</v>
      </c>
      <c r="P1" t="s">
        <v>155</v>
      </c>
    </row>
    <row r="2" spans="1:21" ht="15.75" thickBot="1" x14ac:dyDescent="0.3">
      <c r="A2" s="16" t="s">
        <v>77</v>
      </c>
      <c r="B2" s="16" t="s">
        <v>144</v>
      </c>
      <c r="C2" s="16" t="s">
        <v>144</v>
      </c>
      <c r="D2" s="16" t="s">
        <v>144</v>
      </c>
      <c r="E2" s="16" t="s">
        <v>144</v>
      </c>
      <c r="I2" t="s">
        <v>133</v>
      </c>
      <c r="P2" t="s">
        <v>133</v>
      </c>
    </row>
    <row r="3" spans="1:21" ht="15.75" thickBot="1" x14ac:dyDescent="0.3">
      <c r="A3">
        <v>0</v>
      </c>
      <c r="B3" s="18">
        <v>263.6073428419096</v>
      </c>
      <c r="C3" s="18">
        <v>76.600649163857142</v>
      </c>
      <c r="D3" s="18">
        <v>392.23218864229932</v>
      </c>
      <c r="E3" s="18">
        <v>104.73414277437406</v>
      </c>
      <c r="I3" s="27">
        <v>500</v>
      </c>
      <c r="P3" s="27">
        <v>216</v>
      </c>
    </row>
    <row r="4" spans="1:21" x14ac:dyDescent="0.25">
      <c r="A4">
        <f>A3+1</f>
        <v>1</v>
      </c>
      <c r="B4" s="18">
        <v>244.66160469528683</v>
      </c>
      <c r="C4" s="18">
        <v>75.801909185842192</v>
      </c>
      <c r="D4" s="18">
        <v>330.11569876187804</v>
      </c>
      <c r="E4" s="18">
        <v>104.10207282127936</v>
      </c>
      <c r="J4" s="16" t="s">
        <v>130</v>
      </c>
      <c r="K4" s="16" t="s">
        <v>124</v>
      </c>
      <c r="L4" s="16" t="s">
        <v>129</v>
      </c>
      <c r="M4" s="16" t="s">
        <v>126</v>
      </c>
      <c r="N4" s="16" t="s">
        <v>125</v>
      </c>
      <c r="Q4" s="16" t="s">
        <v>130</v>
      </c>
      <c r="R4" s="16" t="s">
        <v>124</v>
      </c>
      <c r="S4" s="16" t="s">
        <v>129</v>
      </c>
      <c r="T4" s="16" t="s">
        <v>126</v>
      </c>
      <c r="U4" s="16" t="s">
        <v>125</v>
      </c>
    </row>
    <row r="5" spans="1:21" x14ac:dyDescent="0.25">
      <c r="A5">
        <f t="shared" ref="A5:A26" si="0">A4+1</f>
        <v>2</v>
      </c>
      <c r="B5" s="18">
        <v>231.90622921725799</v>
      </c>
      <c r="C5" s="18">
        <v>71.25164901554831</v>
      </c>
      <c r="D5" s="18">
        <v>291.60093817723453</v>
      </c>
      <c r="E5" s="18">
        <v>98.526747600113836</v>
      </c>
      <c r="I5" s="24" t="s">
        <v>18</v>
      </c>
      <c r="P5" s="24" t="s">
        <v>18</v>
      </c>
    </row>
    <row r="6" spans="1:21" x14ac:dyDescent="0.25">
      <c r="A6">
        <f t="shared" si="0"/>
        <v>3</v>
      </c>
      <c r="B6" s="18">
        <v>226.68144988769563</v>
      </c>
      <c r="C6" s="18">
        <v>71.164446198770676</v>
      </c>
      <c r="D6" s="18">
        <v>290.92868194372573</v>
      </c>
      <c r="E6" s="18">
        <v>98.502220739360368</v>
      </c>
      <c r="I6" s="28" t="s">
        <v>123</v>
      </c>
      <c r="J6" s="28">
        <f>Method!$M$3</f>
        <v>144.9883357315137</v>
      </c>
      <c r="K6" s="35">
        <f>MAX(B3:B26)-J6</f>
        <v>118.6190071103959</v>
      </c>
      <c r="L6" s="29">
        <f>LOOKUP(L8,A3:A26,B3:B26)</f>
        <v>226.02711041871734</v>
      </c>
      <c r="M6" s="35">
        <f>(MAX(B3:B26)-L6)</f>
        <v>37.580232423192257</v>
      </c>
      <c r="N6" s="29">
        <f>MIN(K6,M6)</f>
        <v>37.580232423192257</v>
      </c>
      <c r="P6" s="28" t="s">
        <v>123</v>
      </c>
      <c r="Q6" s="28">
        <f>Method!$Q$3</f>
        <v>183.40471270061252</v>
      </c>
      <c r="R6" s="35">
        <f>MAX(D3:D26)-Q6</f>
        <v>208.8274759416868</v>
      </c>
      <c r="S6" s="29">
        <f>LOOKUP(S8,A3:A26,D3:D26)</f>
        <v>229.43719286889268</v>
      </c>
      <c r="T6" s="35">
        <f>(MAX(D3:D26)-S6)</f>
        <v>162.79499577340664</v>
      </c>
      <c r="U6" s="29">
        <f>MIN(R6,T6)</f>
        <v>162.79499577340664</v>
      </c>
    </row>
    <row r="7" spans="1:21" x14ac:dyDescent="0.25">
      <c r="A7">
        <f t="shared" si="0"/>
        <v>4</v>
      </c>
      <c r="B7" s="18">
        <v>226.02711041871734</v>
      </c>
      <c r="C7" s="18">
        <v>70.252943415538653</v>
      </c>
      <c r="D7" s="18">
        <v>259.06945151145214</v>
      </c>
      <c r="E7" s="18">
        <v>74.993175501951882</v>
      </c>
      <c r="I7" s="26" t="s">
        <v>104</v>
      </c>
      <c r="J7" s="30">
        <f>J6/MAX(B3:B26)</f>
        <v>0.55001630139895608</v>
      </c>
      <c r="K7" s="30">
        <f>K6/MAX(B3:B26)</f>
        <v>0.44998369860104392</v>
      </c>
      <c r="L7" s="30">
        <f>L6/MAX(B3:B26)</f>
        <v>0.85743859780973608</v>
      </c>
      <c r="M7" s="30">
        <f>M6/MAX(B3:B26)</f>
        <v>0.14256140219026389</v>
      </c>
      <c r="N7" s="30">
        <f>MIN(K7,M7)</f>
        <v>0.14256140219026389</v>
      </c>
      <c r="P7" s="26" t="s">
        <v>104</v>
      </c>
      <c r="Q7" s="30">
        <f>Q6/MAX(D3:D26)</f>
        <v>0.46759220179114513</v>
      </c>
      <c r="R7" s="30">
        <f>R6/MAX(D3:D26)</f>
        <v>0.53240779820885487</v>
      </c>
      <c r="S7" s="30">
        <f>S6/MAX(D3:D26)</f>
        <v>0.58495248353553808</v>
      </c>
      <c r="T7" s="30">
        <f>T6/MAX(D3:D26)</f>
        <v>0.41504751646446186</v>
      </c>
      <c r="U7" s="30">
        <f>MIN(R7,T7)</f>
        <v>0.41504751646446186</v>
      </c>
    </row>
    <row r="8" spans="1:21" x14ac:dyDescent="0.25">
      <c r="A8">
        <f t="shared" si="0"/>
        <v>5</v>
      </c>
      <c r="B8" s="18">
        <v>197.90609473998296</v>
      </c>
      <c r="C8" s="18">
        <v>68.312950624058729</v>
      </c>
      <c r="D8" s="18">
        <v>234.03299983107598</v>
      </c>
      <c r="E8" s="18">
        <v>73.409790692962801</v>
      </c>
      <c r="I8" s="31" t="s">
        <v>128</v>
      </c>
      <c r="J8" s="32">
        <f>INDEX(A3:A26,J9) + (J6 - INDEX(B3:B26,J9)) * (INDEX(A3:A26,J9+1) - INDEX(A3:A26,J9)) / (INDEX(B3:B26,J9+1) - INDEX(B3:B26,J9))</f>
        <v>9.4844442324711338</v>
      </c>
      <c r="K8" s="31"/>
      <c r="L8" s="31">
        <f>LOOKUP(I3,K33:K35,L33:L35)</f>
        <v>4</v>
      </c>
      <c r="P8" s="31" t="s">
        <v>128</v>
      </c>
      <c r="Q8" s="32">
        <f>INDEX(A3:A26,Q9) + (Q6 - INDEX(D3:D26,Q9)) * (INDEX(A3:A26,Q9+1) - INDEX(A3:A26,Q9)) / (INDEX(D3:D26,Q9+1) - INDEX(D3:D26,Q9))</f>
        <v>10.21721019653117</v>
      </c>
      <c r="R8" s="31"/>
      <c r="S8" s="31">
        <f>LOOKUP(P3,R33:R34,S33:S34)</f>
        <v>6</v>
      </c>
    </row>
    <row r="9" spans="1:21" x14ac:dyDescent="0.25">
      <c r="A9">
        <f t="shared" si="0"/>
        <v>6</v>
      </c>
      <c r="B9" s="18">
        <v>195.26689886960747</v>
      </c>
      <c r="C9" s="18">
        <v>64.63660058898526</v>
      </c>
      <c r="D9" s="18">
        <v>229.43719286889268</v>
      </c>
      <c r="E9" s="18">
        <v>62.752574502319177</v>
      </c>
      <c r="I9" t="s">
        <v>131</v>
      </c>
      <c r="J9">
        <f>MATCH(J6, B3:B26, -1)</f>
        <v>10</v>
      </c>
      <c r="P9" t="s">
        <v>131</v>
      </c>
      <c r="Q9">
        <f>MATCH(Q6, D3:D26, -1)</f>
        <v>11</v>
      </c>
    </row>
    <row r="10" spans="1:21" x14ac:dyDescent="0.25">
      <c r="A10">
        <f t="shared" si="0"/>
        <v>7</v>
      </c>
      <c r="B10" s="18">
        <v>177.00749597307691</v>
      </c>
      <c r="C10" s="18">
        <v>61.097535009760577</v>
      </c>
      <c r="D10" s="18">
        <v>203.31512015590587</v>
      </c>
      <c r="E10" s="18">
        <v>61.645840909705605</v>
      </c>
      <c r="I10" s="24" t="s">
        <v>67</v>
      </c>
      <c r="P10" s="24" t="s">
        <v>67</v>
      </c>
    </row>
    <row r="11" spans="1:21" x14ac:dyDescent="0.25">
      <c r="A11">
        <f t="shared" si="0"/>
        <v>8</v>
      </c>
      <c r="B11" s="18">
        <v>167.32225747337952</v>
      </c>
      <c r="C11" s="18">
        <v>58.95418991918266</v>
      </c>
      <c r="D11" s="18">
        <v>201.34484642749263</v>
      </c>
      <c r="E11" s="18">
        <v>58.980665389742946</v>
      </c>
      <c r="I11" s="28" t="s">
        <v>123</v>
      </c>
      <c r="J11" s="28">
        <f>Method!$N$3</f>
        <v>49.389226694830718</v>
      </c>
      <c r="K11" s="35">
        <f>MAX(C3:C26)-J11</f>
        <v>27.211422469026424</v>
      </c>
      <c r="L11" s="29">
        <f>LOOKUP(L13,A3:A26,C3:C26)</f>
        <v>75.801909185842192</v>
      </c>
      <c r="M11" s="35">
        <f>(MAX(C3:C26)-L11)</f>
        <v>0.79873997801495022</v>
      </c>
      <c r="N11" s="29">
        <f>MIN(K11,M11)</f>
        <v>0.79873997801495022</v>
      </c>
      <c r="P11" s="28" t="s">
        <v>123</v>
      </c>
      <c r="Q11" s="28">
        <f>Method!$R$3</f>
        <v>55.33034385490533</v>
      </c>
      <c r="R11" s="35">
        <f>MAX(E3:E26)-Q11</f>
        <v>49.403798919468734</v>
      </c>
      <c r="S11" s="29">
        <f>LOOKUP(S13,A3:A26,E3:E26)</f>
        <v>62.752574502319177</v>
      </c>
      <c r="T11" s="35">
        <f>(MAX(E3:E26)-S11)</f>
        <v>41.981568272054886</v>
      </c>
      <c r="U11" s="29">
        <f>MIN(R11,T11)</f>
        <v>41.981568272054886</v>
      </c>
    </row>
    <row r="12" spans="1:21" x14ac:dyDescent="0.25">
      <c r="A12">
        <f t="shared" si="0"/>
        <v>9</v>
      </c>
      <c r="B12" s="18">
        <v>156.14987427011752</v>
      </c>
      <c r="C12" s="18">
        <v>55.763068376321954</v>
      </c>
      <c r="D12" s="18">
        <v>190.89369823694392</v>
      </c>
      <c r="E12" s="18">
        <v>57.447796609108927</v>
      </c>
      <c r="I12" s="26" t="s">
        <v>104</v>
      </c>
      <c r="J12" s="30">
        <f>J11/MAX(C3:C26)</f>
        <v>0.64476250833307924</v>
      </c>
      <c r="K12" s="30">
        <f>K11/MAX(C3:C26)</f>
        <v>0.35523749166692076</v>
      </c>
      <c r="L12" s="30">
        <f>L11/MAX(C3:C26)</f>
        <v>0.98957267351212186</v>
      </c>
      <c r="M12" s="30">
        <f>M11/MAX(C3:C26)</f>
        <v>1.0427326487878167E-2</v>
      </c>
      <c r="N12" s="30">
        <f>MIN(K12,M12)</f>
        <v>1.0427326487878167E-2</v>
      </c>
      <c r="P12" s="26" t="s">
        <v>104</v>
      </c>
      <c r="Q12" s="30">
        <f>Q11/MAX(E3:E26)</f>
        <v>0.52829328038805834</v>
      </c>
      <c r="R12" s="30">
        <f>R11/MAX(E3:E26)</f>
        <v>0.47170671961194166</v>
      </c>
      <c r="S12" s="30">
        <f>S11/MAX(E3:E26)</f>
        <v>0.59916062556128769</v>
      </c>
      <c r="T12" s="30">
        <f>T11/MAX(E3:E26)</f>
        <v>0.40083937443871237</v>
      </c>
      <c r="U12" s="30">
        <f>MIN(R12,T12)</f>
        <v>0.40083937443871237</v>
      </c>
    </row>
    <row r="13" spans="1:21" x14ac:dyDescent="0.25">
      <c r="A13">
        <f t="shared" si="0"/>
        <v>10</v>
      </c>
      <c r="B13" s="18">
        <v>133.10999105865022</v>
      </c>
      <c r="C13" s="18">
        <v>54.90477777588211</v>
      </c>
      <c r="D13" s="18">
        <v>187.550823258647</v>
      </c>
      <c r="E13" s="18">
        <v>56.292733512481455</v>
      </c>
      <c r="I13" s="31" t="s">
        <v>128</v>
      </c>
      <c r="J13" s="32">
        <f>INDEX(A3:A26,J14) + (J11 - INDEX(C3:C26,J14)) * (INDEX(A3:A26,J14+1) - INDEX(A3:A26,J14)) / (INDEX(C3:C26,J14+1) - INDEX(C3:C26,J14))</f>
        <v>10.757064793916353</v>
      </c>
      <c r="K13" s="31"/>
      <c r="L13" s="31">
        <f>LOOKUP(I3,K36:K38,L36:L38)</f>
        <v>1</v>
      </c>
      <c r="P13" s="31" t="s">
        <v>128</v>
      </c>
      <c r="Q13" s="32">
        <f>INDEX(A3:A26,Q14) + (Q11 - INDEX(E3:E26,Q14)) * (INDEX(A3:A26,Q14+1) - INDEX(A3:A26,Q14)) / (INDEX(E3:E26,Q14+1) - INDEX(E3:E26,Q14))</f>
        <v>10.178399400693984</v>
      </c>
      <c r="R13" s="31"/>
      <c r="S13" s="31">
        <f>LOOKUP(P3,R35:R36,S35:S36)</f>
        <v>6</v>
      </c>
    </row>
    <row r="14" spans="1:21" x14ac:dyDescent="0.25">
      <c r="A14">
        <f t="shared" si="0"/>
        <v>11</v>
      </c>
      <c r="B14" s="18">
        <v>130.64343205099735</v>
      </c>
      <c r="C14" s="18">
        <v>47.619336522539669</v>
      </c>
      <c r="D14" s="18">
        <v>168.46281254714467</v>
      </c>
      <c r="E14" s="18">
        <v>50.898154529411045</v>
      </c>
      <c r="I14" t="s">
        <v>131</v>
      </c>
      <c r="J14">
        <f>MATCH(J11, C3:C26, -1)</f>
        <v>11</v>
      </c>
      <c r="P14" t="s">
        <v>131</v>
      </c>
      <c r="Q14">
        <f>MATCH(Q11, E3:E26, -1)</f>
        <v>11</v>
      </c>
    </row>
    <row r="15" spans="1:21" x14ac:dyDescent="0.25">
      <c r="A15">
        <f t="shared" si="0"/>
        <v>12</v>
      </c>
      <c r="B15" s="18">
        <v>126.7887917345985</v>
      </c>
      <c r="C15" s="18">
        <v>44.89064767267778</v>
      </c>
      <c r="D15" s="18">
        <v>159.62865991755774</v>
      </c>
      <c r="E15" s="18">
        <v>43.988998766216142</v>
      </c>
    </row>
    <row r="16" spans="1:21" x14ac:dyDescent="0.25">
      <c r="A16">
        <f t="shared" si="0"/>
        <v>13</v>
      </c>
      <c r="B16" s="18">
        <v>108.70472905617332</v>
      </c>
      <c r="C16" s="18">
        <v>42.964923615992703</v>
      </c>
      <c r="D16" s="18">
        <v>141.00089677259669</v>
      </c>
      <c r="E16" s="18">
        <v>43.966922011550309</v>
      </c>
    </row>
    <row r="17" spans="1:19" x14ac:dyDescent="0.25">
      <c r="A17">
        <f t="shared" si="0"/>
        <v>14</v>
      </c>
      <c r="B17" s="18">
        <v>105.63856992656686</v>
      </c>
      <c r="C17" s="18">
        <v>38.845624865624863</v>
      </c>
      <c r="D17" s="18">
        <v>134.51609543041809</v>
      </c>
      <c r="E17" s="18">
        <v>40.621016894852083</v>
      </c>
    </row>
    <row r="18" spans="1:19" x14ac:dyDescent="0.25">
      <c r="A18">
        <f t="shared" si="0"/>
        <v>15</v>
      </c>
      <c r="B18" s="18">
        <v>104.78259674063766</v>
      </c>
      <c r="C18" s="18">
        <v>36.933367126574595</v>
      </c>
      <c r="D18" s="18">
        <v>126.57395678592863</v>
      </c>
      <c r="E18" s="18">
        <v>39.618612173837327</v>
      </c>
    </row>
    <row r="19" spans="1:19" x14ac:dyDescent="0.25">
      <c r="A19">
        <f t="shared" si="0"/>
        <v>16</v>
      </c>
      <c r="B19" s="18">
        <v>95.221849034414902</v>
      </c>
      <c r="C19" s="18">
        <v>35.884873300042635</v>
      </c>
      <c r="D19" s="18">
        <v>125.32144528719454</v>
      </c>
      <c r="E19" s="18">
        <v>38.860323146469511</v>
      </c>
    </row>
    <row r="20" spans="1:19" x14ac:dyDescent="0.25">
      <c r="A20">
        <f t="shared" si="0"/>
        <v>17</v>
      </c>
      <c r="B20" s="18">
        <v>93.524231068641427</v>
      </c>
      <c r="C20" s="18">
        <v>35.044068525536773</v>
      </c>
      <c r="D20" s="18">
        <v>117.38376688923996</v>
      </c>
      <c r="E20" s="18">
        <v>35.090903434646165</v>
      </c>
    </row>
    <row r="21" spans="1:19" x14ac:dyDescent="0.25">
      <c r="A21">
        <f t="shared" si="0"/>
        <v>18</v>
      </c>
      <c r="B21" s="18">
        <v>92.636185834359509</v>
      </c>
      <c r="C21" s="18">
        <v>32.342581769151835</v>
      </c>
      <c r="D21" s="18">
        <v>113.12086737231931</v>
      </c>
      <c r="E21" s="18">
        <v>33.223789039336033</v>
      </c>
    </row>
    <row r="22" spans="1:19" x14ac:dyDescent="0.25">
      <c r="A22">
        <f t="shared" si="0"/>
        <v>19</v>
      </c>
      <c r="B22" s="18">
        <v>87.93106313803645</v>
      </c>
      <c r="C22" s="18">
        <v>30.852930231385297</v>
      </c>
      <c r="D22" s="18">
        <v>110.27866499977718</v>
      </c>
      <c r="E22" s="18">
        <v>32.66125370734828</v>
      </c>
    </row>
    <row r="23" spans="1:19" x14ac:dyDescent="0.25">
      <c r="A23">
        <f t="shared" si="0"/>
        <v>20</v>
      </c>
      <c r="B23" s="18">
        <v>86.870102689066528</v>
      </c>
      <c r="C23" s="18">
        <v>30.813473239063367</v>
      </c>
      <c r="D23" s="18">
        <v>109.34036463476531</v>
      </c>
      <c r="E23" s="18">
        <v>31.875844813729955</v>
      </c>
    </row>
    <row r="24" spans="1:19" x14ac:dyDescent="0.25">
      <c r="A24">
        <f t="shared" si="0"/>
        <v>21</v>
      </c>
      <c r="B24" s="18">
        <v>84.256372863781536</v>
      </c>
      <c r="C24" s="18">
        <v>30.126432483422782</v>
      </c>
      <c r="D24" s="18">
        <v>103.06627345246795</v>
      </c>
      <c r="E24" s="18">
        <v>30.55867231147533</v>
      </c>
    </row>
    <row r="25" spans="1:19" x14ac:dyDescent="0.25">
      <c r="A25">
        <f t="shared" si="0"/>
        <v>22</v>
      </c>
      <c r="B25" s="18">
        <v>73.621286231112094</v>
      </c>
      <c r="C25" s="18">
        <v>26.060805079097364</v>
      </c>
      <c r="D25" s="18">
        <v>99.865179126385272</v>
      </c>
      <c r="E25" s="18">
        <v>30.265053525463866</v>
      </c>
    </row>
    <row r="26" spans="1:19" x14ac:dyDescent="0.25">
      <c r="A26">
        <f t="shared" si="0"/>
        <v>23</v>
      </c>
      <c r="B26" s="18">
        <v>69.454497742261182</v>
      </c>
      <c r="C26" s="18">
        <v>24.221656971079309</v>
      </c>
      <c r="D26" s="18">
        <v>82.63248178335617</v>
      </c>
      <c r="E26" s="18">
        <v>24.910947109991362</v>
      </c>
    </row>
    <row r="28" spans="1:19" x14ac:dyDescent="0.25">
      <c r="C28" s="33"/>
      <c r="D28" s="33"/>
      <c r="E28" s="33" t="s">
        <v>18</v>
      </c>
      <c r="F28" s="33"/>
      <c r="G28" s="22"/>
    </row>
    <row r="29" spans="1:19" x14ac:dyDescent="0.25">
      <c r="C29" s="33" t="s">
        <v>145</v>
      </c>
      <c r="D29" s="33"/>
      <c r="E29" s="33"/>
      <c r="F29" s="33" t="s">
        <v>127</v>
      </c>
      <c r="G29" s="22"/>
    </row>
    <row r="30" spans="1:19" x14ac:dyDescent="0.25">
      <c r="C30" s="22">
        <v>0</v>
      </c>
      <c r="D30" s="23">
        <f>$L$6</f>
        <v>226.02711041871734</v>
      </c>
      <c r="E30" s="22"/>
      <c r="F30" s="22">
        <v>0</v>
      </c>
      <c r="G30" s="23">
        <f>$J$6</f>
        <v>144.9883357315137</v>
      </c>
      <c r="H30" s="17"/>
    </row>
    <row r="31" spans="1:19" x14ac:dyDescent="0.25">
      <c r="C31" s="22">
        <f>C30+1</f>
        <v>1</v>
      </c>
      <c r="D31" s="23">
        <f t="shared" ref="D31:D43" si="1">$L$6</f>
        <v>226.02711041871734</v>
      </c>
      <c r="E31" s="22"/>
      <c r="F31" s="22">
        <f>F30+1</f>
        <v>1</v>
      </c>
      <c r="G31" s="23">
        <f t="shared" ref="G31:G43" si="2">$J$6</f>
        <v>144.9883357315137</v>
      </c>
      <c r="H31" s="17"/>
      <c r="J31" s="16" t="s">
        <v>134</v>
      </c>
      <c r="K31" s="16"/>
      <c r="L31" s="16"/>
      <c r="Q31" s="16" t="s">
        <v>134</v>
      </c>
      <c r="R31" s="16"/>
      <c r="S31" s="16"/>
    </row>
    <row r="32" spans="1:19" x14ac:dyDescent="0.25">
      <c r="C32" s="22">
        <f t="shared" ref="C32:C43" si="3">C31+1</f>
        <v>2</v>
      </c>
      <c r="D32" s="23">
        <f t="shared" si="1"/>
        <v>226.02711041871734</v>
      </c>
      <c r="E32" s="22"/>
      <c r="F32" s="22">
        <f t="shared" ref="F32:F43" si="4">F31+1</f>
        <v>2</v>
      </c>
      <c r="G32" s="23">
        <f t="shared" si="2"/>
        <v>144.9883357315137</v>
      </c>
      <c r="H32" s="17"/>
      <c r="I32" s="17"/>
      <c r="J32" s="34" t="s">
        <v>132</v>
      </c>
      <c r="K32" s="16" t="s">
        <v>133</v>
      </c>
      <c r="L32" s="16" t="s">
        <v>176</v>
      </c>
      <c r="Q32" s="34" t="s">
        <v>132</v>
      </c>
      <c r="R32" s="16" t="s">
        <v>133</v>
      </c>
      <c r="S32" s="16" t="s">
        <v>135</v>
      </c>
    </row>
    <row r="33" spans="3:19" x14ac:dyDescent="0.25">
      <c r="C33" s="22">
        <f t="shared" si="3"/>
        <v>3</v>
      </c>
      <c r="D33" s="23">
        <f t="shared" si="1"/>
        <v>226.02711041871734</v>
      </c>
      <c r="E33" s="22"/>
      <c r="F33" s="22">
        <f t="shared" si="4"/>
        <v>3</v>
      </c>
      <c r="G33" s="23">
        <f t="shared" si="2"/>
        <v>144.9883357315137</v>
      </c>
      <c r="H33" s="17"/>
      <c r="I33" s="17"/>
      <c r="J33" s="25" t="s">
        <v>18</v>
      </c>
      <c r="K33" s="26">
        <v>200</v>
      </c>
      <c r="L33" s="26">
        <v>1</v>
      </c>
      <c r="Q33" s="25" t="s">
        <v>18</v>
      </c>
      <c r="R33" s="26">
        <v>180</v>
      </c>
      <c r="S33" s="26">
        <v>4</v>
      </c>
    </row>
    <row r="34" spans="3:19" x14ac:dyDescent="0.25">
      <c r="C34" s="22">
        <f t="shared" si="3"/>
        <v>4</v>
      </c>
      <c r="D34" s="23">
        <f t="shared" si="1"/>
        <v>226.02711041871734</v>
      </c>
      <c r="E34" s="22"/>
      <c r="F34" s="22">
        <f t="shared" si="4"/>
        <v>4</v>
      </c>
      <c r="G34" s="23">
        <f t="shared" si="2"/>
        <v>144.9883357315137</v>
      </c>
      <c r="H34" s="17"/>
      <c r="I34" s="17"/>
      <c r="J34" s="25" t="s">
        <v>18</v>
      </c>
      <c r="K34" s="26">
        <v>500</v>
      </c>
      <c r="L34" s="26">
        <v>4</v>
      </c>
      <c r="Q34" s="25" t="s">
        <v>18</v>
      </c>
      <c r="R34" s="26">
        <v>216</v>
      </c>
      <c r="S34" s="26">
        <v>6</v>
      </c>
    </row>
    <row r="35" spans="3:19" x14ac:dyDescent="0.25">
      <c r="C35" s="22">
        <f t="shared" si="3"/>
        <v>5</v>
      </c>
      <c r="D35" s="23">
        <f t="shared" si="1"/>
        <v>226.02711041871734</v>
      </c>
      <c r="E35" s="22"/>
      <c r="F35" s="22">
        <f t="shared" si="4"/>
        <v>5</v>
      </c>
      <c r="G35" s="23">
        <f t="shared" si="2"/>
        <v>144.9883357315137</v>
      </c>
      <c r="H35" s="17"/>
      <c r="I35" s="17"/>
      <c r="J35" s="25" t="s">
        <v>18</v>
      </c>
      <c r="K35" s="26">
        <v>1000</v>
      </c>
      <c r="L35" s="26">
        <v>11</v>
      </c>
      <c r="Q35" s="25" t="s">
        <v>67</v>
      </c>
      <c r="R35" s="26">
        <v>180</v>
      </c>
      <c r="S35" s="26">
        <v>4</v>
      </c>
    </row>
    <row r="36" spans="3:19" x14ac:dyDescent="0.25">
      <c r="C36" s="22">
        <f t="shared" si="3"/>
        <v>6</v>
      </c>
      <c r="D36" s="23">
        <f t="shared" si="1"/>
        <v>226.02711041871734</v>
      </c>
      <c r="E36" s="22"/>
      <c r="F36" s="22">
        <f t="shared" si="4"/>
        <v>6</v>
      </c>
      <c r="G36" s="23">
        <f t="shared" si="2"/>
        <v>144.9883357315137</v>
      </c>
      <c r="H36" s="17"/>
      <c r="I36" s="17"/>
      <c r="J36" s="25" t="s">
        <v>67</v>
      </c>
      <c r="K36" s="26">
        <v>200</v>
      </c>
      <c r="L36" s="26">
        <v>0</v>
      </c>
      <c r="Q36" s="25" t="s">
        <v>67</v>
      </c>
      <c r="R36" s="26">
        <v>216</v>
      </c>
      <c r="S36" s="26">
        <v>6</v>
      </c>
    </row>
    <row r="37" spans="3:19" x14ac:dyDescent="0.25">
      <c r="C37" s="22">
        <f t="shared" si="3"/>
        <v>7</v>
      </c>
      <c r="D37" s="23">
        <f t="shared" si="1"/>
        <v>226.02711041871734</v>
      </c>
      <c r="E37" s="22"/>
      <c r="F37" s="22">
        <f t="shared" si="4"/>
        <v>7</v>
      </c>
      <c r="G37" s="23">
        <f t="shared" si="2"/>
        <v>144.9883357315137</v>
      </c>
      <c r="H37" s="17"/>
      <c r="I37" s="17"/>
      <c r="J37" s="25" t="s">
        <v>67</v>
      </c>
      <c r="K37" s="26">
        <v>500</v>
      </c>
      <c r="L37" s="26">
        <v>1</v>
      </c>
    </row>
    <row r="38" spans="3:19" x14ac:dyDescent="0.25">
      <c r="C38" s="22">
        <f t="shared" si="3"/>
        <v>8</v>
      </c>
      <c r="D38" s="23">
        <f t="shared" si="1"/>
        <v>226.02711041871734</v>
      </c>
      <c r="E38" s="22"/>
      <c r="F38" s="22">
        <f t="shared" si="4"/>
        <v>8</v>
      </c>
      <c r="G38" s="23">
        <f t="shared" si="2"/>
        <v>144.9883357315137</v>
      </c>
      <c r="H38" s="17"/>
      <c r="I38" s="17"/>
      <c r="J38" s="25" t="s">
        <v>67</v>
      </c>
      <c r="K38" s="26">
        <v>1000</v>
      </c>
      <c r="L38" s="26">
        <v>4</v>
      </c>
    </row>
    <row r="39" spans="3:19" x14ac:dyDescent="0.25">
      <c r="C39" s="22">
        <f t="shared" si="3"/>
        <v>9</v>
      </c>
      <c r="D39" s="23">
        <f t="shared" si="1"/>
        <v>226.02711041871734</v>
      </c>
      <c r="E39" s="22"/>
      <c r="F39" s="22">
        <f t="shared" si="4"/>
        <v>9</v>
      </c>
      <c r="G39" s="23">
        <f t="shared" si="2"/>
        <v>144.9883357315137</v>
      </c>
      <c r="H39" s="17"/>
      <c r="I39" s="17"/>
      <c r="J39" s="17"/>
    </row>
    <row r="40" spans="3:19" x14ac:dyDescent="0.25">
      <c r="C40" s="22">
        <f t="shared" si="3"/>
        <v>10</v>
      </c>
      <c r="D40" s="23">
        <f t="shared" si="1"/>
        <v>226.02711041871734</v>
      </c>
      <c r="E40" s="22"/>
      <c r="F40" s="22">
        <f t="shared" si="4"/>
        <v>10</v>
      </c>
      <c r="G40" s="23">
        <f t="shared" si="2"/>
        <v>144.9883357315137</v>
      </c>
      <c r="H40" s="17"/>
      <c r="I40" s="17"/>
      <c r="J40" s="17"/>
    </row>
    <row r="41" spans="3:19" x14ac:dyDescent="0.25">
      <c r="C41" s="22">
        <f t="shared" si="3"/>
        <v>11</v>
      </c>
      <c r="D41" s="23">
        <f t="shared" si="1"/>
        <v>226.02711041871734</v>
      </c>
      <c r="E41" s="22"/>
      <c r="F41" s="22">
        <f t="shared" si="4"/>
        <v>11</v>
      </c>
      <c r="G41" s="23">
        <f t="shared" si="2"/>
        <v>144.9883357315137</v>
      </c>
      <c r="H41" s="17"/>
      <c r="I41" s="17"/>
      <c r="J41" s="17"/>
    </row>
    <row r="42" spans="3:19" x14ac:dyDescent="0.25">
      <c r="C42" s="22">
        <f t="shared" si="3"/>
        <v>12</v>
      </c>
      <c r="D42" s="23">
        <f t="shared" si="1"/>
        <v>226.02711041871734</v>
      </c>
      <c r="E42" s="22"/>
      <c r="F42" s="22">
        <f t="shared" si="4"/>
        <v>12</v>
      </c>
      <c r="G42" s="23">
        <f t="shared" si="2"/>
        <v>144.9883357315137</v>
      </c>
      <c r="H42" s="17"/>
      <c r="I42" s="17"/>
      <c r="J42" s="17"/>
    </row>
    <row r="43" spans="3:19" x14ac:dyDescent="0.25">
      <c r="C43" s="22">
        <f t="shared" si="3"/>
        <v>13</v>
      </c>
      <c r="D43" s="23">
        <f t="shared" si="1"/>
        <v>226.02711041871734</v>
      </c>
      <c r="E43" s="22"/>
      <c r="F43" s="22">
        <f t="shared" si="4"/>
        <v>13</v>
      </c>
      <c r="G43" s="23">
        <f t="shared" si="2"/>
        <v>144.9883357315137</v>
      </c>
      <c r="H43" s="17"/>
      <c r="I43" s="17"/>
      <c r="J43" s="17"/>
    </row>
    <row r="44" spans="3:19" x14ac:dyDescent="0.25">
      <c r="G44" s="17"/>
      <c r="H44" s="17"/>
      <c r="I44" s="17"/>
      <c r="J44" s="17"/>
    </row>
    <row r="45" spans="3:19" x14ac:dyDescent="0.25">
      <c r="C45" s="33"/>
      <c r="D45" s="33"/>
      <c r="E45" s="33" t="s">
        <v>67</v>
      </c>
      <c r="F45" s="33"/>
      <c r="G45" s="33"/>
      <c r="H45" s="17"/>
      <c r="I45" s="17"/>
      <c r="J45" s="17"/>
    </row>
    <row r="46" spans="3:19" x14ac:dyDescent="0.25">
      <c r="C46" s="33" t="s">
        <v>143</v>
      </c>
      <c r="D46" s="33"/>
      <c r="E46" s="33"/>
      <c r="F46" s="33" t="s">
        <v>127</v>
      </c>
      <c r="G46" s="33"/>
      <c r="I46" s="17"/>
      <c r="J46" s="17"/>
    </row>
    <row r="47" spans="3:19" x14ac:dyDescent="0.25">
      <c r="C47" s="22">
        <v>0</v>
      </c>
      <c r="D47" s="23">
        <f>$L$11</f>
        <v>75.801909185842192</v>
      </c>
      <c r="E47" s="22"/>
      <c r="F47" s="22">
        <v>0</v>
      </c>
      <c r="G47" s="23">
        <f>$J$11</f>
        <v>49.389226694830718</v>
      </c>
      <c r="I47" s="17"/>
      <c r="J47" s="17"/>
    </row>
    <row r="48" spans="3:19" x14ac:dyDescent="0.25">
      <c r="C48" s="22">
        <f>C47+1</f>
        <v>1</v>
      </c>
      <c r="D48" s="23">
        <f>$L$11</f>
        <v>75.801909185842192</v>
      </c>
      <c r="E48" s="22"/>
      <c r="F48" s="22">
        <f>F47+1</f>
        <v>1</v>
      </c>
      <c r="G48" s="23">
        <f t="shared" ref="G48:G60" si="5">$J$11</f>
        <v>49.389226694830718</v>
      </c>
    </row>
    <row r="49" spans="3:7" x14ac:dyDescent="0.25">
      <c r="C49" s="22">
        <f t="shared" ref="C49:C60" si="6">C48+1</f>
        <v>2</v>
      </c>
      <c r="D49" s="23">
        <f>$L$11</f>
        <v>75.801909185842192</v>
      </c>
      <c r="E49" s="22"/>
      <c r="F49" s="22">
        <f t="shared" ref="F49:F60" si="7">F48+1</f>
        <v>2</v>
      </c>
      <c r="G49" s="23">
        <f t="shared" si="5"/>
        <v>49.389226694830718</v>
      </c>
    </row>
    <row r="50" spans="3:7" x14ac:dyDescent="0.25">
      <c r="C50" s="22">
        <f t="shared" si="6"/>
        <v>3</v>
      </c>
      <c r="D50" s="23">
        <f>$L$11</f>
        <v>75.801909185842192</v>
      </c>
      <c r="E50" s="22"/>
      <c r="F50" s="22">
        <f t="shared" si="7"/>
        <v>3</v>
      </c>
      <c r="G50" s="23">
        <f t="shared" si="5"/>
        <v>49.389226694830718</v>
      </c>
    </row>
    <row r="51" spans="3:7" x14ac:dyDescent="0.25">
      <c r="C51" s="22">
        <f t="shared" si="6"/>
        <v>4</v>
      </c>
      <c r="D51" s="23">
        <f>$L$11</f>
        <v>75.801909185842192</v>
      </c>
      <c r="E51" s="22"/>
      <c r="F51" s="22">
        <f t="shared" si="7"/>
        <v>4</v>
      </c>
      <c r="G51" s="23">
        <f t="shared" si="5"/>
        <v>49.389226694830718</v>
      </c>
    </row>
    <row r="52" spans="3:7" x14ac:dyDescent="0.25">
      <c r="C52" s="22">
        <f t="shared" si="6"/>
        <v>5</v>
      </c>
      <c r="D52" s="23">
        <f t="shared" ref="D52:D60" si="8">$L$11</f>
        <v>75.801909185842192</v>
      </c>
      <c r="E52" s="22"/>
      <c r="F52" s="22">
        <f t="shared" si="7"/>
        <v>5</v>
      </c>
      <c r="G52" s="23">
        <f t="shared" si="5"/>
        <v>49.389226694830718</v>
      </c>
    </row>
    <row r="53" spans="3:7" x14ac:dyDescent="0.25">
      <c r="C53" s="22">
        <f t="shared" si="6"/>
        <v>6</v>
      </c>
      <c r="D53" s="23">
        <f t="shared" si="8"/>
        <v>75.801909185842192</v>
      </c>
      <c r="E53" s="22"/>
      <c r="F53" s="22">
        <f t="shared" si="7"/>
        <v>6</v>
      </c>
      <c r="G53" s="23">
        <f t="shared" si="5"/>
        <v>49.389226694830718</v>
      </c>
    </row>
    <row r="54" spans="3:7" x14ac:dyDescent="0.25">
      <c r="C54" s="22">
        <f t="shared" si="6"/>
        <v>7</v>
      </c>
      <c r="D54" s="23">
        <f t="shared" si="8"/>
        <v>75.801909185842192</v>
      </c>
      <c r="E54" s="22"/>
      <c r="F54" s="22">
        <f t="shared" si="7"/>
        <v>7</v>
      </c>
      <c r="G54" s="23">
        <f t="shared" si="5"/>
        <v>49.389226694830718</v>
      </c>
    </row>
    <row r="55" spans="3:7" x14ac:dyDescent="0.25">
      <c r="C55" s="22">
        <f t="shared" si="6"/>
        <v>8</v>
      </c>
      <c r="D55" s="23">
        <f t="shared" si="8"/>
        <v>75.801909185842192</v>
      </c>
      <c r="E55" s="22"/>
      <c r="F55" s="22">
        <f t="shared" si="7"/>
        <v>8</v>
      </c>
      <c r="G55" s="23">
        <f t="shared" si="5"/>
        <v>49.389226694830718</v>
      </c>
    </row>
    <row r="56" spans="3:7" x14ac:dyDescent="0.25">
      <c r="C56" s="22">
        <f t="shared" si="6"/>
        <v>9</v>
      </c>
      <c r="D56" s="23">
        <f t="shared" si="8"/>
        <v>75.801909185842192</v>
      </c>
      <c r="E56" s="22"/>
      <c r="F56" s="22">
        <f t="shared" si="7"/>
        <v>9</v>
      </c>
      <c r="G56" s="23">
        <f t="shared" si="5"/>
        <v>49.389226694830718</v>
      </c>
    </row>
    <row r="57" spans="3:7" x14ac:dyDescent="0.25">
      <c r="C57" s="22">
        <f t="shared" si="6"/>
        <v>10</v>
      </c>
      <c r="D57" s="23">
        <f t="shared" si="8"/>
        <v>75.801909185842192</v>
      </c>
      <c r="E57" s="22"/>
      <c r="F57" s="22">
        <f t="shared" si="7"/>
        <v>10</v>
      </c>
      <c r="G57" s="23">
        <f t="shared" si="5"/>
        <v>49.389226694830718</v>
      </c>
    </row>
    <row r="58" spans="3:7" x14ac:dyDescent="0.25">
      <c r="C58" s="22">
        <f t="shared" si="6"/>
        <v>11</v>
      </c>
      <c r="D58" s="23">
        <f t="shared" si="8"/>
        <v>75.801909185842192</v>
      </c>
      <c r="E58" s="22"/>
      <c r="F58" s="22">
        <f t="shared" si="7"/>
        <v>11</v>
      </c>
      <c r="G58" s="23">
        <f t="shared" si="5"/>
        <v>49.389226694830718</v>
      </c>
    </row>
    <row r="59" spans="3:7" x14ac:dyDescent="0.25">
      <c r="C59" s="22">
        <f t="shared" si="6"/>
        <v>12</v>
      </c>
      <c r="D59" s="23">
        <f t="shared" si="8"/>
        <v>75.801909185842192</v>
      </c>
      <c r="E59" s="22"/>
      <c r="F59" s="22">
        <f t="shared" si="7"/>
        <v>12</v>
      </c>
      <c r="G59" s="23">
        <f t="shared" si="5"/>
        <v>49.389226694830718</v>
      </c>
    </row>
    <row r="60" spans="3:7" x14ac:dyDescent="0.25">
      <c r="C60" s="22">
        <f t="shared" si="6"/>
        <v>13</v>
      </c>
      <c r="D60" s="23">
        <f t="shared" si="8"/>
        <v>75.801909185842192</v>
      </c>
      <c r="E60" s="22"/>
      <c r="F60" s="22">
        <f t="shared" si="7"/>
        <v>13</v>
      </c>
      <c r="G60" s="23">
        <f t="shared" si="5"/>
        <v>49.389226694830718</v>
      </c>
    </row>
    <row r="63" spans="3:7" x14ac:dyDescent="0.25">
      <c r="C63" s="33"/>
      <c r="D63" s="33"/>
      <c r="E63" s="33" t="s">
        <v>18</v>
      </c>
      <c r="F63" s="33"/>
      <c r="G63" s="22"/>
    </row>
    <row r="64" spans="3:7" x14ac:dyDescent="0.25">
      <c r="C64" s="33" t="s">
        <v>145</v>
      </c>
      <c r="D64" s="33"/>
      <c r="E64" s="33"/>
      <c r="F64" s="33" t="s">
        <v>127</v>
      </c>
      <c r="G64" s="22"/>
    </row>
    <row r="65" spans="3:7" x14ac:dyDescent="0.25">
      <c r="C65" s="22">
        <v>0</v>
      </c>
      <c r="D65" s="23">
        <f>$L$6</f>
        <v>226.02711041871734</v>
      </c>
      <c r="E65" s="22"/>
      <c r="F65" s="22">
        <v>0</v>
      </c>
      <c r="G65" s="23">
        <f>$J$6</f>
        <v>144.9883357315137</v>
      </c>
    </row>
    <row r="66" spans="3:7" x14ac:dyDescent="0.25">
      <c r="C66" s="22">
        <f>C65+1</f>
        <v>1</v>
      </c>
      <c r="D66" s="23">
        <f t="shared" ref="D66:D78" si="9">$L$6</f>
        <v>226.02711041871734</v>
      </c>
      <c r="E66" s="22"/>
      <c r="F66" s="22">
        <f>F65+1</f>
        <v>1</v>
      </c>
      <c r="G66" s="23">
        <f t="shared" ref="G66:G78" si="10">$J$6</f>
        <v>144.9883357315137</v>
      </c>
    </row>
    <row r="67" spans="3:7" x14ac:dyDescent="0.25">
      <c r="C67" s="22">
        <f t="shared" ref="C67:C78" si="11">C66+1</f>
        <v>2</v>
      </c>
      <c r="D67" s="23">
        <f t="shared" si="9"/>
        <v>226.02711041871734</v>
      </c>
      <c r="E67" s="22"/>
      <c r="F67" s="22">
        <f t="shared" ref="F67:F78" si="12">F66+1</f>
        <v>2</v>
      </c>
      <c r="G67" s="23">
        <f t="shared" si="10"/>
        <v>144.9883357315137</v>
      </c>
    </row>
    <row r="68" spans="3:7" x14ac:dyDescent="0.25">
      <c r="C68" s="22">
        <f t="shared" si="11"/>
        <v>3</v>
      </c>
      <c r="D68" s="23">
        <f t="shared" si="9"/>
        <v>226.02711041871734</v>
      </c>
      <c r="E68" s="22"/>
      <c r="F68" s="22">
        <f t="shared" si="12"/>
        <v>3</v>
      </c>
      <c r="G68" s="23">
        <f t="shared" si="10"/>
        <v>144.9883357315137</v>
      </c>
    </row>
    <row r="69" spans="3:7" x14ac:dyDescent="0.25">
      <c r="C69" s="22">
        <f t="shared" si="11"/>
        <v>4</v>
      </c>
      <c r="D69" s="23">
        <f t="shared" si="9"/>
        <v>226.02711041871734</v>
      </c>
      <c r="E69" s="22"/>
      <c r="F69" s="22">
        <f t="shared" si="12"/>
        <v>4</v>
      </c>
      <c r="G69" s="23">
        <f t="shared" si="10"/>
        <v>144.9883357315137</v>
      </c>
    </row>
    <row r="70" spans="3:7" x14ac:dyDescent="0.25">
      <c r="C70" s="22">
        <f t="shared" si="11"/>
        <v>5</v>
      </c>
      <c r="D70" s="23">
        <f t="shared" si="9"/>
        <v>226.02711041871734</v>
      </c>
      <c r="E70" s="22"/>
      <c r="F70" s="22">
        <f t="shared" si="12"/>
        <v>5</v>
      </c>
      <c r="G70" s="23">
        <f t="shared" si="10"/>
        <v>144.9883357315137</v>
      </c>
    </row>
    <row r="71" spans="3:7" x14ac:dyDescent="0.25">
      <c r="C71" s="22">
        <f t="shared" si="11"/>
        <v>6</v>
      </c>
      <c r="D71" s="23">
        <f t="shared" si="9"/>
        <v>226.02711041871734</v>
      </c>
      <c r="E71" s="22"/>
      <c r="F71" s="22">
        <f t="shared" si="12"/>
        <v>6</v>
      </c>
      <c r="G71" s="23">
        <f t="shared" si="10"/>
        <v>144.9883357315137</v>
      </c>
    </row>
    <row r="72" spans="3:7" x14ac:dyDescent="0.25">
      <c r="C72" s="22">
        <f t="shared" si="11"/>
        <v>7</v>
      </c>
      <c r="D72" s="23">
        <f t="shared" si="9"/>
        <v>226.02711041871734</v>
      </c>
      <c r="E72" s="22"/>
      <c r="F72" s="22">
        <f t="shared" si="12"/>
        <v>7</v>
      </c>
      <c r="G72" s="23">
        <f t="shared" si="10"/>
        <v>144.9883357315137</v>
      </c>
    </row>
    <row r="73" spans="3:7" x14ac:dyDescent="0.25">
      <c r="C73" s="22">
        <f t="shared" si="11"/>
        <v>8</v>
      </c>
      <c r="D73" s="23">
        <f t="shared" si="9"/>
        <v>226.02711041871734</v>
      </c>
      <c r="E73" s="22"/>
      <c r="F73" s="22">
        <f t="shared" si="12"/>
        <v>8</v>
      </c>
      <c r="G73" s="23">
        <f t="shared" si="10"/>
        <v>144.9883357315137</v>
      </c>
    </row>
    <row r="74" spans="3:7" x14ac:dyDescent="0.25">
      <c r="C74" s="22">
        <f t="shared" si="11"/>
        <v>9</v>
      </c>
      <c r="D74" s="23">
        <f t="shared" si="9"/>
        <v>226.02711041871734</v>
      </c>
      <c r="E74" s="22"/>
      <c r="F74" s="22">
        <f t="shared" si="12"/>
        <v>9</v>
      </c>
      <c r="G74" s="23">
        <f t="shared" si="10"/>
        <v>144.9883357315137</v>
      </c>
    </row>
    <row r="75" spans="3:7" x14ac:dyDescent="0.25">
      <c r="C75" s="22">
        <f t="shared" si="11"/>
        <v>10</v>
      </c>
      <c r="D75" s="23">
        <f t="shared" si="9"/>
        <v>226.02711041871734</v>
      </c>
      <c r="E75" s="22"/>
      <c r="F75" s="22">
        <f t="shared" si="12"/>
        <v>10</v>
      </c>
      <c r="G75" s="23">
        <f t="shared" si="10"/>
        <v>144.9883357315137</v>
      </c>
    </row>
    <row r="76" spans="3:7" x14ac:dyDescent="0.25">
      <c r="C76" s="22">
        <f t="shared" si="11"/>
        <v>11</v>
      </c>
      <c r="D76" s="23">
        <f t="shared" si="9"/>
        <v>226.02711041871734</v>
      </c>
      <c r="E76" s="22"/>
      <c r="F76" s="22">
        <f t="shared" si="12"/>
        <v>11</v>
      </c>
      <c r="G76" s="23">
        <f t="shared" si="10"/>
        <v>144.9883357315137</v>
      </c>
    </row>
    <row r="77" spans="3:7" x14ac:dyDescent="0.25">
      <c r="C77" s="22">
        <f t="shared" si="11"/>
        <v>12</v>
      </c>
      <c r="D77" s="23">
        <f t="shared" si="9"/>
        <v>226.02711041871734</v>
      </c>
      <c r="E77" s="22"/>
      <c r="F77" s="22">
        <f t="shared" si="12"/>
        <v>12</v>
      </c>
      <c r="G77" s="23">
        <f t="shared" si="10"/>
        <v>144.9883357315137</v>
      </c>
    </row>
    <row r="78" spans="3:7" x14ac:dyDescent="0.25">
      <c r="C78" s="22">
        <f t="shared" si="11"/>
        <v>13</v>
      </c>
      <c r="D78" s="23">
        <f t="shared" si="9"/>
        <v>226.02711041871734</v>
      </c>
      <c r="E78" s="22"/>
      <c r="F78" s="22">
        <f t="shared" si="12"/>
        <v>13</v>
      </c>
      <c r="G78" s="23">
        <f t="shared" si="10"/>
        <v>144.9883357315137</v>
      </c>
    </row>
    <row r="79" spans="3:7" x14ac:dyDescent="0.25">
      <c r="G79" s="17"/>
    </row>
    <row r="80" spans="3:7" x14ac:dyDescent="0.25">
      <c r="C80" s="33"/>
      <c r="D80" s="33"/>
      <c r="E80" s="33" t="s">
        <v>67</v>
      </c>
      <c r="F80" s="33"/>
      <c r="G80" s="33"/>
    </row>
    <row r="81" spans="3:7" x14ac:dyDescent="0.25">
      <c r="C81" s="33" t="s">
        <v>143</v>
      </c>
      <c r="D81" s="33"/>
      <c r="E81" s="33"/>
      <c r="F81" s="33" t="s">
        <v>127</v>
      </c>
      <c r="G81" s="33"/>
    </row>
    <row r="82" spans="3:7" x14ac:dyDescent="0.25">
      <c r="C82" s="22">
        <v>0</v>
      </c>
      <c r="D82" s="23">
        <f>$L$11</f>
        <v>75.801909185842192</v>
      </c>
      <c r="E82" s="22"/>
      <c r="F82" s="22">
        <v>0</v>
      </c>
      <c r="G82" s="23">
        <f>$J$11</f>
        <v>49.389226694830718</v>
      </c>
    </row>
    <row r="83" spans="3:7" x14ac:dyDescent="0.25">
      <c r="C83" s="22">
        <f>C82+1</f>
        <v>1</v>
      </c>
      <c r="D83" s="23">
        <f>$L$11</f>
        <v>75.801909185842192</v>
      </c>
      <c r="E83" s="22"/>
      <c r="F83" s="22">
        <f>F82+1</f>
        <v>1</v>
      </c>
      <c r="G83" s="23">
        <f t="shared" ref="G83:G95" si="13">$J$11</f>
        <v>49.389226694830718</v>
      </c>
    </row>
    <row r="84" spans="3:7" x14ac:dyDescent="0.25">
      <c r="C84" s="22">
        <f t="shared" ref="C84:C95" si="14">C83+1</f>
        <v>2</v>
      </c>
      <c r="D84" s="23">
        <f>$L$11</f>
        <v>75.801909185842192</v>
      </c>
      <c r="E84" s="22"/>
      <c r="F84" s="22">
        <f t="shared" ref="F84:F95" si="15">F83+1</f>
        <v>2</v>
      </c>
      <c r="G84" s="23">
        <f t="shared" si="13"/>
        <v>49.389226694830718</v>
      </c>
    </row>
    <row r="85" spans="3:7" x14ac:dyDescent="0.25">
      <c r="C85" s="22">
        <f t="shared" si="14"/>
        <v>3</v>
      </c>
      <c r="D85" s="23">
        <f>$L$11</f>
        <v>75.801909185842192</v>
      </c>
      <c r="E85" s="22"/>
      <c r="F85" s="22">
        <f t="shared" si="15"/>
        <v>3</v>
      </c>
      <c r="G85" s="23">
        <f t="shared" si="13"/>
        <v>49.389226694830718</v>
      </c>
    </row>
    <row r="86" spans="3:7" x14ac:dyDescent="0.25">
      <c r="C86" s="22">
        <f t="shared" si="14"/>
        <v>4</v>
      </c>
      <c r="D86" s="23">
        <f>$L$11</f>
        <v>75.801909185842192</v>
      </c>
      <c r="E86" s="22"/>
      <c r="F86" s="22">
        <f t="shared" si="15"/>
        <v>4</v>
      </c>
      <c r="G86" s="23">
        <f t="shared" si="13"/>
        <v>49.389226694830718</v>
      </c>
    </row>
    <row r="87" spans="3:7" x14ac:dyDescent="0.25">
      <c r="C87" s="22">
        <f t="shared" si="14"/>
        <v>5</v>
      </c>
      <c r="D87" s="23">
        <f t="shared" ref="D87:D95" si="16">$L$11</f>
        <v>75.801909185842192</v>
      </c>
      <c r="E87" s="22"/>
      <c r="F87" s="22">
        <f t="shared" si="15"/>
        <v>5</v>
      </c>
      <c r="G87" s="23">
        <f t="shared" si="13"/>
        <v>49.389226694830718</v>
      </c>
    </row>
    <row r="88" spans="3:7" x14ac:dyDescent="0.25">
      <c r="C88" s="22">
        <f t="shared" si="14"/>
        <v>6</v>
      </c>
      <c r="D88" s="23">
        <f t="shared" si="16"/>
        <v>75.801909185842192</v>
      </c>
      <c r="E88" s="22"/>
      <c r="F88" s="22">
        <f t="shared" si="15"/>
        <v>6</v>
      </c>
      <c r="G88" s="23">
        <f t="shared" si="13"/>
        <v>49.389226694830718</v>
      </c>
    </row>
    <row r="89" spans="3:7" x14ac:dyDescent="0.25">
      <c r="C89" s="22">
        <f t="shared" si="14"/>
        <v>7</v>
      </c>
      <c r="D89" s="23">
        <f t="shared" si="16"/>
        <v>75.801909185842192</v>
      </c>
      <c r="E89" s="22"/>
      <c r="F89" s="22">
        <f t="shared" si="15"/>
        <v>7</v>
      </c>
      <c r="G89" s="23">
        <f t="shared" si="13"/>
        <v>49.389226694830718</v>
      </c>
    </row>
    <row r="90" spans="3:7" x14ac:dyDescent="0.25">
      <c r="C90" s="22">
        <f t="shared" si="14"/>
        <v>8</v>
      </c>
      <c r="D90" s="23">
        <f t="shared" si="16"/>
        <v>75.801909185842192</v>
      </c>
      <c r="E90" s="22"/>
      <c r="F90" s="22">
        <f t="shared" si="15"/>
        <v>8</v>
      </c>
      <c r="G90" s="23">
        <f t="shared" si="13"/>
        <v>49.389226694830718</v>
      </c>
    </row>
    <row r="91" spans="3:7" x14ac:dyDescent="0.25">
      <c r="C91" s="22">
        <f t="shared" si="14"/>
        <v>9</v>
      </c>
      <c r="D91" s="23">
        <f t="shared" si="16"/>
        <v>75.801909185842192</v>
      </c>
      <c r="E91" s="22"/>
      <c r="F91" s="22">
        <f t="shared" si="15"/>
        <v>9</v>
      </c>
      <c r="G91" s="23">
        <f t="shared" si="13"/>
        <v>49.389226694830718</v>
      </c>
    </row>
    <row r="92" spans="3:7" x14ac:dyDescent="0.25">
      <c r="C92" s="22">
        <f t="shared" si="14"/>
        <v>10</v>
      </c>
      <c r="D92" s="23">
        <f t="shared" si="16"/>
        <v>75.801909185842192</v>
      </c>
      <c r="E92" s="22"/>
      <c r="F92" s="22">
        <f t="shared" si="15"/>
        <v>10</v>
      </c>
      <c r="G92" s="23">
        <f t="shared" si="13"/>
        <v>49.389226694830718</v>
      </c>
    </row>
    <row r="93" spans="3:7" x14ac:dyDescent="0.25">
      <c r="C93" s="22">
        <f t="shared" si="14"/>
        <v>11</v>
      </c>
      <c r="D93" s="23">
        <f t="shared" si="16"/>
        <v>75.801909185842192</v>
      </c>
      <c r="E93" s="22"/>
      <c r="F93" s="22">
        <f t="shared" si="15"/>
        <v>11</v>
      </c>
      <c r="G93" s="23">
        <f t="shared" si="13"/>
        <v>49.389226694830718</v>
      </c>
    </row>
    <row r="94" spans="3:7" x14ac:dyDescent="0.25">
      <c r="C94" s="22">
        <f t="shared" si="14"/>
        <v>12</v>
      </c>
      <c r="D94" s="23">
        <f t="shared" si="16"/>
        <v>75.801909185842192</v>
      </c>
      <c r="E94" s="22"/>
      <c r="F94" s="22">
        <f t="shared" si="15"/>
        <v>12</v>
      </c>
      <c r="G94" s="23">
        <f t="shared" si="13"/>
        <v>49.389226694830718</v>
      </c>
    </row>
    <row r="95" spans="3:7" x14ac:dyDescent="0.25">
      <c r="C95" s="22">
        <f t="shared" si="14"/>
        <v>13</v>
      </c>
      <c r="D95" s="23">
        <f t="shared" si="16"/>
        <v>75.801909185842192</v>
      </c>
      <c r="E95" s="22"/>
      <c r="F95" s="22">
        <f t="shared" si="15"/>
        <v>13</v>
      </c>
      <c r="G95" s="23">
        <f t="shared" si="13"/>
        <v>49.389226694830718</v>
      </c>
    </row>
  </sheetData>
  <sortState xmlns:xlrd2="http://schemas.microsoft.com/office/spreadsheetml/2017/richdata2" ref="E3:E26">
    <sortCondition descending="1" ref="E3:E26"/>
  </sortState>
  <pageMargins left="0.7" right="0.7" top="0.75" bottom="0.75" header="0.3" footer="0.3"/>
  <headerFooter>
    <oddFooter>&amp;C_x000D_&amp;1#&amp;"Calibri"&amp;7&amp;K000000 In-Confidence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9EFAC9D913048BE6CAE4FF864E140" ma:contentTypeVersion="17" ma:contentTypeDescription="Create a new document." ma:contentTypeScope="" ma:versionID="6adce472e9a58ac4138c1dba524a0887">
  <xsd:schema xmlns:xsd="http://www.w3.org/2001/XMLSchema" xmlns:xs="http://www.w3.org/2001/XMLSchema" xmlns:p="http://schemas.microsoft.com/office/2006/metadata/properties" xmlns:ns3="2e5e0813-9550-480a-9f93-83c840f8b6f4" xmlns:ns4="fc70987d-ca2f-41e1-822b-584d5964e3f2" targetNamespace="http://schemas.microsoft.com/office/2006/metadata/properties" ma:root="true" ma:fieldsID="f2c1b14a443f7b971d1cdd052b9110d6" ns3:_="" ns4:_="">
    <xsd:import namespace="2e5e0813-9550-480a-9f93-83c840f8b6f4"/>
    <xsd:import namespace="fc70987d-ca2f-41e1-822b-584d5964e3f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SystemTag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5e0813-9550-480a-9f93-83c840f8b6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0987d-ca2f-41e1-822b-584d5964e3f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e5e0813-9550-480a-9f93-83c840f8b6f4" xsi:nil="true"/>
  </documentManagement>
</p:properties>
</file>

<file path=customXml/itemProps1.xml><?xml version="1.0" encoding="utf-8"?>
<ds:datastoreItem xmlns:ds="http://schemas.openxmlformats.org/officeDocument/2006/customXml" ds:itemID="{DBE87888-75D8-44D6-ADDF-C90938444F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5e0813-9550-480a-9f93-83c840f8b6f4"/>
    <ds:schemaRef ds:uri="fc70987d-ca2f-41e1-822b-584d5964e3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BB9713-3A0D-47F2-8A37-A9F22F2286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AF8453-4756-4912-9BE1-38E42668C39E}">
  <ds:schemaRefs>
    <ds:schemaRef ds:uri="http://purl.org/dc/terms/"/>
    <ds:schemaRef ds:uri="http://schemas.openxmlformats.org/package/2006/metadata/core-properties"/>
    <ds:schemaRef ds:uri="2e5e0813-9550-480a-9f93-83c840f8b6f4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fc70987d-ca2f-41e1-822b-584d5964e3f2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demand_city</vt:lpstr>
      <vt:lpstr>demand_city_pivot</vt:lpstr>
      <vt:lpstr>share_residential</vt:lpstr>
      <vt:lpstr>share_residential_pivot</vt:lpstr>
      <vt:lpstr>NZ_residential_use</vt:lpstr>
      <vt:lpstr>NZ_SHDW_share</vt:lpstr>
      <vt:lpstr>house_type_split</vt:lpstr>
      <vt:lpstr>Method</vt:lpstr>
      <vt:lpstr>Load_duration</vt:lpstr>
      <vt:lpstr>Results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Gallardo Ocampo</dc:creator>
  <cp:lastModifiedBy>Patricio Gallardo Ocampo</cp:lastModifiedBy>
  <dcterms:created xsi:type="dcterms:W3CDTF">2025-09-18T02:05:46Z</dcterms:created>
  <dcterms:modified xsi:type="dcterms:W3CDTF">2025-09-25T01:23:09Z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0x010100A519EFAC9D913048BE6CAE4FF864E140</vt:lpwstr>
  </property>
  <property fmtid="{D5CDD505-2E9C-101B-9397-08002B2CF9AE}" pid="3" name="MSIP_Label_d2b2326c-f811-4ccc-abcb-1b955c303c2e_Enabled">
    <vt:lpwstr>true</vt:lpwstr>
  </property>
  <property fmtid="{D5CDD505-2E9C-101B-9397-08002B2CF9AE}" pid="4" name="MSIP_Label_d2b2326c-f811-4ccc-abcb-1b955c303c2e_SetDate">
    <vt:lpwstr>2025-09-21T22:13:45Z</vt:lpwstr>
  </property>
  <property fmtid="{D5CDD505-2E9C-101B-9397-08002B2CF9AE}" pid="5" name="MSIP_Label_d2b2326c-f811-4ccc-abcb-1b955c303c2e_Method">
    <vt:lpwstr>Standard</vt:lpwstr>
  </property>
  <property fmtid="{D5CDD505-2E9C-101B-9397-08002B2CF9AE}" pid="6" name="MSIP_Label_d2b2326c-f811-4ccc-abcb-1b955c303c2e_Name">
    <vt:lpwstr>In-Confidence</vt:lpwstr>
  </property>
  <property fmtid="{D5CDD505-2E9C-101B-9397-08002B2CF9AE}" pid="7" name="MSIP_Label_d2b2326c-f811-4ccc-abcb-1b955c303c2e_SiteId">
    <vt:lpwstr>dc781727-710e-4855-bc4c-690266a1b551</vt:lpwstr>
  </property>
  <property fmtid="{D5CDD505-2E9C-101B-9397-08002B2CF9AE}" pid="8" name="MSIP_Label_d2b2326c-f811-4ccc-abcb-1b955c303c2e_ActionId">
    <vt:lpwstr>f8c0d867-03ec-4eb3-9a0c-704c1d012b73</vt:lpwstr>
  </property>
  <property fmtid="{D5CDD505-2E9C-101B-9397-08002B2CF9AE}" pid="9" name="MSIP_Label_d2b2326c-f811-4ccc-abcb-1b955c303c2e_ContentBits">
    <vt:lpwstr>2</vt:lpwstr>
  </property>
  <property fmtid="{D5CDD505-2E9C-101B-9397-08002B2CF9AE}" pid="10" name="MSIP_Label_d2b2326c-f811-4ccc-abcb-1b955c303c2e_Tag">
    <vt:lpwstr>10, 3, 0, 1</vt:lpwstr>
  </property>
</Properties>
</file>