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EECA_SWH_LCA\EECA_SWH_LCA\EECA_SWH_LCA\excel\"/>
    </mc:Choice>
  </mc:AlternateContent>
  <xr:revisionPtr revIDLastSave="0" documentId="8_{50E4A6F8-B307-4E72-BB4B-F153F8F406D1}" xr6:coauthVersionLast="47" xr6:coauthVersionMax="47" xr10:uidLastSave="{00000000-0000-0000-0000-000000000000}"/>
  <bookViews>
    <workbookView xWindow="28680" yWindow="-120" windowWidth="25440" windowHeight="15390" xr2:uid="{6082697E-4C28-401D-8DB0-60DD22A0610C}"/>
  </bookViews>
  <sheets>
    <sheet name="Results" sheetId="1" r:id="rId1"/>
    <sheet name="Key" sheetId="4" r:id="rId2"/>
    <sheet name="Calculate_cap_emi" sheetId="2" r:id="rId3"/>
    <sheet name="Manufacture" sheetId="3" r:id="rId4"/>
    <sheet name="Distribution" sheetId="5" r:id="rId5"/>
    <sheet name="Installation" sheetId="6" r:id="rId6"/>
    <sheet name="EOL" sheetId="7" r:id="rId7"/>
    <sheet name="Other" sheetId="8" r:id="rId8"/>
  </sheets>
  <definedNames>
    <definedName name="_xlnm._FilterDatabase" localSheetId="0" hidden="1">Results!$A$1:$F$81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15" i="2" l="1"/>
  <c r="BI16" i="2"/>
  <c r="BI17" i="2"/>
  <c r="BI18" i="2"/>
  <c r="BI19" i="2"/>
  <c r="BI20" i="2"/>
  <c r="BI21" i="2"/>
  <c r="BI14" i="2"/>
  <c r="AN15" i="2"/>
  <c r="AN16" i="2"/>
  <c r="AN17" i="2"/>
  <c r="AN18" i="2"/>
  <c r="AN19" i="2"/>
  <c r="AN20" i="2"/>
  <c r="AN21" i="2"/>
  <c r="AN14" i="2"/>
  <c r="D26" i="8" l="1"/>
  <c r="C26" i="8"/>
  <c r="G23" i="8"/>
  <c r="F23" i="8"/>
  <c r="E23" i="8"/>
  <c r="D23" i="8"/>
  <c r="C23" i="8"/>
  <c r="N20" i="8"/>
  <c r="M20" i="8"/>
  <c r="L20" i="8"/>
  <c r="K20" i="8"/>
  <c r="J20" i="8"/>
  <c r="I20" i="8"/>
  <c r="H20" i="8"/>
  <c r="G20" i="8"/>
  <c r="F20" i="8"/>
  <c r="E20" i="8"/>
  <c r="D20" i="8"/>
  <c r="C20" i="8"/>
  <c r="H17" i="8"/>
  <c r="G17" i="8"/>
  <c r="F17" i="8"/>
  <c r="E17" i="8"/>
  <c r="D17" i="8"/>
  <c r="C17" i="8"/>
  <c r="H14" i="8"/>
  <c r="G14" i="8"/>
  <c r="F14" i="8"/>
  <c r="E14" i="8"/>
  <c r="D14" i="8"/>
  <c r="T83" i="1" s="1"/>
  <c r="C14" i="8"/>
  <c r="T82" i="1" s="1"/>
  <c r="L11" i="8"/>
  <c r="I11" i="8"/>
  <c r="E11" i="8"/>
  <c r="C11" i="8"/>
  <c r="M9" i="8"/>
  <c r="G9" i="8"/>
  <c r="E9" i="8"/>
  <c r="C9" i="8"/>
  <c r="R7" i="8"/>
  <c r="Q7" i="8"/>
  <c r="P7" i="8"/>
  <c r="O7" i="8"/>
  <c r="N7" i="8"/>
  <c r="M7" i="8"/>
  <c r="L7" i="8"/>
  <c r="K7" i="8"/>
  <c r="J7" i="8"/>
  <c r="I7" i="8"/>
  <c r="H7" i="8"/>
  <c r="K4" i="8"/>
  <c r="J4" i="8"/>
  <c r="I4" i="8"/>
  <c r="H4" i="8"/>
  <c r="G4" i="8"/>
  <c r="F4" i="8"/>
  <c r="E4" i="8"/>
  <c r="D4" i="8"/>
  <c r="C4" i="8"/>
  <c r="D26" i="7"/>
  <c r="S191" i="1" s="1" a="1"/>
  <c r="S191" i="1" s="1"/>
  <c r="C26" i="7"/>
  <c r="S106" i="1" s="1" a="1"/>
  <c r="S106" i="1" s="1"/>
  <c r="G23" i="7"/>
  <c r="F23" i="7"/>
  <c r="E23" i="7"/>
  <c r="D23" i="7"/>
  <c r="C23" i="7"/>
  <c r="N20" i="7"/>
  <c r="M20" i="7"/>
  <c r="L20" i="7"/>
  <c r="K20" i="7"/>
  <c r="J20" i="7"/>
  <c r="I20" i="7"/>
  <c r="H20" i="7"/>
  <c r="G20" i="7"/>
  <c r="F20" i="7"/>
  <c r="E20" i="7"/>
  <c r="D20" i="7"/>
  <c r="C20" i="7"/>
  <c r="H17" i="7"/>
  <c r="G17" i="7"/>
  <c r="F17" i="7"/>
  <c r="E17" i="7"/>
  <c r="D17" i="7"/>
  <c r="C17" i="7"/>
  <c r="H14" i="7"/>
  <c r="G14" i="7"/>
  <c r="F14" i="7"/>
  <c r="S89" i="1" s="1"/>
  <c r="E14" i="7"/>
  <c r="S84" i="1" s="1"/>
  <c r="D14" i="7"/>
  <c r="C14" i="7"/>
  <c r="L11" i="7"/>
  <c r="I11" i="7"/>
  <c r="E11" i="7"/>
  <c r="C11" i="7"/>
  <c r="M9" i="7"/>
  <c r="G9" i="7"/>
  <c r="E9" i="7"/>
  <c r="C9" i="7"/>
  <c r="R7" i="7"/>
  <c r="Q7" i="7"/>
  <c r="P7" i="7"/>
  <c r="O7" i="7"/>
  <c r="N7" i="7"/>
  <c r="M7" i="7"/>
  <c r="L7" i="7"/>
  <c r="K7" i="7"/>
  <c r="J7" i="7"/>
  <c r="I7" i="7"/>
  <c r="H7" i="7"/>
  <c r="K4" i="7"/>
  <c r="AX21" i="2" s="1"/>
  <c r="J4" i="7"/>
  <c r="BA20" i="2" s="1"/>
  <c r="I4" i="7"/>
  <c r="BA16" i="2" s="1"/>
  <c r="H4" i="7"/>
  <c r="G4" i="7"/>
  <c r="F4" i="7"/>
  <c r="E4" i="7"/>
  <c r="D4" i="7"/>
  <c r="C4" i="7"/>
  <c r="AZ19" i="2" s="1"/>
  <c r="D26" i="6"/>
  <c r="C26" i="6"/>
  <c r="G23" i="6"/>
  <c r="F23" i="6"/>
  <c r="AW16" i="2" s="1"/>
  <c r="E23" i="6"/>
  <c r="D23" i="6"/>
  <c r="C23" i="6"/>
  <c r="AW19" i="2" s="1"/>
  <c r="N20" i="6"/>
  <c r="M20" i="6"/>
  <c r="L20" i="6"/>
  <c r="K20" i="6"/>
  <c r="J20" i="6"/>
  <c r="I20" i="6"/>
  <c r="H20" i="6"/>
  <c r="G20" i="6"/>
  <c r="F20" i="6"/>
  <c r="E20" i="6"/>
  <c r="D20" i="6"/>
  <c r="R108" i="1" s="1" a="1"/>
  <c r="R108" i="1" s="1"/>
  <c r="C20" i="6"/>
  <c r="H17" i="6"/>
  <c r="G17" i="6"/>
  <c r="F17" i="6"/>
  <c r="E17" i="6"/>
  <c r="R93" i="1" s="1"/>
  <c r="D17" i="6"/>
  <c r="C17" i="6"/>
  <c r="R91" i="1" s="1"/>
  <c r="H14" i="6"/>
  <c r="R87" i="1" s="1"/>
  <c r="G14" i="6"/>
  <c r="F14" i="6"/>
  <c r="E14" i="6"/>
  <c r="R84" i="1" s="1"/>
  <c r="D14" i="6"/>
  <c r="C14" i="6"/>
  <c r="L11" i="6"/>
  <c r="I11" i="6"/>
  <c r="E11" i="6"/>
  <c r="C11" i="6"/>
  <c r="M9" i="6"/>
  <c r="G9" i="6"/>
  <c r="E9" i="6"/>
  <c r="C9" i="6"/>
  <c r="R7" i="6"/>
  <c r="AU20" i="2" s="1"/>
  <c r="Q7" i="6"/>
  <c r="P7" i="6"/>
  <c r="AU16" i="2" s="1"/>
  <c r="R75" i="1" s="1" a="1"/>
  <c r="R75" i="1" s="1"/>
  <c r="O7" i="6"/>
  <c r="AU18" i="2" s="1"/>
  <c r="N7" i="6"/>
  <c r="AU21" i="2" s="1"/>
  <c r="M7" i="6"/>
  <c r="AU14" i="2" s="1"/>
  <c r="L7" i="6"/>
  <c r="K7" i="6"/>
  <c r="J7" i="6"/>
  <c r="I7" i="6"/>
  <c r="AU17" i="2" s="1"/>
  <c r="R77" i="1" s="1" a="1"/>
  <c r="R77" i="1" s="1"/>
  <c r="H7" i="6"/>
  <c r="K4" i="6"/>
  <c r="J4" i="6"/>
  <c r="I4" i="6"/>
  <c r="H4" i="6"/>
  <c r="G4" i="6"/>
  <c r="F4" i="6"/>
  <c r="AT15" i="2" s="1"/>
  <c r="E4" i="6"/>
  <c r="AS20" i="2" s="1"/>
  <c r="D4" i="6"/>
  <c r="AS21" i="2" s="1"/>
  <c r="R32" i="1" s="1" a="1"/>
  <c r="R32" i="1" s="1"/>
  <c r="C4" i="6"/>
  <c r="D26" i="5"/>
  <c r="C26" i="5"/>
  <c r="G23" i="5"/>
  <c r="F23" i="5"/>
  <c r="E23" i="5"/>
  <c r="D23" i="5"/>
  <c r="C23" i="5"/>
  <c r="N20" i="5"/>
  <c r="M20" i="5"/>
  <c r="L20" i="5"/>
  <c r="K20" i="5"/>
  <c r="J20" i="5"/>
  <c r="I20" i="5"/>
  <c r="H20" i="5"/>
  <c r="G20" i="5"/>
  <c r="F20" i="5"/>
  <c r="E20" i="5"/>
  <c r="D20" i="5"/>
  <c r="C20" i="5"/>
  <c r="H17" i="5"/>
  <c r="G17" i="5"/>
  <c r="F17" i="5"/>
  <c r="E17" i="5"/>
  <c r="D17" i="5"/>
  <c r="C17" i="5"/>
  <c r="H14" i="5"/>
  <c r="G14" i="5"/>
  <c r="F14" i="5"/>
  <c r="E14" i="5"/>
  <c r="D14" i="5"/>
  <c r="C14" i="5"/>
  <c r="L11" i="5"/>
  <c r="I11" i="5"/>
  <c r="E11" i="5"/>
  <c r="C11" i="5"/>
  <c r="M9" i="5"/>
  <c r="G9" i="5"/>
  <c r="E9" i="5"/>
  <c r="C9" i="5"/>
  <c r="R7" i="5"/>
  <c r="Q7" i="5"/>
  <c r="P7" i="5"/>
  <c r="O7" i="5"/>
  <c r="N7" i="5"/>
  <c r="M7" i="5"/>
  <c r="L7" i="5"/>
  <c r="K7" i="5"/>
  <c r="J7" i="5"/>
  <c r="I7" i="5"/>
  <c r="H7" i="5"/>
  <c r="H6" i="5"/>
  <c r="K4" i="5"/>
  <c r="J4" i="5"/>
  <c r="I4" i="5"/>
  <c r="H4" i="5"/>
  <c r="G4" i="5"/>
  <c r="F4" i="5"/>
  <c r="E4" i="5"/>
  <c r="D4" i="5"/>
  <c r="C4" i="5"/>
  <c r="D26" i="3"/>
  <c r="N195" i="1" s="1" a="1"/>
  <c r="N195" i="1" s="1"/>
  <c r="P195" i="1" s="1"/>
  <c r="C26" i="3"/>
  <c r="L188" i="1" s="1" a="1"/>
  <c r="L188" i="1" s="1"/>
  <c r="G23" i="3"/>
  <c r="F23" i="3"/>
  <c r="E23" i="3"/>
  <c r="D23" i="3"/>
  <c r="C23" i="3"/>
  <c r="N20" i="3"/>
  <c r="M20" i="3"/>
  <c r="L20" i="3"/>
  <c r="K20" i="3"/>
  <c r="J20" i="3"/>
  <c r="I20" i="3"/>
  <c r="H20" i="3"/>
  <c r="G20" i="3"/>
  <c r="F20" i="3"/>
  <c r="E20" i="3"/>
  <c r="D20" i="3"/>
  <c r="C20" i="3"/>
  <c r="H17" i="3"/>
  <c r="G17" i="3"/>
  <c r="F17" i="3"/>
  <c r="E17" i="3"/>
  <c r="D17" i="3"/>
  <c r="C17" i="3"/>
  <c r="H14" i="3"/>
  <c r="L87" i="1" s="1"/>
  <c r="G14" i="3"/>
  <c r="L86" i="1" s="1"/>
  <c r="F14" i="3"/>
  <c r="E14" i="3"/>
  <c r="D14" i="3"/>
  <c r="C14" i="3"/>
  <c r="L11" i="3"/>
  <c r="I11" i="3"/>
  <c r="E11" i="3"/>
  <c r="C11" i="3"/>
  <c r="M9" i="3"/>
  <c r="G9" i="3"/>
  <c r="E9" i="3"/>
  <c r="C9" i="3"/>
  <c r="R7" i="3"/>
  <c r="AG20" i="2" s="1"/>
  <c r="Q7" i="3"/>
  <c r="P7" i="3"/>
  <c r="AG16" i="2" s="1"/>
  <c r="L75" i="1" s="1" a="1"/>
  <c r="L75" i="1" s="1"/>
  <c r="O7" i="3"/>
  <c r="AG18" i="2" s="1"/>
  <c r="N7" i="3"/>
  <c r="AG21" i="2" s="1"/>
  <c r="M7" i="3"/>
  <c r="AG14" i="2" s="1"/>
  <c r="L7" i="3"/>
  <c r="K7" i="3"/>
  <c r="J7" i="3"/>
  <c r="I7" i="3"/>
  <c r="AG17" i="2" s="1"/>
  <c r="L77" i="1" s="1" a="1"/>
  <c r="L77" i="1" s="1"/>
  <c r="H7" i="3"/>
  <c r="K4" i="3"/>
  <c r="J4" i="3"/>
  <c r="I4" i="3"/>
  <c r="H4" i="3"/>
  <c r="G4" i="3"/>
  <c r="AF21" i="2" s="1"/>
  <c r="F4" i="3"/>
  <c r="AF19" i="2" s="1"/>
  <c r="E4" i="3"/>
  <c r="AE14" i="2" s="1"/>
  <c r="D4" i="3"/>
  <c r="C4" i="3"/>
  <c r="BK21" i="2"/>
  <c r="BH21" i="2"/>
  <c r="BG21" i="2"/>
  <c r="BE21" i="2"/>
  <c r="BD21" i="2"/>
  <c r="BB21" i="2"/>
  <c r="BA21" i="2"/>
  <c r="S49" i="1" s="1" a="1"/>
  <c r="S49" i="1" s="1"/>
  <c r="AZ21" i="2"/>
  <c r="S33" i="1" s="1" a="1"/>
  <c r="S33" i="1" s="1"/>
  <c r="AT21" i="2"/>
  <c r="AP21" i="2"/>
  <c r="AM21" i="2"/>
  <c r="AL21" i="2"/>
  <c r="AJ21" i="2"/>
  <c r="AI21" i="2"/>
  <c r="AE21" i="2"/>
  <c r="AC21" i="2"/>
  <c r="AB21" i="2"/>
  <c r="AH21" i="2" s="1"/>
  <c r="AD21" i="2" s="1"/>
  <c r="AA21" i="2"/>
  <c r="Z21" i="2"/>
  <c r="Y21" i="2"/>
  <c r="W21" i="2"/>
  <c r="U21" i="2"/>
  <c r="M21" i="2"/>
  <c r="L21" i="2"/>
  <c r="H21" i="2"/>
  <c r="BK20" i="2"/>
  <c r="BH20" i="2"/>
  <c r="BG20" i="2"/>
  <c r="BE20" i="2"/>
  <c r="BD20" i="2"/>
  <c r="BB20" i="2"/>
  <c r="AZ20" i="2"/>
  <c r="AW20" i="2"/>
  <c r="AT20" i="2"/>
  <c r="R46" i="1" s="1" a="1"/>
  <c r="R46" i="1" s="1"/>
  <c r="AP20" i="2"/>
  <c r="AM20" i="2"/>
  <c r="AL20" i="2"/>
  <c r="AJ20" i="2"/>
  <c r="AI20" i="2"/>
  <c r="AF20" i="2"/>
  <c r="AA20" i="2"/>
  <c r="Z20" i="2"/>
  <c r="Y20" i="2"/>
  <c r="W20" i="2"/>
  <c r="U20" i="2"/>
  <c r="M20" i="2"/>
  <c r="L20" i="2"/>
  <c r="H20" i="2"/>
  <c r="BK19" i="2"/>
  <c r="T73" i="1" a="1"/>
  <c r="T73" i="1" s="1"/>
  <c r="BH19" i="2"/>
  <c r="BG19" i="2"/>
  <c r="BE19" i="2"/>
  <c r="BD19" i="2"/>
  <c r="BB19" i="2"/>
  <c r="S73" i="1" s="1" a="1"/>
  <c r="S73" i="1" s="1"/>
  <c r="BA19" i="2"/>
  <c r="AS19" i="2"/>
  <c r="AP19" i="2"/>
  <c r="AM19" i="2"/>
  <c r="AL19" i="2"/>
  <c r="AJ19" i="2"/>
  <c r="AI19" i="2"/>
  <c r="AE19" i="2"/>
  <c r="AA19" i="2"/>
  <c r="Z19" i="2"/>
  <c r="Y19" i="2"/>
  <c r="W19" i="2"/>
  <c r="U19" i="2"/>
  <c r="M19" i="2"/>
  <c r="L19" i="2"/>
  <c r="H19" i="2"/>
  <c r="BK18" i="2"/>
  <c r="T71" i="1" a="1"/>
  <c r="T71" i="1" s="1"/>
  <c r="BH18" i="2"/>
  <c r="BG18" i="2"/>
  <c r="BE18" i="2"/>
  <c r="BD18" i="2"/>
  <c r="BB18" i="2"/>
  <c r="AX18" i="2"/>
  <c r="AT18" i="2"/>
  <c r="R39" i="1" s="1" a="1"/>
  <c r="R39" i="1" s="1"/>
  <c r="AS18" i="2"/>
  <c r="AQ18" i="2"/>
  <c r="R7" i="1" s="1" a="1"/>
  <c r="R7" i="1" s="1"/>
  <c r="AP18" i="2"/>
  <c r="AM18" i="2"/>
  <c r="AL18" i="2"/>
  <c r="AJ18" i="2"/>
  <c r="AI18" i="2"/>
  <c r="AF18" i="2"/>
  <c r="AE18" i="2"/>
  <c r="AC18" i="2"/>
  <c r="AA18" i="2"/>
  <c r="Z18" i="2"/>
  <c r="Y18" i="2"/>
  <c r="W18" i="2"/>
  <c r="U18" i="2"/>
  <c r="M18" i="2"/>
  <c r="L18" i="2"/>
  <c r="H18" i="2"/>
  <c r="BK17" i="2"/>
  <c r="BH17" i="2"/>
  <c r="BG17" i="2"/>
  <c r="BE17" i="2"/>
  <c r="BD17" i="2"/>
  <c r="BB17" i="2"/>
  <c r="S76" i="1" s="1" a="1"/>
  <c r="S76" i="1" s="1"/>
  <c r="BA17" i="2"/>
  <c r="S45" i="1" s="1" a="1"/>
  <c r="S45" i="1" s="1"/>
  <c r="AZ17" i="2"/>
  <c r="AX17" i="2"/>
  <c r="AW17" i="2"/>
  <c r="R173" i="1" s="1" a="1"/>
  <c r="R173" i="1" s="1"/>
  <c r="AP17" i="2"/>
  <c r="AM17" i="2"/>
  <c r="AL17" i="2"/>
  <c r="AJ17" i="2"/>
  <c r="AI17" i="2"/>
  <c r="AA17" i="2"/>
  <c r="Z17" i="2"/>
  <c r="Y17" i="2"/>
  <c r="W17" i="2"/>
  <c r="U17" i="2"/>
  <c r="P17" i="2"/>
  <c r="O17" i="2"/>
  <c r="M17" i="2"/>
  <c r="L17" i="2"/>
  <c r="H17" i="2"/>
  <c r="BK16" i="2"/>
  <c r="BH16" i="2"/>
  <c r="BG16" i="2"/>
  <c r="BE16" i="2"/>
  <c r="BD16" i="2"/>
  <c r="BB16" i="2"/>
  <c r="AZ16" i="2"/>
  <c r="AT16" i="2"/>
  <c r="R43" i="1" s="1" a="1"/>
  <c r="R43" i="1" s="1"/>
  <c r="AP16" i="2"/>
  <c r="AM16" i="2"/>
  <c r="AL16" i="2"/>
  <c r="AJ16" i="2"/>
  <c r="AI16" i="2"/>
  <c r="AF16" i="2"/>
  <c r="AE16" i="2"/>
  <c r="AC16" i="2"/>
  <c r="AA16" i="2"/>
  <c r="Z16" i="2"/>
  <c r="Y16" i="2"/>
  <c r="W16" i="2"/>
  <c r="U16" i="2"/>
  <c r="P16" i="2"/>
  <c r="O16" i="2"/>
  <c r="M16" i="2"/>
  <c r="L16" i="2"/>
  <c r="H16" i="2"/>
  <c r="BK15" i="2"/>
  <c r="T69" i="1" a="1"/>
  <c r="T69" i="1" s="1"/>
  <c r="BH15" i="2"/>
  <c r="BG15" i="2"/>
  <c r="BE15" i="2"/>
  <c r="BD15" i="2"/>
  <c r="BB15" i="2"/>
  <c r="BA15" i="2"/>
  <c r="AZ15" i="2"/>
  <c r="S20" i="1" s="1" a="1"/>
  <c r="S20" i="1" s="1"/>
  <c r="AX15" i="2"/>
  <c r="AS15" i="2"/>
  <c r="AP15" i="2"/>
  <c r="AM15" i="2"/>
  <c r="AL15" i="2"/>
  <c r="AJ15" i="2"/>
  <c r="AI15" i="2"/>
  <c r="AE15" i="2"/>
  <c r="AA15" i="2"/>
  <c r="Z15" i="2"/>
  <c r="Y15" i="2"/>
  <c r="W15" i="2"/>
  <c r="U15" i="2"/>
  <c r="P15" i="2"/>
  <c r="O15" i="2"/>
  <c r="M15" i="2"/>
  <c r="L15" i="2"/>
  <c r="H15" i="2"/>
  <c r="BK14" i="2"/>
  <c r="BH14" i="2"/>
  <c r="BG14" i="2"/>
  <c r="BE14" i="2"/>
  <c r="BD14" i="2"/>
  <c r="BB14" i="2"/>
  <c r="S67" i="1" s="1" a="1"/>
  <c r="S67" i="1" s="1"/>
  <c r="BA14" i="2"/>
  <c r="S34" i="1" s="1" a="1"/>
  <c r="S34" i="1" s="1"/>
  <c r="AZ14" i="2"/>
  <c r="AX14" i="2"/>
  <c r="AW14" i="2"/>
  <c r="AT14" i="2"/>
  <c r="R35" i="1" s="1" a="1"/>
  <c r="R35" i="1" s="1"/>
  <c r="AP14" i="2"/>
  <c r="AM14" i="2"/>
  <c r="AL14" i="2"/>
  <c r="AJ14" i="2"/>
  <c r="AI14" i="2"/>
  <c r="AF14" i="2"/>
  <c r="AA14" i="2"/>
  <c r="Z14" i="2"/>
  <c r="Y14" i="2"/>
  <c r="W14" i="2"/>
  <c r="U14" i="2"/>
  <c r="P14" i="2"/>
  <c r="O14" i="2"/>
  <c r="M14" i="2"/>
  <c r="L14" i="2"/>
  <c r="H14" i="2"/>
  <c r="D11" i="2"/>
  <c r="D10" i="2"/>
  <c r="D9" i="2"/>
  <c r="D8" i="2"/>
  <c r="D5" i="2"/>
  <c r="D4" i="2"/>
  <c r="D3" i="2"/>
  <c r="D2" i="2"/>
  <c r="F23" i="4"/>
  <c r="D23" i="4"/>
  <c r="E23" i="4" s="1"/>
  <c r="AB20" i="2" s="1"/>
  <c r="F22" i="4"/>
  <c r="D22" i="4"/>
  <c r="E22" i="4" s="1"/>
  <c r="AB18" i="2" s="1"/>
  <c r="F21" i="4"/>
  <c r="E21" i="4"/>
  <c r="D21" i="4"/>
  <c r="F20" i="4"/>
  <c r="D20" i="4"/>
  <c r="E20" i="4" s="1"/>
  <c r="AB19" i="2" s="1"/>
  <c r="F19" i="4"/>
  <c r="E19" i="4"/>
  <c r="AB16" i="2" s="1"/>
  <c r="C19" i="4"/>
  <c r="F18" i="4"/>
  <c r="C18" i="4"/>
  <c r="E18" i="4" s="1"/>
  <c r="AB14" i="2" s="1"/>
  <c r="F17" i="4"/>
  <c r="E17" i="4"/>
  <c r="AB17" i="2" s="1"/>
  <c r="C17" i="4"/>
  <c r="F16" i="4"/>
  <c r="C16" i="4"/>
  <c r="E16" i="4" s="1"/>
  <c r="AB15" i="2" s="1"/>
  <c r="F15" i="4"/>
  <c r="F14" i="4"/>
  <c r="F13" i="4"/>
  <c r="F12" i="4"/>
  <c r="F11" i="4"/>
  <c r="F10" i="4"/>
  <c r="F9" i="4"/>
  <c r="F8" i="4"/>
  <c r="T195" i="1"/>
  <c r="T195" i="1" a="1"/>
  <c r="Q195" i="1"/>
  <c r="Q195" i="1" a="1"/>
  <c r="O195" i="1"/>
  <c r="O195" i="1" a="1"/>
  <c r="M195" i="1"/>
  <c r="L195" i="1" a="1"/>
  <c r="L195" i="1" s="1"/>
  <c r="J195" i="1"/>
  <c r="D195" i="1"/>
  <c r="B195" i="1"/>
  <c r="T194" i="1"/>
  <c r="T194" i="1" a="1"/>
  <c r="S194" i="1" a="1"/>
  <c r="S194" i="1" s="1"/>
  <c r="Q194" i="1"/>
  <c r="Q194" i="1" a="1"/>
  <c r="O194" i="1"/>
  <c r="O194" i="1" a="1"/>
  <c r="N194" i="1" a="1"/>
  <c r="N194" i="1" s="1"/>
  <c r="P194" i="1" s="1"/>
  <c r="M194" i="1"/>
  <c r="L194" i="1" a="1"/>
  <c r="L194" i="1" s="1"/>
  <c r="J194" i="1"/>
  <c r="D194" i="1"/>
  <c r="B194" i="1"/>
  <c r="T193" i="1"/>
  <c r="T193" i="1" a="1"/>
  <c r="S193" i="1" a="1"/>
  <c r="S193" i="1" s="1"/>
  <c r="Q193" i="1"/>
  <c r="Q193" i="1" a="1"/>
  <c r="O193" i="1"/>
  <c r="O193" i="1" a="1"/>
  <c r="N193" i="1" a="1"/>
  <c r="N193" i="1" s="1"/>
  <c r="P193" i="1" s="1"/>
  <c r="M193" i="1"/>
  <c r="L193" i="1" a="1"/>
  <c r="L193" i="1" s="1"/>
  <c r="J193" i="1"/>
  <c r="D193" i="1"/>
  <c r="B193" i="1"/>
  <c r="T192" i="1"/>
  <c r="T192" i="1" a="1"/>
  <c r="Q192" i="1"/>
  <c r="Q192" i="1" a="1"/>
  <c r="O192" i="1"/>
  <c r="O192" i="1" a="1"/>
  <c r="N192" i="1" a="1"/>
  <c r="N192" i="1" s="1"/>
  <c r="P192" i="1" s="1"/>
  <c r="M192" i="1"/>
  <c r="L192" i="1" a="1"/>
  <c r="L192" i="1" s="1"/>
  <c r="J192" i="1"/>
  <c r="D192" i="1"/>
  <c r="B192" i="1"/>
  <c r="T191" i="1"/>
  <c r="T191" i="1" a="1"/>
  <c r="Q191" i="1"/>
  <c r="Q191" i="1" a="1"/>
  <c r="O191" i="1"/>
  <c r="O191" i="1" a="1"/>
  <c r="N191" i="1" a="1"/>
  <c r="N191" i="1" s="1"/>
  <c r="P191" i="1" s="1"/>
  <c r="M191" i="1"/>
  <c r="L191" i="1" a="1"/>
  <c r="L191" i="1" s="1"/>
  <c r="J191" i="1"/>
  <c r="D191" i="1"/>
  <c r="B191" i="1"/>
  <c r="T190" i="1"/>
  <c r="T190" i="1" a="1"/>
  <c r="S190" i="1" a="1"/>
  <c r="S190" i="1" s="1"/>
  <c r="Q190" i="1"/>
  <c r="Q190" i="1" a="1"/>
  <c r="O190" i="1"/>
  <c r="O190" i="1" a="1"/>
  <c r="N190" i="1" a="1"/>
  <c r="N190" i="1" s="1"/>
  <c r="P190" i="1" s="1"/>
  <c r="M190" i="1"/>
  <c r="J190" i="1"/>
  <c r="D190" i="1"/>
  <c r="B190" i="1"/>
  <c r="T189" i="1"/>
  <c r="T189" i="1" a="1"/>
  <c r="Q189" i="1"/>
  <c r="Q189" i="1" a="1"/>
  <c r="O189" i="1"/>
  <c r="O189" i="1" a="1"/>
  <c r="M189" i="1"/>
  <c r="J189" i="1"/>
  <c r="D189" i="1"/>
  <c r="B189" i="1"/>
  <c r="T188" i="1"/>
  <c r="T188" i="1" a="1"/>
  <c r="S188" i="1" a="1"/>
  <c r="S188" i="1" s="1"/>
  <c r="Q188" i="1"/>
  <c r="Q188" i="1" a="1"/>
  <c r="O188" i="1"/>
  <c r="O188" i="1" a="1"/>
  <c r="M188" i="1"/>
  <c r="J188" i="1"/>
  <c r="D188" i="1"/>
  <c r="B188" i="1"/>
  <c r="T187" i="1"/>
  <c r="T187" i="1" a="1"/>
  <c r="Q187" i="1"/>
  <c r="Q187" i="1" a="1"/>
  <c r="O187" i="1"/>
  <c r="O187" i="1" a="1"/>
  <c r="M187" i="1"/>
  <c r="J187" i="1"/>
  <c r="D187" i="1"/>
  <c r="B187" i="1"/>
  <c r="T186" i="1"/>
  <c r="T186" i="1" a="1"/>
  <c r="S186" i="1" a="1"/>
  <c r="S186" i="1" s="1"/>
  <c r="Q186" i="1"/>
  <c r="Q186" i="1" a="1"/>
  <c r="O186" i="1"/>
  <c r="O186" i="1" a="1"/>
  <c r="N186" i="1" a="1"/>
  <c r="N186" i="1" s="1"/>
  <c r="P186" i="1" s="1"/>
  <c r="M186" i="1"/>
  <c r="L186" i="1" a="1"/>
  <c r="L186" i="1" s="1"/>
  <c r="J186" i="1"/>
  <c r="D186" i="1"/>
  <c r="B186" i="1"/>
  <c r="T185" i="1"/>
  <c r="T185" i="1" a="1"/>
  <c r="S185" i="1"/>
  <c r="S185" i="1" a="1"/>
  <c r="Q185" i="1"/>
  <c r="Q185" i="1" a="1"/>
  <c r="O185" i="1"/>
  <c r="O185" i="1" a="1"/>
  <c r="N185" i="1" a="1"/>
  <c r="N185" i="1" s="1"/>
  <c r="P185" i="1" s="1"/>
  <c r="M185" i="1"/>
  <c r="L185" i="1" a="1"/>
  <c r="L185" i="1" s="1"/>
  <c r="J185" i="1"/>
  <c r="D185" i="1"/>
  <c r="B185" i="1"/>
  <c r="T184" i="1"/>
  <c r="T184" i="1" a="1"/>
  <c r="S184" i="1" a="1"/>
  <c r="S184" i="1" s="1"/>
  <c r="Q184" i="1"/>
  <c r="Q184" i="1" a="1"/>
  <c r="O184" i="1"/>
  <c r="O184" i="1" a="1"/>
  <c r="N184" i="1" a="1"/>
  <c r="N184" i="1" s="1"/>
  <c r="P184" i="1" s="1"/>
  <c r="M184" i="1"/>
  <c r="L184" i="1" a="1"/>
  <c r="L184" i="1" s="1"/>
  <c r="J184" i="1"/>
  <c r="D184" i="1"/>
  <c r="B184" i="1"/>
  <c r="T183" i="1"/>
  <c r="T183" i="1" a="1"/>
  <c r="Q183" i="1"/>
  <c r="Q183" i="1" a="1"/>
  <c r="O183" i="1"/>
  <c r="O183" i="1" a="1"/>
  <c r="N183" i="1" a="1"/>
  <c r="N183" i="1" s="1"/>
  <c r="P183" i="1" s="1"/>
  <c r="M183" i="1"/>
  <c r="L183" i="1" a="1"/>
  <c r="L183" i="1" s="1"/>
  <c r="J183" i="1"/>
  <c r="D183" i="1"/>
  <c r="B183" i="1"/>
  <c r="T182" i="1"/>
  <c r="T182" i="1" a="1"/>
  <c r="S182" i="1" a="1"/>
  <c r="S182" i="1" s="1"/>
  <c r="Q182" i="1"/>
  <c r="Q182" i="1" a="1"/>
  <c r="O182" i="1"/>
  <c r="O182" i="1" a="1"/>
  <c r="N182" i="1" a="1"/>
  <c r="N182" i="1" s="1"/>
  <c r="P182" i="1" s="1"/>
  <c r="M182" i="1"/>
  <c r="L182" i="1"/>
  <c r="L182" i="1" a="1"/>
  <c r="J182" i="1"/>
  <c r="D182" i="1"/>
  <c r="B182" i="1"/>
  <c r="T181" i="1"/>
  <c r="T181" i="1" a="1"/>
  <c r="S181" i="1" a="1"/>
  <c r="S181" i="1" s="1"/>
  <c r="Q181" i="1"/>
  <c r="Q181" i="1" a="1"/>
  <c r="O181" i="1"/>
  <c r="O181" i="1" a="1"/>
  <c r="N181" i="1"/>
  <c r="P181" i="1" s="1"/>
  <c r="N181" i="1" a="1"/>
  <c r="M181" i="1"/>
  <c r="L181" i="1"/>
  <c r="L181" i="1" a="1"/>
  <c r="J181" i="1"/>
  <c r="D181" i="1"/>
  <c r="B181" i="1"/>
  <c r="T180" i="1"/>
  <c r="T180" i="1" a="1"/>
  <c r="S180" i="1" a="1"/>
  <c r="S180" i="1" s="1"/>
  <c r="Q180" i="1"/>
  <c r="Q180" i="1" a="1"/>
  <c r="P180" i="1"/>
  <c r="O180" i="1"/>
  <c r="O180" i="1" a="1"/>
  <c r="N180" i="1"/>
  <c r="N180" i="1" a="1"/>
  <c r="M180" i="1"/>
  <c r="L180" i="1"/>
  <c r="L180" i="1" a="1"/>
  <c r="J180" i="1"/>
  <c r="D180" i="1"/>
  <c r="B180" i="1"/>
  <c r="T179" i="1"/>
  <c r="T179" i="1" a="1"/>
  <c r="S179" i="1" a="1"/>
  <c r="S179" i="1" s="1"/>
  <c r="Q179" i="1"/>
  <c r="Q179" i="1" a="1"/>
  <c r="O179" i="1"/>
  <c r="O179" i="1" a="1"/>
  <c r="N179" i="1"/>
  <c r="P179" i="1" s="1"/>
  <c r="N179" i="1" a="1"/>
  <c r="M179" i="1"/>
  <c r="L179" i="1" a="1"/>
  <c r="L179" i="1" s="1"/>
  <c r="J179" i="1"/>
  <c r="D179" i="1"/>
  <c r="B179" i="1"/>
  <c r="T178" i="1"/>
  <c r="T178" i="1" a="1"/>
  <c r="S178" i="1" a="1"/>
  <c r="S178" i="1" s="1"/>
  <c r="Q178" i="1"/>
  <c r="Q178" i="1" a="1"/>
  <c r="O178" i="1"/>
  <c r="O178" i="1" a="1"/>
  <c r="M178" i="1"/>
  <c r="J178" i="1"/>
  <c r="D178" i="1"/>
  <c r="B178" i="1"/>
  <c r="T177" i="1"/>
  <c r="T177" i="1" a="1"/>
  <c r="Q177" i="1"/>
  <c r="Q177" i="1" a="1"/>
  <c r="O177" i="1"/>
  <c r="O177" i="1" a="1"/>
  <c r="M177" i="1"/>
  <c r="L177" i="1" a="1"/>
  <c r="L177" i="1" s="1"/>
  <c r="J177" i="1"/>
  <c r="D177" i="1"/>
  <c r="B177" i="1"/>
  <c r="T176" i="1"/>
  <c r="T176" i="1" a="1"/>
  <c r="S176" i="1" a="1"/>
  <c r="S176" i="1" s="1"/>
  <c r="Q176" i="1"/>
  <c r="Q176" i="1" a="1"/>
  <c r="O176" i="1"/>
  <c r="O176" i="1" a="1"/>
  <c r="N176" i="1" a="1"/>
  <c r="N176" i="1" s="1"/>
  <c r="P176" i="1" s="1"/>
  <c r="M176" i="1"/>
  <c r="L176" i="1" a="1"/>
  <c r="L176" i="1" s="1"/>
  <c r="J176" i="1"/>
  <c r="D176" i="1"/>
  <c r="B176" i="1"/>
  <c r="T175" i="1"/>
  <c r="T175" i="1" a="1"/>
  <c r="Q175" i="1"/>
  <c r="Q175" i="1" a="1"/>
  <c r="O175" i="1"/>
  <c r="O175" i="1" a="1"/>
  <c r="N175" i="1" a="1"/>
  <c r="N175" i="1" s="1"/>
  <c r="P175" i="1" s="1"/>
  <c r="M175" i="1"/>
  <c r="L175" i="1" a="1"/>
  <c r="L175" i="1" s="1"/>
  <c r="J175" i="1"/>
  <c r="D175" i="1"/>
  <c r="B175" i="1"/>
  <c r="T174" i="1"/>
  <c r="T174" i="1" a="1"/>
  <c r="S174" i="1" a="1"/>
  <c r="S174" i="1" s="1"/>
  <c r="Q174" i="1"/>
  <c r="Q174" i="1" a="1"/>
  <c r="O174" i="1"/>
  <c r="O174" i="1" a="1"/>
  <c r="N174" i="1" a="1"/>
  <c r="N174" i="1" s="1"/>
  <c r="P174" i="1" s="1"/>
  <c r="M174" i="1"/>
  <c r="L174" i="1"/>
  <c r="L174" i="1" a="1"/>
  <c r="J174" i="1"/>
  <c r="D174" i="1"/>
  <c r="B174" i="1"/>
  <c r="T173" i="1"/>
  <c r="T173" i="1" a="1"/>
  <c r="S173" i="1" a="1"/>
  <c r="S173" i="1" s="1"/>
  <c r="Q173" i="1"/>
  <c r="Q173" i="1" a="1"/>
  <c r="O173" i="1"/>
  <c r="O173" i="1" a="1"/>
  <c r="N173" i="1"/>
  <c r="P173" i="1" s="1"/>
  <c r="N173" i="1" a="1"/>
  <c r="M173" i="1"/>
  <c r="L173" i="1"/>
  <c r="L173" i="1" a="1"/>
  <c r="J173" i="1"/>
  <c r="D173" i="1"/>
  <c r="B173" i="1"/>
  <c r="T172" i="1"/>
  <c r="T172" i="1" a="1"/>
  <c r="S172" i="1" a="1"/>
  <c r="S172" i="1" s="1"/>
  <c r="Q172" i="1"/>
  <c r="Q172" i="1" a="1"/>
  <c r="O172" i="1"/>
  <c r="O172" i="1" a="1"/>
  <c r="N172" i="1"/>
  <c r="P172" i="1" s="1"/>
  <c r="N172" i="1" a="1"/>
  <c r="M172" i="1"/>
  <c r="L172" i="1"/>
  <c r="L172" i="1" a="1"/>
  <c r="J172" i="1"/>
  <c r="D172" i="1"/>
  <c r="B172" i="1"/>
  <c r="T171" i="1"/>
  <c r="T171" i="1" a="1"/>
  <c r="S171" i="1" a="1"/>
  <c r="S171" i="1" s="1"/>
  <c r="Q171" i="1"/>
  <c r="Q171" i="1" a="1"/>
  <c r="O171" i="1"/>
  <c r="O171" i="1" a="1"/>
  <c r="N171" i="1"/>
  <c r="P171" i="1" s="1"/>
  <c r="N171" i="1" a="1"/>
  <c r="M171" i="1"/>
  <c r="L171" i="1" a="1"/>
  <c r="L171" i="1" s="1"/>
  <c r="J171" i="1"/>
  <c r="D171" i="1"/>
  <c r="B171" i="1"/>
  <c r="T170" i="1"/>
  <c r="T170" i="1" a="1"/>
  <c r="S170" i="1" a="1"/>
  <c r="S170" i="1" s="1"/>
  <c r="Q170" i="1"/>
  <c r="Q170" i="1" a="1"/>
  <c r="O170" i="1"/>
  <c r="O170" i="1" a="1"/>
  <c r="N170" i="1" a="1"/>
  <c r="N170" i="1" s="1"/>
  <c r="P170" i="1" s="1"/>
  <c r="M170" i="1"/>
  <c r="L170" i="1" a="1"/>
  <c r="L170" i="1" s="1"/>
  <c r="J170" i="1"/>
  <c r="D170" i="1"/>
  <c r="B170" i="1"/>
  <c r="T169" i="1"/>
  <c r="T169" i="1" a="1"/>
  <c r="S169" i="1" a="1"/>
  <c r="S169" i="1" s="1"/>
  <c r="Q169" i="1"/>
  <c r="Q169" i="1" a="1"/>
  <c r="O169" i="1"/>
  <c r="O169" i="1" a="1"/>
  <c r="N169" i="1" a="1"/>
  <c r="N169" i="1" s="1"/>
  <c r="P169" i="1" s="1"/>
  <c r="M169" i="1"/>
  <c r="L169" i="1" a="1"/>
  <c r="L169" i="1" s="1"/>
  <c r="J169" i="1"/>
  <c r="D169" i="1"/>
  <c r="B169" i="1"/>
  <c r="T168" i="1"/>
  <c r="T168" i="1" a="1"/>
  <c r="S168" i="1"/>
  <c r="S168" i="1" a="1"/>
  <c r="Q168" i="1"/>
  <c r="Q168" i="1" a="1"/>
  <c r="O168" i="1"/>
  <c r="O168" i="1" a="1"/>
  <c r="N168" i="1" a="1"/>
  <c r="N168" i="1" s="1"/>
  <c r="P168" i="1" s="1"/>
  <c r="M168" i="1"/>
  <c r="L168" i="1" a="1"/>
  <c r="L168" i="1" s="1"/>
  <c r="J168" i="1"/>
  <c r="D168" i="1"/>
  <c r="B168" i="1"/>
  <c r="T167" i="1"/>
  <c r="T167" i="1" a="1"/>
  <c r="S167" i="1" a="1"/>
  <c r="S167" i="1" s="1"/>
  <c r="Q167" i="1"/>
  <c r="Q167" i="1" a="1"/>
  <c r="O167" i="1"/>
  <c r="O167" i="1" a="1"/>
  <c r="N167" i="1" a="1"/>
  <c r="N167" i="1" s="1"/>
  <c r="P167" i="1" s="1"/>
  <c r="M167" i="1"/>
  <c r="L167" i="1" a="1"/>
  <c r="L167" i="1" s="1"/>
  <c r="J167" i="1"/>
  <c r="D167" i="1"/>
  <c r="B167" i="1"/>
  <c r="T166" i="1"/>
  <c r="T166" i="1" a="1"/>
  <c r="Q166" i="1"/>
  <c r="Q166" i="1" a="1"/>
  <c r="O166" i="1"/>
  <c r="O166" i="1" a="1"/>
  <c r="N166" i="1" a="1"/>
  <c r="N166" i="1" s="1"/>
  <c r="P166" i="1" s="1"/>
  <c r="M166" i="1"/>
  <c r="J166" i="1"/>
  <c r="D166" i="1"/>
  <c r="B166" i="1"/>
  <c r="T165" i="1"/>
  <c r="T165" i="1" a="1"/>
  <c r="S165" i="1" a="1"/>
  <c r="S165" i="1" s="1"/>
  <c r="Q165" i="1"/>
  <c r="Q165" i="1" a="1"/>
  <c r="O165" i="1"/>
  <c r="O165" i="1" a="1"/>
  <c r="M165" i="1"/>
  <c r="J165" i="1"/>
  <c r="D165" i="1"/>
  <c r="B165" i="1"/>
  <c r="T164" i="1"/>
  <c r="T164" i="1" a="1"/>
  <c r="Q164" i="1"/>
  <c r="Q164" i="1" a="1"/>
  <c r="O164" i="1"/>
  <c r="O164" i="1" a="1"/>
  <c r="M164" i="1"/>
  <c r="J164" i="1"/>
  <c r="D164" i="1"/>
  <c r="B164" i="1"/>
  <c r="T163" i="1"/>
  <c r="T163" i="1" a="1"/>
  <c r="S163" i="1" a="1"/>
  <c r="S163" i="1" s="1"/>
  <c r="Q163" i="1"/>
  <c r="Q163" i="1" a="1"/>
  <c r="O163" i="1"/>
  <c r="O163" i="1" a="1"/>
  <c r="M163" i="1"/>
  <c r="J163" i="1"/>
  <c r="D163" i="1"/>
  <c r="B163" i="1"/>
  <c r="T162" i="1"/>
  <c r="T162" i="1" a="1"/>
  <c r="S162" i="1" a="1"/>
  <c r="S162" i="1" s="1"/>
  <c r="Q162" i="1"/>
  <c r="Q162" i="1" a="1"/>
  <c r="P162" i="1"/>
  <c r="O162" i="1"/>
  <c r="O162" i="1" a="1"/>
  <c r="N162" i="1"/>
  <c r="N162" i="1" a="1"/>
  <c r="M162" i="1"/>
  <c r="L162" i="1" a="1"/>
  <c r="L162" i="1" s="1"/>
  <c r="J162" i="1"/>
  <c r="D162" i="1"/>
  <c r="B162" i="1"/>
  <c r="T161" i="1"/>
  <c r="T161" i="1" a="1"/>
  <c r="S161" i="1" a="1"/>
  <c r="S161" i="1" s="1"/>
  <c r="Q161" i="1"/>
  <c r="Q161" i="1" a="1"/>
  <c r="O161" i="1"/>
  <c r="O161" i="1" a="1"/>
  <c r="N161" i="1" a="1"/>
  <c r="N161" i="1" s="1"/>
  <c r="P161" i="1" s="1"/>
  <c r="M161" i="1"/>
  <c r="L161" i="1" a="1"/>
  <c r="L161" i="1" s="1"/>
  <c r="J161" i="1"/>
  <c r="D161" i="1"/>
  <c r="B161" i="1"/>
  <c r="T160" i="1"/>
  <c r="T160" i="1" a="1"/>
  <c r="S160" i="1"/>
  <c r="S160" i="1" a="1"/>
  <c r="Q160" i="1"/>
  <c r="Q160" i="1" a="1"/>
  <c r="O160" i="1"/>
  <c r="O160" i="1" a="1"/>
  <c r="N160" i="1" a="1"/>
  <c r="N160" i="1" s="1"/>
  <c r="P160" i="1" s="1"/>
  <c r="M160" i="1"/>
  <c r="L160" i="1" a="1"/>
  <c r="L160" i="1" s="1"/>
  <c r="J160" i="1"/>
  <c r="D160" i="1"/>
  <c r="B160" i="1"/>
  <c r="T159" i="1"/>
  <c r="T159" i="1" a="1"/>
  <c r="S159" i="1" a="1"/>
  <c r="S159" i="1" s="1"/>
  <c r="Q159" i="1"/>
  <c r="Q159" i="1" a="1"/>
  <c r="O159" i="1"/>
  <c r="O159" i="1" a="1"/>
  <c r="N159" i="1" a="1"/>
  <c r="N159" i="1" s="1"/>
  <c r="P159" i="1" s="1"/>
  <c r="M159" i="1"/>
  <c r="L159" i="1" a="1"/>
  <c r="L159" i="1" s="1"/>
  <c r="J159" i="1"/>
  <c r="D159" i="1"/>
  <c r="B159" i="1"/>
  <c r="T158" i="1"/>
  <c r="T158" i="1" a="1"/>
  <c r="S158" i="1" a="1"/>
  <c r="S158" i="1" s="1"/>
  <c r="Q158" i="1"/>
  <c r="Q158" i="1" a="1"/>
  <c r="O158" i="1"/>
  <c r="O158" i="1" a="1"/>
  <c r="N158" i="1" a="1"/>
  <c r="N158" i="1" s="1"/>
  <c r="P158" i="1" s="1"/>
  <c r="M158" i="1"/>
  <c r="L158" i="1"/>
  <c r="L158" i="1" a="1"/>
  <c r="J158" i="1"/>
  <c r="D158" i="1"/>
  <c r="B158" i="1"/>
  <c r="T157" i="1"/>
  <c r="T157" i="1" a="1"/>
  <c r="S157" i="1" a="1"/>
  <c r="S157" i="1" s="1"/>
  <c r="Q157" i="1"/>
  <c r="Q157" i="1" a="1"/>
  <c r="O157" i="1"/>
  <c r="O157" i="1" a="1"/>
  <c r="N157" i="1"/>
  <c r="P157" i="1" s="1"/>
  <c r="N157" i="1" a="1"/>
  <c r="M157" i="1"/>
  <c r="L157" i="1"/>
  <c r="L157" i="1" a="1"/>
  <c r="J157" i="1"/>
  <c r="D157" i="1"/>
  <c r="B157" i="1"/>
  <c r="T156" i="1"/>
  <c r="T156" i="1" a="1"/>
  <c r="S156" i="1" a="1"/>
  <c r="S156" i="1" s="1"/>
  <c r="Q156" i="1"/>
  <c r="Q156" i="1" a="1"/>
  <c r="O156" i="1"/>
  <c r="O156" i="1" a="1"/>
  <c r="N156" i="1"/>
  <c r="P156" i="1" s="1"/>
  <c r="N156" i="1" a="1"/>
  <c r="M156" i="1"/>
  <c r="L156" i="1"/>
  <c r="L156" i="1" a="1"/>
  <c r="J156" i="1"/>
  <c r="D156" i="1"/>
  <c r="B156" i="1"/>
  <c r="T155" i="1"/>
  <c r="T155" i="1" a="1"/>
  <c r="S155" i="1" a="1"/>
  <c r="S155" i="1" s="1"/>
  <c r="Q155" i="1"/>
  <c r="Q155" i="1" a="1"/>
  <c r="O155" i="1"/>
  <c r="O155" i="1" a="1"/>
  <c r="N155" i="1"/>
  <c r="P155" i="1" s="1"/>
  <c r="N155" i="1" a="1"/>
  <c r="M155" i="1"/>
  <c r="L155" i="1"/>
  <c r="L155" i="1" a="1"/>
  <c r="J155" i="1"/>
  <c r="D155" i="1"/>
  <c r="B155" i="1"/>
  <c r="T154" i="1"/>
  <c r="T154" i="1" a="1"/>
  <c r="Q154" i="1"/>
  <c r="Q154" i="1" a="1"/>
  <c r="O154" i="1"/>
  <c r="O154" i="1" a="1"/>
  <c r="M154" i="1"/>
  <c r="J154" i="1"/>
  <c r="D154" i="1"/>
  <c r="B154" i="1"/>
  <c r="T153" i="1"/>
  <c r="T153" i="1" a="1"/>
  <c r="S153" i="1" a="1"/>
  <c r="S153" i="1" s="1"/>
  <c r="Q153" i="1"/>
  <c r="Q153" i="1" a="1"/>
  <c r="O153" i="1"/>
  <c r="O153" i="1" a="1"/>
  <c r="M153" i="1"/>
  <c r="L153" i="1" a="1"/>
  <c r="L153" i="1" s="1"/>
  <c r="J153" i="1"/>
  <c r="D153" i="1"/>
  <c r="B153" i="1"/>
  <c r="T152" i="1"/>
  <c r="T152" i="1" a="1"/>
  <c r="S152" i="1" a="1"/>
  <c r="S152" i="1" s="1"/>
  <c r="Q152" i="1"/>
  <c r="Q152" i="1" a="1"/>
  <c r="O152" i="1"/>
  <c r="O152" i="1" a="1"/>
  <c r="N152" i="1" a="1"/>
  <c r="N152" i="1" s="1"/>
  <c r="P152" i="1" s="1"/>
  <c r="M152" i="1"/>
  <c r="L152" i="1" a="1"/>
  <c r="L152" i="1" s="1"/>
  <c r="J152" i="1"/>
  <c r="D152" i="1"/>
  <c r="B152" i="1"/>
  <c r="T151" i="1"/>
  <c r="T151" i="1" a="1"/>
  <c r="Q151" i="1"/>
  <c r="Q151" i="1" a="1"/>
  <c r="O151" i="1"/>
  <c r="O151" i="1" a="1"/>
  <c r="N151" i="1" a="1"/>
  <c r="N151" i="1" s="1"/>
  <c r="P151" i="1" s="1"/>
  <c r="M151" i="1"/>
  <c r="L151" i="1" a="1"/>
  <c r="L151" i="1" s="1"/>
  <c r="J151" i="1"/>
  <c r="D151" i="1"/>
  <c r="B151" i="1"/>
  <c r="T150" i="1"/>
  <c r="T150" i="1" a="1"/>
  <c r="S150" i="1"/>
  <c r="S150" i="1" a="1"/>
  <c r="Q150" i="1"/>
  <c r="Q150" i="1" a="1"/>
  <c r="O150" i="1"/>
  <c r="O150" i="1" a="1"/>
  <c r="N150" i="1" a="1"/>
  <c r="N150" i="1" s="1"/>
  <c r="P150" i="1" s="1"/>
  <c r="M150" i="1"/>
  <c r="L150" i="1"/>
  <c r="L150" i="1" a="1"/>
  <c r="J150" i="1"/>
  <c r="D150" i="1"/>
  <c r="B150" i="1"/>
  <c r="T149" i="1"/>
  <c r="T149" i="1" a="1"/>
  <c r="S149" i="1" a="1"/>
  <c r="S149" i="1" s="1"/>
  <c r="Q149" i="1"/>
  <c r="Q149" i="1" a="1"/>
  <c r="O149" i="1"/>
  <c r="O149" i="1" a="1"/>
  <c r="N149" i="1"/>
  <c r="P149" i="1" s="1"/>
  <c r="N149" i="1" a="1"/>
  <c r="M149" i="1"/>
  <c r="L149" i="1"/>
  <c r="L149" i="1" a="1"/>
  <c r="J149" i="1"/>
  <c r="D149" i="1"/>
  <c r="B149" i="1"/>
  <c r="T148" i="1"/>
  <c r="T148" i="1" a="1"/>
  <c r="S148" i="1" a="1"/>
  <c r="S148" i="1" s="1"/>
  <c r="Q148" i="1"/>
  <c r="Q148" i="1" a="1"/>
  <c r="O148" i="1"/>
  <c r="O148" i="1" a="1"/>
  <c r="N148" i="1"/>
  <c r="P148" i="1" s="1"/>
  <c r="N148" i="1" a="1"/>
  <c r="M148" i="1"/>
  <c r="L148" i="1"/>
  <c r="L148" i="1" a="1"/>
  <c r="J148" i="1"/>
  <c r="D148" i="1"/>
  <c r="B148" i="1"/>
  <c r="T147" i="1"/>
  <c r="T147" i="1" a="1"/>
  <c r="S147" i="1" a="1"/>
  <c r="S147" i="1" s="1"/>
  <c r="Q147" i="1"/>
  <c r="Q147" i="1" a="1"/>
  <c r="O147" i="1"/>
  <c r="O147" i="1" a="1"/>
  <c r="N147" i="1"/>
  <c r="P147" i="1" s="1"/>
  <c r="N147" i="1" a="1"/>
  <c r="M147" i="1"/>
  <c r="L147" i="1"/>
  <c r="L147" i="1" a="1"/>
  <c r="J147" i="1"/>
  <c r="D147" i="1"/>
  <c r="B147" i="1"/>
  <c r="T146" i="1"/>
  <c r="T146" i="1" a="1"/>
  <c r="S146" i="1" a="1"/>
  <c r="S146" i="1" s="1"/>
  <c r="Q146" i="1"/>
  <c r="Q146" i="1" a="1"/>
  <c r="P146" i="1"/>
  <c r="O146" i="1"/>
  <c r="O146" i="1" a="1"/>
  <c r="N146" i="1"/>
  <c r="N146" i="1" a="1"/>
  <c r="M146" i="1"/>
  <c r="L146" i="1" a="1"/>
  <c r="L146" i="1" s="1"/>
  <c r="J146" i="1"/>
  <c r="D146" i="1"/>
  <c r="B146" i="1"/>
  <c r="T145" i="1"/>
  <c r="T145" i="1" a="1"/>
  <c r="S145" i="1" a="1"/>
  <c r="S145" i="1" s="1"/>
  <c r="Q145" i="1"/>
  <c r="Q145" i="1" a="1"/>
  <c r="O145" i="1"/>
  <c r="O145" i="1" a="1"/>
  <c r="N145" i="1" a="1"/>
  <c r="N145" i="1" s="1"/>
  <c r="P145" i="1" s="1"/>
  <c r="M145" i="1"/>
  <c r="L145" i="1" a="1"/>
  <c r="L145" i="1" s="1"/>
  <c r="J145" i="1"/>
  <c r="D145" i="1"/>
  <c r="B145" i="1"/>
  <c r="T144" i="1"/>
  <c r="T144" i="1" a="1"/>
  <c r="S144" i="1"/>
  <c r="S144" i="1" a="1"/>
  <c r="Q144" i="1"/>
  <c r="Q144" i="1" a="1"/>
  <c r="O144" i="1"/>
  <c r="O144" i="1" a="1"/>
  <c r="N144" i="1" a="1"/>
  <c r="N144" i="1" s="1"/>
  <c r="P144" i="1" s="1"/>
  <c r="M144" i="1"/>
  <c r="L144" i="1" a="1"/>
  <c r="L144" i="1" s="1"/>
  <c r="J144" i="1"/>
  <c r="D144" i="1"/>
  <c r="B144" i="1"/>
  <c r="T143" i="1"/>
  <c r="T143" i="1" a="1"/>
  <c r="S143" i="1" a="1"/>
  <c r="S143" i="1" s="1"/>
  <c r="Q143" i="1"/>
  <c r="Q143" i="1" a="1"/>
  <c r="O143" i="1"/>
  <c r="O143" i="1" a="1"/>
  <c r="N143" i="1" a="1"/>
  <c r="N143" i="1" s="1"/>
  <c r="P143" i="1" s="1"/>
  <c r="M143" i="1"/>
  <c r="L143" i="1" a="1"/>
  <c r="L143" i="1" s="1"/>
  <c r="J143" i="1"/>
  <c r="D143" i="1"/>
  <c r="B143" i="1"/>
  <c r="T142" i="1"/>
  <c r="T142" i="1" a="1"/>
  <c r="Q142" i="1"/>
  <c r="Q142" i="1" a="1"/>
  <c r="O142" i="1"/>
  <c r="O142" i="1" a="1"/>
  <c r="N142" i="1" a="1"/>
  <c r="N142" i="1" s="1"/>
  <c r="P142" i="1" s="1"/>
  <c r="M142" i="1"/>
  <c r="J142" i="1"/>
  <c r="D142" i="1"/>
  <c r="B142" i="1"/>
  <c r="T141" i="1"/>
  <c r="T141" i="1" a="1"/>
  <c r="S141" i="1" a="1"/>
  <c r="S141" i="1" s="1"/>
  <c r="Q141" i="1"/>
  <c r="Q141" i="1" a="1"/>
  <c r="O141" i="1"/>
  <c r="O141" i="1" a="1"/>
  <c r="M141" i="1"/>
  <c r="J141" i="1"/>
  <c r="D141" i="1"/>
  <c r="B141" i="1"/>
  <c r="T140" i="1"/>
  <c r="T140" i="1" a="1"/>
  <c r="Q140" i="1"/>
  <c r="Q140" i="1" a="1"/>
  <c r="O140" i="1"/>
  <c r="O140" i="1" a="1"/>
  <c r="M140" i="1"/>
  <c r="J140" i="1"/>
  <c r="D140" i="1"/>
  <c r="B140" i="1"/>
  <c r="T139" i="1"/>
  <c r="T139" i="1" a="1"/>
  <c r="S139" i="1" a="1"/>
  <c r="S139" i="1" s="1"/>
  <c r="Q139" i="1"/>
  <c r="Q139" i="1" a="1"/>
  <c r="O139" i="1"/>
  <c r="O139" i="1" a="1"/>
  <c r="M139" i="1"/>
  <c r="J139" i="1"/>
  <c r="D139" i="1"/>
  <c r="B139" i="1"/>
  <c r="T138" i="1"/>
  <c r="T138" i="1" a="1"/>
  <c r="S138" i="1" a="1"/>
  <c r="S138" i="1" s="1"/>
  <c r="R138" i="1" a="1"/>
  <c r="R138" i="1" s="1"/>
  <c r="Q138" i="1"/>
  <c r="Q138" i="1" a="1"/>
  <c r="P138" i="1"/>
  <c r="O138" i="1"/>
  <c r="O138" i="1" a="1"/>
  <c r="N138" i="1"/>
  <c r="N138" i="1" a="1"/>
  <c r="M138" i="1"/>
  <c r="L138" i="1" a="1"/>
  <c r="L138" i="1" s="1"/>
  <c r="J138" i="1"/>
  <c r="D138" i="1"/>
  <c r="B138" i="1"/>
  <c r="T137" i="1"/>
  <c r="T137" i="1" a="1"/>
  <c r="S137" i="1" a="1"/>
  <c r="S137" i="1" s="1"/>
  <c r="R137" i="1" a="1"/>
  <c r="R137" i="1" s="1"/>
  <c r="Q137" i="1"/>
  <c r="Q137" i="1" a="1"/>
  <c r="O137" i="1"/>
  <c r="O137" i="1" a="1"/>
  <c r="N137" i="1" a="1"/>
  <c r="N137" i="1" s="1"/>
  <c r="P137" i="1" s="1"/>
  <c r="M137" i="1"/>
  <c r="L137" i="1" a="1"/>
  <c r="L137" i="1" s="1"/>
  <c r="J137" i="1"/>
  <c r="D137" i="1"/>
  <c r="B137" i="1"/>
  <c r="T136" i="1"/>
  <c r="T136" i="1" a="1"/>
  <c r="S136" i="1" a="1"/>
  <c r="S136" i="1" s="1"/>
  <c r="R136" i="1" a="1"/>
  <c r="R136" i="1" s="1"/>
  <c r="Q136" i="1"/>
  <c r="Q136" i="1" a="1"/>
  <c r="O136" i="1"/>
  <c r="O136" i="1" a="1"/>
  <c r="N136" i="1" a="1"/>
  <c r="N136" i="1" s="1"/>
  <c r="P136" i="1" s="1"/>
  <c r="M136" i="1"/>
  <c r="L136" i="1" a="1"/>
  <c r="L136" i="1" s="1"/>
  <c r="J136" i="1"/>
  <c r="D136" i="1"/>
  <c r="B136" i="1"/>
  <c r="T135" i="1"/>
  <c r="T135" i="1" a="1"/>
  <c r="S135" i="1" a="1"/>
  <c r="S135" i="1" s="1"/>
  <c r="Q135" i="1"/>
  <c r="Q135" i="1" a="1"/>
  <c r="O135" i="1"/>
  <c r="O135" i="1" a="1"/>
  <c r="N135" i="1" a="1"/>
  <c r="N135" i="1" s="1"/>
  <c r="P135" i="1" s="1"/>
  <c r="M135" i="1"/>
  <c r="L135" i="1" a="1"/>
  <c r="L135" i="1" s="1"/>
  <c r="J135" i="1"/>
  <c r="D135" i="1"/>
  <c r="B135" i="1"/>
  <c r="T134" i="1"/>
  <c r="T134" i="1" a="1"/>
  <c r="S134" i="1" a="1"/>
  <c r="S134" i="1" s="1"/>
  <c r="Q134" i="1"/>
  <c r="Q134" i="1" a="1"/>
  <c r="O134" i="1"/>
  <c r="O134" i="1" a="1"/>
  <c r="N134" i="1" a="1"/>
  <c r="N134" i="1" s="1"/>
  <c r="P134" i="1" s="1"/>
  <c r="M134" i="1"/>
  <c r="L134" i="1"/>
  <c r="L134" i="1" a="1"/>
  <c r="J134" i="1"/>
  <c r="D134" i="1"/>
  <c r="B134" i="1"/>
  <c r="T133" i="1"/>
  <c r="T133" i="1" a="1"/>
  <c r="S133" i="1" a="1"/>
  <c r="S133" i="1" s="1"/>
  <c r="Q133" i="1"/>
  <c r="Q133" i="1" a="1"/>
  <c r="O133" i="1"/>
  <c r="O133" i="1" a="1"/>
  <c r="N133" i="1"/>
  <c r="P133" i="1" s="1"/>
  <c r="N133" i="1" a="1"/>
  <c r="M133" i="1"/>
  <c r="L133" i="1"/>
  <c r="L133" i="1" a="1"/>
  <c r="J133" i="1"/>
  <c r="D133" i="1"/>
  <c r="B133" i="1"/>
  <c r="T132" i="1"/>
  <c r="T132" i="1" a="1"/>
  <c r="S132" i="1" a="1"/>
  <c r="S132" i="1" s="1"/>
  <c r="Q132" i="1"/>
  <c r="Q132" i="1" a="1"/>
  <c r="O132" i="1"/>
  <c r="O132" i="1" a="1"/>
  <c r="N132" i="1"/>
  <c r="P132" i="1" s="1"/>
  <c r="N132" i="1" a="1"/>
  <c r="M132" i="1"/>
  <c r="L132" i="1"/>
  <c r="L132" i="1" a="1"/>
  <c r="J132" i="1"/>
  <c r="D132" i="1"/>
  <c r="B132" i="1"/>
  <c r="T131" i="1"/>
  <c r="T131" i="1" a="1"/>
  <c r="S131" i="1" a="1"/>
  <c r="S131" i="1" s="1"/>
  <c r="Q131" i="1"/>
  <c r="Q131" i="1" a="1"/>
  <c r="O131" i="1"/>
  <c r="O131" i="1" a="1"/>
  <c r="N131" i="1"/>
  <c r="P131" i="1" s="1"/>
  <c r="N131" i="1" a="1"/>
  <c r="M131" i="1"/>
  <c r="L131" i="1"/>
  <c r="L131" i="1" a="1"/>
  <c r="J131" i="1"/>
  <c r="D131" i="1"/>
  <c r="B131" i="1"/>
  <c r="T130" i="1"/>
  <c r="T130" i="1" a="1"/>
  <c r="S130" i="1" a="1"/>
  <c r="S130" i="1" s="1"/>
  <c r="Q130" i="1"/>
  <c r="Q130" i="1" a="1"/>
  <c r="O130" i="1"/>
  <c r="O130" i="1" a="1"/>
  <c r="M130" i="1"/>
  <c r="J130" i="1"/>
  <c r="D130" i="1"/>
  <c r="B130" i="1"/>
  <c r="T129" i="1"/>
  <c r="T129" i="1" a="1"/>
  <c r="Q129" i="1"/>
  <c r="Q129" i="1" a="1"/>
  <c r="O129" i="1"/>
  <c r="O129" i="1" a="1"/>
  <c r="M129" i="1"/>
  <c r="L129" i="1" a="1"/>
  <c r="L129" i="1" s="1"/>
  <c r="J129" i="1"/>
  <c r="D129" i="1"/>
  <c r="B129" i="1"/>
  <c r="T128" i="1"/>
  <c r="T128" i="1" a="1"/>
  <c r="S128" i="1" a="1"/>
  <c r="S128" i="1" s="1"/>
  <c r="Q128" i="1"/>
  <c r="Q128" i="1" a="1"/>
  <c r="O128" i="1"/>
  <c r="O128" i="1" a="1"/>
  <c r="N128" i="1" a="1"/>
  <c r="N128" i="1" s="1"/>
  <c r="P128" i="1" s="1"/>
  <c r="M128" i="1"/>
  <c r="L128" i="1" a="1"/>
  <c r="L128" i="1" s="1"/>
  <c r="J128" i="1"/>
  <c r="D128" i="1"/>
  <c r="B128" i="1"/>
  <c r="T127" i="1"/>
  <c r="T127" i="1" a="1"/>
  <c r="Q127" i="1"/>
  <c r="Q127" i="1" a="1"/>
  <c r="O127" i="1"/>
  <c r="O127" i="1" a="1"/>
  <c r="N127" i="1" a="1"/>
  <c r="N127" i="1" s="1"/>
  <c r="P127" i="1" s="1"/>
  <c r="M127" i="1"/>
  <c r="L127" i="1" a="1"/>
  <c r="L127" i="1" s="1"/>
  <c r="J127" i="1"/>
  <c r="D127" i="1"/>
  <c r="B127" i="1"/>
  <c r="T126" i="1"/>
  <c r="T126" i="1" a="1"/>
  <c r="S126" i="1" a="1"/>
  <c r="S126" i="1" s="1"/>
  <c r="Q126" i="1"/>
  <c r="Q126" i="1" a="1"/>
  <c r="O126" i="1"/>
  <c r="O126" i="1" a="1"/>
  <c r="N126" i="1" a="1"/>
  <c r="N126" i="1" s="1"/>
  <c r="P126" i="1" s="1"/>
  <c r="M126" i="1"/>
  <c r="L126" i="1"/>
  <c r="L126" i="1" a="1"/>
  <c r="J126" i="1"/>
  <c r="D126" i="1"/>
  <c r="B126" i="1"/>
  <c r="T125" i="1"/>
  <c r="T125" i="1" a="1"/>
  <c r="S125" i="1" a="1"/>
  <c r="S125" i="1" s="1"/>
  <c r="Q125" i="1"/>
  <c r="Q125" i="1" a="1"/>
  <c r="O125" i="1"/>
  <c r="O125" i="1" a="1"/>
  <c r="N125" i="1"/>
  <c r="P125" i="1" s="1"/>
  <c r="N125" i="1" a="1"/>
  <c r="M125" i="1"/>
  <c r="L125" i="1"/>
  <c r="L125" i="1" a="1"/>
  <c r="J125" i="1"/>
  <c r="D125" i="1"/>
  <c r="B125" i="1"/>
  <c r="T124" i="1"/>
  <c r="T124" i="1" a="1"/>
  <c r="S124" i="1" a="1"/>
  <c r="S124" i="1" s="1"/>
  <c r="Q124" i="1"/>
  <c r="Q124" i="1" a="1"/>
  <c r="O124" i="1"/>
  <c r="O124" i="1" a="1"/>
  <c r="N124" i="1"/>
  <c r="P124" i="1" s="1"/>
  <c r="N124" i="1" a="1"/>
  <c r="M124" i="1"/>
  <c r="L124" i="1"/>
  <c r="L124" i="1" a="1"/>
  <c r="J124" i="1"/>
  <c r="D124" i="1"/>
  <c r="B124" i="1"/>
  <c r="T123" i="1"/>
  <c r="T123" i="1" a="1"/>
  <c r="S123" i="1" a="1"/>
  <c r="S123" i="1" s="1"/>
  <c r="Q123" i="1"/>
  <c r="Q123" i="1" a="1"/>
  <c r="P123" i="1"/>
  <c r="O123" i="1"/>
  <c r="O123" i="1" a="1"/>
  <c r="N123" i="1"/>
  <c r="N123" i="1" a="1"/>
  <c r="M123" i="1"/>
  <c r="L123" i="1"/>
  <c r="L123" i="1" a="1"/>
  <c r="J123" i="1"/>
  <c r="D123" i="1"/>
  <c r="B123" i="1"/>
  <c r="T122" i="1"/>
  <c r="T122" i="1" a="1"/>
  <c r="S122" i="1" a="1"/>
  <c r="S122" i="1" s="1"/>
  <c r="Q122" i="1"/>
  <c r="Q122" i="1" a="1"/>
  <c r="P122" i="1"/>
  <c r="O122" i="1"/>
  <c r="O122" i="1" a="1"/>
  <c r="N122" i="1"/>
  <c r="N122" i="1" a="1"/>
  <c r="M122" i="1"/>
  <c r="L122" i="1" a="1"/>
  <c r="L122" i="1" s="1"/>
  <c r="J122" i="1"/>
  <c r="D122" i="1"/>
  <c r="B122" i="1"/>
  <c r="T121" i="1"/>
  <c r="T121" i="1" a="1"/>
  <c r="S121" i="1" a="1"/>
  <c r="S121" i="1" s="1"/>
  <c r="Q121" i="1"/>
  <c r="Q121" i="1" a="1"/>
  <c r="O121" i="1"/>
  <c r="O121" i="1" a="1"/>
  <c r="N121" i="1" a="1"/>
  <c r="N121" i="1" s="1"/>
  <c r="P121" i="1" s="1"/>
  <c r="M121" i="1"/>
  <c r="L121" i="1" a="1"/>
  <c r="L121" i="1" s="1"/>
  <c r="J121" i="1"/>
  <c r="D121" i="1"/>
  <c r="B121" i="1"/>
  <c r="T120" i="1"/>
  <c r="T120" i="1" a="1"/>
  <c r="S120" i="1" a="1"/>
  <c r="S120" i="1" s="1"/>
  <c r="Q120" i="1"/>
  <c r="Q120" i="1" a="1"/>
  <c r="O120" i="1"/>
  <c r="O120" i="1" a="1"/>
  <c r="N120" i="1" a="1"/>
  <c r="N120" i="1" s="1"/>
  <c r="P120" i="1" s="1"/>
  <c r="M120" i="1"/>
  <c r="L120" i="1" a="1"/>
  <c r="L120" i="1" s="1"/>
  <c r="J120" i="1"/>
  <c r="D120" i="1"/>
  <c r="B120" i="1"/>
  <c r="T119" i="1"/>
  <c r="T119" i="1" a="1"/>
  <c r="S119" i="1" a="1"/>
  <c r="S119" i="1" s="1"/>
  <c r="Q119" i="1"/>
  <c r="Q119" i="1" a="1"/>
  <c r="O119" i="1"/>
  <c r="O119" i="1" a="1"/>
  <c r="N119" i="1" a="1"/>
  <c r="N119" i="1" s="1"/>
  <c r="P119" i="1" s="1"/>
  <c r="M119" i="1"/>
  <c r="L119" i="1" a="1"/>
  <c r="L119" i="1" s="1"/>
  <c r="J119" i="1"/>
  <c r="D119" i="1"/>
  <c r="B119" i="1"/>
  <c r="T118" i="1"/>
  <c r="T118" i="1" a="1"/>
  <c r="Q118" i="1"/>
  <c r="Q118" i="1" a="1"/>
  <c r="O118" i="1"/>
  <c r="O118" i="1" a="1"/>
  <c r="N118" i="1" a="1"/>
  <c r="N118" i="1" s="1"/>
  <c r="P118" i="1" s="1"/>
  <c r="M118" i="1"/>
  <c r="J118" i="1"/>
  <c r="D118" i="1"/>
  <c r="B118" i="1"/>
  <c r="T117" i="1"/>
  <c r="T117" i="1" a="1"/>
  <c r="Q117" i="1"/>
  <c r="Q117" i="1" a="1"/>
  <c r="O117" i="1"/>
  <c r="O117" i="1" a="1"/>
  <c r="M117" i="1"/>
  <c r="J117" i="1"/>
  <c r="D117" i="1"/>
  <c r="B117" i="1"/>
  <c r="T116" i="1"/>
  <c r="T116" i="1" a="1"/>
  <c r="S116" i="1" a="1"/>
  <c r="S116" i="1" s="1"/>
  <c r="Q116" i="1"/>
  <c r="Q116" i="1" a="1"/>
  <c r="O116" i="1"/>
  <c r="O116" i="1" a="1"/>
  <c r="M116" i="1"/>
  <c r="J116" i="1"/>
  <c r="D116" i="1"/>
  <c r="B116" i="1"/>
  <c r="T115" i="1"/>
  <c r="T115" i="1" a="1"/>
  <c r="Q115" i="1"/>
  <c r="Q115" i="1" a="1"/>
  <c r="O115" i="1"/>
  <c r="O115" i="1" a="1"/>
  <c r="M115" i="1"/>
  <c r="J115" i="1"/>
  <c r="D115" i="1"/>
  <c r="B115" i="1"/>
  <c r="T114" i="1"/>
  <c r="T114" i="1" a="1"/>
  <c r="S114" i="1" a="1"/>
  <c r="S114" i="1" s="1"/>
  <c r="Q114" i="1"/>
  <c r="Q114" i="1" a="1"/>
  <c r="P114" i="1"/>
  <c r="O114" i="1"/>
  <c r="O114" i="1" a="1"/>
  <c r="N114" i="1"/>
  <c r="N114" i="1" a="1"/>
  <c r="M114" i="1"/>
  <c r="L114" i="1" a="1"/>
  <c r="L114" i="1" s="1"/>
  <c r="J114" i="1"/>
  <c r="D114" i="1"/>
  <c r="B114" i="1"/>
  <c r="T113" i="1"/>
  <c r="T113" i="1" a="1"/>
  <c r="S113" i="1" a="1"/>
  <c r="S113" i="1" s="1"/>
  <c r="Q113" i="1"/>
  <c r="Q113" i="1" a="1"/>
  <c r="O113" i="1"/>
  <c r="O113" i="1" a="1"/>
  <c r="N113" i="1" a="1"/>
  <c r="N113" i="1" s="1"/>
  <c r="P113" i="1" s="1"/>
  <c r="M113" i="1"/>
  <c r="L113" i="1" a="1"/>
  <c r="L113" i="1" s="1"/>
  <c r="J113" i="1"/>
  <c r="D113" i="1"/>
  <c r="B113" i="1"/>
  <c r="T112" i="1"/>
  <c r="T112" i="1" a="1"/>
  <c r="S112" i="1" a="1"/>
  <c r="S112" i="1" s="1"/>
  <c r="Q112" i="1"/>
  <c r="Q112" i="1" a="1"/>
  <c r="O112" i="1"/>
  <c r="O112" i="1" a="1"/>
  <c r="N112" i="1" a="1"/>
  <c r="N112" i="1" s="1"/>
  <c r="P112" i="1" s="1"/>
  <c r="M112" i="1"/>
  <c r="L112" i="1" a="1"/>
  <c r="L112" i="1" s="1"/>
  <c r="J112" i="1"/>
  <c r="D112" i="1"/>
  <c r="B112" i="1"/>
  <c r="T111" i="1"/>
  <c r="T111" i="1" a="1"/>
  <c r="S111" i="1" a="1"/>
  <c r="S111" i="1" s="1"/>
  <c r="Q111" i="1"/>
  <c r="Q111" i="1" a="1"/>
  <c r="O111" i="1"/>
  <c r="O111" i="1" a="1"/>
  <c r="N111" i="1" a="1"/>
  <c r="N111" i="1" s="1"/>
  <c r="P111" i="1" s="1"/>
  <c r="M111" i="1"/>
  <c r="L111" i="1" a="1"/>
  <c r="L111" i="1" s="1"/>
  <c r="J111" i="1"/>
  <c r="D111" i="1"/>
  <c r="B111" i="1"/>
  <c r="T110" i="1"/>
  <c r="T110" i="1" a="1"/>
  <c r="S110" i="1"/>
  <c r="S110" i="1" a="1"/>
  <c r="Q110" i="1"/>
  <c r="Q110" i="1" a="1"/>
  <c r="O110" i="1"/>
  <c r="O110" i="1" a="1"/>
  <c r="N110" i="1" a="1"/>
  <c r="N110" i="1" s="1"/>
  <c r="P110" i="1" s="1"/>
  <c r="M110" i="1"/>
  <c r="L110" i="1"/>
  <c r="L110" i="1" a="1"/>
  <c r="J110" i="1"/>
  <c r="D110" i="1"/>
  <c r="B110" i="1"/>
  <c r="T109" i="1"/>
  <c r="T109" i="1" a="1"/>
  <c r="S109" i="1" a="1"/>
  <c r="S109" i="1" s="1"/>
  <c r="Q109" i="1"/>
  <c r="Q109" i="1" a="1"/>
  <c r="O109" i="1"/>
  <c r="O109" i="1" a="1"/>
  <c r="N109" i="1"/>
  <c r="P109" i="1" s="1"/>
  <c r="N109" i="1" a="1"/>
  <c r="M109" i="1"/>
  <c r="L109" i="1"/>
  <c r="L109" i="1" a="1"/>
  <c r="J109" i="1"/>
  <c r="D109" i="1"/>
  <c r="B109" i="1"/>
  <c r="T108" i="1"/>
  <c r="T108" i="1" a="1"/>
  <c r="S108" i="1" a="1"/>
  <c r="S108" i="1" s="1"/>
  <c r="Q108" i="1"/>
  <c r="Q108" i="1" a="1"/>
  <c r="O108" i="1"/>
  <c r="O108" i="1" a="1"/>
  <c r="N108" i="1"/>
  <c r="P108" i="1" s="1"/>
  <c r="N108" i="1" a="1"/>
  <c r="M108" i="1"/>
  <c r="L108" i="1"/>
  <c r="L108" i="1" a="1"/>
  <c r="J108" i="1"/>
  <c r="D108" i="1"/>
  <c r="B108" i="1"/>
  <c r="T107" i="1"/>
  <c r="T107" i="1" a="1"/>
  <c r="S107" i="1" a="1"/>
  <c r="S107" i="1" s="1"/>
  <c r="Q107" i="1"/>
  <c r="Q107" i="1" a="1"/>
  <c r="P107" i="1"/>
  <c r="O107" i="1"/>
  <c r="O107" i="1" a="1"/>
  <c r="N107" i="1"/>
  <c r="N107" i="1" a="1"/>
  <c r="M107" i="1"/>
  <c r="L107" i="1"/>
  <c r="L107" i="1" a="1"/>
  <c r="J107" i="1"/>
  <c r="D107" i="1"/>
  <c r="B107" i="1"/>
  <c r="T106" i="1"/>
  <c r="T106" i="1" a="1"/>
  <c r="Q106" i="1"/>
  <c r="Q106" i="1" a="1"/>
  <c r="O106" i="1"/>
  <c r="O106" i="1" a="1"/>
  <c r="M106" i="1"/>
  <c r="J106" i="1"/>
  <c r="D106" i="1"/>
  <c r="B106" i="1"/>
  <c r="T105" i="1"/>
  <c r="T105" i="1" a="1"/>
  <c r="S105" i="1" a="1"/>
  <c r="S105" i="1" s="1"/>
  <c r="Q105" i="1"/>
  <c r="Q105" i="1" a="1"/>
  <c r="O105" i="1"/>
  <c r="O105" i="1" a="1"/>
  <c r="M105" i="1"/>
  <c r="L105" i="1" a="1"/>
  <c r="L105" i="1" s="1"/>
  <c r="J105" i="1"/>
  <c r="D105" i="1"/>
  <c r="B105" i="1"/>
  <c r="T104" i="1"/>
  <c r="T104" i="1" a="1"/>
  <c r="Q104" i="1"/>
  <c r="Q104" i="1" a="1"/>
  <c r="O104" i="1"/>
  <c r="O104" i="1" a="1"/>
  <c r="N104" i="1" a="1"/>
  <c r="N104" i="1" s="1"/>
  <c r="P104" i="1" s="1"/>
  <c r="M104" i="1"/>
  <c r="L104" i="1" a="1"/>
  <c r="L104" i="1" s="1"/>
  <c r="J104" i="1"/>
  <c r="D104" i="1"/>
  <c r="B104" i="1"/>
  <c r="T103" i="1"/>
  <c r="T103" i="1" a="1"/>
  <c r="S103" i="1" a="1"/>
  <c r="S103" i="1" s="1"/>
  <c r="Q103" i="1"/>
  <c r="Q103" i="1" a="1"/>
  <c r="O103" i="1"/>
  <c r="O103" i="1" a="1"/>
  <c r="N103" i="1" a="1"/>
  <c r="N103" i="1" s="1"/>
  <c r="P103" i="1" s="1"/>
  <c r="M103" i="1"/>
  <c r="L103" i="1" a="1"/>
  <c r="L103" i="1" s="1"/>
  <c r="J103" i="1"/>
  <c r="D103" i="1"/>
  <c r="B103" i="1"/>
  <c r="T102" i="1"/>
  <c r="T102" i="1" a="1"/>
  <c r="S102" i="1"/>
  <c r="S102" i="1" a="1"/>
  <c r="Q102" i="1"/>
  <c r="Q102" i="1" a="1"/>
  <c r="O102" i="1"/>
  <c r="O102" i="1" a="1"/>
  <c r="N102" i="1" a="1"/>
  <c r="N102" i="1" s="1"/>
  <c r="P102" i="1" s="1"/>
  <c r="M102" i="1"/>
  <c r="L102" i="1"/>
  <c r="L102" i="1" a="1"/>
  <c r="J102" i="1"/>
  <c r="D102" i="1"/>
  <c r="B102" i="1"/>
  <c r="T101" i="1"/>
  <c r="T101" i="1" a="1"/>
  <c r="S101" i="1" a="1"/>
  <c r="S101" i="1" s="1"/>
  <c r="R101" i="1" a="1"/>
  <c r="R101" i="1" s="1"/>
  <c r="Q101" i="1"/>
  <c r="Q101" i="1" a="1"/>
  <c r="O101" i="1"/>
  <c r="O101" i="1" a="1"/>
  <c r="N101" i="1"/>
  <c r="P101" i="1" s="1"/>
  <c r="N101" i="1" a="1"/>
  <c r="M101" i="1"/>
  <c r="L101" i="1"/>
  <c r="L101" i="1" a="1"/>
  <c r="J101" i="1"/>
  <c r="D101" i="1"/>
  <c r="B101" i="1"/>
  <c r="T100" i="1"/>
  <c r="T100" i="1" a="1"/>
  <c r="S100" i="1"/>
  <c r="S100" i="1" a="1"/>
  <c r="R100" i="1" a="1"/>
  <c r="R100" i="1" s="1"/>
  <c r="Q100" i="1"/>
  <c r="Q100" i="1" a="1"/>
  <c r="O100" i="1"/>
  <c r="O100" i="1" a="1"/>
  <c r="N100" i="1"/>
  <c r="P100" i="1" s="1"/>
  <c r="N100" i="1" a="1"/>
  <c r="M100" i="1"/>
  <c r="L100" i="1"/>
  <c r="L100" i="1" a="1"/>
  <c r="J100" i="1"/>
  <c r="D100" i="1"/>
  <c r="B100" i="1"/>
  <c r="T99" i="1"/>
  <c r="S99" i="1"/>
  <c r="R99" i="1"/>
  <c r="Q99" i="1"/>
  <c r="L99" i="1"/>
  <c r="T98" i="1"/>
  <c r="S98" i="1"/>
  <c r="R98" i="1"/>
  <c r="Q98" i="1"/>
  <c r="L98" i="1"/>
  <c r="T97" i="1"/>
  <c r="S97" i="1"/>
  <c r="R97" i="1"/>
  <c r="Q97" i="1"/>
  <c r="L97" i="1"/>
  <c r="T96" i="1"/>
  <c r="S96" i="1"/>
  <c r="R96" i="1"/>
  <c r="Q96" i="1"/>
  <c r="L96" i="1"/>
  <c r="T95" i="1"/>
  <c r="S95" i="1"/>
  <c r="R95" i="1"/>
  <c r="Q95" i="1"/>
  <c r="L95" i="1"/>
  <c r="T94" i="1"/>
  <c r="S94" i="1"/>
  <c r="R94" i="1"/>
  <c r="Q94" i="1"/>
  <c r="L94" i="1"/>
  <c r="T93" i="1"/>
  <c r="S93" i="1"/>
  <c r="Q93" i="1"/>
  <c r="L93" i="1"/>
  <c r="T92" i="1"/>
  <c r="S92" i="1"/>
  <c r="R92" i="1"/>
  <c r="Q92" i="1"/>
  <c r="L92" i="1"/>
  <c r="T91" i="1"/>
  <c r="S91" i="1"/>
  <c r="Q91" i="1"/>
  <c r="L91" i="1"/>
  <c r="K91" i="1"/>
  <c r="K91" i="1" a="1"/>
  <c r="T90" i="1"/>
  <c r="S90" i="1"/>
  <c r="Q90" i="1"/>
  <c r="L90" i="1"/>
  <c r="T89" i="1"/>
  <c r="R89" i="1"/>
  <c r="Q89" i="1"/>
  <c r="L89" i="1"/>
  <c r="S88" i="1"/>
  <c r="R88" i="1"/>
  <c r="Q88" i="1"/>
  <c r="L88" i="1"/>
  <c r="T87" i="1"/>
  <c r="S87" i="1"/>
  <c r="Q87" i="1"/>
  <c r="T86" i="1"/>
  <c r="S86" i="1"/>
  <c r="R86" i="1"/>
  <c r="Q86" i="1"/>
  <c r="T85" i="1"/>
  <c r="S85" i="1"/>
  <c r="R85" i="1"/>
  <c r="Q85" i="1"/>
  <c r="L85" i="1"/>
  <c r="T84" i="1"/>
  <c r="Q84" i="1"/>
  <c r="L84" i="1"/>
  <c r="S83" i="1"/>
  <c r="R83" i="1"/>
  <c r="Q83" i="1"/>
  <c r="L83" i="1"/>
  <c r="S82" i="1"/>
  <c r="R82" i="1"/>
  <c r="Q82" i="1"/>
  <c r="L82" i="1"/>
  <c r="K82" i="1"/>
  <c r="K82" i="1" a="1"/>
  <c r="T81" i="1" a="1"/>
  <c r="T81" i="1" s="1"/>
  <c r="S81" i="1" a="1"/>
  <c r="S81" i="1" s="1"/>
  <c r="R81" i="1" a="1"/>
  <c r="R81" i="1" s="1"/>
  <c r="Q81" i="1" a="1"/>
  <c r="Q81" i="1" s="1"/>
  <c r="L81" i="1" a="1"/>
  <c r="L81" i="1" s="1"/>
  <c r="H81" i="1" a="1"/>
  <c r="H81" i="1" s="1"/>
  <c r="D81" i="1"/>
  <c r="C81" i="1"/>
  <c r="B81" i="1"/>
  <c r="T80" i="1" a="1"/>
  <c r="T80" i="1" s="1"/>
  <c r="S80" i="1" a="1"/>
  <c r="S80" i="1" s="1"/>
  <c r="R80" i="1" a="1"/>
  <c r="R80" i="1" s="1"/>
  <c r="Q80" i="1" a="1"/>
  <c r="Q80" i="1" s="1"/>
  <c r="L80" i="1" a="1"/>
  <c r="L80" i="1" s="1"/>
  <c r="H80" i="1" a="1"/>
  <c r="H80" i="1" s="1"/>
  <c r="D80" i="1"/>
  <c r="C80" i="1"/>
  <c r="B80" i="1"/>
  <c r="T79" i="1" a="1"/>
  <c r="T79" i="1" s="1"/>
  <c r="S79" i="1" a="1"/>
  <c r="S79" i="1" s="1"/>
  <c r="R79" i="1" a="1"/>
  <c r="R79" i="1" s="1"/>
  <c r="Q79" i="1" a="1"/>
  <c r="Q79" i="1" s="1"/>
  <c r="L79" i="1" a="1"/>
  <c r="L79" i="1" s="1"/>
  <c r="H79" i="1" a="1"/>
  <c r="H79" i="1" s="1"/>
  <c r="D79" i="1"/>
  <c r="C79" i="1"/>
  <c r="B79" i="1"/>
  <c r="T78" i="1" a="1"/>
  <c r="T78" i="1" s="1"/>
  <c r="S78" i="1" a="1"/>
  <c r="S78" i="1" s="1"/>
  <c r="R78" i="1" a="1"/>
  <c r="R78" i="1" s="1"/>
  <c r="Q78" i="1" a="1"/>
  <c r="Q78" i="1" s="1"/>
  <c r="L78" i="1" a="1"/>
  <c r="L78" i="1" s="1"/>
  <c r="H78" i="1"/>
  <c r="H78" i="1" a="1"/>
  <c r="D78" i="1"/>
  <c r="C78" i="1"/>
  <c r="B78" i="1"/>
  <c r="T77" i="1" a="1"/>
  <c r="T77" i="1" s="1"/>
  <c r="Q77" i="1" a="1"/>
  <c r="Q77" i="1" s="1"/>
  <c r="H77" i="1"/>
  <c r="H77" i="1" a="1"/>
  <c r="D77" i="1"/>
  <c r="C77" i="1"/>
  <c r="B77" i="1"/>
  <c r="T76" i="1" a="1"/>
  <c r="T76" i="1" s="1"/>
  <c r="Q76" i="1" a="1"/>
  <c r="Q76" i="1" s="1"/>
  <c r="H76" i="1" a="1"/>
  <c r="H76" i="1" s="1"/>
  <c r="D76" i="1"/>
  <c r="C76" i="1"/>
  <c r="B76" i="1"/>
  <c r="T75" i="1" a="1"/>
  <c r="T75" i="1" s="1"/>
  <c r="S75" i="1" a="1"/>
  <c r="S75" i="1" s="1"/>
  <c r="Q75" i="1" a="1"/>
  <c r="Q75" i="1" s="1"/>
  <c r="H75" i="1" a="1"/>
  <c r="H75" i="1" s="1"/>
  <c r="D75" i="1"/>
  <c r="C75" i="1"/>
  <c r="B75" i="1"/>
  <c r="T74" i="1" a="1"/>
  <c r="T74" i="1" s="1"/>
  <c r="S74" i="1" a="1"/>
  <c r="S74" i="1" s="1"/>
  <c r="Q74" i="1" a="1"/>
  <c r="Q74" i="1" s="1"/>
  <c r="H74" i="1"/>
  <c r="H74" i="1" a="1"/>
  <c r="D74" i="1"/>
  <c r="C74" i="1"/>
  <c r="B74" i="1"/>
  <c r="Q73" i="1" a="1"/>
  <c r="Q73" i="1" s="1"/>
  <c r="H73" i="1" a="1"/>
  <c r="H73" i="1" s="1"/>
  <c r="D73" i="1"/>
  <c r="C73" i="1"/>
  <c r="B73" i="1"/>
  <c r="Q72" i="1" a="1"/>
  <c r="Q72" i="1" s="1"/>
  <c r="H72" i="1" a="1"/>
  <c r="H72" i="1" s="1"/>
  <c r="D72" i="1"/>
  <c r="C72" i="1"/>
  <c r="B72" i="1"/>
  <c r="S71" i="1" a="1"/>
  <c r="S71" i="1" s="1"/>
  <c r="R71" i="1" a="1"/>
  <c r="R71" i="1" s="1"/>
  <c r="Q71" i="1" a="1"/>
  <c r="Q71" i="1" s="1"/>
  <c r="L71" i="1" a="1"/>
  <c r="L71" i="1" s="1"/>
  <c r="H71" i="1" a="1"/>
  <c r="H71" i="1" s="1"/>
  <c r="D71" i="1"/>
  <c r="C71" i="1"/>
  <c r="B71" i="1"/>
  <c r="T70" i="1" a="1"/>
  <c r="T70" i="1" s="1"/>
  <c r="S70" i="1" a="1"/>
  <c r="S70" i="1" s="1"/>
  <c r="R70" i="1" a="1"/>
  <c r="R70" i="1" s="1"/>
  <c r="Q70" i="1" a="1"/>
  <c r="Q70" i="1" s="1"/>
  <c r="L70" i="1" a="1"/>
  <c r="L70" i="1" s="1"/>
  <c r="H70" i="1" a="1"/>
  <c r="H70" i="1" s="1"/>
  <c r="D70" i="1"/>
  <c r="C70" i="1"/>
  <c r="B70" i="1"/>
  <c r="S69" i="1" a="1"/>
  <c r="S69" i="1" s="1"/>
  <c r="Q69" i="1" a="1"/>
  <c r="Q69" i="1" s="1"/>
  <c r="H69" i="1"/>
  <c r="H69" i="1" a="1"/>
  <c r="D69" i="1"/>
  <c r="C69" i="1"/>
  <c r="B69" i="1"/>
  <c r="T68" i="1" a="1"/>
  <c r="T68" i="1" s="1"/>
  <c r="S68" i="1" a="1"/>
  <c r="S68" i="1" s="1"/>
  <c r="Q68" i="1" a="1"/>
  <c r="Q68" i="1" s="1"/>
  <c r="H68" i="1"/>
  <c r="H68" i="1" a="1"/>
  <c r="D68" i="1"/>
  <c r="C68" i="1"/>
  <c r="B68" i="1"/>
  <c r="T67" i="1" a="1"/>
  <c r="T67" i="1" s="1"/>
  <c r="R67" i="1" a="1"/>
  <c r="R67" i="1" s="1"/>
  <c r="Q67" i="1" a="1"/>
  <c r="Q67" i="1" s="1"/>
  <c r="L67" i="1" a="1"/>
  <c r="L67" i="1" s="1"/>
  <c r="H67" i="1" a="1"/>
  <c r="H67" i="1" s="1"/>
  <c r="D67" i="1"/>
  <c r="C67" i="1"/>
  <c r="B67" i="1"/>
  <c r="T66" i="1" a="1"/>
  <c r="T66" i="1" s="1"/>
  <c r="R66" i="1" a="1"/>
  <c r="R66" i="1" s="1"/>
  <c r="Q66" i="1" a="1"/>
  <c r="Q66" i="1" s="1"/>
  <c r="L66" i="1" a="1"/>
  <c r="L66" i="1" s="1"/>
  <c r="H66" i="1"/>
  <c r="H66" i="1" a="1"/>
  <c r="D66" i="1"/>
  <c r="C66" i="1"/>
  <c r="B66" i="1"/>
  <c r="D65" i="1"/>
  <c r="C65" i="1"/>
  <c r="B65" i="1"/>
  <c r="D64" i="1"/>
  <c r="C64" i="1"/>
  <c r="B64" i="1"/>
  <c r="D63" i="1"/>
  <c r="C63" i="1"/>
  <c r="B63" i="1"/>
  <c r="D62" i="1"/>
  <c r="C62" i="1"/>
  <c r="B62" i="1"/>
  <c r="D61" i="1"/>
  <c r="C61" i="1"/>
  <c r="B61" i="1"/>
  <c r="D60" i="1"/>
  <c r="C60" i="1"/>
  <c r="B60" i="1"/>
  <c r="D59" i="1"/>
  <c r="C59" i="1"/>
  <c r="B59" i="1"/>
  <c r="D58" i="1"/>
  <c r="C58" i="1"/>
  <c r="B58" i="1"/>
  <c r="D57" i="1"/>
  <c r="C57" i="1"/>
  <c r="B57" i="1"/>
  <c r="D56" i="1"/>
  <c r="C56" i="1"/>
  <c r="B56" i="1"/>
  <c r="D55" i="1"/>
  <c r="C55" i="1"/>
  <c r="B55" i="1"/>
  <c r="D54" i="1"/>
  <c r="C54" i="1"/>
  <c r="B54" i="1"/>
  <c r="D53" i="1"/>
  <c r="C53" i="1"/>
  <c r="B53" i="1"/>
  <c r="D52" i="1"/>
  <c r="C52" i="1"/>
  <c r="B52" i="1"/>
  <c r="D51" i="1"/>
  <c r="C51" i="1"/>
  <c r="B51" i="1"/>
  <c r="D50" i="1"/>
  <c r="C50" i="1"/>
  <c r="B50" i="1"/>
  <c r="T49" i="1" a="1"/>
  <c r="T49" i="1" s="1"/>
  <c r="R49" i="1" a="1"/>
  <c r="R49" i="1" s="1"/>
  <c r="Q49" i="1" a="1"/>
  <c r="Q49" i="1" s="1"/>
  <c r="I49" i="1"/>
  <c r="I49" i="1" a="1"/>
  <c r="D49" i="1"/>
  <c r="C49" i="1"/>
  <c r="B49" i="1"/>
  <c r="T48" i="1" a="1"/>
  <c r="T48" i="1" s="1"/>
  <c r="R48" i="1" a="1"/>
  <c r="R48" i="1" s="1"/>
  <c r="Q48" i="1" a="1"/>
  <c r="Q48" i="1" s="1"/>
  <c r="I48" i="1"/>
  <c r="I48" i="1" a="1"/>
  <c r="D48" i="1"/>
  <c r="C48" i="1"/>
  <c r="B48" i="1"/>
  <c r="T47" i="1" a="1"/>
  <c r="T47" i="1" s="1"/>
  <c r="R47" i="1" a="1"/>
  <c r="R47" i="1" s="1"/>
  <c r="Q47" i="1" a="1"/>
  <c r="Q47" i="1" s="1"/>
  <c r="L47" i="1" a="1"/>
  <c r="L47" i="1" s="1"/>
  <c r="I47" i="1"/>
  <c r="I47" i="1" a="1"/>
  <c r="D47" i="1"/>
  <c r="C47" i="1"/>
  <c r="B47" i="1"/>
  <c r="T46" i="1" a="1"/>
  <c r="T46" i="1" s="1"/>
  <c r="Q46" i="1" a="1"/>
  <c r="Q46" i="1" s="1"/>
  <c r="L46" i="1" a="1"/>
  <c r="L46" i="1" s="1"/>
  <c r="I46" i="1"/>
  <c r="I46" i="1" a="1"/>
  <c r="D46" i="1"/>
  <c r="C46" i="1"/>
  <c r="B46" i="1"/>
  <c r="T45" i="1" a="1"/>
  <c r="T45" i="1" s="1"/>
  <c r="Q45" i="1" a="1"/>
  <c r="Q45" i="1" s="1"/>
  <c r="I45" i="1"/>
  <c r="I45" i="1" a="1"/>
  <c r="D45" i="1"/>
  <c r="C45" i="1"/>
  <c r="B45" i="1"/>
  <c r="T44" i="1" a="1"/>
  <c r="T44" i="1" s="1"/>
  <c r="Q44" i="1" a="1"/>
  <c r="Q44" i="1" s="1"/>
  <c r="I44" i="1"/>
  <c r="I44" i="1" a="1"/>
  <c r="D44" i="1"/>
  <c r="C44" i="1"/>
  <c r="B44" i="1"/>
  <c r="T43" i="1" a="1"/>
  <c r="T43" i="1" s="1"/>
  <c r="Q43" i="1" a="1"/>
  <c r="Q43" i="1" s="1"/>
  <c r="L43" i="1" a="1"/>
  <c r="L43" i="1" s="1"/>
  <c r="I43" i="1"/>
  <c r="I43" i="1" a="1"/>
  <c r="D43" i="1"/>
  <c r="C43" i="1"/>
  <c r="B43" i="1"/>
  <c r="T42" i="1" a="1"/>
  <c r="T42" i="1" s="1"/>
  <c r="Q42" i="1" a="1"/>
  <c r="Q42" i="1" s="1"/>
  <c r="L42" i="1" a="1"/>
  <c r="L42" i="1" s="1"/>
  <c r="I42" i="1"/>
  <c r="I42" i="1" a="1"/>
  <c r="D42" i="1"/>
  <c r="C42" i="1"/>
  <c r="B42" i="1"/>
  <c r="T41" i="1" a="1"/>
  <c r="T41" i="1" s="1"/>
  <c r="S41" i="1" a="1"/>
  <c r="S41" i="1" s="1"/>
  <c r="Q41" i="1" a="1"/>
  <c r="Q41" i="1" s="1"/>
  <c r="I41" i="1"/>
  <c r="I41" i="1" a="1"/>
  <c r="D41" i="1"/>
  <c r="C41" i="1"/>
  <c r="B41" i="1"/>
  <c r="T40" i="1" a="1"/>
  <c r="T40" i="1" s="1"/>
  <c r="S40" i="1" a="1"/>
  <c r="S40" i="1" s="1"/>
  <c r="Q40" i="1" a="1"/>
  <c r="Q40" i="1" s="1"/>
  <c r="I40" i="1"/>
  <c r="I40" i="1" a="1"/>
  <c r="D40" i="1"/>
  <c r="C40" i="1"/>
  <c r="B40" i="1"/>
  <c r="T39" i="1" a="1"/>
  <c r="T39" i="1" s="1"/>
  <c r="Q39" i="1" a="1"/>
  <c r="Q39" i="1" s="1"/>
  <c r="L39" i="1" a="1"/>
  <c r="L39" i="1" s="1"/>
  <c r="I39" i="1"/>
  <c r="I39" i="1" a="1"/>
  <c r="D39" i="1"/>
  <c r="C39" i="1"/>
  <c r="B39" i="1"/>
  <c r="T38" i="1" a="1"/>
  <c r="T38" i="1" s="1"/>
  <c r="Q38" i="1" a="1"/>
  <c r="Q38" i="1" s="1"/>
  <c r="L38" i="1" a="1"/>
  <c r="L38" i="1" s="1"/>
  <c r="I38" i="1"/>
  <c r="I38" i="1" a="1"/>
  <c r="D38" i="1"/>
  <c r="C38" i="1"/>
  <c r="B38" i="1"/>
  <c r="T37" i="1" a="1"/>
  <c r="T37" i="1" s="1"/>
  <c r="S37" i="1" a="1"/>
  <c r="S37" i="1" s="1"/>
  <c r="Q37" i="1" a="1"/>
  <c r="Q37" i="1" s="1"/>
  <c r="I37" i="1"/>
  <c r="I37" i="1" a="1"/>
  <c r="D37" i="1"/>
  <c r="C37" i="1"/>
  <c r="B37" i="1"/>
  <c r="T36" i="1" a="1"/>
  <c r="T36" i="1" s="1"/>
  <c r="S36" i="1" a="1"/>
  <c r="S36" i="1" s="1"/>
  <c r="Q36" i="1" a="1"/>
  <c r="Q36" i="1" s="1"/>
  <c r="I36" i="1"/>
  <c r="I36" i="1" a="1"/>
  <c r="D36" i="1"/>
  <c r="C36" i="1"/>
  <c r="B36" i="1"/>
  <c r="T35" i="1" a="1"/>
  <c r="T35" i="1" s="1"/>
  <c r="S35" i="1" a="1"/>
  <c r="S35" i="1" s="1"/>
  <c r="Q35" i="1" a="1"/>
  <c r="Q35" i="1" s="1"/>
  <c r="L35" i="1" a="1"/>
  <c r="L35" i="1" s="1"/>
  <c r="I35" i="1"/>
  <c r="I35" i="1" a="1"/>
  <c r="D35" i="1"/>
  <c r="C35" i="1"/>
  <c r="B35" i="1"/>
  <c r="T34" i="1" a="1"/>
  <c r="T34" i="1" s="1"/>
  <c r="Q34" i="1" a="1"/>
  <c r="Q34" i="1" s="1"/>
  <c r="L34" i="1" a="1"/>
  <c r="L34" i="1" s="1"/>
  <c r="I34" i="1"/>
  <c r="I34" i="1" a="1"/>
  <c r="D34" i="1"/>
  <c r="C34" i="1"/>
  <c r="B34" i="1"/>
  <c r="T33" i="1" a="1"/>
  <c r="T33" i="1" s="1"/>
  <c r="Q33" i="1"/>
  <c r="Q33" i="1" a="1"/>
  <c r="L33" i="1" a="1"/>
  <c r="L33" i="1" s="1"/>
  <c r="I33" i="1"/>
  <c r="I33" i="1" a="1"/>
  <c r="D33" i="1"/>
  <c r="C33" i="1"/>
  <c r="B33" i="1"/>
  <c r="T32" i="1" a="1"/>
  <c r="T32" i="1" s="1"/>
  <c r="Q32" i="1" a="1"/>
  <c r="Q32" i="1" s="1"/>
  <c r="L32" i="1" a="1"/>
  <c r="L32" i="1" s="1"/>
  <c r="I32" i="1"/>
  <c r="I32" i="1" a="1"/>
  <c r="D32" i="1"/>
  <c r="C32" i="1"/>
  <c r="B32" i="1"/>
  <c r="T31" i="1" a="1"/>
  <c r="T31" i="1" s="1"/>
  <c r="S31" i="1" a="1"/>
  <c r="S31" i="1" s="1"/>
  <c r="Q31" i="1" a="1"/>
  <c r="Q31" i="1" s="1"/>
  <c r="I31" i="1"/>
  <c r="I31" i="1" a="1"/>
  <c r="D31" i="1"/>
  <c r="C31" i="1"/>
  <c r="B31" i="1"/>
  <c r="T30" i="1" a="1"/>
  <c r="T30" i="1" s="1"/>
  <c r="S30" i="1" a="1"/>
  <c r="S30" i="1" s="1"/>
  <c r="Q30" i="1" a="1"/>
  <c r="Q30" i="1" s="1"/>
  <c r="I30" i="1"/>
  <c r="I30" i="1" a="1"/>
  <c r="D30" i="1"/>
  <c r="C30" i="1"/>
  <c r="B30" i="1"/>
  <c r="T29" i="1" a="1"/>
  <c r="T29" i="1" s="1"/>
  <c r="S29" i="1" a="1"/>
  <c r="S29" i="1" s="1"/>
  <c r="Q29" i="1" a="1"/>
  <c r="Q29" i="1" s="1"/>
  <c r="I29" i="1"/>
  <c r="I29" i="1" a="1"/>
  <c r="D29" i="1"/>
  <c r="C29" i="1"/>
  <c r="B29" i="1"/>
  <c r="T28" i="1" a="1"/>
  <c r="T28" i="1" s="1"/>
  <c r="S28" i="1"/>
  <c r="S28" i="1" a="1"/>
  <c r="Q28" i="1" a="1"/>
  <c r="Q28" i="1" s="1"/>
  <c r="I28" i="1"/>
  <c r="I28" i="1" a="1"/>
  <c r="D28" i="1"/>
  <c r="C28" i="1"/>
  <c r="B28" i="1"/>
  <c r="T27" i="1" a="1"/>
  <c r="T27" i="1" s="1"/>
  <c r="S27" i="1" a="1"/>
  <c r="S27" i="1" s="1"/>
  <c r="Q27" i="1" a="1"/>
  <c r="Q27" i="1" s="1"/>
  <c r="L27" i="1" a="1"/>
  <c r="L27" i="1" s="1"/>
  <c r="I27" i="1"/>
  <c r="I27" i="1" a="1"/>
  <c r="D27" i="1"/>
  <c r="C27" i="1"/>
  <c r="B27" i="1"/>
  <c r="T26" i="1" a="1"/>
  <c r="T26" i="1" s="1"/>
  <c r="S26" i="1"/>
  <c r="S26" i="1" a="1"/>
  <c r="Q26" i="1" a="1"/>
  <c r="Q26" i="1" s="1"/>
  <c r="L26" i="1" a="1"/>
  <c r="L26" i="1" s="1"/>
  <c r="I26" i="1"/>
  <c r="I26" i="1" a="1"/>
  <c r="D26" i="1"/>
  <c r="C26" i="1"/>
  <c r="B26" i="1"/>
  <c r="T25" i="1" a="1"/>
  <c r="T25" i="1" s="1"/>
  <c r="R25" i="1" a="1"/>
  <c r="R25" i="1" s="1"/>
  <c r="Q25" i="1"/>
  <c r="Q25" i="1" a="1"/>
  <c r="L25" i="1" a="1"/>
  <c r="L25" i="1" s="1"/>
  <c r="I25" i="1"/>
  <c r="I25" i="1" a="1"/>
  <c r="D25" i="1"/>
  <c r="C25" i="1"/>
  <c r="B25" i="1"/>
  <c r="T24" i="1" a="1"/>
  <c r="T24" i="1" s="1"/>
  <c r="R24" i="1" a="1"/>
  <c r="R24" i="1" s="1"/>
  <c r="Q24" i="1" a="1"/>
  <c r="Q24" i="1" s="1"/>
  <c r="L24" i="1" a="1"/>
  <c r="L24" i="1" s="1"/>
  <c r="I24" i="1"/>
  <c r="I24" i="1" a="1"/>
  <c r="D24" i="1"/>
  <c r="C24" i="1"/>
  <c r="B24" i="1"/>
  <c r="T23" i="1" a="1"/>
  <c r="T23" i="1" s="1"/>
  <c r="R23" i="1" a="1"/>
  <c r="R23" i="1" s="1"/>
  <c r="Q23" i="1" a="1"/>
  <c r="Q23" i="1" s="1"/>
  <c r="L23" i="1" a="1"/>
  <c r="L23" i="1" s="1"/>
  <c r="I23" i="1"/>
  <c r="I23" i="1" a="1"/>
  <c r="D23" i="1"/>
  <c r="C23" i="1"/>
  <c r="B23" i="1"/>
  <c r="T22" i="1" a="1"/>
  <c r="T22" i="1" s="1"/>
  <c r="R22" i="1" a="1"/>
  <c r="R22" i="1" s="1"/>
  <c r="Q22" i="1" a="1"/>
  <c r="Q22" i="1" s="1"/>
  <c r="L22" i="1" a="1"/>
  <c r="L22" i="1" s="1"/>
  <c r="I22" i="1"/>
  <c r="I22" i="1" a="1"/>
  <c r="D22" i="1"/>
  <c r="C22" i="1"/>
  <c r="B22" i="1"/>
  <c r="T21" i="1" a="1"/>
  <c r="T21" i="1" s="1"/>
  <c r="S21" i="1" a="1"/>
  <c r="S21" i="1" s="1"/>
  <c r="R21" i="1" a="1"/>
  <c r="R21" i="1" s="1"/>
  <c r="Q21" i="1" a="1"/>
  <c r="Q21" i="1" s="1"/>
  <c r="L21" i="1" a="1"/>
  <c r="L21" i="1" s="1"/>
  <c r="I21" i="1"/>
  <c r="I21" i="1" a="1"/>
  <c r="D21" i="1"/>
  <c r="C21" i="1"/>
  <c r="B21" i="1"/>
  <c r="T20" i="1" a="1"/>
  <c r="T20" i="1" s="1"/>
  <c r="R20" i="1" a="1"/>
  <c r="R20" i="1" s="1"/>
  <c r="Q20" i="1" a="1"/>
  <c r="Q20" i="1" s="1"/>
  <c r="L20" i="1" a="1"/>
  <c r="L20" i="1" s="1"/>
  <c r="I20" i="1"/>
  <c r="I20" i="1" a="1"/>
  <c r="D20" i="1"/>
  <c r="C20" i="1"/>
  <c r="B20" i="1"/>
  <c r="T19" i="1" a="1"/>
  <c r="T19" i="1" s="1"/>
  <c r="S19" i="1" a="1"/>
  <c r="S19" i="1" s="1"/>
  <c r="Q19" i="1" a="1"/>
  <c r="Q19" i="1" s="1"/>
  <c r="I19" i="1"/>
  <c r="I19" i="1" a="1"/>
  <c r="D19" i="1"/>
  <c r="C19" i="1"/>
  <c r="B19" i="1"/>
  <c r="T18" i="1" a="1"/>
  <c r="T18" i="1" s="1"/>
  <c r="S18" i="1" a="1"/>
  <c r="S18" i="1" s="1"/>
  <c r="Q18" i="1"/>
  <c r="Q18" i="1" a="1"/>
  <c r="I18" i="1"/>
  <c r="I18" i="1" a="1"/>
  <c r="D18" i="1"/>
  <c r="C18" i="1"/>
  <c r="B18" i="1"/>
  <c r="T17" i="1" a="1"/>
  <c r="T17" i="1" s="1"/>
  <c r="Q17" i="1" a="1"/>
  <c r="Q17" i="1" s="1"/>
  <c r="L17" i="1" a="1"/>
  <c r="L17" i="1" s="1"/>
  <c r="I17" i="1"/>
  <c r="I17" i="1" a="1"/>
  <c r="D17" i="1"/>
  <c r="C17" i="1"/>
  <c r="B17" i="1"/>
  <c r="T16" i="1" a="1"/>
  <c r="T16" i="1" s="1"/>
  <c r="Q16" i="1"/>
  <c r="Q16" i="1" a="1"/>
  <c r="L16" i="1" a="1"/>
  <c r="L16" i="1" s="1"/>
  <c r="I16" i="1"/>
  <c r="I16" i="1" a="1"/>
  <c r="D16" i="1"/>
  <c r="C16" i="1"/>
  <c r="B16" i="1"/>
  <c r="T15" i="1" a="1"/>
  <c r="T15" i="1" s="1"/>
  <c r="Q15" i="1" a="1"/>
  <c r="Q15" i="1" s="1"/>
  <c r="I15" i="1"/>
  <c r="I15" i="1" a="1"/>
  <c r="D15" i="1"/>
  <c r="C15" i="1"/>
  <c r="B15" i="1"/>
  <c r="T14" i="1" a="1"/>
  <c r="T14" i="1" s="1"/>
  <c r="Q14" i="1" a="1"/>
  <c r="Q14" i="1" s="1"/>
  <c r="I14" i="1"/>
  <c r="I14" i="1" a="1"/>
  <c r="D14" i="1"/>
  <c r="C14" i="1"/>
  <c r="B14" i="1"/>
  <c r="T13" i="1" a="1"/>
  <c r="T13" i="1" s="1"/>
  <c r="S13" i="1" a="1"/>
  <c r="S13" i="1" s="1"/>
  <c r="Q13" i="1" a="1"/>
  <c r="Q13" i="1" s="1"/>
  <c r="I13" i="1"/>
  <c r="I13" i="1" a="1"/>
  <c r="D13" i="1"/>
  <c r="C13" i="1"/>
  <c r="B13" i="1"/>
  <c r="T12" i="1" a="1"/>
  <c r="T12" i="1" s="1"/>
  <c r="S12" i="1" a="1"/>
  <c r="S12" i="1" s="1"/>
  <c r="Q12" i="1" a="1"/>
  <c r="Q12" i="1" s="1"/>
  <c r="I12" i="1"/>
  <c r="I12" i="1" a="1"/>
  <c r="D12" i="1"/>
  <c r="C12" i="1"/>
  <c r="B12" i="1"/>
  <c r="T11" i="1" a="1"/>
  <c r="T11" i="1" s="1"/>
  <c r="Q11" i="1" a="1"/>
  <c r="Q11" i="1" s="1"/>
  <c r="L11" i="1" a="1"/>
  <c r="L11" i="1" s="1"/>
  <c r="I11" i="1"/>
  <c r="I11" i="1" a="1"/>
  <c r="D11" i="1"/>
  <c r="C11" i="1"/>
  <c r="B11" i="1"/>
  <c r="T10" i="1" a="1"/>
  <c r="T10" i="1" s="1"/>
  <c r="Q10" i="1" a="1"/>
  <c r="Q10" i="1" s="1"/>
  <c r="L10" i="1" a="1"/>
  <c r="L10" i="1" s="1"/>
  <c r="I10" i="1"/>
  <c r="I10" i="1" a="1"/>
  <c r="D10" i="1"/>
  <c r="C10" i="1"/>
  <c r="B10" i="1"/>
  <c r="T9" i="1" a="1"/>
  <c r="T9" i="1" s="1"/>
  <c r="Q9" i="1"/>
  <c r="Q9" i="1" a="1"/>
  <c r="I9" i="1"/>
  <c r="I9" i="1" a="1"/>
  <c r="D9" i="1"/>
  <c r="C9" i="1"/>
  <c r="B9" i="1"/>
  <c r="T8" i="1" a="1"/>
  <c r="T8" i="1" s="1"/>
  <c r="Q8" i="1" a="1"/>
  <c r="Q8" i="1" s="1"/>
  <c r="I8" i="1"/>
  <c r="I8" i="1" a="1"/>
  <c r="D8" i="1"/>
  <c r="C8" i="1"/>
  <c r="B8" i="1"/>
  <c r="T7" i="1" a="1"/>
  <c r="T7" i="1" s="1"/>
  <c r="S7" i="1" a="1"/>
  <c r="S7" i="1" s="1"/>
  <c r="Q7" i="1" a="1"/>
  <c r="Q7" i="1" s="1"/>
  <c r="L7" i="1" a="1"/>
  <c r="L7" i="1" s="1"/>
  <c r="I7" i="1"/>
  <c r="I7" i="1" a="1"/>
  <c r="D7" i="1"/>
  <c r="C7" i="1"/>
  <c r="B7" i="1"/>
  <c r="T6" i="1" a="1"/>
  <c r="T6" i="1" s="1"/>
  <c r="S6" i="1" a="1"/>
  <c r="S6" i="1" s="1"/>
  <c r="R6" i="1" a="1"/>
  <c r="R6" i="1" s="1"/>
  <c r="Q6" i="1" a="1"/>
  <c r="Q6" i="1" s="1"/>
  <c r="L6" i="1" a="1"/>
  <c r="L6" i="1" s="1"/>
  <c r="I6" i="1"/>
  <c r="I6" i="1" a="1"/>
  <c r="D6" i="1"/>
  <c r="C6" i="1"/>
  <c r="B6" i="1"/>
  <c r="T5" i="1" a="1"/>
  <c r="T5" i="1" s="1"/>
  <c r="S5" i="1" a="1"/>
  <c r="S5" i="1" s="1"/>
  <c r="Q5" i="1" a="1"/>
  <c r="Q5" i="1" s="1"/>
  <c r="I5" i="1"/>
  <c r="I5" i="1" a="1"/>
  <c r="D5" i="1"/>
  <c r="C5" i="1"/>
  <c r="B5" i="1"/>
  <c r="T4" i="1" a="1"/>
  <c r="T4" i="1" s="1"/>
  <c r="S4" i="1" a="1"/>
  <c r="S4" i="1" s="1"/>
  <c r="Q4" i="1" a="1"/>
  <c r="Q4" i="1" s="1"/>
  <c r="I4" i="1"/>
  <c r="I4" i="1" a="1"/>
  <c r="D4" i="1"/>
  <c r="C4" i="1"/>
  <c r="B4" i="1"/>
  <c r="T3" i="1" a="1"/>
  <c r="T3" i="1" s="1"/>
  <c r="S3" i="1" a="1"/>
  <c r="S3" i="1" s="1"/>
  <c r="Q3" i="1" a="1"/>
  <c r="Q3" i="1" s="1"/>
  <c r="I3" i="1"/>
  <c r="I3" i="1" a="1"/>
  <c r="D3" i="1"/>
  <c r="C3" i="1"/>
  <c r="B3" i="1"/>
  <c r="T2" i="1" a="1"/>
  <c r="T2" i="1" s="1"/>
  <c r="S2" i="1" a="1"/>
  <c r="S2" i="1" s="1"/>
  <c r="Q2" i="1" a="1"/>
  <c r="Q2" i="1" s="1"/>
  <c r="I2" i="1"/>
  <c r="I2" i="1" a="1"/>
  <c r="D2" i="1"/>
  <c r="C2" i="1"/>
  <c r="B2" i="1"/>
  <c r="T88" i="1" l="1"/>
  <c r="S118" i="1" a="1"/>
  <c r="S118" i="1" s="1"/>
  <c r="S127" i="1" a="1"/>
  <c r="S127" i="1" s="1"/>
  <c r="S175" i="1" a="1"/>
  <c r="S175" i="1" s="1"/>
  <c r="S154" i="1" a="1"/>
  <c r="S154" i="1" s="1"/>
  <c r="S187" i="1" a="1"/>
  <c r="S187" i="1" s="1"/>
  <c r="S189" i="1" a="1"/>
  <c r="S189" i="1" s="1"/>
  <c r="S117" i="1" a="1"/>
  <c r="S117" i="1" s="1"/>
  <c r="S129" i="1" a="1"/>
  <c r="S129" i="1" s="1"/>
  <c r="S140" i="1" a="1"/>
  <c r="S140" i="1" s="1"/>
  <c r="S151" i="1" a="1"/>
  <c r="S151" i="1" s="1"/>
  <c r="S164" i="1" a="1"/>
  <c r="S164" i="1" s="1"/>
  <c r="S177" i="1" a="1"/>
  <c r="S177" i="1" s="1"/>
  <c r="S192" i="1" a="1"/>
  <c r="S192" i="1" s="1"/>
  <c r="S104" i="1" a="1"/>
  <c r="S104" i="1" s="1"/>
  <c r="S142" i="1" a="1"/>
  <c r="S142" i="1" s="1"/>
  <c r="S166" i="1" a="1"/>
  <c r="S166" i="1" s="1"/>
  <c r="S183" i="1" a="1"/>
  <c r="S183" i="1" s="1"/>
  <c r="S195" i="1" a="1"/>
  <c r="S195" i="1" s="1"/>
  <c r="S115" i="1" a="1"/>
  <c r="S115" i="1" s="1"/>
  <c r="S43" i="1" a="1"/>
  <c r="S43" i="1" s="1"/>
  <c r="S42" i="1" a="1"/>
  <c r="S42" i="1" s="1"/>
  <c r="S46" i="1" a="1"/>
  <c r="S46" i="1" s="1"/>
  <c r="S47" i="1" a="1"/>
  <c r="S47" i="1" s="1"/>
  <c r="S25" i="1" a="1"/>
  <c r="S25" i="1" s="1"/>
  <c r="S24" i="1" a="1"/>
  <c r="S24" i="1" s="1"/>
  <c r="S17" i="1" a="1"/>
  <c r="S17" i="1" s="1"/>
  <c r="S16" i="1" a="1"/>
  <c r="S16" i="1" s="1"/>
  <c r="S32" i="1" a="1"/>
  <c r="S32" i="1" s="1"/>
  <c r="AZ18" i="2"/>
  <c r="AX19" i="2"/>
  <c r="BA18" i="2"/>
  <c r="S48" i="1" a="1"/>
  <c r="S48" i="1" s="1"/>
  <c r="AX16" i="2"/>
  <c r="AX20" i="2"/>
  <c r="S44" i="1" a="1"/>
  <c r="S44" i="1" s="1"/>
  <c r="R150" i="1" a="1"/>
  <c r="R150" i="1" s="1"/>
  <c r="AW15" i="2"/>
  <c r="R149" i="1" s="1" a="1"/>
  <c r="R149" i="1" s="1"/>
  <c r="R156" i="1" a="1"/>
  <c r="R156" i="1" s="1"/>
  <c r="R102" i="1" a="1"/>
  <c r="R102" i="1" s="1"/>
  <c r="R90" i="1"/>
  <c r="R42" i="1" a="1"/>
  <c r="R42" i="1" s="1"/>
  <c r="AQ21" i="2"/>
  <c r="R146" i="1" a="1"/>
  <c r="R146" i="1" s="1"/>
  <c r="R151" i="1" a="1"/>
  <c r="R151" i="1" s="1"/>
  <c r="R171" i="1" a="1"/>
  <c r="R171" i="1" s="1"/>
  <c r="R165" i="1" a="1"/>
  <c r="R165" i="1" s="1"/>
  <c r="R160" i="1" a="1"/>
  <c r="R160" i="1" s="1"/>
  <c r="R161" i="1" a="1"/>
  <c r="R161" i="1" s="1"/>
  <c r="R132" i="1" a="1"/>
  <c r="R132" i="1" s="1"/>
  <c r="R126" i="1" a="1"/>
  <c r="R126" i="1" s="1"/>
  <c r="R125" i="1" a="1"/>
  <c r="R125" i="1" s="1"/>
  <c r="R127" i="1" a="1"/>
  <c r="R127" i="1" s="1"/>
  <c r="R124" i="1" a="1"/>
  <c r="R124" i="1" s="1"/>
  <c r="R128" i="1" a="1"/>
  <c r="R128" i="1" s="1"/>
  <c r="R170" i="1" a="1"/>
  <c r="R170" i="1" s="1"/>
  <c r="R183" i="1" a="1"/>
  <c r="R183" i="1" s="1"/>
  <c r="R181" i="1" a="1"/>
  <c r="R181" i="1" s="1"/>
  <c r="R182" i="1" a="1"/>
  <c r="R182" i="1" s="1"/>
  <c r="AW18" i="2"/>
  <c r="R121" i="1" s="1" a="1"/>
  <c r="R121" i="1" s="1"/>
  <c r="R141" i="1" a="1"/>
  <c r="R141" i="1" s="1"/>
  <c r="R152" i="1" a="1"/>
  <c r="R152" i="1" s="1"/>
  <c r="R172" i="1" a="1"/>
  <c r="R172" i="1" s="1"/>
  <c r="AW21" i="2"/>
  <c r="R186" i="1" a="1"/>
  <c r="R186" i="1" s="1"/>
  <c r="R148" i="1" a="1"/>
  <c r="R148" i="1" s="1"/>
  <c r="R174" i="1" a="1"/>
  <c r="R174" i="1" s="1"/>
  <c r="R195" i="1" a="1"/>
  <c r="R195" i="1" s="1"/>
  <c r="R162" i="1" a="1"/>
  <c r="R162" i="1" s="1"/>
  <c r="AU15" i="2"/>
  <c r="AU19" i="2"/>
  <c r="R74" i="1" a="1"/>
  <c r="R74" i="1" s="1"/>
  <c r="R76" i="1" a="1"/>
  <c r="R76" i="1" s="1"/>
  <c r="AS14" i="2"/>
  <c r="R19" i="1" s="1" a="1"/>
  <c r="R19" i="1" s="1"/>
  <c r="AQ14" i="2"/>
  <c r="R38" i="1" a="1"/>
  <c r="R38" i="1" s="1"/>
  <c r="AQ17" i="2"/>
  <c r="R13" i="1" s="1" a="1"/>
  <c r="R13" i="1" s="1"/>
  <c r="R33" i="1" a="1"/>
  <c r="R33" i="1" s="1"/>
  <c r="R106" i="1" a="1"/>
  <c r="R106" i="1" s="1"/>
  <c r="R110" i="1" a="1"/>
  <c r="R110" i="1" s="1"/>
  <c r="R111" i="1" a="1"/>
  <c r="R111" i="1" s="1"/>
  <c r="R133" i="1" a="1"/>
  <c r="R133" i="1" s="1"/>
  <c r="R147" i="1" a="1"/>
  <c r="R147" i="1" s="1"/>
  <c r="R157" i="1" a="1"/>
  <c r="R157" i="1" s="1"/>
  <c r="R179" i="1" a="1"/>
  <c r="R179" i="1" s="1"/>
  <c r="R189" i="1" a="1"/>
  <c r="R189" i="1" s="1"/>
  <c r="R140" i="1" a="1"/>
  <c r="R140" i="1" s="1"/>
  <c r="R178" i="1" a="1"/>
  <c r="R178" i="1" s="1"/>
  <c r="R193" i="1" a="1"/>
  <c r="R193" i="1" s="1"/>
  <c r="R134" i="1" a="1"/>
  <c r="R134" i="1" s="1"/>
  <c r="R135" i="1" a="1"/>
  <c r="R135" i="1" s="1"/>
  <c r="R139" i="1" a="1"/>
  <c r="R139" i="1" s="1"/>
  <c r="R158" i="1" a="1"/>
  <c r="R158" i="1" s="1"/>
  <c r="R159" i="1" a="1"/>
  <c r="R159" i="1" s="1"/>
  <c r="R163" i="1" a="1"/>
  <c r="R163" i="1" s="1"/>
  <c r="R177" i="1" a="1"/>
  <c r="R177" i="1" s="1"/>
  <c r="R190" i="1" a="1"/>
  <c r="R190" i="1" s="1"/>
  <c r="R194" i="1" a="1"/>
  <c r="R194" i="1" s="1"/>
  <c r="R105" i="1" a="1"/>
  <c r="R105" i="1" s="1"/>
  <c r="R130" i="1" a="1"/>
  <c r="R130" i="1" s="1"/>
  <c r="R154" i="1" a="1"/>
  <c r="R154" i="1" s="1"/>
  <c r="R175" i="1" a="1"/>
  <c r="R175" i="1" s="1"/>
  <c r="R176" i="1" a="1"/>
  <c r="R176" i="1" s="1"/>
  <c r="R188" i="1" a="1"/>
  <c r="R188" i="1" s="1"/>
  <c r="R192" i="1" a="1"/>
  <c r="R192" i="1" s="1"/>
  <c r="R103" i="1" a="1"/>
  <c r="R103" i="1" s="1"/>
  <c r="R104" i="1" a="1"/>
  <c r="R104" i="1" s="1"/>
  <c r="R107" i="1" a="1"/>
  <c r="R107" i="1" s="1"/>
  <c r="R180" i="1" a="1"/>
  <c r="R180" i="1" s="1"/>
  <c r="R109" i="1" a="1"/>
  <c r="R109" i="1" s="1"/>
  <c r="R164" i="1" a="1"/>
  <c r="R164" i="1" s="1"/>
  <c r="R191" i="1" a="1"/>
  <c r="R191" i="1" s="1"/>
  <c r="R129" i="1" a="1"/>
  <c r="R129" i="1" s="1"/>
  <c r="R131" i="1" a="1"/>
  <c r="R131" i="1" s="1"/>
  <c r="R142" i="1" a="1"/>
  <c r="R142" i="1" s="1"/>
  <c r="R143" i="1" a="1"/>
  <c r="R143" i="1" s="1"/>
  <c r="R144" i="1" a="1"/>
  <c r="R144" i="1" s="1"/>
  <c r="R145" i="1" a="1"/>
  <c r="R145" i="1" s="1"/>
  <c r="R153" i="1" a="1"/>
  <c r="R153" i="1" s="1"/>
  <c r="R155" i="1" a="1"/>
  <c r="R155" i="1" s="1"/>
  <c r="R166" i="1" a="1"/>
  <c r="R166" i="1" s="1"/>
  <c r="R167" i="1" a="1"/>
  <c r="R167" i="1" s="1"/>
  <c r="R168" i="1" a="1"/>
  <c r="R168" i="1" s="1"/>
  <c r="R169" i="1" a="1"/>
  <c r="R169" i="1" s="1"/>
  <c r="R30" i="1" a="1"/>
  <c r="R30" i="1" s="1"/>
  <c r="R31" i="1" a="1"/>
  <c r="R31" i="1" s="1"/>
  <c r="R37" i="1" a="1"/>
  <c r="R37" i="1" s="1"/>
  <c r="R36" i="1" a="1"/>
  <c r="R36" i="1" s="1"/>
  <c r="R2" i="1" a="1"/>
  <c r="R2" i="1" s="1"/>
  <c r="R3" i="1" a="1"/>
  <c r="R3" i="1" s="1"/>
  <c r="AS17" i="2"/>
  <c r="AQ19" i="2"/>
  <c r="R12" i="1" a="1"/>
  <c r="R12" i="1" s="1"/>
  <c r="R34" i="1" a="1"/>
  <c r="R34" i="1" s="1"/>
  <c r="AT17" i="2"/>
  <c r="AQ15" i="2"/>
  <c r="AQ16" i="2"/>
  <c r="AT19" i="2"/>
  <c r="AS16" i="2"/>
  <c r="AQ20" i="2"/>
  <c r="R18" i="1" a="1"/>
  <c r="R18" i="1" s="1"/>
  <c r="N105" i="1" a="1"/>
  <c r="N105" i="1" s="1"/>
  <c r="P105" i="1" s="1"/>
  <c r="L106" i="1" a="1"/>
  <c r="L106" i="1" s="1"/>
  <c r="N129" i="1" a="1"/>
  <c r="N129" i="1" s="1"/>
  <c r="P129" i="1" s="1"/>
  <c r="L130" i="1" a="1"/>
  <c r="L130" i="1" s="1"/>
  <c r="N153" i="1" a="1"/>
  <c r="N153" i="1" s="1"/>
  <c r="P153" i="1" s="1"/>
  <c r="L154" i="1" a="1"/>
  <c r="L154" i="1" s="1"/>
  <c r="N177" i="1" a="1"/>
  <c r="N177" i="1" s="1"/>
  <c r="P177" i="1" s="1"/>
  <c r="L178" i="1" a="1"/>
  <c r="L178" i="1" s="1"/>
  <c r="N116" i="1" a="1"/>
  <c r="N116" i="1" s="1"/>
  <c r="P116" i="1" s="1"/>
  <c r="L117" i="1" a="1"/>
  <c r="L117" i="1" s="1"/>
  <c r="N140" i="1" a="1"/>
  <c r="N140" i="1" s="1"/>
  <c r="P140" i="1" s="1"/>
  <c r="L141" i="1" a="1"/>
  <c r="L141" i="1" s="1"/>
  <c r="N164" i="1" a="1"/>
  <c r="N164" i="1" s="1"/>
  <c r="P164" i="1" s="1"/>
  <c r="L165" i="1" a="1"/>
  <c r="L165" i="1" s="1"/>
  <c r="N188" i="1" a="1"/>
  <c r="N188" i="1" s="1"/>
  <c r="P188" i="1" s="1"/>
  <c r="L189" i="1" a="1"/>
  <c r="L189" i="1" s="1"/>
  <c r="N106" i="1" a="1"/>
  <c r="N106" i="1" s="1"/>
  <c r="P106" i="1" s="1"/>
  <c r="L115" i="1" a="1"/>
  <c r="L115" i="1" s="1"/>
  <c r="N130" i="1" a="1"/>
  <c r="N130" i="1" s="1"/>
  <c r="P130" i="1" s="1"/>
  <c r="L139" i="1" a="1"/>
  <c r="L139" i="1" s="1"/>
  <c r="N154" i="1" a="1"/>
  <c r="N154" i="1" s="1"/>
  <c r="P154" i="1" s="1"/>
  <c r="L163" i="1" a="1"/>
  <c r="L163" i="1" s="1"/>
  <c r="N178" i="1" a="1"/>
  <c r="N178" i="1" s="1"/>
  <c r="P178" i="1" s="1"/>
  <c r="L187" i="1" a="1"/>
  <c r="L187" i="1" s="1"/>
  <c r="N117" i="1" a="1"/>
  <c r="N117" i="1" s="1"/>
  <c r="P117" i="1" s="1"/>
  <c r="L118" i="1" a="1"/>
  <c r="L118" i="1" s="1"/>
  <c r="N141" i="1" a="1"/>
  <c r="N141" i="1" s="1"/>
  <c r="P141" i="1" s="1"/>
  <c r="L142" i="1" a="1"/>
  <c r="L142" i="1" s="1"/>
  <c r="N165" i="1" a="1"/>
  <c r="N165" i="1" s="1"/>
  <c r="P165" i="1" s="1"/>
  <c r="L166" i="1" a="1"/>
  <c r="L166" i="1" s="1"/>
  <c r="N189" i="1" a="1"/>
  <c r="N189" i="1" s="1"/>
  <c r="P189" i="1" s="1"/>
  <c r="L190" i="1" a="1"/>
  <c r="L190" i="1" s="1"/>
  <c r="N115" i="1" a="1"/>
  <c r="N115" i="1" s="1"/>
  <c r="P115" i="1" s="1"/>
  <c r="L116" i="1" a="1"/>
  <c r="L116" i="1" s="1"/>
  <c r="N139" i="1" a="1"/>
  <c r="N139" i="1" s="1"/>
  <c r="P139" i="1" s="1"/>
  <c r="L140" i="1" a="1"/>
  <c r="L140" i="1" s="1"/>
  <c r="N163" i="1" a="1"/>
  <c r="N163" i="1" s="1"/>
  <c r="P163" i="1" s="1"/>
  <c r="L164" i="1" a="1"/>
  <c r="L164" i="1" s="1"/>
  <c r="N187" i="1" a="1"/>
  <c r="N187" i="1" s="1"/>
  <c r="P187" i="1" s="1"/>
  <c r="L74" i="1" a="1"/>
  <c r="L74" i="1" s="1"/>
  <c r="AG15" i="2"/>
  <c r="AG19" i="2"/>
  <c r="L76" i="1" a="1"/>
  <c r="L76" i="1" s="1"/>
  <c r="L41" i="1" a="1"/>
  <c r="L41" i="1" s="1"/>
  <c r="L40" i="1" a="1"/>
  <c r="L40" i="1" s="1"/>
  <c r="L49" i="1" a="1"/>
  <c r="L49" i="1" s="1"/>
  <c r="L48" i="1" a="1"/>
  <c r="L48" i="1" s="1"/>
  <c r="L19" i="1" a="1"/>
  <c r="L19" i="1" s="1"/>
  <c r="L18" i="1" a="1"/>
  <c r="L18" i="1" s="1"/>
  <c r="AC17" i="2"/>
  <c r="AC15" i="2"/>
  <c r="AE17" i="2"/>
  <c r="AC20" i="2"/>
  <c r="AC14" i="2"/>
  <c r="AF17" i="2"/>
  <c r="AE20" i="2"/>
  <c r="AF15" i="2"/>
  <c r="AC19" i="2"/>
  <c r="T72" i="1" a="1"/>
  <c r="T72" i="1" s="1"/>
  <c r="S72" i="1" a="1"/>
  <c r="S72" i="1" s="1"/>
  <c r="S77" i="1" a="1"/>
  <c r="S77" i="1" s="1"/>
  <c r="S66" i="1" a="1"/>
  <c r="S66" i="1" s="1"/>
  <c r="AH14" i="2"/>
  <c r="AD14" i="2" s="1"/>
  <c r="AO14" i="2"/>
  <c r="AK14" i="2" s="1"/>
  <c r="AV14" i="2"/>
  <c r="AR14" i="2" s="1"/>
  <c r="X14" i="2"/>
  <c r="BC14" i="2"/>
  <c r="AY14" i="2" s="1"/>
  <c r="BJ14" i="2"/>
  <c r="BF14" i="2" s="1"/>
  <c r="L64" i="1" a="1"/>
  <c r="L64" i="1" s="1"/>
  <c r="L65" i="1" a="1"/>
  <c r="L65" i="1" s="1"/>
  <c r="AH15" i="2"/>
  <c r="AD15" i="2" s="1"/>
  <c r="AO15" i="2"/>
  <c r="AK15" i="2" s="1"/>
  <c r="AV15" i="2"/>
  <c r="AR15" i="2" s="1"/>
  <c r="X15" i="2"/>
  <c r="BC15" i="2"/>
  <c r="AY15" i="2" s="1"/>
  <c r="BJ16" i="2"/>
  <c r="BF16" i="2" s="1"/>
  <c r="AH16" i="2"/>
  <c r="AD16" i="2" s="1"/>
  <c r="AO16" i="2"/>
  <c r="AK16" i="2" s="1"/>
  <c r="AV16" i="2"/>
  <c r="AR16" i="2" s="1"/>
  <c r="X16" i="2"/>
  <c r="AV20" i="2"/>
  <c r="AR20" i="2" s="1"/>
  <c r="X20" i="2"/>
  <c r="BC20" i="2"/>
  <c r="AY20" i="2" s="1"/>
  <c r="BJ20" i="2"/>
  <c r="BF20" i="2" s="1"/>
  <c r="AH20" i="2"/>
  <c r="AD20" i="2" s="1"/>
  <c r="AO20" i="2"/>
  <c r="AK20" i="2" s="1"/>
  <c r="BC16" i="2"/>
  <c r="AY16" i="2" s="1"/>
  <c r="AH18" i="2"/>
  <c r="AD18" i="2" s="1"/>
  <c r="AO18" i="2"/>
  <c r="AK18" i="2" s="1"/>
  <c r="AV18" i="2"/>
  <c r="AR18" i="2" s="1"/>
  <c r="X18" i="2"/>
  <c r="BC18" i="2"/>
  <c r="AY18" i="2" s="1"/>
  <c r="BJ18" i="2"/>
  <c r="BF18" i="2" s="1"/>
  <c r="AH19" i="2"/>
  <c r="AD19" i="2" s="1"/>
  <c r="AO19" i="2"/>
  <c r="AK19" i="2" s="1"/>
  <c r="AV19" i="2"/>
  <c r="AR19" i="2" s="1"/>
  <c r="X19" i="2"/>
  <c r="BC19" i="2"/>
  <c r="AY19" i="2" s="1"/>
  <c r="BJ19" i="2"/>
  <c r="BF19" i="2" s="1"/>
  <c r="BJ15" i="2"/>
  <c r="BF15" i="2" s="1"/>
  <c r="BC17" i="2"/>
  <c r="AY17" i="2" s="1"/>
  <c r="BJ17" i="2"/>
  <c r="BF17" i="2" s="1"/>
  <c r="AH17" i="2"/>
  <c r="AD17" i="2" s="1"/>
  <c r="AO17" i="2"/>
  <c r="AK17" i="2" s="1"/>
  <c r="AV17" i="2"/>
  <c r="AR17" i="2" s="1"/>
  <c r="X17" i="2"/>
  <c r="BJ21" i="2"/>
  <c r="BF21" i="2" s="1"/>
  <c r="BC21" i="2"/>
  <c r="AY21" i="2" s="1"/>
  <c r="X21" i="2"/>
  <c r="AV21" i="2"/>
  <c r="AR21" i="2" s="1"/>
  <c r="AO21" i="2"/>
  <c r="AK21" i="2" s="1"/>
  <c r="S10" i="1" l="1" a="1"/>
  <c r="S10" i="1" s="1"/>
  <c r="S11" i="1" a="1"/>
  <c r="S11" i="1" s="1"/>
  <c r="S39" i="1" a="1"/>
  <c r="S39" i="1" s="1"/>
  <c r="S38" i="1" a="1"/>
  <c r="S38" i="1" s="1"/>
  <c r="S9" i="1" a="1"/>
  <c r="S9" i="1" s="1"/>
  <c r="S8" i="1" a="1"/>
  <c r="S8" i="1" s="1"/>
  <c r="S23" i="1" a="1"/>
  <c r="S23" i="1" s="1"/>
  <c r="S22" i="1" a="1"/>
  <c r="S22" i="1" s="1"/>
  <c r="S15" i="1" a="1"/>
  <c r="S15" i="1" s="1"/>
  <c r="S14" i="1" a="1"/>
  <c r="S14" i="1" s="1"/>
  <c r="R115" i="1" a="1"/>
  <c r="R115" i="1" s="1"/>
  <c r="R123" i="1" a="1"/>
  <c r="R123" i="1" s="1"/>
  <c r="R120" i="1" a="1"/>
  <c r="R120" i="1" s="1"/>
  <c r="R119" i="1" a="1"/>
  <c r="R119" i="1" s="1"/>
  <c r="R16" i="1" a="1"/>
  <c r="R16" i="1" s="1"/>
  <c r="R17" i="1" a="1"/>
  <c r="R17" i="1" s="1"/>
  <c r="R114" i="1" a="1"/>
  <c r="R114" i="1" s="1"/>
  <c r="R112" i="1" a="1"/>
  <c r="R112" i="1" s="1"/>
  <c r="R113" i="1" a="1"/>
  <c r="R113" i="1" s="1"/>
  <c r="R122" i="1" a="1"/>
  <c r="R122" i="1" s="1"/>
  <c r="R117" i="1" a="1"/>
  <c r="R117" i="1" s="1"/>
  <c r="R118" i="1" a="1"/>
  <c r="R118" i="1" s="1"/>
  <c r="R184" i="1" a="1"/>
  <c r="R184" i="1" s="1"/>
  <c r="R185" i="1" a="1"/>
  <c r="R185" i="1" s="1"/>
  <c r="R116" i="1" a="1"/>
  <c r="R116" i="1" s="1"/>
  <c r="R187" i="1" a="1"/>
  <c r="R187" i="1" s="1"/>
  <c r="R73" i="1" a="1"/>
  <c r="R73" i="1" s="1"/>
  <c r="R72" i="1" a="1"/>
  <c r="R72" i="1" s="1"/>
  <c r="R68" i="1" a="1"/>
  <c r="R68" i="1" s="1"/>
  <c r="R69" i="1" a="1"/>
  <c r="R69" i="1" s="1"/>
  <c r="R15" i="1" a="1"/>
  <c r="R15" i="1" s="1"/>
  <c r="R14" i="1" a="1"/>
  <c r="R14" i="1" s="1"/>
  <c r="R26" i="1" a="1"/>
  <c r="R26" i="1" s="1"/>
  <c r="R27" i="1" a="1"/>
  <c r="R27" i="1" s="1"/>
  <c r="R10" i="1" a="1"/>
  <c r="R10" i="1" s="1"/>
  <c r="R11" i="1" a="1"/>
  <c r="R11" i="1" s="1"/>
  <c r="R29" i="1" a="1"/>
  <c r="R29" i="1" s="1"/>
  <c r="R28" i="1" a="1"/>
  <c r="R28" i="1" s="1"/>
  <c r="R5" i="1" a="1"/>
  <c r="R5" i="1" s="1"/>
  <c r="R4" i="1" a="1"/>
  <c r="R4" i="1" s="1"/>
  <c r="R9" i="1" a="1"/>
  <c r="R9" i="1" s="1"/>
  <c r="R8" i="1" a="1"/>
  <c r="R8" i="1" s="1"/>
  <c r="R41" i="1" a="1"/>
  <c r="R41" i="1" s="1"/>
  <c r="R40" i="1" a="1"/>
  <c r="R40" i="1" s="1"/>
  <c r="R45" i="1" a="1"/>
  <c r="R45" i="1" s="1"/>
  <c r="R44" i="1" a="1"/>
  <c r="R44" i="1" s="1"/>
  <c r="L73" i="1" a="1"/>
  <c r="L73" i="1" s="1"/>
  <c r="L72" i="1" a="1"/>
  <c r="L72" i="1" s="1"/>
  <c r="L68" i="1" a="1"/>
  <c r="L68" i="1" s="1"/>
  <c r="L69" i="1" a="1"/>
  <c r="L69" i="1" s="1"/>
  <c r="L4" i="1" a="1"/>
  <c r="L4" i="1" s="1"/>
  <c r="L5" i="1" a="1"/>
  <c r="L5" i="1" s="1"/>
  <c r="L8" i="1" a="1"/>
  <c r="L8" i="1" s="1"/>
  <c r="L9" i="1" a="1"/>
  <c r="L9" i="1" s="1"/>
  <c r="L13" i="1" a="1"/>
  <c r="L13" i="1" s="1"/>
  <c r="L12" i="1" a="1"/>
  <c r="L12" i="1" s="1"/>
  <c r="L36" i="1" a="1"/>
  <c r="L36" i="1" s="1"/>
  <c r="L37" i="1" a="1"/>
  <c r="L37" i="1" s="1"/>
  <c r="L45" i="1" a="1"/>
  <c r="L45" i="1" s="1"/>
  <c r="L44" i="1" a="1"/>
  <c r="L44" i="1" s="1"/>
  <c r="L30" i="1" a="1"/>
  <c r="L30" i="1" s="1"/>
  <c r="L31" i="1" a="1"/>
  <c r="L31" i="1" s="1"/>
  <c r="L2" i="1" a="1"/>
  <c r="L2" i="1" s="1"/>
  <c r="L3" i="1" a="1"/>
  <c r="L3" i="1" s="1"/>
  <c r="L14" i="1" a="1"/>
  <c r="L14" i="1" s="1"/>
  <c r="L15" i="1" a="1"/>
  <c r="L15" i="1" s="1"/>
  <c r="L29" i="1" a="1"/>
  <c r="L29" i="1" s="1"/>
  <c r="L28" i="1" a="1"/>
  <c r="L28" i="1" s="1"/>
  <c r="H64" i="1" a="1"/>
  <c r="H64" i="1" s="1"/>
  <c r="H65" i="1" a="1"/>
  <c r="H65" i="1" s="1"/>
  <c r="L63" i="1" a="1"/>
  <c r="L63" i="1" s="1"/>
  <c r="L62" i="1" a="1"/>
  <c r="L62" i="1" s="1"/>
  <c r="L58" i="1" a="1"/>
  <c r="L58" i="1" s="1"/>
  <c r="L59" i="1" a="1"/>
  <c r="L59" i="1" s="1"/>
  <c r="S64" i="1" a="1"/>
  <c r="S64" i="1" s="1"/>
  <c r="S65" i="1" a="1"/>
  <c r="S65" i="1" s="1"/>
  <c r="T52" i="1" a="1"/>
  <c r="T52" i="1" s="1"/>
  <c r="T53" i="1" a="1"/>
  <c r="T53" i="1" s="1"/>
  <c r="S54" i="1" a="1"/>
  <c r="S54" i="1" s="1"/>
  <c r="S55" i="1" a="1"/>
  <c r="S55" i="1" s="1"/>
  <c r="T63" i="1" a="1"/>
  <c r="T63" i="1" s="1"/>
  <c r="T62" i="1" a="1"/>
  <c r="T62" i="1" s="1"/>
  <c r="T58" i="1" a="1"/>
  <c r="T58" i="1" s="1"/>
  <c r="T59" i="1" a="1"/>
  <c r="T59" i="1" s="1"/>
  <c r="T50" i="1" a="1"/>
  <c r="T50" i="1" s="1"/>
  <c r="T51" i="1" a="1"/>
  <c r="T51" i="1" s="1"/>
  <c r="R64" i="1" a="1"/>
  <c r="R64" i="1" s="1"/>
  <c r="R65" i="1" a="1"/>
  <c r="R65" i="1" s="1"/>
  <c r="Q58" i="1" a="1"/>
  <c r="Q58" i="1" s="1"/>
  <c r="Q59" i="1" a="1"/>
  <c r="Q59" i="1" s="1"/>
  <c r="T64" i="1" a="1"/>
  <c r="T64" i="1" s="1"/>
  <c r="T65" i="1" a="1"/>
  <c r="T65" i="1" s="1"/>
  <c r="T56" i="1" a="1"/>
  <c r="T56" i="1" s="1"/>
  <c r="T57" i="1" a="1"/>
  <c r="T57" i="1" s="1"/>
  <c r="H54" i="1" a="1"/>
  <c r="H54" i="1" s="1"/>
  <c r="H55" i="1" a="1"/>
  <c r="H55" i="1" s="1"/>
  <c r="S62" i="1" a="1"/>
  <c r="S62" i="1" s="1"/>
  <c r="S63" i="1" a="1"/>
  <c r="S63" i="1" s="1"/>
  <c r="S53" i="1" a="1"/>
  <c r="S53" i="1" s="1"/>
  <c r="S52" i="1" a="1"/>
  <c r="S52" i="1" s="1"/>
  <c r="S50" i="1" a="1"/>
  <c r="S50" i="1" s="1"/>
  <c r="S51" i="1" a="1"/>
  <c r="S51" i="1" s="1"/>
  <c r="H61" i="1" a="1"/>
  <c r="H61" i="1" s="1"/>
  <c r="H60" i="1" a="1"/>
  <c r="H60" i="1" s="1"/>
  <c r="S56" i="1" a="1"/>
  <c r="S56" i="1" s="1"/>
  <c r="S57" i="1" a="1"/>
  <c r="S57" i="1" s="1"/>
  <c r="R54" i="1" a="1"/>
  <c r="R54" i="1" s="1"/>
  <c r="R55" i="1" a="1"/>
  <c r="R55" i="1" s="1"/>
  <c r="H62" i="1" a="1"/>
  <c r="H62" i="1" s="1"/>
  <c r="H63" i="1" a="1"/>
  <c r="H63" i="1" s="1"/>
  <c r="H53" i="1" a="1"/>
  <c r="H53" i="1" s="1"/>
  <c r="H52" i="1" a="1"/>
  <c r="H52" i="1" s="1"/>
  <c r="H50" i="1" a="1"/>
  <c r="H50" i="1" s="1"/>
  <c r="H51" i="1" a="1"/>
  <c r="H51" i="1" s="1"/>
  <c r="Q62" i="1" a="1"/>
  <c r="Q62" i="1" s="1"/>
  <c r="Q63" i="1" a="1"/>
  <c r="Q63" i="1" s="1"/>
  <c r="S61" i="1" a="1"/>
  <c r="S61" i="1" s="1"/>
  <c r="S60" i="1" a="1"/>
  <c r="S60" i="1" s="1"/>
  <c r="Q54" i="1" a="1"/>
  <c r="Q54" i="1" s="1"/>
  <c r="Q55" i="1" a="1"/>
  <c r="Q55" i="1" s="1"/>
  <c r="R52" i="1" a="1"/>
  <c r="R52" i="1" s="1"/>
  <c r="R53" i="1" a="1"/>
  <c r="R53" i="1" s="1"/>
  <c r="R51" i="1" a="1"/>
  <c r="R51" i="1" s="1"/>
  <c r="R50" i="1" a="1"/>
  <c r="R50" i="1" s="1"/>
  <c r="T60" i="1" a="1"/>
  <c r="T60" i="1" s="1"/>
  <c r="T61" i="1" a="1"/>
  <c r="T61" i="1" s="1"/>
  <c r="L56" i="1" a="1"/>
  <c r="L56" i="1" s="1"/>
  <c r="L57" i="1" a="1"/>
  <c r="L57" i="1" s="1"/>
  <c r="T55" i="1" a="1"/>
  <c r="T55" i="1" s="1"/>
  <c r="T54" i="1" a="1"/>
  <c r="T54" i="1" s="1"/>
  <c r="R60" i="1" a="1"/>
  <c r="R60" i="1" s="1"/>
  <c r="R61" i="1" a="1"/>
  <c r="R61" i="1" s="1"/>
  <c r="H56" i="1" a="1"/>
  <c r="H56" i="1" s="1"/>
  <c r="H57" i="1" a="1"/>
  <c r="H57" i="1" s="1"/>
  <c r="R62" i="1" a="1"/>
  <c r="R62" i="1" s="1"/>
  <c r="R63" i="1" a="1"/>
  <c r="R63" i="1" s="1"/>
  <c r="Q60" i="1" a="1"/>
  <c r="Q60" i="1" s="1"/>
  <c r="Q61" i="1" a="1"/>
  <c r="Q61" i="1" s="1"/>
  <c r="R56" i="1" a="1"/>
  <c r="R56" i="1" s="1"/>
  <c r="R57" i="1" a="1"/>
  <c r="R57" i="1" s="1"/>
  <c r="L55" i="1" a="1"/>
  <c r="L55" i="1" s="1"/>
  <c r="L54" i="1" a="1"/>
  <c r="L54" i="1" s="1"/>
  <c r="H58" i="1" a="1"/>
  <c r="H58" i="1" s="1"/>
  <c r="H59" i="1" a="1"/>
  <c r="H59" i="1" s="1"/>
  <c r="Q52" i="1" a="1"/>
  <c r="Q52" i="1" s="1"/>
  <c r="Q53" i="1" a="1"/>
  <c r="Q53" i="1" s="1"/>
  <c r="Q50" i="1" a="1"/>
  <c r="Q50" i="1" s="1"/>
  <c r="Q51" i="1" a="1"/>
  <c r="Q51" i="1" s="1"/>
  <c r="Q65" i="1" a="1"/>
  <c r="Q65" i="1" s="1"/>
  <c r="Q64" i="1" a="1"/>
  <c r="Q64" i="1" s="1"/>
  <c r="L60" i="1" a="1"/>
  <c r="L60" i="1" s="1"/>
  <c r="L61" i="1" a="1"/>
  <c r="L61" i="1" s="1"/>
  <c r="Q57" i="1" a="1"/>
  <c r="Q57" i="1" s="1"/>
  <c r="Q56" i="1" a="1"/>
  <c r="Q56" i="1" s="1"/>
  <c r="S58" i="1" a="1"/>
  <c r="S58" i="1" s="1"/>
  <c r="S59" i="1" a="1"/>
  <c r="S59" i="1" s="1"/>
  <c r="R59" i="1" a="1"/>
  <c r="R59" i="1" s="1"/>
  <c r="R58" i="1" a="1"/>
  <c r="R58" i="1" s="1"/>
  <c r="L52" i="1" a="1"/>
  <c r="L52" i="1" s="1"/>
  <c r="L53" i="1" a="1"/>
  <c r="L53" i="1" s="1"/>
  <c r="L50" i="1" a="1"/>
  <c r="L50" i="1" s="1"/>
  <c r="L51" i="1" a="1"/>
  <c r="L5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tc={04541BF4-F584-4A94-9102-487F712E3587}</author>
    <author>tc={40A8407F-E96A-43C5-93E7-229BB3D1FCF6}</author>
    <author>tc={0437DE3C-3FBB-4E3F-AD1A-A4495E8E5B4B}</author>
    <author>tc={276071BD-5B62-456F-9D7F-2FBF409D1AE2}</author>
    <author>tc={780B95DA-36FD-4F15-9D09-10967D51EFE0}</author>
    <author>tc={CB7C79FF-ED10-46EF-8436-9E3000E7A415}</author>
    <author>tc={43FC2211-EE90-40A9-BAE8-A513647E5990}</author>
    <author>tc={1930BCBB-786C-42E5-BE12-C47DBEB18116}</author>
    <author>tc={D52CA007-3ED6-4799-9D1B-C894FAF9660F}</author>
    <author>tc={BCF6565D-ACFD-453D-B37D-4E3FD0083241}</author>
    <author>tc={DC31E6CD-7818-431D-99B2-33EF8D039688}</author>
    <author>tc={A6A6C382-0AC3-4F80-BCEE-7A155A36C4F0}</author>
  </authors>
  <commentList>
    <comment ref="H1" authorId="0" shapeId="0" xr:uid="{04541BF4-F584-4A94-9102-487F712E3587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for non-hydronic SH_codes have been introduced here. Values for ‘HYD’ cases are given here, but have already been introduced in technologies.csv</t>
      </text>
    </comment>
    <comment ref="I1" authorId="1" shapeId="0" xr:uid="{40A8407F-E96A-43C5-93E7-229BB3D1FCF6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for non-hydronic SH-R are introduced here</t>
      </text>
    </comment>
    <comment ref="J1" authorId="2" shapeId="0" xr:uid="{0437DE3C-3FBB-4E3F-AD1A-A4495E8E5B4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only auxiliary to connect with given EPD sizes</t>
      </text>
    </comment>
    <comment ref="L2" authorId="3" shapeId="0" xr:uid="{276071BD-5B62-456F-9D7F-2FBF409D1AE2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Depends on SH_code. Join based on Hshld_code, Location, SH_code</t>
      </text>
    </comment>
    <comment ref="Q2" authorId="4" shapeId="0" xr:uid="{780B95DA-36FD-4F15-9D09-10967D51EFE0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Depends on SH_code. Join based on Hshld_code, Location, SH_code</t>
      </text>
    </comment>
    <comment ref="L82" authorId="5" shapeId="0" xr:uid="{CB7C79FF-ED10-46EF-8436-9E3000E7A415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Lookup DW R</t>
      </text>
    </comment>
    <comment ref="L91" authorId="6" shapeId="0" xr:uid="{43FC2211-EE90-40A9-BAE8-A513647E5990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Lookup DW HP</t>
      </text>
    </comment>
    <comment ref="B100" authorId="7" shapeId="0" xr:uid="{1930BCBB-786C-42E5-BE12-C47DBEB18116}">
      <text>
        <t>[Threaded comment]
Your version of Excel allows you to read this threaded comment; however, any edits to it will get removed if the file is opened in a newer version of Excel. Learn more: https://go.microsoft.com/fwlink/?linkid=870924
Comment:
    House type and insulation are also needed for fan coil considerations</t>
      </text>
    </comment>
    <comment ref="E100" authorId="8" shapeId="0" xr:uid="{D52CA007-3ED6-4799-9D1B-C894FAF9660F}">
      <text>
        <t>[Threaded comment]
Your version of Excel allows you to read this threaded comment; however, any edits to it will get removed if the file is opened in a newer version of Excel. Learn more: https://go.microsoft.com/fwlink/?linkid=870924
Comment:
    Location code is needed because fan coil sizes depend on weather</t>
      </text>
    </comment>
    <comment ref="L100" authorId="9" shapeId="0" xr:uid="{BCF6565D-ACFD-453D-B37D-4E3FD0083241}">
      <text>
        <t>[Threaded comment]
Your version of Excel allows you to read this threaded comment; however, any edits to it will get removed if the file is opened in a newer version of Excel. Learn more: https://go.microsoft.com/fwlink/?linkid=870924
Comment:
    Sums HP, Tank, and Fan Coil Units, 200 already included in SHDW system</t>
      </text>
    </comment>
    <comment ref="E148" authorId="10" shapeId="0" xr:uid="{DC31E6CD-7818-431D-99B2-33EF8D039688}">
      <text>
        <t>[Threaded comment]
Your version of Excel allows you to read this threaded comment; however, any edits to it will get removed if the file is opened in a newer version of Excel. Learn more: https://go.microsoft.com/fwlink/?linkid=870924
Comment:
    Location code is needed because fan coil sizes depend on weather</t>
      </text>
    </comment>
    <comment ref="L148" authorId="11" shapeId="0" xr:uid="{A6A6C382-0AC3-4F80-BCEE-7A155A36C4F0}">
      <text>
        <t>[Threaded comment]
Your version of Excel allows you to read this threaded comment; however, any edits to it will get removed if the file is opened in a newer version of Excel. Learn more: https://go.microsoft.com/fwlink/?linkid=870924
Comment:
    Sums HP, Tank, and Fan Coil Units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tc={9DB2F5E7-6629-468D-9756-10BB95020384}</author>
  </authors>
  <commentList>
    <comment ref="A1" authorId="0" shapeId="0" xr:uid="{9DB2F5E7-6629-468D-9756-10BB95020384}">
      <text>
        <t>[Threaded comment]
Your version of Excel allows you to read this threaded comment; however, any edits to it will get removed if the file is opened in a newer version of Excel. Learn more: https://go.microsoft.com/fwlink/?linkid=870924
Comment:
    Capacity for all bedrooms?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tc={E3E709CF-4B10-4CEE-8270-44279E6D7D38}</author>
    <author>tc={F9149D1C-7D17-4B1A-B0C4-7D339A720742}</author>
    <author>tc={AC9C6346-EB59-43E1-8DA7-7CB8CAC426DB}</author>
    <author>tc={EB270895-BE1A-440C-A41C-4545E1199F1F}</author>
    <author>tc={11DF779D-7017-473F-9216-D700E5D4FE3E}</author>
    <author>tc={13741FC6-33F3-4FF7-A73F-0F5B68EE03A3}</author>
    <author>tc={20836F92-CA19-426A-9D73-C5F40B749FE7}</author>
    <author>tc={CCD61295-BDDE-4B87-A7A2-F7A270E93BC1}</author>
    <author>tc={7C8B4F9B-E257-404B-8C30-9B16CC020747}</author>
    <author>tc={B51DE3DA-1E46-4950-A9E1-527D00B29434}</author>
    <author>tc={E976FD95-C171-4399-84A0-85BDF75DD45B}</author>
  </authors>
  <commentList>
    <comment ref="E2" authorId="0" shapeId="0" xr:uid="{E3E709CF-4B10-4CEE-8270-44279E6D7D38}">
      <text>
        <t>[Threaded comment]
Your version of Excel allows you to read this threaded comment; however, any edits to it will get removed if the file is opened in a newer version of Excel. Learn more: https://go.microsoft.com/fwlink/?linkid=870924
Comment:
    Cells in orange can be modified if there are changes in estimated capacities</t>
      </text>
    </comment>
    <comment ref="K10" authorId="1" shapeId="0" xr:uid="{F9149D1C-7D17-4B1A-B0C4-7D339A72074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that 16 is not available, hence adjusted to maximum available</t>
      </text>
    </comment>
    <comment ref="N13" authorId="2" shapeId="0" xr:uid="{AC9C6346-EB59-43E1-8DA7-7CB8CAC426DB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Adjusted to match available sizes (i.e. 0.5 increases, and minimum 5)</t>
      </text>
    </comment>
    <comment ref="I14" authorId="3" shapeId="0" xr:uid="{EB270895-BE1A-440C-A41C-4545E1199F1F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do not change these cells in red</t>
      </text>
    </comment>
    <comment ref="AH14" authorId="4" shapeId="0" xr:uid="{11DF779D-7017-473F-9216-D700E5D4FE3E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AO14" authorId="5" shapeId="0" xr:uid="{13741FC6-33F3-4FF7-A73F-0F5B68EE03A3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AV14" authorId="6" shapeId="0" xr:uid="{20836F92-CA19-426A-9D73-C5F40B749FE7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BC14" authorId="7" shapeId="0" xr:uid="{CCD61295-BDDE-4B87-A7A2-F7A270E93BC1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BJ14" authorId="8" shapeId="0" xr:uid="{7C8B4F9B-E257-404B-8C30-9B16CC020747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Q18" authorId="9" shapeId="0" xr:uid="{B51DE3DA-1E46-4950-A9E1-527D00B2943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0.5 for 1 (Minimum size)</t>
      </text>
    </comment>
    <comment ref="N19" authorId="10" shapeId="0" xr:uid="{E976FD95-C171-4399-84A0-85BDF75DD45B}">
      <text>
        <t>[Threaded comment]
Your version of Excel allows you to read this threaded comment; however, any edits to it will get removed if the file is opened in a newer version of Excel. Learn more: https://go.microsoft.com/fwlink/?linkid=870924
Comment:
    Minimum is 5 for HP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<sst xmlns="http://schemas.openxmlformats.org/spreadsheetml/2006/main" count="950" uniqueCount="103">
  <si>
    <t>Hshld_code</t>
  </si>
  <si>
    <t>Loc_code</t>
  </si>
  <si>
    <t>Mass-Nom-Ideal</t>
  </si>
  <si>
    <t>AK</t>
  </si>
  <si>
    <t>Mass-Nom-Real</t>
  </si>
  <si>
    <t>Mass-H1-Real</t>
  </si>
  <si>
    <t>Mass-H1-Ideal</t>
  </si>
  <si>
    <t>Mod-Nom-Real</t>
  </si>
  <si>
    <t>Mod-Nom-Ideal</t>
  </si>
  <si>
    <t>Mod-H1-Real</t>
  </si>
  <si>
    <t>Mod-H1-Ideal</t>
  </si>
  <si>
    <t>CH</t>
  </si>
  <si>
    <t>SH_code</t>
  </si>
  <si>
    <t>R</t>
  </si>
  <si>
    <t>Rl</t>
  </si>
  <si>
    <t>Rb</t>
  </si>
  <si>
    <t>HP</t>
  </si>
  <si>
    <t>HPl</t>
  </si>
  <si>
    <t>Combined Living / Kitchen / Dining (kW)</t>
  </si>
  <si>
    <t>Bdrm 1 (kW)</t>
  </si>
  <si>
    <t>Bdrm 2 (kW)</t>
  </si>
  <si>
    <t>Total (kW)</t>
  </si>
  <si>
    <t>Living (kW)</t>
  </si>
  <si>
    <t>Kitchen Living Dining (kW)</t>
  </si>
  <si>
    <t>Bdrm 3 (kW)</t>
  </si>
  <si>
    <t>Bdrm 4 (kW)</t>
  </si>
  <si>
    <t>Embedded Emissions kgCO2e</t>
  </si>
  <si>
    <t>kW</t>
  </si>
  <si>
    <t>SH-R</t>
  </si>
  <si>
    <t>litres</t>
  </si>
  <si>
    <t>DW-R</t>
  </si>
  <si>
    <t>DW-HP</t>
  </si>
  <si>
    <t>SHDW-AWHP</t>
  </si>
  <si>
    <t>SHDW-FCU</t>
  </si>
  <si>
    <t>SHDW-BUF</t>
  </si>
  <si>
    <t>SH_R</t>
  </si>
  <si>
    <t>SH_HP</t>
  </si>
  <si>
    <t>Mass</t>
  </si>
  <si>
    <t>Mod</t>
  </si>
  <si>
    <t>Location</t>
  </si>
  <si>
    <t>Type</t>
  </si>
  <si>
    <t>Insulation</t>
  </si>
  <si>
    <t>Nom</t>
  </si>
  <si>
    <t>H1</t>
  </si>
  <si>
    <t>Hshld_subcode</t>
  </si>
  <si>
    <t>SH_Rb</t>
  </si>
  <si>
    <t>SH_Rl</t>
  </si>
  <si>
    <t>SH_HPl</t>
  </si>
  <si>
    <t>Estimated_Total</t>
  </si>
  <si>
    <t>Total_adjusted</t>
  </si>
  <si>
    <t>Emissions</t>
  </si>
  <si>
    <t>Cap</t>
  </si>
  <si>
    <t>DW_code</t>
  </si>
  <si>
    <t>Tank_Volume (L)</t>
  </si>
  <si>
    <t>HYD200</t>
  </si>
  <si>
    <t>HYD500</t>
  </si>
  <si>
    <t>Hyd_Cap_kW_Adj</t>
  </si>
  <si>
    <t>HYD1000</t>
  </si>
  <si>
    <t>Emissions Fan Coil</t>
  </si>
  <si>
    <t>SH_HYD</t>
  </si>
  <si>
    <t>PLEASE DO NOT CHANGE CODE IN CELLS. BE AWARE THAT CODE DOES NOT NECESSARILY APPLIES TO ALL CELLS WITHIN A COLUMN; THEY ARE CASE/SCENARIO SPECIFIC. CELLS IN BLUE CAN BE COPIED AS VALUES (NO FORMAT OR FORMULAS) TO A CSV FILE TO BE USED FOR FURTHER PROCESSING WITH TECHNOLOGIES.CSV</t>
  </si>
  <si>
    <t>house_type</t>
  </si>
  <si>
    <t>insulation</t>
  </si>
  <si>
    <t>HP_cap</t>
  </si>
  <si>
    <t>Ro</t>
  </si>
  <si>
    <t>HPo</t>
  </si>
  <si>
    <t>R_cap</t>
  </si>
  <si>
    <t>Lifetime Est</t>
  </si>
  <si>
    <t>SH-HP (SS)</t>
  </si>
  <si>
    <t>SH-HP (MS2)</t>
  </si>
  <si>
    <t>SH-HP (MS4)</t>
  </si>
  <si>
    <t>SH_HPb</t>
  </si>
  <si>
    <t>NA</t>
  </si>
  <si>
    <t>Mass-H1-AK-HPl/Mod-H1-AK-HPl</t>
  </si>
  <si>
    <t>Mass-H1-CH-HPl</t>
  </si>
  <si>
    <t>Mass-Nom-AK-HPl</t>
  </si>
  <si>
    <t>Mod-H1-CH-HPl</t>
  </si>
  <si>
    <t>Mass-Nom-CH-HPl</t>
  </si>
  <si>
    <t>Mod-Nom-CH-HPl</t>
  </si>
  <si>
    <t>Mass-H1-AK-HPb</t>
  </si>
  <si>
    <t>Mod-H1-CH-HPb</t>
  </si>
  <si>
    <t>Mass-Nom-AK-HPb</t>
  </si>
  <si>
    <t>Mass-Nom-CH-HPb</t>
  </si>
  <si>
    <t>Mod-H1-AK-HPb</t>
  </si>
  <si>
    <t>Mod-Nom-AK-HPb</t>
  </si>
  <si>
    <t>Mod-Nom-CH-HPb</t>
  </si>
  <si>
    <t>Combination</t>
  </si>
  <si>
    <t>Mass-H1-AK-HPl</t>
  </si>
  <si>
    <t>Mod-H1-AK-HPl</t>
  </si>
  <si>
    <t>Mass-H1-CH-HPb</t>
  </si>
  <si>
    <t>Mod-Nom-AK-HPl</t>
  </si>
  <si>
    <t>HPb</t>
  </si>
  <si>
    <t>House_Ins_Loc</t>
  </si>
  <si>
    <t>Manufacture</t>
  </si>
  <si>
    <t>Distribution</t>
  </si>
  <si>
    <t>Installation</t>
  </si>
  <si>
    <t>EOL</t>
  </si>
  <si>
    <t>B2-B5</t>
  </si>
  <si>
    <t>Hyd_Manufacture_HP</t>
  </si>
  <si>
    <t>Hyd_Manufacture_Tank</t>
  </si>
  <si>
    <t>Hyd_Manufacture_FC</t>
  </si>
  <si>
    <t>Hyd_Manufacture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</si>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</sst>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wrapText="1"/>
    </xf>
    <xf numFmtId="2" fontId="0" fillId="4" borderId="0" xfId="0" applyNumberFormat="1" applyFill="1"/>
    <xf numFmtId="2" fontId="0" fillId="5" borderId="0" xfId="0" applyNumberFormat="1" applyFill="1"/>
    <xf numFmtId="0" fontId="0" fillId="6" borderId="0" xfId="0" applyFill="1"/>
    <xf numFmtId="0" fontId="0" fillId="7" borderId="0" xfId="0" applyFill="1"/>
    <xf numFmtId="2" fontId="0" fillId="7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tricio Gallardo Ocampo" id="{E7918B3F-965A-4841-868A-78AAA1BE0171}" userId="S::patricio.gallardoocampo@canterbury.ac.nz::fbc4e8df-f15e-4b2d-bbc2-bf5ae30e9d3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5-06-12T23:33:37.56" personId="{E7918B3F-965A-4841-868A-78AAA1BE0171}" id="{04541BF4-F584-4A94-9102-487F712E3587}">
    <text>Values for non-hydronic SH_codes have been introduced here. Values for ‘HYD’ cases are given here, but have already been introduced in technologies.csv</text>
  </threadedComment>
  <threadedComment ref="I1" dT="2025-06-15T22:19:14.99" personId="{E7918B3F-965A-4841-868A-78AAA1BE0171}" id="{40A8407F-E96A-43C5-93E7-229BB3D1FCF6}">
    <text>Values for non-hydronic SH-R are introduced here</text>
  </threadedComment>
  <threadedComment ref="J1" dT="2025-06-12T02:06:31.85" personId="{E7918B3F-965A-4841-868A-78AAA1BE0171}" id="{0437DE3C-3FBB-4E3F-AD1A-A4495E8E5B4B}">
    <text>This is only auxiliary to connect with given EPD sizes</text>
  </threadedComment>
  <threadedComment ref="L2" dT="2025-06-12T02:38:24.95" personId="{E7918B3F-965A-4841-868A-78AAA1BE0171}" id="{276071BD-5B62-456F-9D7F-2FBF409D1AE2}">
    <text>Depends on SH_code. Join based on Hshld_code, Location, SH_code</text>
  </threadedComment>
  <threadedComment ref="Q2" dT="2025-06-12T02:38:24.95" personId="{E7918B3F-965A-4841-868A-78AAA1BE0171}" id="{780B95DA-36FD-4F15-9D09-10967D51EFE0}">
    <text>Depends on SH_code. Join based on Hshld_code, Location, SH_code</text>
  </threadedComment>
  <threadedComment ref="L82" dT="2025-06-12T02:37:56.16" personId="{E7918B3F-965A-4841-868A-78AAA1BE0171}" id="{CB7C79FF-ED10-46EF-8436-9E3000E7A415}">
    <text>Lookup DW R</text>
  </threadedComment>
  <threadedComment ref="L91" dT="2025-06-13T01:47:27.61" personId="{E7918B3F-965A-4841-868A-78AAA1BE0171}" id="{43FC2211-EE90-40A9-BAE8-A513647E5990}">
    <text>Lookup DW HP</text>
  </threadedComment>
  <threadedComment ref="B100" dT="2025-06-12T03:19:15.45" personId="{E7918B3F-965A-4841-868A-78AAA1BE0171}" id="{1930BCBB-786C-42E5-BE12-C47DBEB18116}">
    <text>House type and insulation are also needed for fan coil considerations</text>
  </threadedComment>
  <threadedComment ref="E100" dT="2025-06-12T03:13:36.79" personId="{E7918B3F-965A-4841-868A-78AAA1BE0171}" id="{D52CA007-3ED6-4799-9D1B-C894FAF9660F}">
    <text>Location code is needed because fan coil sizes depend on weather</text>
  </threadedComment>
  <threadedComment ref="L100" dT="2025-06-12T03:25:50.70" personId="{E7918B3F-965A-4841-868A-78AAA1BE0171}" id="{BCF6565D-ACFD-453D-B37D-4E3FD0083241}">
    <text>Sums HP, Tank, and Fan Coil Units, 200 already included in SHDW system</text>
  </threadedComment>
  <threadedComment ref="E148" dT="2025-06-12T03:13:36.79" personId="{E7918B3F-965A-4841-868A-78AAA1BE0171}" id="{DC31E6CD-7818-431D-99B2-33EF8D039688}">
    <text>Location code is needed because fan coil sizes depend on weather</text>
  </threadedComment>
  <threadedComment ref="L148" dT="2025-06-12T03:25:50.70" personId="{E7918B3F-965A-4841-868A-78AAA1BE0171}" id="{A6A6C382-0AC3-4F80-BCEE-7A155A36C4F0}">
    <text>Sums HP, Tank, and Fan Coil Units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5-07-20T21:23:59.13" personId="{E7918B3F-965A-4841-868A-78AAA1BE0171}" id="{9DB2F5E7-6629-468D-9756-10BB95020384}">
    <text>Capacity for all bedrooms?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" dT="2025-06-12T23:35:05.95" personId="{E7918B3F-965A-4841-868A-78AAA1BE0171}" id="{E3E709CF-4B10-4CEE-8270-44279E6D7D38}">
    <text>Cells in orange can be modified if there are changes in estimated capacities</text>
  </threadedComment>
  <threadedComment ref="K10" dT="2025-06-12T00:27:18.90" personId="{E7918B3F-965A-4841-868A-78AAA1BE0171}" id="{F9149D1C-7D17-4B1A-B0C4-7D339A720742}">
    <text>Note that 16 is not available, hence adjusted to maximum available</text>
  </threadedComment>
  <threadedComment ref="N13" dT="2025-06-12T00:25:33.79" personId="{E7918B3F-965A-4841-868A-78AAA1BE0171}" id="{AC9C6346-EB59-43E1-8DA7-7CB8CAC426DB}">
    <text>Adjusted to match available sizes (i.e. 0.5 increases, and minimum 5)</text>
  </threadedComment>
  <threadedComment ref="I14" dT="2025-06-12T23:36:00.82" personId="{E7918B3F-965A-4841-868A-78AAA1BE0171}" id="{EB270895-BE1A-440C-A41C-4545E1199F1F}">
    <text>Please do not change these cells in red</text>
  </threadedComment>
  <threadedComment ref="AH14" dT="2025-07-18T01:05:09.56" personId="{E7918B3F-965A-4841-868A-78AAA1BE0171}" id="{11DF779D-7017-473F-9216-D700E5D4FE3E}">
    <text>First four for Mass, second four for Modern</text>
  </threadedComment>
  <threadedComment ref="AO14" dT="2025-07-18T01:05:09.56" personId="{E7918B3F-965A-4841-868A-78AAA1BE0171}" id="{13741FC6-33F3-4FF7-A73F-0F5B68EE03A3}">
    <text>First four for Mass, second four for Modern</text>
  </threadedComment>
  <threadedComment ref="AV14" dT="2025-07-18T01:05:09.56" personId="{E7918B3F-965A-4841-868A-78AAA1BE0171}" id="{20836F92-CA19-426A-9D73-C5F40B749FE7}">
    <text>First four for Mass, second four for Modern</text>
  </threadedComment>
  <threadedComment ref="BC14" dT="2025-07-18T01:05:09.56" personId="{E7918B3F-965A-4841-868A-78AAA1BE0171}" id="{CCD61295-BDDE-4B87-A7A2-F7A270E93BC1}">
    <text>First four for Mass, second four for Modern</text>
  </threadedComment>
  <threadedComment ref="BJ14" dT="2025-07-18T01:05:09.56" personId="{E7918B3F-965A-4841-868A-78AAA1BE0171}" id="{7C8B4F9B-E257-404B-8C30-9B16CC020747}">
    <text>First four for Mass, second four for Modern</text>
  </threadedComment>
  <threadedComment ref="Q18" dT="2025-06-12T00:26:26.06" personId="{E7918B3F-965A-4841-868A-78AAA1BE0171}" id="{B51DE3DA-1E46-4950-A9E1-527D00B29434}">
    <text>Replace 0.5 for 1 (Minimum size)</text>
  </threadedComment>
  <threadedComment ref="N19" dT="2025-06-12T20:41:55.27" personId="{E7918B3F-965A-4841-868A-78AAA1BE0171}" id="{E976FD95-C171-4399-84A0-85BDF75DD45B}">
    <text>Minimum is 5 for HP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7A73-6BF3-47E5-AC1E-D181D8CC1E63}">
  <sheetPr codeName="Sheet1"/>
  <dimension ref="A1:V195"/>
  <sheetViews>
    <sheetView tabSelected="1" topLeftCell="A164" workbookViewId="0">
      <selection sqref="A1:T195"/>
    </sheetView>
  </sheetViews>
  <sheetFormatPr defaultRowHeight="15" x14ac:dyDescent="0.25"/>
  <cols>
    <col min="1" max="1" width="16" bestFit="1" customWidth="1"/>
    <col min="2" max="4" width="16" customWidth="1"/>
    <col min="8" max="8" width="11.7109375" bestFit="1" customWidth="1"/>
    <col min="9" max="9" width="11.7109375" customWidth="1"/>
    <col min="10" max="10" width="16" bestFit="1" customWidth="1"/>
    <col min="12" max="12" width="12.140625" bestFit="1" customWidth="1"/>
    <col min="13" max="13" width="9.5703125" bestFit="1" customWidth="1"/>
    <col min="14" max="14" width="9.7109375" bestFit="1" customWidth="1"/>
    <col min="16" max="16" width="9.5703125" bestFit="1" customWidth="1"/>
    <col min="17" max="20" width="9.5703125" customWidth="1"/>
    <col min="22" max="22" width="52" customWidth="1"/>
  </cols>
  <sheetData>
    <row r="1" spans="1:22" ht="105" x14ac:dyDescent="0.25">
      <c r="A1" s="5" t="s">
        <v>0</v>
      </c>
      <c r="B1" s="5" t="s">
        <v>44</v>
      </c>
      <c r="C1" s="5" t="s">
        <v>61</v>
      </c>
      <c r="D1" s="5" t="s">
        <v>62</v>
      </c>
      <c r="E1" s="5" t="s">
        <v>1</v>
      </c>
      <c r="F1" s="5" t="s">
        <v>12</v>
      </c>
      <c r="G1" s="5" t="s">
        <v>52</v>
      </c>
      <c r="H1" s="5" t="s">
        <v>63</v>
      </c>
      <c r="I1" s="5" t="s">
        <v>66</v>
      </c>
      <c r="J1" s="5" t="s">
        <v>56</v>
      </c>
      <c r="K1" s="5" t="s">
        <v>53</v>
      </c>
      <c r="L1" s="5" t="s">
        <v>93</v>
      </c>
      <c r="M1" s="5" t="s">
        <v>98</v>
      </c>
      <c r="N1" s="5" t="s">
        <v>99</v>
      </c>
      <c r="O1" s="5" t="s">
        <v>100</v>
      </c>
      <c r="P1" s="5" t="s">
        <v>101</v>
      </c>
      <c r="Q1" s="5" t="s">
        <v>94</v>
      </c>
      <c r="R1" s="5" t="s">
        <v>95</v>
      </c>
      <c r="S1" s="5" t="s">
        <v>96</v>
      </c>
      <c r="T1" s="5" t="s">
        <v>102</v>
      </c>
      <c r="V1" s="6" t="s">
        <v>60</v>
      </c>
    </row>
    <row r="2" spans="1:22" x14ac:dyDescent="0.25">
      <c r="A2" s="5" t="s">
        <v>4</v>
      </c>
      <c r="B2" s="5" t="str">
        <f>_xlfn.TEXTBEFORE(A2, "-", 2)</f>
        <v>Mass-Nom</v>
      </c>
      <c r="C2" s="5" t="str">
        <f>_xlfn.TEXTBEFORE(A2, "-", 1)</f>
        <v>Mass</v>
      </c>
      <c r="D2" s="5" t="str">
        <f>_xlfn.TEXTAFTER(B2, "-", 1)</f>
        <v>Nom</v>
      </c>
      <c r="E2" s="5" t="s">
        <v>3</v>
      </c>
      <c r="F2" s="5" t="s">
        <v>13</v>
      </c>
      <c r="G2" s="5"/>
      <c r="H2" s="5"/>
      <c r="I2" s="5" cm="1">
        <f t="array" ref="I2">_xlfn.SWITCH(F2,"R",_xlfn.XLOOKUP(E2&amp;"|"&amp;B2,
        Calculate_cap_emi!$I$14:$I$21&amp;"|"&amp;Calculate_cap_emi!$L$14:$L$21,
        Calculate_cap_emi!$W$14:$W$21, "Not found", 0),"Rb",_xlfn.XLOOKUP(E2&amp;"|"&amp;B2,
        Calculate_cap_emi!$I$14:$I$21&amp;"|"&amp;Calculate_cap_emi!$L$14:$L$21,
        Calculate_cap_emi!$Y$14:$Y$21, "Not found", 0),"Rl",_xlfn.XLOOKUP(E2&amp;"|"&amp;B2,
        Calculate_cap_emi!$I$14:$I$21&amp;"|"&amp;Calculate_cap_emi!$L$14:$L$21,
        Calculate_cap_emi!$Z$14:$Z$21, "Not found", 0),0)</f>
        <v>11</v>
      </c>
      <c r="J2" s="5"/>
      <c r="K2" s="5"/>
      <c r="L2" s="5" cm="1">
        <f t="array" ref="L2">_xlfn.SWITCH(F2,"R",_xlfn.XLOOKUP(E2&amp;"|"&amp;B2,
        Calculate_cap_emi!$I$14:$I$21&amp;"|"&amp;Calculate_cap_emi!$L$14:$L$21,
        Calculate_cap_emi!$AC$14:$AC$21, "Not found", 0),"Rb",_xlfn.XLOOKUP(E2&amp;"|"&amp;B2,
        Calculate_cap_emi!$I$14:$I$21&amp;"|"&amp;Calculate_cap_emi!$L$14:$L$21,
        Calculate_cap_emi!$AE$14:$AE$21, "Not found", 0),"Rl",_xlfn.XLOOKUP(E2&amp;"|"&amp;B2,
        Calculate_cap_emi!$I$14:$I$21&amp;"|"&amp;Calculate_cap_emi!$L$14:$L$21,
        Calculate_cap_emi!$AF$14:$AF$21, "Not found", 0),"HP",_xlfn.XLOOKUP(E2&amp;"|"&amp;B2,
        Calculate_cap_emi!$I$14:$I$21&amp;"|"&amp;Calculate_cap_emi!$L$14:$L$21,
        Calculate_cap_emi!$AD$14:$AD$21, "Not found", 0),"HPl",_xlfn.XLOOKUP(E2&amp;"|"&amp;B2,
        Calculate_cap_emi!$I$14:$I$21&amp;"|"&amp;Calculate_cap_emi!$L$14:$L$21,
        Calculate_cap_emi!$AG$14:$AG$21, "Not found", 0),"Missing")</f>
        <v>700.50077093241612</v>
      </c>
      <c r="M2" s="5"/>
      <c r="N2" s="5"/>
      <c r="O2" s="5"/>
      <c r="P2" s="5"/>
      <c r="Q2" s="5" cm="1">
        <f t="array" ref="Q2">_xlfn.SWITCH(F2,"R",_xlfn.XLOOKUP(E2&amp;"|"&amp;B2,
        Calculate_cap_emi!$I$14:$I$21&amp;"|"&amp;Calculate_cap_emi!$L$14:$L$21,
        Calculate_cap_emi!$AJ$14:$AJ$21, "Not found", 0),"Rb",_xlfn.XLOOKUP(E2&amp;"|"&amp;B2,
        Calculate_cap_emi!$I$14:$I$21&amp;"|"&amp;Calculate_cap_emi!$L$14:$L$21,
        Calculate_cap_emi!$AL$14:$AL$21, "Not found", 0),"Rl",_xlfn.XLOOKUP(E2&amp;"|"&amp;B2,
        Calculate_cap_emi!$I$14:$I$21&amp;"|"&amp;Calculate_cap_emi!$L$14:$L$21,
        Calculate_cap_emi!$AM$14:$AM$21, "Not found", 0),"HP",_xlfn.XLOOKUP(E2&amp;"|"&amp;B2,
        Calculate_cap_emi!$I$14:$I$21&amp;"|"&amp;Calculate_cap_emi!$L$14:$L$21,
        Calculate_cap_emi!$AK$14:$AK$21, "Not found", 0),"HPl",_xlfn.XLOOKUP(E2&amp;"|"&amp;B2,
        Calculate_cap_emi!$I$14:$I$21&amp;"|"&amp;Calculate_cap_emi!$L$14:$L$21,
        Calculate_cap_emi!$AN$14:$AN$21, "Not found", 0),"Missing")</f>
        <v>0</v>
      </c>
      <c r="R2" s="5" cm="1">
        <f t="array" ref="R2">_xlfn.SWITCH(F2,"R",_xlfn.XLOOKUP(E2&amp;"|"&amp;B2,
        Calculate_cap_emi!$I$14:$I$21&amp;"|"&amp;Calculate_cap_emi!$L$14:$L$21,
        Calculate_cap_emi!$AQ$14:$AQ$21, "Not found", 0),"Rb",_xlfn.XLOOKUP(E2&amp;"|"&amp;B2,
        Calculate_cap_emi!$I$14:$I$21&amp;"|"&amp;Calculate_cap_emi!$L$14:$L$21,
        Calculate_cap_emi!$AS$14:$AS$21, "Not found", 0),"Rl",_xlfn.XLOOKUP(E2&amp;"|"&amp;B2,
        Calculate_cap_emi!$I$14:$I$21&amp;"|"&amp;Calculate_cap_emi!$L$14:$L$21,
        Calculate_cap_emi!$AT$14:$AT$21, "Not found", 0),"HP",_xlfn.XLOOKUP(E2&amp;"|"&amp;B2,
        Calculate_cap_emi!$I$14:$I$21&amp;"|"&amp;Calculate_cap_emi!$L$14:$L$21,
        Calculate_cap_emi!$AR$14:$AR$21, "Not found", 0),"HPl",_xlfn.XLOOKUP(E2&amp;"|"&amp;B2,
        Calculate_cap_emi!$I$14:$I$21&amp;"|"&amp;Calculate_cap_emi!$L$14:$L$21,
        Calculate_cap_emi!$AU$14:$AU$21, "Not found", 0),"Missing")</f>
        <v>1.7223580323529386</v>
      </c>
      <c r="S2" s="5" cm="1">
        <f t="array" ref="S2">_xlfn.SWITCH(F2,"R",_xlfn.XLOOKUP(E2&amp;"|"&amp;B2,
        Calculate_cap_emi!$I$14:$I$21&amp;"|"&amp;Calculate_cap_emi!$L$14:$L$21,
        Calculate_cap_emi!$AX$14:$AX$21, "Not found", 0),"Rb",_xlfn.XLOOKUP(E2&amp;"|"&amp;B2,
        Calculate_cap_emi!$I$14:$I$21&amp;"|"&amp;Calculate_cap_emi!$L$14:$L$21,
        Calculate_cap_emi!$AZ$14:$AZ$21, "Not found", 0),"Rl",_xlfn.XLOOKUP(E2&amp;"|"&amp;B2,
        Calculate_cap_emi!$I$14:$I$21&amp;"|"&amp;Calculate_cap_emi!$L$14:$L$21,
        Calculate_cap_emi!$BA$14:$BA$21, "Not found", 0),"HP",_xlfn.XLOOKUP(E2&amp;"|"&amp;B2,
        Calculate_cap_emi!$I$14:$I$21&amp;"|"&amp;Calculate_cap_emi!$L$14:$L$21,
        Calculate_cap_emi!$AY$14:$AY$21, "Not found", 0),"HPl",_xlfn.XLOOKUP(E2&amp;"|"&amp;B2,
        Calculate_cap_emi!$I$14:$I$21&amp;"|"&amp;Calculate_cap_emi!$L$14:$L$21,
        Calculate_cap_emi!$BB$14:$BB$21, "Not found", 0),"Missing")</f>
        <v>48.177847058823566</v>
      </c>
      <c r="T2" s="5" cm="1">
        <f t="array" ref="T2">_xlfn.SWITCH(F2,"R",_xlfn.XLOOKUP(E2&amp;"|"&amp;B2,
        Calculate_cap_emi!$I$14:$I$21&amp;"|"&amp;Calculate_cap_emi!$L$14:$L$21,
        Calculate_cap_emi!$BE$14:$BE$21, "Not found", 0),"Rb",_xlfn.XLOOKUP(E2&amp;"|"&amp;B2,
        Calculate_cap_emi!$I$14:$I$21&amp;"|"&amp;Calculate_cap_emi!$L$14:$L$21,
        Calculate_cap_emi!$BG$14:$BG$21, "Not found", 0),"Rl",_xlfn.XLOOKUP(E2&amp;"|"&amp;B2,
        Calculate_cap_emi!$I$14:$I$21&amp;"|"&amp;Calculate_cap_emi!$L$14:$L$21,
        Calculate_cap_emi!$BH$14:$BH$21, "Not found", 0),"HP",_xlfn.XLOOKUP(E2&amp;"|"&amp;B2,
        Calculate_cap_emi!$I$14:$I$21&amp;"|"&amp;Calculate_cap_emi!$L$14:$L$21,
        Calculate_cap_emi!$BF$14:$BF$21, "Not found", 0),"HPl",_xlfn.XLOOKUP(E2&amp;"|"&amp;B2,
        Calculate_cap_emi!$I$14:$I$21&amp;"|"&amp;Calculate_cap_emi!$L$14:$L$21,
        Calculate_cap_emi!$BI$14:$BI$21, "Not found", 0),"Missing")</f>
        <v>0</v>
      </c>
    </row>
    <row r="3" spans="1:22" x14ac:dyDescent="0.25">
      <c r="A3" s="5" t="s">
        <v>2</v>
      </c>
      <c r="B3" s="5" t="str">
        <f t="shared" ref="B3:B66" si="0">_xlfn.TEXTBEFORE(A3, "-", 2)</f>
        <v>Mass-Nom</v>
      </c>
      <c r="C3" s="5" t="str">
        <f t="shared" ref="C3:C66" si="1">_xlfn.TEXTBEFORE(A3, "-", 1)</f>
        <v>Mass</v>
      </c>
      <c r="D3" s="5" t="str">
        <f t="shared" ref="D3:D66" si="2">_xlfn.TEXTAFTER(B3, "-", 1)</f>
        <v>Nom</v>
      </c>
      <c r="E3" s="5" t="s">
        <v>3</v>
      </c>
      <c r="F3" s="5" t="s">
        <v>13</v>
      </c>
      <c r="G3" s="5"/>
      <c r="H3" s="5"/>
      <c r="I3" s="5" cm="1">
        <f t="array" ref="I3">_xlfn.SWITCH(F3,"R",_xlfn.XLOOKUP(E3&amp;"|"&amp;B3,
        Calculate_cap_emi!$I$14:$I$21&amp;"|"&amp;Calculate_cap_emi!$L$14:$L$21,
        Calculate_cap_emi!$W$14:$W$21, "Not found", 0),"Rb",_xlfn.XLOOKUP(E3&amp;"|"&amp;B3,
        Calculate_cap_emi!$I$14:$I$21&amp;"|"&amp;Calculate_cap_emi!$L$14:$L$21,
        Calculate_cap_emi!$Y$14:$Y$21, "Not found", 0),"Rl",_xlfn.XLOOKUP(E3&amp;"|"&amp;B3,
        Calculate_cap_emi!$I$14:$I$21&amp;"|"&amp;Calculate_cap_emi!$L$14:$L$21,
        Calculate_cap_emi!$Z$14:$Z$21, "Not found", 0),0)</f>
        <v>11</v>
      </c>
      <c r="J3" s="5"/>
      <c r="K3" s="5"/>
      <c r="L3" s="5" cm="1">
        <f t="array" ref="L3">_xlfn.SWITCH(F3,"R",_xlfn.XLOOKUP(E3&amp;"|"&amp;B3,
        Calculate_cap_emi!$I$14:$I$21&amp;"|"&amp;Calculate_cap_emi!$L$14:$L$21,
        Calculate_cap_emi!$AC$14:$AC$21, "Not found", 0),"Rb",_xlfn.XLOOKUP(E3&amp;"|"&amp;B3,
        Calculate_cap_emi!$I$14:$I$21&amp;"|"&amp;Calculate_cap_emi!$L$14:$L$21,
        Calculate_cap_emi!$AE$14:$AE$21, "Not found", 0),"Rl",_xlfn.XLOOKUP(E3&amp;"|"&amp;B3,
        Calculate_cap_emi!$I$14:$I$21&amp;"|"&amp;Calculate_cap_emi!$L$14:$L$21,
        Calculate_cap_emi!$AF$14:$AF$21, "Not found", 0),"HP",_xlfn.XLOOKUP(E3&amp;"|"&amp;B3,
        Calculate_cap_emi!$I$14:$I$21&amp;"|"&amp;Calculate_cap_emi!$L$14:$L$21,
        Calculate_cap_emi!$AD$14:$AD$21, "Not found", 0),"HPl",_xlfn.XLOOKUP(E3&amp;"|"&amp;B3,
        Calculate_cap_emi!$I$14:$I$21&amp;"|"&amp;Calculate_cap_emi!$L$14:$L$21,
        Calculate_cap_emi!$AG$14:$AG$21, "Not found", 0),"Missing")</f>
        <v>700.50077093241612</v>
      </c>
      <c r="M3" s="5"/>
      <c r="N3" s="5"/>
      <c r="O3" s="5"/>
      <c r="P3" s="5"/>
      <c r="Q3" s="5" cm="1">
        <f t="array" ref="Q3">_xlfn.SWITCH(F3,"R",_xlfn.XLOOKUP(E3&amp;"|"&amp;B3,
        Calculate_cap_emi!$I$14:$I$21&amp;"|"&amp;Calculate_cap_emi!$L$14:$L$21,
        Calculate_cap_emi!$AJ$14:$AJ$21, "Not found", 0),"Rb",_xlfn.XLOOKUP(E3&amp;"|"&amp;B3,
        Calculate_cap_emi!$I$14:$I$21&amp;"|"&amp;Calculate_cap_emi!$L$14:$L$21,
        Calculate_cap_emi!$AL$14:$AL$21, "Not found", 0),"Rl",_xlfn.XLOOKUP(E3&amp;"|"&amp;B3,
        Calculate_cap_emi!$I$14:$I$21&amp;"|"&amp;Calculate_cap_emi!$L$14:$L$21,
        Calculate_cap_emi!$AM$14:$AM$21, "Not found", 0),"HP",_xlfn.XLOOKUP(E3&amp;"|"&amp;B3,
        Calculate_cap_emi!$I$14:$I$21&amp;"|"&amp;Calculate_cap_emi!$L$14:$L$21,
        Calculate_cap_emi!$AK$14:$AK$21, "Not found", 0),"HPl",_xlfn.XLOOKUP(E3&amp;"|"&amp;B3,
        Calculate_cap_emi!$I$14:$I$21&amp;"|"&amp;Calculate_cap_emi!$L$14:$L$21,
        Calculate_cap_emi!$AN$14:$AN$21, "Not found", 0),"Missing")</f>
        <v>0</v>
      </c>
      <c r="R3" s="5" cm="1">
        <f t="array" ref="R3">_xlfn.SWITCH(F3,"R",_xlfn.XLOOKUP(E3&amp;"|"&amp;B3,
        Calculate_cap_emi!$I$14:$I$21&amp;"|"&amp;Calculate_cap_emi!$L$14:$L$21,
        Calculate_cap_emi!$AQ$14:$AQ$21, "Not found", 0),"Rb",_xlfn.XLOOKUP(E3&amp;"|"&amp;B3,
        Calculate_cap_emi!$I$14:$I$21&amp;"|"&amp;Calculate_cap_emi!$L$14:$L$21,
        Calculate_cap_emi!$AS$14:$AS$21, "Not found", 0),"Rl",_xlfn.XLOOKUP(E3&amp;"|"&amp;B3,
        Calculate_cap_emi!$I$14:$I$21&amp;"|"&amp;Calculate_cap_emi!$L$14:$L$21,
        Calculate_cap_emi!$AT$14:$AT$21, "Not found", 0),"HP",_xlfn.XLOOKUP(E3&amp;"|"&amp;B3,
        Calculate_cap_emi!$I$14:$I$21&amp;"|"&amp;Calculate_cap_emi!$L$14:$L$21,
        Calculate_cap_emi!$AR$14:$AR$21, "Not found", 0),"HPl",_xlfn.XLOOKUP(E3&amp;"|"&amp;B3,
        Calculate_cap_emi!$I$14:$I$21&amp;"|"&amp;Calculate_cap_emi!$L$14:$L$21,
        Calculate_cap_emi!$AU$14:$AU$21, "Not found", 0),"Missing")</f>
        <v>1.7223580323529386</v>
      </c>
      <c r="S3" s="5" cm="1">
        <f t="array" ref="S3">_xlfn.SWITCH(F3,"R",_xlfn.XLOOKUP(E3&amp;"|"&amp;B3,
        Calculate_cap_emi!$I$14:$I$21&amp;"|"&amp;Calculate_cap_emi!$L$14:$L$21,
        Calculate_cap_emi!$AX$14:$AX$21, "Not found", 0),"Rb",_xlfn.XLOOKUP(E3&amp;"|"&amp;B3,
        Calculate_cap_emi!$I$14:$I$21&amp;"|"&amp;Calculate_cap_emi!$L$14:$L$21,
        Calculate_cap_emi!$AZ$14:$AZ$21, "Not found", 0),"Rl",_xlfn.XLOOKUP(E3&amp;"|"&amp;B3,
        Calculate_cap_emi!$I$14:$I$21&amp;"|"&amp;Calculate_cap_emi!$L$14:$L$21,
        Calculate_cap_emi!$BA$14:$BA$21, "Not found", 0),"HP",_xlfn.XLOOKUP(E3&amp;"|"&amp;B3,
        Calculate_cap_emi!$I$14:$I$21&amp;"|"&amp;Calculate_cap_emi!$L$14:$L$21,
        Calculate_cap_emi!$AY$14:$AY$21, "Not found", 0),"HPl",_xlfn.XLOOKUP(E3&amp;"|"&amp;B3,
        Calculate_cap_emi!$I$14:$I$21&amp;"|"&amp;Calculate_cap_emi!$L$14:$L$21,
        Calculate_cap_emi!$BB$14:$BB$21, "Not found", 0),"Missing")</f>
        <v>48.177847058823566</v>
      </c>
      <c r="T3" s="5" cm="1">
        <f t="array" ref="T3">_xlfn.SWITCH(F3,"R",_xlfn.XLOOKUP(E3&amp;"|"&amp;B3,
        Calculate_cap_emi!$I$14:$I$21&amp;"|"&amp;Calculate_cap_emi!$L$14:$L$21,
        Calculate_cap_emi!$BE$14:$BE$21, "Not found", 0),"Rb",_xlfn.XLOOKUP(E3&amp;"|"&amp;B3,
        Calculate_cap_emi!$I$14:$I$21&amp;"|"&amp;Calculate_cap_emi!$L$14:$L$21,
        Calculate_cap_emi!$BG$14:$BG$21, "Not found", 0),"Rl",_xlfn.XLOOKUP(E3&amp;"|"&amp;B3,
        Calculate_cap_emi!$I$14:$I$21&amp;"|"&amp;Calculate_cap_emi!$L$14:$L$21,
        Calculate_cap_emi!$BH$14:$BH$21, "Not found", 0),"HP",_xlfn.XLOOKUP(E3&amp;"|"&amp;B3,
        Calculate_cap_emi!$I$14:$I$21&amp;"|"&amp;Calculate_cap_emi!$L$14:$L$21,
        Calculate_cap_emi!$BF$14:$BF$21, "Not found", 0),"HPl",_xlfn.XLOOKUP(E3&amp;"|"&amp;B3,
        Calculate_cap_emi!$I$14:$I$21&amp;"|"&amp;Calculate_cap_emi!$L$14:$L$21,
        Calculate_cap_emi!$BI$14:$BI$21, "Not found", 0),"Missing")</f>
        <v>0</v>
      </c>
    </row>
    <row r="4" spans="1:22" x14ac:dyDescent="0.25">
      <c r="A4" s="5" t="s">
        <v>5</v>
      </c>
      <c r="B4" s="5" t="str">
        <f t="shared" si="0"/>
        <v>Mass-H1</v>
      </c>
      <c r="C4" s="5" t="str">
        <f t="shared" si="1"/>
        <v>Mass</v>
      </c>
      <c r="D4" s="5" t="str">
        <f t="shared" si="2"/>
        <v>H1</v>
      </c>
      <c r="E4" s="5" t="s">
        <v>3</v>
      </c>
      <c r="F4" s="5" t="s">
        <v>13</v>
      </c>
      <c r="G4" s="5"/>
      <c r="H4" s="5"/>
      <c r="I4" s="5" cm="1">
        <f t="array" ref="I4">_xlfn.SWITCH(F4,"R",_xlfn.XLOOKUP(E4&amp;"|"&amp;B4,
        Calculate_cap_emi!$I$14:$I$21&amp;"|"&amp;Calculate_cap_emi!$L$14:$L$21,
        Calculate_cap_emi!$W$14:$W$21, "Not found", 0),"Rb",_xlfn.XLOOKUP(E4&amp;"|"&amp;B4,
        Calculate_cap_emi!$I$14:$I$21&amp;"|"&amp;Calculate_cap_emi!$L$14:$L$21,
        Calculate_cap_emi!$Y$14:$Y$21, "Not found", 0),"Rl",_xlfn.XLOOKUP(E4&amp;"|"&amp;B4,
        Calculate_cap_emi!$I$14:$I$21&amp;"|"&amp;Calculate_cap_emi!$L$14:$L$21,
        Calculate_cap_emi!$Z$14:$Z$21, "Not found", 0),0)</f>
        <v>7</v>
      </c>
      <c r="J4" s="5"/>
      <c r="K4" s="5"/>
      <c r="L4" s="5" cm="1">
        <f t="array" ref="L4">_xlfn.SWITCH(F4,"R",_xlfn.XLOOKUP(E4&amp;"|"&amp;B4,
        Calculate_cap_emi!$I$14:$I$21&amp;"|"&amp;Calculate_cap_emi!$L$14:$L$21,
        Calculate_cap_emi!$AC$14:$AC$21, "Not found", 0),"Rb",_xlfn.XLOOKUP(E4&amp;"|"&amp;B4,
        Calculate_cap_emi!$I$14:$I$21&amp;"|"&amp;Calculate_cap_emi!$L$14:$L$21,
        Calculate_cap_emi!$AE$14:$AE$21, "Not found", 0),"Rl",_xlfn.XLOOKUP(E4&amp;"|"&amp;B4,
        Calculate_cap_emi!$I$14:$I$21&amp;"|"&amp;Calculate_cap_emi!$L$14:$L$21,
        Calculate_cap_emi!$AF$14:$AF$21, "Not found", 0),"HP",_xlfn.XLOOKUP(E4&amp;"|"&amp;B4,
        Calculate_cap_emi!$I$14:$I$21&amp;"|"&amp;Calculate_cap_emi!$L$14:$L$21,
        Calculate_cap_emi!$AD$14:$AD$21, "Not found", 0),"HPl",_xlfn.XLOOKUP(E4&amp;"|"&amp;B4,
        Calculate_cap_emi!$I$14:$I$21&amp;"|"&amp;Calculate_cap_emi!$L$14:$L$21,
        Calculate_cap_emi!$AG$14:$AG$21, "Not found", 0),"Missing")</f>
        <v>499.87692399874891</v>
      </c>
      <c r="M4" s="5"/>
      <c r="N4" s="5"/>
      <c r="O4" s="5"/>
      <c r="P4" s="5"/>
      <c r="Q4" s="5" cm="1">
        <f t="array" ref="Q4">_xlfn.SWITCH(F4,"R",_xlfn.XLOOKUP(E4&amp;"|"&amp;B4,
        Calculate_cap_emi!$I$14:$I$21&amp;"|"&amp;Calculate_cap_emi!$L$14:$L$21,
        Calculate_cap_emi!$AJ$14:$AJ$21, "Not found", 0),"Rb",_xlfn.XLOOKUP(E4&amp;"|"&amp;B4,
        Calculate_cap_emi!$I$14:$I$21&amp;"|"&amp;Calculate_cap_emi!$L$14:$L$21,
        Calculate_cap_emi!$AL$14:$AL$21, "Not found", 0),"Rl",_xlfn.XLOOKUP(E4&amp;"|"&amp;B4,
        Calculate_cap_emi!$I$14:$I$21&amp;"|"&amp;Calculate_cap_emi!$L$14:$L$21,
        Calculate_cap_emi!$AM$14:$AM$21, "Not found", 0),"HP",_xlfn.XLOOKUP(E4&amp;"|"&amp;B4,
        Calculate_cap_emi!$I$14:$I$21&amp;"|"&amp;Calculate_cap_emi!$L$14:$L$21,
        Calculate_cap_emi!$AK$14:$AK$21, "Not found", 0),"HPl",_xlfn.XLOOKUP(E4&amp;"|"&amp;B4,
        Calculate_cap_emi!$I$14:$I$21&amp;"|"&amp;Calculate_cap_emi!$L$14:$L$21,
        Calculate_cap_emi!$AN$14:$AN$21, "Not found", 0),"Missing")</f>
        <v>0</v>
      </c>
      <c r="R4" s="5" cm="1">
        <f t="array" ref="R4">_xlfn.SWITCH(F4,"R",_xlfn.XLOOKUP(E4&amp;"|"&amp;B4,
        Calculate_cap_emi!$I$14:$I$21&amp;"|"&amp;Calculate_cap_emi!$L$14:$L$21,
        Calculate_cap_emi!$AQ$14:$AQ$21, "Not found", 0),"Rb",_xlfn.XLOOKUP(E4&amp;"|"&amp;B4,
        Calculate_cap_emi!$I$14:$I$21&amp;"|"&amp;Calculate_cap_emi!$L$14:$L$21,
        Calculate_cap_emi!$AS$14:$AS$21, "Not found", 0),"Rl",_xlfn.XLOOKUP(E4&amp;"|"&amp;B4,
        Calculate_cap_emi!$I$14:$I$21&amp;"|"&amp;Calculate_cap_emi!$L$14:$L$21,
        Calculate_cap_emi!$AT$14:$AT$21, "Not found", 0),"HP",_xlfn.XLOOKUP(E4&amp;"|"&amp;B4,
        Calculate_cap_emi!$I$14:$I$21&amp;"|"&amp;Calculate_cap_emi!$L$14:$L$21,
        Calculate_cap_emi!$AR$14:$AR$21, "Not found", 0),"HPl",_xlfn.XLOOKUP(E4&amp;"|"&amp;B4,
        Calculate_cap_emi!$I$14:$I$21&amp;"|"&amp;Calculate_cap_emi!$L$14:$L$21,
        Calculate_cap_emi!$AU$14:$AU$21, "Not found", 0),"Missing")</f>
        <v>1.2290736441176453</v>
      </c>
      <c r="S4" s="5" cm="1">
        <f t="array" ref="S4">_xlfn.SWITCH(F4,"R",_xlfn.XLOOKUP(E4&amp;"|"&amp;B4,
        Calculate_cap_emi!$I$14:$I$21&amp;"|"&amp;Calculate_cap_emi!$L$14:$L$21,
        Calculate_cap_emi!$AX$14:$AX$21, "Not found", 0),"Rb",_xlfn.XLOOKUP(E4&amp;"|"&amp;B4,
        Calculate_cap_emi!$I$14:$I$21&amp;"|"&amp;Calculate_cap_emi!$L$14:$L$21,
        Calculate_cap_emi!$AZ$14:$AZ$21, "Not found", 0),"Rl",_xlfn.XLOOKUP(E4&amp;"|"&amp;B4,
        Calculate_cap_emi!$I$14:$I$21&amp;"|"&amp;Calculate_cap_emi!$L$14:$L$21,
        Calculate_cap_emi!$BA$14:$BA$21, "Not found", 0),"HP",_xlfn.XLOOKUP(E4&amp;"|"&amp;B4,
        Calculate_cap_emi!$I$14:$I$21&amp;"|"&amp;Calculate_cap_emi!$L$14:$L$21,
        Calculate_cap_emi!$AY$14:$AY$21, "Not found", 0),"HPl",_xlfn.XLOOKUP(E4&amp;"|"&amp;B4,
        Calculate_cap_emi!$I$14:$I$21&amp;"|"&amp;Calculate_cap_emi!$L$14:$L$21,
        Calculate_cap_emi!$BB$14:$BB$21, "Not found", 0),"Missing")</f>
        <v>34.379682352941209</v>
      </c>
      <c r="T4" s="5" cm="1">
        <f t="array" ref="T4">_xlfn.SWITCH(F4,"R",_xlfn.XLOOKUP(E4&amp;"|"&amp;B4,
        Calculate_cap_emi!$I$14:$I$21&amp;"|"&amp;Calculate_cap_emi!$L$14:$L$21,
        Calculate_cap_emi!$BE$14:$BE$21, "Not found", 0),"Rb",_xlfn.XLOOKUP(E4&amp;"|"&amp;B4,
        Calculate_cap_emi!$I$14:$I$21&amp;"|"&amp;Calculate_cap_emi!$L$14:$L$21,
        Calculate_cap_emi!$BG$14:$BG$21, "Not found", 0),"Rl",_xlfn.XLOOKUP(E4&amp;"|"&amp;B4,
        Calculate_cap_emi!$I$14:$I$21&amp;"|"&amp;Calculate_cap_emi!$L$14:$L$21,
        Calculate_cap_emi!$BH$14:$BH$21, "Not found", 0),"HP",_xlfn.XLOOKUP(E4&amp;"|"&amp;B4,
        Calculate_cap_emi!$I$14:$I$21&amp;"|"&amp;Calculate_cap_emi!$L$14:$L$21,
        Calculate_cap_emi!$BF$14:$BF$21, "Not found", 0),"HPl",_xlfn.XLOOKUP(E4&amp;"|"&amp;B4,
        Calculate_cap_emi!$I$14:$I$21&amp;"|"&amp;Calculate_cap_emi!$L$14:$L$21,
        Calculate_cap_emi!$BI$14:$BI$21, "Not found", 0),"Missing")</f>
        <v>0</v>
      </c>
    </row>
    <row r="5" spans="1:22" x14ac:dyDescent="0.25">
      <c r="A5" s="5" t="s">
        <v>6</v>
      </c>
      <c r="B5" s="5" t="str">
        <f t="shared" si="0"/>
        <v>Mass-H1</v>
      </c>
      <c r="C5" s="5" t="str">
        <f t="shared" si="1"/>
        <v>Mass</v>
      </c>
      <c r="D5" s="5" t="str">
        <f t="shared" si="2"/>
        <v>H1</v>
      </c>
      <c r="E5" s="5" t="s">
        <v>3</v>
      </c>
      <c r="F5" s="5" t="s">
        <v>13</v>
      </c>
      <c r="G5" s="5"/>
      <c r="H5" s="5"/>
      <c r="I5" s="5" cm="1">
        <f t="array" ref="I5">_xlfn.SWITCH(F5,"R",_xlfn.XLOOKUP(E5&amp;"|"&amp;B5,
        Calculate_cap_emi!$I$14:$I$21&amp;"|"&amp;Calculate_cap_emi!$L$14:$L$21,
        Calculate_cap_emi!$W$14:$W$21, "Not found", 0),"Rb",_xlfn.XLOOKUP(E5&amp;"|"&amp;B5,
        Calculate_cap_emi!$I$14:$I$21&amp;"|"&amp;Calculate_cap_emi!$L$14:$L$21,
        Calculate_cap_emi!$Y$14:$Y$21, "Not found", 0),"Rl",_xlfn.XLOOKUP(E5&amp;"|"&amp;B5,
        Calculate_cap_emi!$I$14:$I$21&amp;"|"&amp;Calculate_cap_emi!$L$14:$L$21,
        Calculate_cap_emi!$Z$14:$Z$21, "Not found", 0),0)</f>
        <v>7</v>
      </c>
      <c r="J5" s="5"/>
      <c r="K5" s="5"/>
      <c r="L5" s="5" cm="1">
        <f t="array" ref="L5">_xlfn.SWITCH(F5,"R",_xlfn.XLOOKUP(E5&amp;"|"&amp;B5,
        Calculate_cap_emi!$I$14:$I$21&amp;"|"&amp;Calculate_cap_emi!$L$14:$L$21,
        Calculate_cap_emi!$AC$14:$AC$21, "Not found", 0),"Rb",_xlfn.XLOOKUP(E5&amp;"|"&amp;B5,
        Calculate_cap_emi!$I$14:$I$21&amp;"|"&amp;Calculate_cap_emi!$L$14:$L$21,
        Calculate_cap_emi!$AE$14:$AE$21, "Not found", 0),"Rl",_xlfn.XLOOKUP(E5&amp;"|"&amp;B5,
        Calculate_cap_emi!$I$14:$I$21&amp;"|"&amp;Calculate_cap_emi!$L$14:$L$21,
        Calculate_cap_emi!$AF$14:$AF$21, "Not found", 0),"HP",_xlfn.XLOOKUP(E5&amp;"|"&amp;B5,
        Calculate_cap_emi!$I$14:$I$21&amp;"|"&amp;Calculate_cap_emi!$L$14:$L$21,
        Calculate_cap_emi!$AD$14:$AD$21, "Not found", 0),"HPl",_xlfn.XLOOKUP(E5&amp;"|"&amp;B5,
        Calculate_cap_emi!$I$14:$I$21&amp;"|"&amp;Calculate_cap_emi!$L$14:$L$21,
        Calculate_cap_emi!$AG$14:$AG$21, "Not found", 0),"Missing")</f>
        <v>499.87692399874891</v>
      </c>
      <c r="M5" s="5"/>
      <c r="N5" s="5"/>
      <c r="O5" s="5"/>
      <c r="P5" s="5"/>
      <c r="Q5" s="5" cm="1">
        <f t="array" ref="Q5">_xlfn.SWITCH(F5,"R",_xlfn.XLOOKUP(E5&amp;"|"&amp;B5,
        Calculate_cap_emi!$I$14:$I$21&amp;"|"&amp;Calculate_cap_emi!$L$14:$L$21,
        Calculate_cap_emi!$AJ$14:$AJ$21, "Not found", 0),"Rb",_xlfn.XLOOKUP(E5&amp;"|"&amp;B5,
        Calculate_cap_emi!$I$14:$I$21&amp;"|"&amp;Calculate_cap_emi!$L$14:$L$21,
        Calculate_cap_emi!$AL$14:$AL$21, "Not found", 0),"Rl",_xlfn.XLOOKUP(E5&amp;"|"&amp;B5,
        Calculate_cap_emi!$I$14:$I$21&amp;"|"&amp;Calculate_cap_emi!$L$14:$L$21,
        Calculate_cap_emi!$AM$14:$AM$21, "Not found", 0),"HP",_xlfn.XLOOKUP(E5&amp;"|"&amp;B5,
        Calculate_cap_emi!$I$14:$I$21&amp;"|"&amp;Calculate_cap_emi!$L$14:$L$21,
        Calculate_cap_emi!$AK$14:$AK$21, "Not found", 0),"HPl",_xlfn.XLOOKUP(E5&amp;"|"&amp;B5,
        Calculate_cap_emi!$I$14:$I$21&amp;"|"&amp;Calculate_cap_emi!$L$14:$L$21,
        Calculate_cap_emi!$AN$14:$AN$21, "Not found", 0),"Missing")</f>
        <v>0</v>
      </c>
      <c r="R5" s="5" cm="1">
        <f t="array" ref="R5">_xlfn.SWITCH(F5,"R",_xlfn.XLOOKUP(E5&amp;"|"&amp;B5,
        Calculate_cap_emi!$I$14:$I$21&amp;"|"&amp;Calculate_cap_emi!$L$14:$L$21,
        Calculate_cap_emi!$AQ$14:$AQ$21, "Not found", 0),"Rb",_xlfn.XLOOKUP(E5&amp;"|"&amp;B5,
        Calculate_cap_emi!$I$14:$I$21&amp;"|"&amp;Calculate_cap_emi!$L$14:$L$21,
        Calculate_cap_emi!$AS$14:$AS$21, "Not found", 0),"Rl",_xlfn.XLOOKUP(E5&amp;"|"&amp;B5,
        Calculate_cap_emi!$I$14:$I$21&amp;"|"&amp;Calculate_cap_emi!$L$14:$L$21,
        Calculate_cap_emi!$AT$14:$AT$21, "Not found", 0),"HP",_xlfn.XLOOKUP(E5&amp;"|"&amp;B5,
        Calculate_cap_emi!$I$14:$I$21&amp;"|"&amp;Calculate_cap_emi!$L$14:$L$21,
        Calculate_cap_emi!$AR$14:$AR$21, "Not found", 0),"HPl",_xlfn.XLOOKUP(E5&amp;"|"&amp;B5,
        Calculate_cap_emi!$I$14:$I$21&amp;"|"&amp;Calculate_cap_emi!$L$14:$L$21,
        Calculate_cap_emi!$AU$14:$AU$21, "Not found", 0),"Missing")</f>
        <v>1.2290736441176453</v>
      </c>
      <c r="S5" s="5" cm="1">
        <f t="array" ref="S5">_xlfn.SWITCH(F5,"R",_xlfn.XLOOKUP(E5&amp;"|"&amp;B5,
        Calculate_cap_emi!$I$14:$I$21&amp;"|"&amp;Calculate_cap_emi!$L$14:$L$21,
        Calculate_cap_emi!$AX$14:$AX$21, "Not found", 0),"Rb",_xlfn.XLOOKUP(E5&amp;"|"&amp;B5,
        Calculate_cap_emi!$I$14:$I$21&amp;"|"&amp;Calculate_cap_emi!$L$14:$L$21,
        Calculate_cap_emi!$AZ$14:$AZ$21, "Not found", 0),"Rl",_xlfn.XLOOKUP(E5&amp;"|"&amp;B5,
        Calculate_cap_emi!$I$14:$I$21&amp;"|"&amp;Calculate_cap_emi!$L$14:$L$21,
        Calculate_cap_emi!$BA$14:$BA$21, "Not found", 0),"HP",_xlfn.XLOOKUP(E5&amp;"|"&amp;B5,
        Calculate_cap_emi!$I$14:$I$21&amp;"|"&amp;Calculate_cap_emi!$L$14:$L$21,
        Calculate_cap_emi!$AY$14:$AY$21, "Not found", 0),"HPl",_xlfn.XLOOKUP(E5&amp;"|"&amp;B5,
        Calculate_cap_emi!$I$14:$I$21&amp;"|"&amp;Calculate_cap_emi!$L$14:$L$21,
        Calculate_cap_emi!$BB$14:$BB$21, "Not found", 0),"Missing")</f>
        <v>34.379682352941209</v>
      </c>
      <c r="T5" s="5" cm="1">
        <f t="array" ref="T5">_xlfn.SWITCH(F5,"R",_xlfn.XLOOKUP(E5&amp;"|"&amp;B5,
        Calculate_cap_emi!$I$14:$I$21&amp;"|"&amp;Calculate_cap_emi!$L$14:$L$21,
        Calculate_cap_emi!$BE$14:$BE$21, "Not found", 0),"Rb",_xlfn.XLOOKUP(E5&amp;"|"&amp;B5,
        Calculate_cap_emi!$I$14:$I$21&amp;"|"&amp;Calculate_cap_emi!$L$14:$L$21,
        Calculate_cap_emi!$BG$14:$BG$21, "Not found", 0),"Rl",_xlfn.XLOOKUP(E5&amp;"|"&amp;B5,
        Calculate_cap_emi!$I$14:$I$21&amp;"|"&amp;Calculate_cap_emi!$L$14:$L$21,
        Calculate_cap_emi!$BH$14:$BH$21, "Not found", 0),"HP",_xlfn.XLOOKUP(E5&amp;"|"&amp;B5,
        Calculate_cap_emi!$I$14:$I$21&amp;"|"&amp;Calculate_cap_emi!$L$14:$L$21,
        Calculate_cap_emi!$BF$14:$BF$21, "Not found", 0),"HPl",_xlfn.XLOOKUP(E5&amp;"|"&amp;B5,
        Calculate_cap_emi!$I$14:$I$21&amp;"|"&amp;Calculate_cap_emi!$L$14:$L$21,
        Calculate_cap_emi!$BI$14:$BI$21, "Not found", 0),"Missing")</f>
        <v>0</v>
      </c>
    </row>
    <row r="6" spans="1:22" x14ac:dyDescent="0.25">
      <c r="A6" s="5" t="s">
        <v>7</v>
      </c>
      <c r="B6" s="5" t="str">
        <f t="shared" si="0"/>
        <v>Mod-Nom</v>
      </c>
      <c r="C6" s="5" t="str">
        <f t="shared" si="1"/>
        <v>Mod</v>
      </c>
      <c r="D6" s="5" t="str">
        <f t="shared" si="2"/>
        <v>Nom</v>
      </c>
      <c r="E6" s="5" t="s">
        <v>3</v>
      </c>
      <c r="F6" s="5" t="s">
        <v>13</v>
      </c>
      <c r="G6" s="5"/>
      <c r="H6" s="5"/>
      <c r="I6" s="5" cm="1">
        <f t="array" ref="I6">_xlfn.SWITCH(F6,"R",_xlfn.XLOOKUP(E6&amp;"|"&amp;B6,
        Calculate_cap_emi!$I$14:$I$21&amp;"|"&amp;Calculate_cap_emi!$L$14:$L$21,
        Calculate_cap_emi!$W$14:$W$21, "Not found", 0),"Rb",_xlfn.XLOOKUP(E6&amp;"|"&amp;B6,
        Calculate_cap_emi!$I$14:$I$21&amp;"|"&amp;Calculate_cap_emi!$L$14:$L$21,
        Calculate_cap_emi!$Y$14:$Y$21, "Not found", 0),"Rl",_xlfn.XLOOKUP(E6&amp;"|"&amp;B6,
        Calculate_cap_emi!$I$14:$I$21&amp;"|"&amp;Calculate_cap_emi!$L$14:$L$21,
        Calculate_cap_emi!$Z$14:$Z$21, "Not found", 0),0)</f>
        <v>12</v>
      </c>
      <c r="J6" s="5"/>
      <c r="K6" s="5"/>
      <c r="L6" s="5" cm="1">
        <f t="array" ref="L6">_xlfn.SWITCH(F6,"R",_xlfn.XLOOKUP(E6&amp;"|"&amp;B6,
        Calculate_cap_emi!$I$14:$I$21&amp;"|"&amp;Calculate_cap_emi!$L$14:$L$21,
        Calculate_cap_emi!$AC$14:$AC$21, "Not found", 0),"Rb",_xlfn.XLOOKUP(E6&amp;"|"&amp;B6,
        Calculate_cap_emi!$I$14:$I$21&amp;"|"&amp;Calculate_cap_emi!$L$14:$L$21,
        Calculate_cap_emi!$AE$14:$AE$21, "Not found", 0),"Rl",_xlfn.XLOOKUP(E6&amp;"|"&amp;B6,
        Calculate_cap_emi!$I$14:$I$21&amp;"|"&amp;Calculate_cap_emi!$L$14:$L$21,
        Calculate_cap_emi!$AF$14:$AF$21, "Not found", 0),"HP",_xlfn.XLOOKUP(E6&amp;"|"&amp;B6,
        Calculate_cap_emi!$I$14:$I$21&amp;"|"&amp;Calculate_cap_emi!$L$14:$L$21,
        Calculate_cap_emi!$AD$14:$AD$21, "Not found", 0),"HPl",_xlfn.XLOOKUP(E6&amp;"|"&amp;B6,
        Calculate_cap_emi!$I$14:$I$21&amp;"|"&amp;Calculate_cap_emi!$L$14:$L$21,
        Calculate_cap_emi!$AG$14:$AG$21, "Not found", 0),"Missing")</f>
        <v>825.04932859824851</v>
      </c>
      <c r="M6" s="5"/>
      <c r="N6" s="5"/>
      <c r="O6" s="5"/>
      <c r="P6" s="5"/>
      <c r="Q6" s="5" cm="1">
        <f t="array" ref="Q6">_xlfn.SWITCH(F6,"R",_xlfn.XLOOKUP(E6&amp;"|"&amp;B6,
        Calculate_cap_emi!$I$14:$I$21&amp;"|"&amp;Calculate_cap_emi!$L$14:$L$21,
        Calculate_cap_emi!$AJ$14:$AJ$21, "Not found", 0),"Rb",_xlfn.XLOOKUP(E6&amp;"|"&amp;B6,
        Calculate_cap_emi!$I$14:$I$21&amp;"|"&amp;Calculate_cap_emi!$L$14:$L$21,
        Calculate_cap_emi!$AL$14:$AL$21, "Not found", 0),"Rl",_xlfn.XLOOKUP(E6&amp;"|"&amp;B6,
        Calculate_cap_emi!$I$14:$I$21&amp;"|"&amp;Calculate_cap_emi!$L$14:$L$21,
        Calculate_cap_emi!$AM$14:$AM$21, "Not found", 0),"HP",_xlfn.XLOOKUP(E6&amp;"|"&amp;B6,
        Calculate_cap_emi!$I$14:$I$21&amp;"|"&amp;Calculate_cap_emi!$L$14:$L$21,
        Calculate_cap_emi!$AK$14:$AK$21, "Not found", 0),"HPl",_xlfn.XLOOKUP(E6&amp;"|"&amp;B6,
        Calculate_cap_emi!$I$14:$I$21&amp;"|"&amp;Calculate_cap_emi!$L$14:$L$21,
        Calculate_cap_emi!$AN$14:$AN$21, "Not found", 0),"Missing")</f>
        <v>0</v>
      </c>
      <c r="R6" s="5" cm="1">
        <f t="array" ref="R6">_xlfn.SWITCH(F6,"R",_xlfn.XLOOKUP(E6&amp;"|"&amp;B6,
        Calculate_cap_emi!$I$14:$I$21&amp;"|"&amp;Calculate_cap_emi!$L$14:$L$21,
        Calculate_cap_emi!$AQ$14:$AQ$21, "Not found", 0),"Rb",_xlfn.XLOOKUP(E6&amp;"|"&amp;B6,
        Calculate_cap_emi!$I$14:$I$21&amp;"|"&amp;Calculate_cap_emi!$L$14:$L$21,
        Calculate_cap_emi!$AS$14:$AS$21, "Not found", 0),"Rl",_xlfn.XLOOKUP(E6&amp;"|"&amp;B6,
        Calculate_cap_emi!$I$14:$I$21&amp;"|"&amp;Calculate_cap_emi!$L$14:$L$21,
        Calculate_cap_emi!$AT$14:$AT$21, "Not found", 0),"HP",_xlfn.XLOOKUP(E6&amp;"|"&amp;B6,
        Calculate_cap_emi!$I$14:$I$21&amp;"|"&amp;Calculate_cap_emi!$L$14:$L$21,
        Calculate_cap_emi!$AR$14:$AR$21, "Not found", 0),"HPl",_xlfn.XLOOKUP(E6&amp;"|"&amp;B6,
        Calculate_cap_emi!$I$14:$I$21&amp;"|"&amp;Calculate_cap_emi!$L$14:$L$21,
        Calculate_cap_emi!$AU$14:$AU$21, "Not found", 0),"Missing")</f>
        <v>2.028592111764703</v>
      </c>
      <c r="S6" s="5" cm="1">
        <f t="array" ref="S6">_xlfn.SWITCH(F6,"R",_xlfn.XLOOKUP(E6&amp;"|"&amp;B6,
        Calculate_cap_emi!$I$14:$I$21&amp;"|"&amp;Calculate_cap_emi!$L$14:$L$21,
        Calculate_cap_emi!$AX$14:$AX$21, "Not found", 0),"Rb",_xlfn.XLOOKUP(E6&amp;"|"&amp;B6,
        Calculate_cap_emi!$I$14:$I$21&amp;"|"&amp;Calculate_cap_emi!$L$14:$L$21,
        Calculate_cap_emi!$AZ$14:$AZ$21, "Not found", 0),"Rl",_xlfn.XLOOKUP(E6&amp;"|"&amp;B6,
        Calculate_cap_emi!$I$14:$I$21&amp;"|"&amp;Calculate_cap_emi!$L$14:$L$21,
        Calculate_cap_emi!$BA$14:$BA$21, "Not found", 0),"HP",_xlfn.XLOOKUP(E6&amp;"|"&amp;B6,
        Calculate_cap_emi!$I$14:$I$21&amp;"|"&amp;Calculate_cap_emi!$L$14:$L$21,
        Calculate_cap_emi!$AY$14:$AY$21, "Not found", 0),"HPl",_xlfn.XLOOKUP(E6&amp;"|"&amp;B6,
        Calculate_cap_emi!$I$14:$I$21&amp;"|"&amp;Calculate_cap_emi!$L$14:$L$21,
        Calculate_cap_emi!$BB$14:$BB$21, "Not found", 0),"Missing")</f>
        <v>56.743835294117702</v>
      </c>
      <c r="T6" s="5" cm="1">
        <f t="array" ref="T6">_xlfn.SWITCH(F6,"R",_xlfn.XLOOKUP(E6&amp;"|"&amp;B6,
        Calculate_cap_emi!$I$14:$I$21&amp;"|"&amp;Calculate_cap_emi!$L$14:$L$21,
        Calculate_cap_emi!$BE$14:$BE$21, "Not found", 0),"Rb",_xlfn.XLOOKUP(E6&amp;"|"&amp;B6,
        Calculate_cap_emi!$I$14:$I$21&amp;"|"&amp;Calculate_cap_emi!$L$14:$L$21,
        Calculate_cap_emi!$BG$14:$BG$21, "Not found", 0),"Rl",_xlfn.XLOOKUP(E6&amp;"|"&amp;B6,
        Calculate_cap_emi!$I$14:$I$21&amp;"|"&amp;Calculate_cap_emi!$L$14:$L$21,
        Calculate_cap_emi!$BH$14:$BH$21, "Not found", 0),"HP",_xlfn.XLOOKUP(E6&amp;"|"&amp;B6,
        Calculate_cap_emi!$I$14:$I$21&amp;"|"&amp;Calculate_cap_emi!$L$14:$L$21,
        Calculate_cap_emi!$BF$14:$BF$21, "Not found", 0),"HPl",_xlfn.XLOOKUP(E6&amp;"|"&amp;B6,
        Calculate_cap_emi!$I$14:$I$21&amp;"|"&amp;Calculate_cap_emi!$L$14:$L$21,
        Calculate_cap_emi!$BI$14:$BI$21, "Not found", 0),"Missing")</f>
        <v>0</v>
      </c>
    </row>
    <row r="7" spans="1:22" x14ac:dyDescent="0.25">
      <c r="A7" s="5" t="s">
        <v>8</v>
      </c>
      <c r="B7" s="5" t="str">
        <f t="shared" si="0"/>
        <v>Mod-Nom</v>
      </c>
      <c r="C7" s="5" t="str">
        <f t="shared" si="1"/>
        <v>Mod</v>
      </c>
      <c r="D7" s="5" t="str">
        <f t="shared" si="2"/>
        <v>Nom</v>
      </c>
      <c r="E7" s="5" t="s">
        <v>3</v>
      </c>
      <c r="F7" s="5" t="s">
        <v>13</v>
      </c>
      <c r="G7" s="5"/>
      <c r="H7" s="5"/>
      <c r="I7" s="5" cm="1">
        <f t="array" ref="I7">_xlfn.SWITCH(F7,"R",_xlfn.XLOOKUP(E7&amp;"|"&amp;B7,
        Calculate_cap_emi!$I$14:$I$21&amp;"|"&amp;Calculate_cap_emi!$L$14:$L$21,
        Calculate_cap_emi!$W$14:$W$21, "Not found", 0),"Rb",_xlfn.XLOOKUP(E7&amp;"|"&amp;B7,
        Calculate_cap_emi!$I$14:$I$21&amp;"|"&amp;Calculate_cap_emi!$L$14:$L$21,
        Calculate_cap_emi!$Y$14:$Y$21, "Not found", 0),"Rl",_xlfn.XLOOKUP(E7&amp;"|"&amp;B7,
        Calculate_cap_emi!$I$14:$I$21&amp;"|"&amp;Calculate_cap_emi!$L$14:$L$21,
        Calculate_cap_emi!$Z$14:$Z$21, "Not found", 0),0)</f>
        <v>12</v>
      </c>
      <c r="J7" s="5"/>
      <c r="K7" s="5"/>
      <c r="L7" s="5" cm="1">
        <f t="array" ref="L7">_xlfn.SWITCH(F7,"R",_xlfn.XLOOKUP(E7&amp;"|"&amp;B7,
        Calculate_cap_emi!$I$14:$I$21&amp;"|"&amp;Calculate_cap_emi!$L$14:$L$21,
        Calculate_cap_emi!$AC$14:$AC$21, "Not found", 0),"Rb",_xlfn.XLOOKUP(E7&amp;"|"&amp;B7,
        Calculate_cap_emi!$I$14:$I$21&amp;"|"&amp;Calculate_cap_emi!$L$14:$L$21,
        Calculate_cap_emi!$AE$14:$AE$21, "Not found", 0),"Rl",_xlfn.XLOOKUP(E7&amp;"|"&amp;B7,
        Calculate_cap_emi!$I$14:$I$21&amp;"|"&amp;Calculate_cap_emi!$L$14:$L$21,
        Calculate_cap_emi!$AF$14:$AF$21, "Not found", 0),"HP",_xlfn.XLOOKUP(E7&amp;"|"&amp;B7,
        Calculate_cap_emi!$I$14:$I$21&amp;"|"&amp;Calculate_cap_emi!$L$14:$L$21,
        Calculate_cap_emi!$AD$14:$AD$21, "Not found", 0),"HPl",_xlfn.XLOOKUP(E7&amp;"|"&amp;B7,
        Calculate_cap_emi!$I$14:$I$21&amp;"|"&amp;Calculate_cap_emi!$L$14:$L$21,
        Calculate_cap_emi!$AG$14:$AG$21, "Not found", 0),"Missing")</f>
        <v>825.04932859824851</v>
      </c>
      <c r="M7" s="5"/>
      <c r="N7" s="5"/>
      <c r="O7" s="5"/>
      <c r="P7" s="5"/>
      <c r="Q7" s="5" cm="1">
        <f t="array" ref="Q7">_xlfn.SWITCH(F7,"R",_xlfn.XLOOKUP(E7&amp;"|"&amp;B7,
        Calculate_cap_emi!$I$14:$I$21&amp;"|"&amp;Calculate_cap_emi!$L$14:$L$21,
        Calculate_cap_emi!$AJ$14:$AJ$21, "Not found", 0),"Rb",_xlfn.XLOOKUP(E7&amp;"|"&amp;B7,
        Calculate_cap_emi!$I$14:$I$21&amp;"|"&amp;Calculate_cap_emi!$L$14:$L$21,
        Calculate_cap_emi!$AL$14:$AL$21, "Not found", 0),"Rl",_xlfn.XLOOKUP(E7&amp;"|"&amp;B7,
        Calculate_cap_emi!$I$14:$I$21&amp;"|"&amp;Calculate_cap_emi!$L$14:$L$21,
        Calculate_cap_emi!$AM$14:$AM$21, "Not found", 0),"HP",_xlfn.XLOOKUP(E7&amp;"|"&amp;B7,
        Calculate_cap_emi!$I$14:$I$21&amp;"|"&amp;Calculate_cap_emi!$L$14:$L$21,
        Calculate_cap_emi!$AK$14:$AK$21, "Not found", 0),"HPl",_xlfn.XLOOKUP(E7&amp;"|"&amp;B7,
        Calculate_cap_emi!$I$14:$I$21&amp;"|"&amp;Calculate_cap_emi!$L$14:$L$21,
        Calculate_cap_emi!$AN$14:$AN$21, "Not found", 0),"Missing")</f>
        <v>0</v>
      </c>
      <c r="R7" s="5" cm="1">
        <f t="array" ref="R7">_xlfn.SWITCH(F7,"R",_xlfn.XLOOKUP(E7&amp;"|"&amp;B7,
        Calculate_cap_emi!$I$14:$I$21&amp;"|"&amp;Calculate_cap_emi!$L$14:$L$21,
        Calculate_cap_emi!$AQ$14:$AQ$21, "Not found", 0),"Rb",_xlfn.XLOOKUP(E7&amp;"|"&amp;B7,
        Calculate_cap_emi!$I$14:$I$21&amp;"|"&amp;Calculate_cap_emi!$L$14:$L$21,
        Calculate_cap_emi!$AS$14:$AS$21, "Not found", 0),"Rl",_xlfn.XLOOKUP(E7&amp;"|"&amp;B7,
        Calculate_cap_emi!$I$14:$I$21&amp;"|"&amp;Calculate_cap_emi!$L$14:$L$21,
        Calculate_cap_emi!$AT$14:$AT$21, "Not found", 0),"HP",_xlfn.XLOOKUP(E7&amp;"|"&amp;B7,
        Calculate_cap_emi!$I$14:$I$21&amp;"|"&amp;Calculate_cap_emi!$L$14:$L$21,
        Calculate_cap_emi!$AR$14:$AR$21, "Not found", 0),"HPl",_xlfn.XLOOKUP(E7&amp;"|"&amp;B7,
        Calculate_cap_emi!$I$14:$I$21&amp;"|"&amp;Calculate_cap_emi!$L$14:$L$21,
        Calculate_cap_emi!$AU$14:$AU$21, "Not found", 0),"Missing")</f>
        <v>2.028592111764703</v>
      </c>
      <c r="S7" s="5" cm="1">
        <f t="array" ref="S7">_xlfn.SWITCH(F7,"R",_xlfn.XLOOKUP(E7&amp;"|"&amp;B7,
        Calculate_cap_emi!$I$14:$I$21&amp;"|"&amp;Calculate_cap_emi!$L$14:$L$21,
        Calculate_cap_emi!$AX$14:$AX$21, "Not found", 0),"Rb",_xlfn.XLOOKUP(E7&amp;"|"&amp;B7,
        Calculate_cap_emi!$I$14:$I$21&amp;"|"&amp;Calculate_cap_emi!$L$14:$L$21,
        Calculate_cap_emi!$AZ$14:$AZ$21, "Not found", 0),"Rl",_xlfn.XLOOKUP(E7&amp;"|"&amp;B7,
        Calculate_cap_emi!$I$14:$I$21&amp;"|"&amp;Calculate_cap_emi!$L$14:$L$21,
        Calculate_cap_emi!$BA$14:$BA$21, "Not found", 0),"HP",_xlfn.XLOOKUP(E7&amp;"|"&amp;B7,
        Calculate_cap_emi!$I$14:$I$21&amp;"|"&amp;Calculate_cap_emi!$L$14:$L$21,
        Calculate_cap_emi!$AY$14:$AY$21, "Not found", 0),"HPl",_xlfn.XLOOKUP(E7&amp;"|"&amp;B7,
        Calculate_cap_emi!$I$14:$I$21&amp;"|"&amp;Calculate_cap_emi!$L$14:$L$21,
        Calculate_cap_emi!$BB$14:$BB$21, "Not found", 0),"Missing")</f>
        <v>56.743835294117702</v>
      </c>
      <c r="T7" s="5" cm="1">
        <f t="array" ref="T7">_xlfn.SWITCH(F7,"R",_xlfn.XLOOKUP(E7&amp;"|"&amp;B7,
        Calculate_cap_emi!$I$14:$I$21&amp;"|"&amp;Calculate_cap_emi!$L$14:$L$21,
        Calculate_cap_emi!$BE$14:$BE$21, "Not found", 0),"Rb",_xlfn.XLOOKUP(E7&amp;"|"&amp;B7,
        Calculate_cap_emi!$I$14:$I$21&amp;"|"&amp;Calculate_cap_emi!$L$14:$L$21,
        Calculate_cap_emi!$BG$14:$BG$21, "Not found", 0),"Rl",_xlfn.XLOOKUP(E7&amp;"|"&amp;B7,
        Calculate_cap_emi!$I$14:$I$21&amp;"|"&amp;Calculate_cap_emi!$L$14:$L$21,
        Calculate_cap_emi!$BH$14:$BH$21, "Not found", 0),"HP",_xlfn.XLOOKUP(E7&amp;"|"&amp;B7,
        Calculate_cap_emi!$I$14:$I$21&amp;"|"&amp;Calculate_cap_emi!$L$14:$L$21,
        Calculate_cap_emi!$BF$14:$BF$21, "Not found", 0),"HPl",_xlfn.XLOOKUP(E7&amp;"|"&amp;B7,
        Calculate_cap_emi!$I$14:$I$21&amp;"|"&amp;Calculate_cap_emi!$L$14:$L$21,
        Calculate_cap_emi!$BI$14:$BI$21, "Not found", 0),"Missing")</f>
        <v>0</v>
      </c>
    </row>
    <row r="8" spans="1:22" x14ac:dyDescent="0.25">
      <c r="A8" s="5" t="s">
        <v>9</v>
      </c>
      <c r="B8" s="5" t="str">
        <f t="shared" si="0"/>
        <v>Mod-H1</v>
      </c>
      <c r="C8" s="5" t="str">
        <f t="shared" si="1"/>
        <v>Mod</v>
      </c>
      <c r="D8" s="5" t="str">
        <f t="shared" si="2"/>
        <v>H1</v>
      </c>
      <c r="E8" s="5" t="s">
        <v>3</v>
      </c>
      <c r="F8" s="5" t="s">
        <v>13</v>
      </c>
      <c r="G8" s="5"/>
      <c r="H8" s="5"/>
      <c r="I8" s="5" cm="1">
        <f t="array" ref="I8">_xlfn.SWITCH(F8,"R",_xlfn.XLOOKUP(E8&amp;"|"&amp;B8,
        Calculate_cap_emi!$I$14:$I$21&amp;"|"&amp;Calculate_cap_emi!$L$14:$L$21,
        Calculate_cap_emi!$W$14:$W$21, "Not found", 0),"Rb",_xlfn.XLOOKUP(E8&amp;"|"&amp;B8,
        Calculate_cap_emi!$I$14:$I$21&amp;"|"&amp;Calculate_cap_emi!$L$14:$L$21,
        Calculate_cap_emi!$Y$14:$Y$21, "Not found", 0),"Rl",_xlfn.XLOOKUP(E8&amp;"|"&amp;B8,
        Calculate_cap_emi!$I$14:$I$21&amp;"|"&amp;Calculate_cap_emi!$L$14:$L$21,
        Calculate_cap_emi!$Z$14:$Z$21, "Not found", 0),0)</f>
        <v>8.5</v>
      </c>
      <c r="J8" s="5"/>
      <c r="K8" s="5"/>
      <c r="L8" s="5" cm="1">
        <f t="array" ref="L8">_xlfn.SWITCH(F8,"R",_xlfn.XLOOKUP(E8&amp;"|"&amp;B8,
        Calculate_cap_emi!$I$14:$I$21&amp;"|"&amp;Calculate_cap_emi!$L$14:$L$21,
        Calculate_cap_emi!$AC$14:$AC$21, "Not found", 0),"Rb",_xlfn.XLOOKUP(E8&amp;"|"&amp;B8,
        Calculate_cap_emi!$I$14:$I$21&amp;"|"&amp;Calculate_cap_emi!$L$14:$L$21,
        Calculate_cap_emi!$AE$14:$AE$21, "Not found", 0),"Rl",_xlfn.XLOOKUP(E8&amp;"|"&amp;B8,
        Calculate_cap_emi!$I$14:$I$21&amp;"|"&amp;Calculate_cap_emi!$L$14:$L$21,
        Calculate_cap_emi!$AF$14:$AF$21, "Not found", 0),"HP",_xlfn.XLOOKUP(E8&amp;"|"&amp;B8,
        Calculate_cap_emi!$I$14:$I$21&amp;"|"&amp;Calculate_cap_emi!$L$14:$L$21,
        Calculate_cap_emi!$AD$14:$AD$21, "Not found", 0),"HPl",_xlfn.XLOOKUP(E8&amp;"|"&amp;B8,
        Calculate_cap_emi!$I$14:$I$21&amp;"|"&amp;Calculate_cap_emi!$L$14:$L$21,
        Calculate_cap_emi!$AG$14:$AG$21, "Not found", 0),"Missing")</f>
        <v>649.50346253128964</v>
      </c>
      <c r="M8" s="5"/>
      <c r="N8" s="5"/>
      <c r="O8" s="5"/>
      <c r="P8" s="5"/>
      <c r="Q8" s="5" cm="1">
        <f t="array" ref="Q8">_xlfn.SWITCH(F8,"R",_xlfn.XLOOKUP(E8&amp;"|"&amp;B8,
        Calculate_cap_emi!$I$14:$I$21&amp;"|"&amp;Calculate_cap_emi!$L$14:$L$21,
        Calculate_cap_emi!$AJ$14:$AJ$21, "Not found", 0),"Rb",_xlfn.XLOOKUP(E8&amp;"|"&amp;B8,
        Calculate_cap_emi!$I$14:$I$21&amp;"|"&amp;Calculate_cap_emi!$L$14:$L$21,
        Calculate_cap_emi!$AL$14:$AL$21, "Not found", 0),"Rl",_xlfn.XLOOKUP(E8&amp;"|"&amp;B8,
        Calculate_cap_emi!$I$14:$I$21&amp;"|"&amp;Calculate_cap_emi!$L$14:$L$21,
        Calculate_cap_emi!$AM$14:$AM$21, "Not found", 0),"HP",_xlfn.XLOOKUP(E8&amp;"|"&amp;B8,
        Calculate_cap_emi!$I$14:$I$21&amp;"|"&amp;Calculate_cap_emi!$L$14:$L$21,
        Calculate_cap_emi!$AK$14:$AK$21, "Not found", 0),"HPl",_xlfn.XLOOKUP(E8&amp;"|"&amp;B8,
        Calculate_cap_emi!$I$14:$I$21&amp;"|"&amp;Calculate_cap_emi!$L$14:$L$21,
        Calculate_cap_emi!$AN$14:$AN$21, "Not found", 0),"Missing")</f>
        <v>0</v>
      </c>
      <c r="R8" s="5" cm="1">
        <f t="array" ref="R8">_xlfn.SWITCH(F8,"R",_xlfn.XLOOKUP(E8&amp;"|"&amp;B8,
        Calculate_cap_emi!$I$14:$I$21&amp;"|"&amp;Calculate_cap_emi!$L$14:$L$21,
        Calculate_cap_emi!$AQ$14:$AQ$21, "Not found", 0),"Rb",_xlfn.XLOOKUP(E8&amp;"|"&amp;B8,
        Calculate_cap_emi!$I$14:$I$21&amp;"|"&amp;Calculate_cap_emi!$L$14:$L$21,
        Calculate_cap_emi!$AS$14:$AS$21, "Not found", 0),"Rl",_xlfn.XLOOKUP(E8&amp;"|"&amp;B8,
        Calculate_cap_emi!$I$14:$I$21&amp;"|"&amp;Calculate_cap_emi!$L$14:$L$21,
        Calculate_cap_emi!$AT$14:$AT$21, "Not found", 0),"HP",_xlfn.XLOOKUP(E8&amp;"|"&amp;B8,
        Calculate_cap_emi!$I$14:$I$21&amp;"|"&amp;Calculate_cap_emi!$L$14:$L$21,
        Calculate_cap_emi!$AR$14:$AR$21, "Not found", 0),"HPl",_xlfn.XLOOKUP(E8&amp;"|"&amp;B8,
        Calculate_cap_emi!$I$14:$I$21&amp;"|"&amp;Calculate_cap_emi!$L$14:$L$21,
        Calculate_cap_emi!$AU$14:$AU$21, "Not found", 0),"Missing")</f>
        <v>1.5969682720588212</v>
      </c>
      <c r="S8" s="5" cm="1">
        <f t="array" ref="S8">_xlfn.SWITCH(F8,"R",_xlfn.XLOOKUP(E8&amp;"|"&amp;B8,
        Calculate_cap_emi!$I$14:$I$21&amp;"|"&amp;Calculate_cap_emi!$L$14:$L$21,
        Calculate_cap_emi!$AX$14:$AX$21, "Not found", 0),"Rb",_xlfn.XLOOKUP(E8&amp;"|"&amp;B8,
        Calculate_cap_emi!$I$14:$I$21&amp;"|"&amp;Calculate_cap_emi!$L$14:$L$21,
        Calculate_cap_emi!$AZ$14:$AZ$21, "Not found", 0),"Rl",_xlfn.XLOOKUP(E8&amp;"|"&amp;B8,
        Calculate_cap_emi!$I$14:$I$21&amp;"|"&amp;Calculate_cap_emi!$L$14:$L$21,
        Calculate_cap_emi!$BA$14:$BA$21, "Not found", 0),"HP",_xlfn.XLOOKUP(E8&amp;"|"&amp;B8,
        Calculate_cap_emi!$I$14:$I$21&amp;"|"&amp;Calculate_cap_emi!$L$14:$L$21,
        Calculate_cap_emi!$AY$14:$AY$21, "Not found", 0),"HPl",_xlfn.XLOOKUP(E8&amp;"|"&amp;B8,
        Calculate_cap_emi!$I$14:$I$21&amp;"|"&amp;Calculate_cap_emi!$L$14:$L$21,
        Calculate_cap_emi!$BB$14:$BB$21, "Not found", 0),"Missing")</f>
        <v>44.670441176470632</v>
      </c>
      <c r="T8" s="5" cm="1">
        <f t="array" ref="T8">_xlfn.SWITCH(F8,"R",_xlfn.XLOOKUP(E8&amp;"|"&amp;B8,
        Calculate_cap_emi!$I$14:$I$21&amp;"|"&amp;Calculate_cap_emi!$L$14:$L$21,
        Calculate_cap_emi!$BE$14:$BE$21, "Not found", 0),"Rb",_xlfn.XLOOKUP(E8&amp;"|"&amp;B8,
        Calculate_cap_emi!$I$14:$I$21&amp;"|"&amp;Calculate_cap_emi!$L$14:$L$21,
        Calculate_cap_emi!$BG$14:$BG$21, "Not found", 0),"Rl",_xlfn.XLOOKUP(E8&amp;"|"&amp;B8,
        Calculate_cap_emi!$I$14:$I$21&amp;"|"&amp;Calculate_cap_emi!$L$14:$L$21,
        Calculate_cap_emi!$BH$14:$BH$21, "Not found", 0),"HP",_xlfn.XLOOKUP(E8&amp;"|"&amp;B8,
        Calculate_cap_emi!$I$14:$I$21&amp;"|"&amp;Calculate_cap_emi!$L$14:$L$21,
        Calculate_cap_emi!$BF$14:$BF$21, "Not found", 0),"HPl",_xlfn.XLOOKUP(E8&amp;"|"&amp;B8,
        Calculate_cap_emi!$I$14:$I$21&amp;"|"&amp;Calculate_cap_emi!$L$14:$L$21,
        Calculate_cap_emi!$BI$14:$BI$21, "Not found", 0),"Missing")</f>
        <v>0</v>
      </c>
    </row>
    <row r="9" spans="1:22" x14ac:dyDescent="0.25">
      <c r="A9" s="5" t="s">
        <v>10</v>
      </c>
      <c r="B9" s="5" t="str">
        <f t="shared" si="0"/>
        <v>Mod-H1</v>
      </c>
      <c r="C9" s="5" t="str">
        <f t="shared" si="1"/>
        <v>Mod</v>
      </c>
      <c r="D9" s="5" t="str">
        <f t="shared" si="2"/>
        <v>H1</v>
      </c>
      <c r="E9" s="5" t="s">
        <v>3</v>
      </c>
      <c r="F9" s="5" t="s">
        <v>13</v>
      </c>
      <c r="G9" s="5"/>
      <c r="H9" s="5"/>
      <c r="I9" s="5" cm="1">
        <f t="array" ref="I9">_xlfn.SWITCH(F9,"R",_xlfn.XLOOKUP(E9&amp;"|"&amp;B9,
        Calculate_cap_emi!$I$14:$I$21&amp;"|"&amp;Calculate_cap_emi!$L$14:$L$21,
        Calculate_cap_emi!$W$14:$W$21, "Not found", 0),"Rb",_xlfn.XLOOKUP(E9&amp;"|"&amp;B9,
        Calculate_cap_emi!$I$14:$I$21&amp;"|"&amp;Calculate_cap_emi!$L$14:$L$21,
        Calculate_cap_emi!$Y$14:$Y$21, "Not found", 0),"Rl",_xlfn.XLOOKUP(E9&amp;"|"&amp;B9,
        Calculate_cap_emi!$I$14:$I$21&amp;"|"&amp;Calculate_cap_emi!$L$14:$L$21,
        Calculate_cap_emi!$Z$14:$Z$21, "Not found", 0),0)</f>
        <v>8.5</v>
      </c>
      <c r="J9" s="5"/>
      <c r="K9" s="5"/>
      <c r="L9" s="5" cm="1">
        <f t="array" ref="L9">_xlfn.SWITCH(F9,"R",_xlfn.XLOOKUP(E9&amp;"|"&amp;B9,
        Calculate_cap_emi!$I$14:$I$21&amp;"|"&amp;Calculate_cap_emi!$L$14:$L$21,
        Calculate_cap_emi!$AC$14:$AC$21, "Not found", 0),"Rb",_xlfn.XLOOKUP(E9&amp;"|"&amp;B9,
        Calculate_cap_emi!$I$14:$I$21&amp;"|"&amp;Calculate_cap_emi!$L$14:$L$21,
        Calculate_cap_emi!$AE$14:$AE$21, "Not found", 0),"Rl",_xlfn.XLOOKUP(E9&amp;"|"&amp;B9,
        Calculate_cap_emi!$I$14:$I$21&amp;"|"&amp;Calculate_cap_emi!$L$14:$L$21,
        Calculate_cap_emi!$AF$14:$AF$21, "Not found", 0),"HP",_xlfn.XLOOKUP(E9&amp;"|"&amp;B9,
        Calculate_cap_emi!$I$14:$I$21&amp;"|"&amp;Calculate_cap_emi!$L$14:$L$21,
        Calculate_cap_emi!$AD$14:$AD$21, "Not found", 0),"HPl",_xlfn.XLOOKUP(E9&amp;"|"&amp;B9,
        Calculate_cap_emi!$I$14:$I$21&amp;"|"&amp;Calculate_cap_emi!$L$14:$L$21,
        Calculate_cap_emi!$AG$14:$AG$21, "Not found", 0),"Missing")</f>
        <v>649.50346253128964</v>
      </c>
      <c r="M9" s="5"/>
      <c r="N9" s="5"/>
      <c r="O9" s="5"/>
      <c r="P9" s="5"/>
      <c r="Q9" s="5" cm="1">
        <f t="array" ref="Q9">_xlfn.SWITCH(F9,"R",_xlfn.XLOOKUP(E9&amp;"|"&amp;B9,
        Calculate_cap_emi!$I$14:$I$21&amp;"|"&amp;Calculate_cap_emi!$L$14:$L$21,
        Calculate_cap_emi!$AJ$14:$AJ$21, "Not found", 0),"Rb",_xlfn.XLOOKUP(E9&amp;"|"&amp;B9,
        Calculate_cap_emi!$I$14:$I$21&amp;"|"&amp;Calculate_cap_emi!$L$14:$L$21,
        Calculate_cap_emi!$AL$14:$AL$21, "Not found", 0),"Rl",_xlfn.XLOOKUP(E9&amp;"|"&amp;B9,
        Calculate_cap_emi!$I$14:$I$21&amp;"|"&amp;Calculate_cap_emi!$L$14:$L$21,
        Calculate_cap_emi!$AM$14:$AM$21, "Not found", 0),"HP",_xlfn.XLOOKUP(E9&amp;"|"&amp;B9,
        Calculate_cap_emi!$I$14:$I$21&amp;"|"&amp;Calculate_cap_emi!$L$14:$L$21,
        Calculate_cap_emi!$AK$14:$AK$21, "Not found", 0),"HPl",_xlfn.XLOOKUP(E9&amp;"|"&amp;B9,
        Calculate_cap_emi!$I$14:$I$21&amp;"|"&amp;Calculate_cap_emi!$L$14:$L$21,
        Calculate_cap_emi!$AN$14:$AN$21, "Not found", 0),"Missing")</f>
        <v>0</v>
      </c>
      <c r="R9" s="5" cm="1">
        <f t="array" ref="R9">_xlfn.SWITCH(F9,"R",_xlfn.XLOOKUP(E9&amp;"|"&amp;B9,
        Calculate_cap_emi!$I$14:$I$21&amp;"|"&amp;Calculate_cap_emi!$L$14:$L$21,
        Calculate_cap_emi!$AQ$14:$AQ$21, "Not found", 0),"Rb",_xlfn.XLOOKUP(E9&amp;"|"&amp;B9,
        Calculate_cap_emi!$I$14:$I$21&amp;"|"&amp;Calculate_cap_emi!$L$14:$L$21,
        Calculate_cap_emi!$AS$14:$AS$21, "Not found", 0),"Rl",_xlfn.XLOOKUP(E9&amp;"|"&amp;B9,
        Calculate_cap_emi!$I$14:$I$21&amp;"|"&amp;Calculate_cap_emi!$L$14:$L$21,
        Calculate_cap_emi!$AT$14:$AT$21, "Not found", 0),"HP",_xlfn.XLOOKUP(E9&amp;"|"&amp;B9,
        Calculate_cap_emi!$I$14:$I$21&amp;"|"&amp;Calculate_cap_emi!$L$14:$L$21,
        Calculate_cap_emi!$AR$14:$AR$21, "Not found", 0),"HPl",_xlfn.XLOOKUP(E9&amp;"|"&amp;B9,
        Calculate_cap_emi!$I$14:$I$21&amp;"|"&amp;Calculate_cap_emi!$L$14:$L$21,
        Calculate_cap_emi!$AU$14:$AU$21, "Not found", 0),"Missing")</f>
        <v>1.5969682720588212</v>
      </c>
      <c r="S9" s="5" cm="1">
        <f t="array" ref="S9">_xlfn.SWITCH(F9,"R",_xlfn.XLOOKUP(E9&amp;"|"&amp;B9,
        Calculate_cap_emi!$I$14:$I$21&amp;"|"&amp;Calculate_cap_emi!$L$14:$L$21,
        Calculate_cap_emi!$AX$14:$AX$21, "Not found", 0),"Rb",_xlfn.XLOOKUP(E9&amp;"|"&amp;B9,
        Calculate_cap_emi!$I$14:$I$21&amp;"|"&amp;Calculate_cap_emi!$L$14:$L$21,
        Calculate_cap_emi!$AZ$14:$AZ$21, "Not found", 0),"Rl",_xlfn.XLOOKUP(E9&amp;"|"&amp;B9,
        Calculate_cap_emi!$I$14:$I$21&amp;"|"&amp;Calculate_cap_emi!$L$14:$L$21,
        Calculate_cap_emi!$BA$14:$BA$21, "Not found", 0),"HP",_xlfn.XLOOKUP(E9&amp;"|"&amp;B9,
        Calculate_cap_emi!$I$14:$I$21&amp;"|"&amp;Calculate_cap_emi!$L$14:$L$21,
        Calculate_cap_emi!$AY$14:$AY$21, "Not found", 0),"HPl",_xlfn.XLOOKUP(E9&amp;"|"&amp;B9,
        Calculate_cap_emi!$I$14:$I$21&amp;"|"&amp;Calculate_cap_emi!$L$14:$L$21,
        Calculate_cap_emi!$BB$14:$BB$21, "Not found", 0),"Missing")</f>
        <v>44.670441176470632</v>
      </c>
      <c r="T9" s="5" cm="1">
        <f t="array" ref="T9">_xlfn.SWITCH(F9,"R",_xlfn.XLOOKUP(E9&amp;"|"&amp;B9,
        Calculate_cap_emi!$I$14:$I$21&amp;"|"&amp;Calculate_cap_emi!$L$14:$L$21,
        Calculate_cap_emi!$BE$14:$BE$21, "Not found", 0),"Rb",_xlfn.XLOOKUP(E9&amp;"|"&amp;B9,
        Calculate_cap_emi!$I$14:$I$21&amp;"|"&amp;Calculate_cap_emi!$L$14:$L$21,
        Calculate_cap_emi!$BG$14:$BG$21, "Not found", 0),"Rl",_xlfn.XLOOKUP(E9&amp;"|"&amp;B9,
        Calculate_cap_emi!$I$14:$I$21&amp;"|"&amp;Calculate_cap_emi!$L$14:$L$21,
        Calculate_cap_emi!$BH$14:$BH$21, "Not found", 0),"HP",_xlfn.XLOOKUP(E9&amp;"|"&amp;B9,
        Calculate_cap_emi!$I$14:$I$21&amp;"|"&amp;Calculate_cap_emi!$L$14:$L$21,
        Calculate_cap_emi!$BF$14:$BF$21, "Not found", 0),"HPl",_xlfn.XLOOKUP(E9&amp;"|"&amp;B9,
        Calculate_cap_emi!$I$14:$I$21&amp;"|"&amp;Calculate_cap_emi!$L$14:$L$21,
        Calculate_cap_emi!$BI$14:$BI$21, "Not found", 0),"Missing")</f>
        <v>0</v>
      </c>
    </row>
    <row r="10" spans="1:22" x14ac:dyDescent="0.25">
      <c r="A10" s="5" t="s">
        <v>4</v>
      </c>
      <c r="B10" s="5" t="str">
        <f t="shared" si="0"/>
        <v>Mass-Nom</v>
      </c>
      <c r="C10" s="5" t="str">
        <f t="shared" si="1"/>
        <v>Mass</v>
      </c>
      <c r="D10" s="5" t="str">
        <f t="shared" si="2"/>
        <v>Nom</v>
      </c>
      <c r="E10" s="5" t="s">
        <v>11</v>
      </c>
      <c r="F10" s="5" t="s">
        <v>13</v>
      </c>
      <c r="G10" s="5"/>
      <c r="H10" s="5"/>
      <c r="I10" s="5" cm="1">
        <f t="array" ref="I10">_xlfn.SWITCH(F10,"R",_xlfn.XLOOKUP(E10&amp;"|"&amp;B10,
        Calculate_cap_emi!$I$14:$I$21&amp;"|"&amp;Calculate_cap_emi!$L$14:$L$21,
        Calculate_cap_emi!$W$14:$W$21, "Not found", 0),"Rb",_xlfn.XLOOKUP(E10&amp;"|"&amp;B10,
        Calculate_cap_emi!$I$14:$I$21&amp;"|"&amp;Calculate_cap_emi!$L$14:$L$21,
        Calculate_cap_emi!$Y$14:$Y$21, "Not found", 0),"Rl",_xlfn.XLOOKUP(E10&amp;"|"&amp;B10,
        Calculate_cap_emi!$I$14:$I$21&amp;"|"&amp;Calculate_cap_emi!$L$14:$L$21,
        Calculate_cap_emi!$Z$14:$Z$21, "Not found", 0),0)</f>
        <v>15.5</v>
      </c>
      <c r="J10" s="5"/>
      <c r="K10" s="5"/>
      <c r="L10" s="5" cm="1">
        <f t="array" ref="L10">_xlfn.SWITCH(F10,"R",_xlfn.XLOOKUP(E10&amp;"|"&amp;B10,
        Calculate_cap_emi!$I$14:$I$21&amp;"|"&amp;Calculate_cap_emi!$L$14:$L$21,
        Calculate_cap_emi!$AC$14:$AC$21, "Not found", 0),"Rb",_xlfn.XLOOKUP(E10&amp;"|"&amp;B10,
        Calculate_cap_emi!$I$14:$I$21&amp;"|"&amp;Calculate_cap_emi!$L$14:$L$21,
        Calculate_cap_emi!$AE$14:$AE$21, "Not found", 0),"Rl",_xlfn.XLOOKUP(E10&amp;"|"&amp;B10,
        Calculate_cap_emi!$I$14:$I$21&amp;"|"&amp;Calculate_cap_emi!$L$14:$L$21,
        Calculate_cap_emi!$AF$14:$AF$21, "Not found", 0),"HP",_xlfn.XLOOKUP(E10&amp;"|"&amp;B10,
        Calculate_cap_emi!$I$14:$I$21&amp;"|"&amp;Calculate_cap_emi!$L$14:$L$21,
        Calculate_cap_emi!$AD$14:$AD$21, "Not found", 0),"HPl",_xlfn.XLOOKUP(E10&amp;"|"&amp;B10,
        Calculate_cap_emi!$I$14:$I$21&amp;"|"&amp;Calculate_cap_emi!$L$14:$L$21,
        Calculate_cap_emi!$AG$14:$AG$21, "Not found", 0),"Missing")</f>
        <v>926.2025987327919</v>
      </c>
      <c r="M10" s="5"/>
      <c r="N10" s="5"/>
      <c r="O10" s="5"/>
      <c r="P10" s="5"/>
      <c r="Q10" s="5" cm="1">
        <f t="array" ref="Q10">_xlfn.SWITCH(F10,"R",_xlfn.XLOOKUP(E10&amp;"|"&amp;B10,
        Calculate_cap_emi!$I$14:$I$21&amp;"|"&amp;Calculate_cap_emi!$L$14:$L$21,
        Calculate_cap_emi!$AJ$14:$AJ$21, "Not found", 0),"Rb",_xlfn.XLOOKUP(E10&amp;"|"&amp;B10,
        Calculate_cap_emi!$I$14:$I$21&amp;"|"&amp;Calculate_cap_emi!$L$14:$L$21,
        Calculate_cap_emi!$AL$14:$AL$21, "Not found", 0),"Rl",_xlfn.XLOOKUP(E10&amp;"|"&amp;B10,
        Calculate_cap_emi!$I$14:$I$21&amp;"|"&amp;Calculate_cap_emi!$L$14:$L$21,
        Calculate_cap_emi!$AM$14:$AM$21, "Not found", 0),"HP",_xlfn.XLOOKUP(E10&amp;"|"&amp;B10,
        Calculate_cap_emi!$I$14:$I$21&amp;"|"&amp;Calculate_cap_emi!$L$14:$L$21,
        Calculate_cap_emi!$AK$14:$AK$21, "Not found", 0),"HPl",_xlfn.XLOOKUP(E10&amp;"|"&amp;B10,
        Calculate_cap_emi!$I$14:$I$21&amp;"|"&amp;Calculate_cap_emi!$L$14:$L$21,
        Calculate_cap_emi!$AN$14:$AN$21, "Not found", 0),"Missing")</f>
        <v>0</v>
      </c>
      <c r="R10" s="5" cm="1">
        <f t="array" ref="R10">_xlfn.SWITCH(F10,"R",_xlfn.XLOOKUP(E10&amp;"|"&amp;B10,
        Calculate_cap_emi!$I$14:$I$21&amp;"|"&amp;Calculate_cap_emi!$L$14:$L$21,
        Calculate_cap_emi!$AQ$14:$AQ$21, "Not found", 0),"Rb",_xlfn.XLOOKUP(E10&amp;"|"&amp;B10,
        Calculate_cap_emi!$I$14:$I$21&amp;"|"&amp;Calculate_cap_emi!$L$14:$L$21,
        Calculate_cap_emi!$AS$14:$AS$21, "Not found", 0),"Rl",_xlfn.XLOOKUP(E10&amp;"|"&amp;B10,
        Calculate_cap_emi!$I$14:$I$21&amp;"|"&amp;Calculate_cap_emi!$L$14:$L$21,
        Calculate_cap_emi!$AT$14:$AT$21, "Not found", 0),"HP",_xlfn.XLOOKUP(E10&amp;"|"&amp;B10,
        Calculate_cap_emi!$I$14:$I$21&amp;"|"&amp;Calculate_cap_emi!$L$14:$L$21,
        Calculate_cap_emi!$AR$14:$AR$21, "Not found", 0),"HPl",_xlfn.XLOOKUP(E10&amp;"|"&amp;B10,
        Calculate_cap_emi!$I$14:$I$21&amp;"|"&amp;Calculate_cap_emi!$L$14:$L$21,
        Calculate_cap_emi!$AU$14:$AU$21, "Not found", 0),"Missing")</f>
        <v>2.2773029691176436</v>
      </c>
      <c r="S10" s="5" cm="1">
        <f t="array" ref="S10">_xlfn.SWITCH(F10,"R",_xlfn.XLOOKUP(E10&amp;"|"&amp;B10,
        Calculate_cap_emi!$I$14:$I$21&amp;"|"&amp;Calculate_cap_emi!$L$14:$L$21,
        Calculate_cap_emi!$AX$14:$AX$21, "Not found", 0),"Rb",_xlfn.XLOOKUP(E10&amp;"|"&amp;B10,
        Calculate_cap_emi!$I$14:$I$21&amp;"|"&amp;Calculate_cap_emi!$L$14:$L$21,
        Calculate_cap_emi!$AZ$14:$AZ$21, "Not found", 0),"Rl",_xlfn.XLOOKUP(E10&amp;"|"&amp;B10,
        Calculate_cap_emi!$I$14:$I$21&amp;"|"&amp;Calculate_cap_emi!$L$14:$L$21,
        Calculate_cap_emi!$BA$14:$BA$21, "Not found", 0),"HP",_xlfn.XLOOKUP(E10&amp;"|"&amp;B10,
        Calculate_cap_emi!$I$14:$I$21&amp;"|"&amp;Calculate_cap_emi!$L$14:$L$21,
        Calculate_cap_emi!$AY$14:$AY$21, "Not found", 0),"HPl",_xlfn.XLOOKUP(E10&amp;"|"&amp;B10,
        Calculate_cap_emi!$I$14:$I$21&amp;"|"&amp;Calculate_cap_emi!$L$14:$L$21,
        Calculate_cap_emi!$BB$14:$BB$21, "Not found", 0),"Missing")</f>
        <v>63.700782352941232</v>
      </c>
      <c r="T10" s="5" cm="1">
        <f t="array" ref="T10">_xlfn.SWITCH(F10,"R",_xlfn.XLOOKUP(E10&amp;"|"&amp;B10,
        Calculate_cap_emi!$I$14:$I$21&amp;"|"&amp;Calculate_cap_emi!$L$14:$L$21,
        Calculate_cap_emi!$BE$14:$BE$21, "Not found", 0),"Rb",_xlfn.XLOOKUP(E10&amp;"|"&amp;B10,
        Calculate_cap_emi!$I$14:$I$21&amp;"|"&amp;Calculate_cap_emi!$L$14:$L$21,
        Calculate_cap_emi!$BG$14:$BG$21, "Not found", 0),"Rl",_xlfn.XLOOKUP(E10&amp;"|"&amp;B10,
        Calculate_cap_emi!$I$14:$I$21&amp;"|"&amp;Calculate_cap_emi!$L$14:$L$21,
        Calculate_cap_emi!$BH$14:$BH$21, "Not found", 0),"HP",_xlfn.XLOOKUP(E10&amp;"|"&amp;B10,
        Calculate_cap_emi!$I$14:$I$21&amp;"|"&amp;Calculate_cap_emi!$L$14:$L$21,
        Calculate_cap_emi!$BF$14:$BF$21, "Not found", 0),"HPl",_xlfn.XLOOKUP(E10&amp;"|"&amp;B10,
        Calculate_cap_emi!$I$14:$I$21&amp;"|"&amp;Calculate_cap_emi!$L$14:$L$21,
        Calculate_cap_emi!$BI$14:$BI$21, "Not found", 0),"Missing")</f>
        <v>0</v>
      </c>
    </row>
    <row r="11" spans="1:22" x14ac:dyDescent="0.25">
      <c r="A11" s="5" t="s">
        <v>2</v>
      </c>
      <c r="B11" s="5" t="str">
        <f t="shared" si="0"/>
        <v>Mass-Nom</v>
      </c>
      <c r="C11" s="5" t="str">
        <f t="shared" si="1"/>
        <v>Mass</v>
      </c>
      <c r="D11" s="5" t="str">
        <f t="shared" si="2"/>
        <v>Nom</v>
      </c>
      <c r="E11" s="5" t="s">
        <v>11</v>
      </c>
      <c r="F11" s="5" t="s">
        <v>13</v>
      </c>
      <c r="G11" s="5"/>
      <c r="H11" s="5"/>
      <c r="I11" s="5" cm="1">
        <f t="array" ref="I11">_xlfn.SWITCH(F11,"R",_xlfn.XLOOKUP(E11&amp;"|"&amp;B11,
        Calculate_cap_emi!$I$14:$I$21&amp;"|"&amp;Calculate_cap_emi!$L$14:$L$21,
        Calculate_cap_emi!$W$14:$W$21, "Not found", 0),"Rb",_xlfn.XLOOKUP(E11&amp;"|"&amp;B11,
        Calculate_cap_emi!$I$14:$I$21&amp;"|"&amp;Calculate_cap_emi!$L$14:$L$21,
        Calculate_cap_emi!$Y$14:$Y$21, "Not found", 0),"Rl",_xlfn.XLOOKUP(E11&amp;"|"&amp;B11,
        Calculate_cap_emi!$I$14:$I$21&amp;"|"&amp;Calculate_cap_emi!$L$14:$L$21,
        Calculate_cap_emi!$Z$14:$Z$21, "Not found", 0),0)</f>
        <v>15.5</v>
      </c>
      <c r="J11" s="5"/>
      <c r="K11" s="5"/>
      <c r="L11" s="5" cm="1">
        <f t="array" ref="L11">_xlfn.SWITCH(F11,"R",_xlfn.XLOOKUP(E11&amp;"|"&amp;B11,
        Calculate_cap_emi!$I$14:$I$21&amp;"|"&amp;Calculate_cap_emi!$L$14:$L$21,
        Calculate_cap_emi!$AC$14:$AC$21, "Not found", 0),"Rb",_xlfn.XLOOKUP(E11&amp;"|"&amp;B11,
        Calculate_cap_emi!$I$14:$I$21&amp;"|"&amp;Calculate_cap_emi!$L$14:$L$21,
        Calculate_cap_emi!$AE$14:$AE$21, "Not found", 0),"Rl",_xlfn.XLOOKUP(E11&amp;"|"&amp;B11,
        Calculate_cap_emi!$I$14:$I$21&amp;"|"&amp;Calculate_cap_emi!$L$14:$L$21,
        Calculate_cap_emi!$AF$14:$AF$21, "Not found", 0),"HP",_xlfn.XLOOKUP(E11&amp;"|"&amp;B11,
        Calculate_cap_emi!$I$14:$I$21&amp;"|"&amp;Calculate_cap_emi!$L$14:$L$21,
        Calculate_cap_emi!$AD$14:$AD$21, "Not found", 0),"HPl",_xlfn.XLOOKUP(E11&amp;"|"&amp;B11,
        Calculate_cap_emi!$I$14:$I$21&amp;"|"&amp;Calculate_cap_emi!$L$14:$L$21,
        Calculate_cap_emi!$AG$14:$AG$21, "Not found", 0),"Missing")</f>
        <v>926.2025987327919</v>
      </c>
      <c r="M11" s="5"/>
      <c r="N11" s="5"/>
      <c r="O11" s="5"/>
      <c r="P11" s="5"/>
      <c r="Q11" s="5" cm="1">
        <f t="array" ref="Q11">_xlfn.SWITCH(F11,"R",_xlfn.XLOOKUP(E11&amp;"|"&amp;B11,
        Calculate_cap_emi!$I$14:$I$21&amp;"|"&amp;Calculate_cap_emi!$L$14:$L$21,
        Calculate_cap_emi!$AJ$14:$AJ$21, "Not found", 0),"Rb",_xlfn.XLOOKUP(E11&amp;"|"&amp;B11,
        Calculate_cap_emi!$I$14:$I$21&amp;"|"&amp;Calculate_cap_emi!$L$14:$L$21,
        Calculate_cap_emi!$AL$14:$AL$21, "Not found", 0),"Rl",_xlfn.XLOOKUP(E11&amp;"|"&amp;B11,
        Calculate_cap_emi!$I$14:$I$21&amp;"|"&amp;Calculate_cap_emi!$L$14:$L$21,
        Calculate_cap_emi!$AM$14:$AM$21, "Not found", 0),"HP",_xlfn.XLOOKUP(E11&amp;"|"&amp;B11,
        Calculate_cap_emi!$I$14:$I$21&amp;"|"&amp;Calculate_cap_emi!$L$14:$L$21,
        Calculate_cap_emi!$AK$14:$AK$21, "Not found", 0),"HPl",_xlfn.XLOOKUP(E11&amp;"|"&amp;B11,
        Calculate_cap_emi!$I$14:$I$21&amp;"|"&amp;Calculate_cap_emi!$L$14:$L$21,
        Calculate_cap_emi!$AN$14:$AN$21, "Not found", 0),"Missing")</f>
        <v>0</v>
      </c>
      <c r="R11" s="5" cm="1">
        <f t="array" ref="R11">_xlfn.SWITCH(F11,"R",_xlfn.XLOOKUP(E11&amp;"|"&amp;B11,
        Calculate_cap_emi!$I$14:$I$21&amp;"|"&amp;Calculate_cap_emi!$L$14:$L$21,
        Calculate_cap_emi!$AQ$14:$AQ$21, "Not found", 0),"Rb",_xlfn.XLOOKUP(E11&amp;"|"&amp;B11,
        Calculate_cap_emi!$I$14:$I$21&amp;"|"&amp;Calculate_cap_emi!$L$14:$L$21,
        Calculate_cap_emi!$AS$14:$AS$21, "Not found", 0),"Rl",_xlfn.XLOOKUP(E11&amp;"|"&amp;B11,
        Calculate_cap_emi!$I$14:$I$21&amp;"|"&amp;Calculate_cap_emi!$L$14:$L$21,
        Calculate_cap_emi!$AT$14:$AT$21, "Not found", 0),"HP",_xlfn.XLOOKUP(E11&amp;"|"&amp;B11,
        Calculate_cap_emi!$I$14:$I$21&amp;"|"&amp;Calculate_cap_emi!$L$14:$L$21,
        Calculate_cap_emi!$AR$14:$AR$21, "Not found", 0),"HPl",_xlfn.XLOOKUP(E11&amp;"|"&amp;B11,
        Calculate_cap_emi!$I$14:$I$21&amp;"|"&amp;Calculate_cap_emi!$L$14:$L$21,
        Calculate_cap_emi!$AU$14:$AU$21, "Not found", 0),"Missing")</f>
        <v>2.2773029691176436</v>
      </c>
      <c r="S11" s="5" cm="1">
        <f t="array" ref="S11">_xlfn.SWITCH(F11,"R",_xlfn.XLOOKUP(E11&amp;"|"&amp;B11,
        Calculate_cap_emi!$I$14:$I$21&amp;"|"&amp;Calculate_cap_emi!$L$14:$L$21,
        Calculate_cap_emi!$AX$14:$AX$21, "Not found", 0),"Rb",_xlfn.XLOOKUP(E11&amp;"|"&amp;B11,
        Calculate_cap_emi!$I$14:$I$21&amp;"|"&amp;Calculate_cap_emi!$L$14:$L$21,
        Calculate_cap_emi!$AZ$14:$AZ$21, "Not found", 0),"Rl",_xlfn.XLOOKUP(E11&amp;"|"&amp;B11,
        Calculate_cap_emi!$I$14:$I$21&amp;"|"&amp;Calculate_cap_emi!$L$14:$L$21,
        Calculate_cap_emi!$BA$14:$BA$21, "Not found", 0),"HP",_xlfn.XLOOKUP(E11&amp;"|"&amp;B11,
        Calculate_cap_emi!$I$14:$I$21&amp;"|"&amp;Calculate_cap_emi!$L$14:$L$21,
        Calculate_cap_emi!$AY$14:$AY$21, "Not found", 0),"HPl",_xlfn.XLOOKUP(E11&amp;"|"&amp;B11,
        Calculate_cap_emi!$I$14:$I$21&amp;"|"&amp;Calculate_cap_emi!$L$14:$L$21,
        Calculate_cap_emi!$BB$14:$BB$21, "Not found", 0),"Missing")</f>
        <v>63.700782352941232</v>
      </c>
      <c r="T11" s="5" cm="1">
        <f t="array" ref="T11">_xlfn.SWITCH(F11,"R",_xlfn.XLOOKUP(E11&amp;"|"&amp;B11,
        Calculate_cap_emi!$I$14:$I$21&amp;"|"&amp;Calculate_cap_emi!$L$14:$L$21,
        Calculate_cap_emi!$BE$14:$BE$21, "Not found", 0),"Rb",_xlfn.XLOOKUP(E11&amp;"|"&amp;B11,
        Calculate_cap_emi!$I$14:$I$21&amp;"|"&amp;Calculate_cap_emi!$L$14:$L$21,
        Calculate_cap_emi!$BG$14:$BG$21, "Not found", 0),"Rl",_xlfn.XLOOKUP(E11&amp;"|"&amp;B11,
        Calculate_cap_emi!$I$14:$I$21&amp;"|"&amp;Calculate_cap_emi!$L$14:$L$21,
        Calculate_cap_emi!$BH$14:$BH$21, "Not found", 0),"HP",_xlfn.XLOOKUP(E11&amp;"|"&amp;B11,
        Calculate_cap_emi!$I$14:$I$21&amp;"|"&amp;Calculate_cap_emi!$L$14:$L$21,
        Calculate_cap_emi!$BF$14:$BF$21, "Not found", 0),"HPl",_xlfn.XLOOKUP(E11&amp;"|"&amp;B11,
        Calculate_cap_emi!$I$14:$I$21&amp;"|"&amp;Calculate_cap_emi!$L$14:$L$21,
        Calculate_cap_emi!$BI$14:$BI$21, "Not found", 0),"Missing")</f>
        <v>0</v>
      </c>
    </row>
    <row r="12" spans="1:22" x14ac:dyDescent="0.25">
      <c r="A12" s="5" t="s">
        <v>5</v>
      </c>
      <c r="B12" s="5" t="str">
        <f t="shared" si="0"/>
        <v>Mass-H1</v>
      </c>
      <c r="C12" s="5" t="str">
        <f t="shared" si="1"/>
        <v>Mass</v>
      </c>
      <c r="D12" s="5" t="str">
        <f t="shared" si="2"/>
        <v>H1</v>
      </c>
      <c r="E12" s="5" t="s">
        <v>11</v>
      </c>
      <c r="F12" s="5" t="s">
        <v>13</v>
      </c>
      <c r="G12" s="5"/>
      <c r="H12" s="5"/>
      <c r="I12" s="5" cm="1">
        <f t="array" ref="I12">_xlfn.SWITCH(F12,"R",_xlfn.XLOOKUP(E12&amp;"|"&amp;B12,
        Calculate_cap_emi!$I$14:$I$21&amp;"|"&amp;Calculate_cap_emi!$L$14:$L$21,
        Calculate_cap_emi!$W$14:$W$21, "Not found", 0),"Rb",_xlfn.XLOOKUP(E12&amp;"|"&amp;B12,
        Calculate_cap_emi!$I$14:$I$21&amp;"|"&amp;Calculate_cap_emi!$L$14:$L$21,
        Calculate_cap_emi!$Y$14:$Y$21, "Not found", 0),"Rl",_xlfn.XLOOKUP(E12&amp;"|"&amp;B12,
        Calculate_cap_emi!$I$14:$I$21&amp;"|"&amp;Calculate_cap_emi!$L$14:$L$21,
        Calculate_cap_emi!$Z$14:$Z$21, "Not found", 0),0)</f>
        <v>8.5</v>
      </c>
      <c r="J12" s="5"/>
      <c r="K12" s="5"/>
      <c r="L12" s="5" cm="1">
        <f t="array" ref="L12">_xlfn.SWITCH(F12,"R",_xlfn.XLOOKUP(E12&amp;"|"&amp;B12,
        Calculate_cap_emi!$I$14:$I$21&amp;"|"&amp;Calculate_cap_emi!$L$14:$L$21,
        Calculate_cap_emi!$AC$14:$AC$21, "Not found", 0),"Rb",_xlfn.XLOOKUP(E12&amp;"|"&amp;B12,
        Calculate_cap_emi!$I$14:$I$21&amp;"|"&amp;Calculate_cap_emi!$L$14:$L$21,
        Calculate_cap_emi!$AE$14:$AE$21, "Not found", 0),"Rl",_xlfn.XLOOKUP(E12&amp;"|"&amp;B12,
        Calculate_cap_emi!$I$14:$I$21&amp;"|"&amp;Calculate_cap_emi!$L$14:$L$21,
        Calculate_cap_emi!$AF$14:$AF$21, "Not found", 0),"HP",_xlfn.XLOOKUP(E12&amp;"|"&amp;B12,
        Calculate_cap_emi!$I$14:$I$21&amp;"|"&amp;Calculate_cap_emi!$L$14:$L$21,
        Calculate_cap_emi!$AD$14:$AD$21, "Not found", 0),"HPl",_xlfn.XLOOKUP(E12&amp;"|"&amp;B12,
        Calculate_cap_emi!$I$14:$I$21&amp;"|"&amp;Calculate_cap_emi!$L$14:$L$21,
        Calculate_cap_emi!$AG$14:$AG$21, "Not found", 0),"Missing")</f>
        <v>575.11086659887417</v>
      </c>
      <c r="M12" s="5"/>
      <c r="N12" s="5"/>
      <c r="O12" s="5"/>
      <c r="P12" s="5"/>
      <c r="Q12" s="5" cm="1">
        <f t="array" ref="Q12">_xlfn.SWITCH(F12,"R",_xlfn.XLOOKUP(E12&amp;"|"&amp;B12,
        Calculate_cap_emi!$I$14:$I$21&amp;"|"&amp;Calculate_cap_emi!$L$14:$L$21,
        Calculate_cap_emi!$AJ$14:$AJ$21, "Not found", 0),"Rb",_xlfn.XLOOKUP(E12&amp;"|"&amp;B12,
        Calculate_cap_emi!$I$14:$I$21&amp;"|"&amp;Calculate_cap_emi!$L$14:$L$21,
        Calculate_cap_emi!$AL$14:$AL$21, "Not found", 0),"Rl",_xlfn.XLOOKUP(E12&amp;"|"&amp;B12,
        Calculate_cap_emi!$I$14:$I$21&amp;"|"&amp;Calculate_cap_emi!$L$14:$L$21,
        Calculate_cap_emi!$AM$14:$AM$21, "Not found", 0),"HP",_xlfn.XLOOKUP(E12&amp;"|"&amp;B12,
        Calculate_cap_emi!$I$14:$I$21&amp;"|"&amp;Calculate_cap_emi!$L$14:$L$21,
        Calculate_cap_emi!$AK$14:$AK$21, "Not found", 0),"HPl",_xlfn.XLOOKUP(E12&amp;"|"&amp;B12,
        Calculate_cap_emi!$I$14:$I$21&amp;"|"&amp;Calculate_cap_emi!$L$14:$L$21,
        Calculate_cap_emi!$AN$14:$AN$21, "Not found", 0),"Missing")</f>
        <v>0</v>
      </c>
      <c r="R12" s="5" cm="1">
        <f t="array" ref="R12">_xlfn.SWITCH(F12,"R",_xlfn.XLOOKUP(E12&amp;"|"&amp;B12,
        Calculate_cap_emi!$I$14:$I$21&amp;"|"&amp;Calculate_cap_emi!$L$14:$L$21,
        Calculate_cap_emi!$AQ$14:$AQ$21, "Not found", 0),"Rb",_xlfn.XLOOKUP(E12&amp;"|"&amp;B12,
        Calculate_cap_emi!$I$14:$I$21&amp;"|"&amp;Calculate_cap_emi!$L$14:$L$21,
        Calculate_cap_emi!$AS$14:$AS$21, "Not found", 0),"Rl",_xlfn.XLOOKUP(E12&amp;"|"&amp;B12,
        Calculate_cap_emi!$I$14:$I$21&amp;"|"&amp;Calculate_cap_emi!$L$14:$L$21,
        Calculate_cap_emi!$AT$14:$AT$21, "Not found", 0),"HP",_xlfn.XLOOKUP(E12&amp;"|"&amp;B12,
        Calculate_cap_emi!$I$14:$I$21&amp;"|"&amp;Calculate_cap_emi!$L$14:$L$21,
        Calculate_cap_emi!$AR$14:$AR$21, "Not found", 0),"HPl",_xlfn.XLOOKUP(E12&amp;"|"&amp;B12,
        Calculate_cap_emi!$I$14:$I$21&amp;"|"&amp;Calculate_cap_emi!$L$14:$L$21,
        Calculate_cap_emi!$AU$14:$AU$21, "Not found", 0),"Missing")</f>
        <v>1.4140552897058805</v>
      </c>
      <c r="S12" s="5" cm="1">
        <f t="array" ref="S12">_xlfn.SWITCH(F12,"R",_xlfn.XLOOKUP(E12&amp;"|"&amp;B12,
        Calculate_cap_emi!$I$14:$I$21&amp;"|"&amp;Calculate_cap_emi!$L$14:$L$21,
        Calculate_cap_emi!$AX$14:$AX$21, "Not found", 0),"Rb",_xlfn.XLOOKUP(E12&amp;"|"&amp;B12,
        Calculate_cap_emi!$I$14:$I$21&amp;"|"&amp;Calculate_cap_emi!$L$14:$L$21,
        Calculate_cap_emi!$AZ$14:$AZ$21, "Not found", 0),"Rl",_xlfn.XLOOKUP(E12&amp;"|"&amp;B12,
        Calculate_cap_emi!$I$14:$I$21&amp;"|"&amp;Calculate_cap_emi!$L$14:$L$21,
        Calculate_cap_emi!$BA$14:$BA$21, "Not found", 0),"HP",_xlfn.XLOOKUP(E12&amp;"|"&amp;B12,
        Calculate_cap_emi!$I$14:$I$21&amp;"|"&amp;Calculate_cap_emi!$L$14:$L$21,
        Calculate_cap_emi!$AY$14:$AY$21, "Not found", 0),"HPl",_xlfn.XLOOKUP(E12&amp;"|"&amp;B12,
        Calculate_cap_emi!$I$14:$I$21&amp;"|"&amp;Calculate_cap_emi!$L$14:$L$21,
        Calculate_cap_emi!$BB$14:$BB$21, "Not found", 0),"Missing")</f>
        <v>39.553994117647093</v>
      </c>
      <c r="T12" s="5" cm="1">
        <f t="array" ref="T12">_xlfn.SWITCH(F12,"R",_xlfn.XLOOKUP(E12&amp;"|"&amp;B12,
        Calculate_cap_emi!$I$14:$I$21&amp;"|"&amp;Calculate_cap_emi!$L$14:$L$21,
        Calculate_cap_emi!$BE$14:$BE$21, "Not found", 0),"Rb",_xlfn.XLOOKUP(E12&amp;"|"&amp;B12,
        Calculate_cap_emi!$I$14:$I$21&amp;"|"&amp;Calculate_cap_emi!$L$14:$L$21,
        Calculate_cap_emi!$BG$14:$BG$21, "Not found", 0),"Rl",_xlfn.XLOOKUP(E12&amp;"|"&amp;B12,
        Calculate_cap_emi!$I$14:$I$21&amp;"|"&amp;Calculate_cap_emi!$L$14:$L$21,
        Calculate_cap_emi!$BH$14:$BH$21, "Not found", 0),"HP",_xlfn.XLOOKUP(E12&amp;"|"&amp;B12,
        Calculate_cap_emi!$I$14:$I$21&amp;"|"&amp;Calculate_cap_emi!$L$14:$L$21,
        Calculate_cap_emi!$BF$14:$BF$21, "Not found", 0),"HPl",_xlfn.XLOOKUP(E12&amp;"|"&amp;B12,
        Calculate_cap_emi!$I$14:$I$21&amp;"|"&amp;Calculate_cap_emi!$L$14:$L$21,
        Calculate_cap_emi!$BI$14:$BI$21, "Not found", 0),"Missing")</f>
        <v>0</v>
      </c>
    </row>
    <row r="13" spans="1:22" x14ac:dyDescent="0.25">
      <c r="A13" s="5" t="s">
        <v>6</v>
      </c>
      <c r="B13" s="5" t="str">
        <f t="shared" si="0"/>
        <v>Mass-H1</v>
      </c>
      <c r="C13" s="5" t="str">
        <f t="shared" si="1"/>
        <v>Mass</v>
      </c>
      <c r="D13" s="5" t="str">
        <f t="shared" si="2"/>
        <v>H1</v>
      </c>
      <c r="E13" s="5" t="s">
        <v>11</v>
      </c>
      <c r="F13" s="5" t="s">
        <v>13</v>
      </c>
      <c r="G13" s="5"/>
      <c r="H13" s="5"/>
      <c r="I13" s="5" cm="1">
        <f t="array" ref="I13">_xlfn.SWITCH(F13,"R",_xlfn.XLOOKUP(E13&amp;"|"&amp;B13,
        Calculate_cap_emi!$I$14:$I$21&amp;"|"&amp;Calculate_cap_emi!$L$14:$L$21,
        Calculate_cap_emi!$W$14:$W$21, "Not found", 0),"Rb",_xlfn.XLOOKUP(E13&amp;"|"&amp;B13,
        Calculate_cap_emi!$I$14:$I$21&amp;"|"&amp;Calculate_cap_emi!$L$14:$L$21,
        Calculate_cap_emi!$Y$14:$Y$21, "Not found", 0),"Rl",_xlfn.XLOOKUP(E13&amp;"|"&amp;B13,
        Calculate_cap_emi!$I$14:$I$21&amp;"|"&amp;Calculate_cap_emi!$L$14:$L$21,
        Calculate_cap_emi!$Z$14:$Z$21, "Not found", 0),0)</f>
        <v>8.5</v>
      </c>
      <c r="J13" s="5"/>
      <c r="K13" s="5"/>
      <c r="L13" s="5" cm="1">
        <f t="array" ref="L13">_xlfn.SWITCH(F13,"R",_xlfn.XLOOKUP(E13&amp;"|"&amp;B13,
        Calculate_cap_emi!$I$14:$I$21&amp;"|"&amp;Calculate_cap_emi!$L$14:$L$21,
        Calculate_cap_emi!$AC$14:$AC$21, "Not found", 0),"Rb",_xlfn.XLOOKUP(E13&amp;"|"&amp;B13,
        Calculate_cap_emi!$I$14:$I$21&amp;"|"&amp;Calculate_cap_emi!$L$14:$L$21,
        Calculate_cap_emi!$AE$14:$AE$21, "Not found", 0),"Rl",_xlfn.XLOOKUP(E13&amp;"|"&amp;B13,
        Calculate_cap_emi!$I$14:$I$21&amp;"|"&amp;Calculate_cap_emi!$L$14:$L$21,
        Calculate_cap_emi!$AF$14:$AF$21, "Not found", 0),"HP",_xlfn.XLOOKUP(E13&amp;"|"&amp;B13,
        Calculate_cap_emi!$I$14:$I$21&amp;"|"&amp;Calculate_cap_emi!$L$14:$L$21,
        Calculate_cap_emi!$AD$14:$AD$21, "Not found", 0),"HPl",_xlfn.XLOOKUP(E13&amp;"|"&amp;B13,
        Calculate_cap_emi!$I$14:$I$21&amp;"|"&amp;Calculate_cap_emi!$L$14:$L$21,
        Calculate_cap_emi!$AG$14:$AG$21, "Not found", 0),"Missing")</f>
        <v>575.11086659887417</v>
      </c>
      <c r="M13" s="5"/>
      <c r="N13" s="5"/>
      <c r="O13" s="5"/>
      <c r="P13" s="5"/>
      <c r="Q13" s="5" cm="1">
        <f t="array" ref="Q13">_xlfn.SWITCH(F13,"R",_xlfn.XLOOKUP(E13&amp;"|"&amp;B13,
        Calculate_cap_emi!$I$14:$I$21&amp;"|"&amp;Calculate_cap_emi!$L$14:$L$21,
        Calculate_cap_emi!$AJ$14:$AJ$21, "Not found", 0),"Rb",_xlfn.XLOOKUP(E13&amp;"|"&amp;B13,
        Calculate_cap_emi!$I$14:$I$21&amp;"|"&amp;Calculate_cap_emi!$L$14:$L$21,
        Calculate_cap_emi!$AL$14:$AL$21, "Not found", 0),"Rl",_xlfn.XLOOKUP(E13&amp;"|"&amp;B13,
        Calculate_cap_emi!$I$14:$I$21&amp;"|"&amp;Calculate_cap_emi!$L$14:$L$21,
        Calculate_cap_emi!$AM$14:$AM$21, "Not found", 0),"HP",_xlfn.XLOOKUP(E13&amp;"|"&amp;B13,
        Calculate_cap_emi!$I$14:$I$21&amp;"|"&amp;Calculate_cap_emi!$L$14:$L$21,
        Calculate_cap_emi!$AK$14:$AK$21, "Not found", 0),"HPl",_xlfn.XLOOKUP(E13&amp;"|"&amp;B13,
        Calculate_cap_emi!$I$14:$I$21&amp;"|"&amp;Calculate_cap_emi!$L$14:$L$21,
        Calculate_cap_emi!$AN$14:$AN$21, "Not found", 0),"Missing")</f>
        <v>0</v>
      </c>
      <c r="R13" s="5" cm="1">
        <f t="array" ref="R13">_xlfn.SWITCH(F13,"R",_xlfn.XLOOKUP(E13&amp;"|"&amp;B13,
        Calculate_cap_emi!$I$14:$I$21&amp;"|"&amp;Calculate_cap_emi!$L$14:$L$21,
        Calculate_cap_emi!$AQ$14:$AQ$21, "Not found", 0),"Rb",_xlfn.XLOOKUP(E13&amp;"|"&amp;B13,
        Calculate_cap_emi!$I$14:$I$21&amp;"|"&amp;Calculate_cap_emi!$L$14:$L$21,
        Calculate_cap_emi!$AS$14:$AS$21, "Not found", 0),"Rl",_xlfn.XLOOKUP(E13&amp;"|"&amp;B13,
        Calculate_cap_emi!$I$14:$I$21&amp;"|"&amp;Calculate_cap_emi!$L$14:$L$21,
        Calculate_cap_emi!$AT$14:$AT$21, "Not found", 0),"HP",_xlfn.XLOOKUP(E13&amp;"|"&amp;B13,
        Calculate_cap_emi!$I$14:$I$21&amp;"|"&amp;Calculate_cap_emi!$L$14:$L$21,
        Calculate_cap_emi!$AR$14:$AR$21, "Not found", 0),"HPl",_xlfn.XLOOKUP(E13&amp;"|"&amp;B13,
        Calculate_cap_emi!$I$14:$I$21&amp;"|"&amp;Calculate_cap_emi!$L$14:$L$21,
        Calculate_cap_emi!$AU$14:$AU$21, "Not found", 0),"Missing")</f>
        <v>1.4140552897058805</v>
      </c>
      <c r="S13" s="5" cm="1">
        <f t="array" ref="S13">_xlfn.SWITCH(F13,"R",_xlfn.XLOOKUP(E13&amp;"|"&amp;B13,
        Calculate_cap_emi!$I$14:$I$21&amp;"|"&amp;Calculate_cap_emi!$L$14:$L$21,
        Calculate_cap_emi!$AX$14:$AX$21, "Not found", 0),"Rb",_xlfn.XLOOKUP(E13&amp;"|"&amp;B13,
        Calculate_cap_emi!$I$14:$I$21&amp;"|"&amp;Calculate_cap_emi!$L$14:$L$21,
        Calculate_cap_emi!$AZ$14:$AZ$21, "Not found", 0),"Rl",_xlfn.XLOOKUP(E13&amp;"|"&amp;B13,
        Calculate_cap_emi!$I$14:$I$21&amp;"|"&amp;Calculate_cap_emi!$L$14:$L$21,
        Calculate_cap_emi!$BA$14:$BA$21, "Not found", 0),"HP",_xlfn.XLOOKUP(E13&amp;"|"&amp;B13,
        Calculate_cap_emi!$I$14:$I$21&amp;"|"&amp;Calculate_cap_emi!$L$14:$L$21,
        Calculate_cap_emi!$AY$14:$AY$21, "Not found", 0),"HPl",_xlfn.XLOOKUP(E13&amp;"|"&amp;B13,
        Calculate_cap_emi!$I$14:$I$21&amp;"|"&amp;Calculate_cap_emi!$L$14:$L$21,
        Calculate_cap_emi!$BB$14:$BB$21, "Not found", 0),"Missing")</f>
        <v>39.553994117647093</v>
      </c>
      <c r="T13" s="5" cm="1">
        <f t="array" ref="T13">_xlfn.SWITCH(F13,"R",_xlfn.XLOOKUP(E13&amp;"|"&amp;B13,
        Calculate_cap_emi!$I$14:$I$21&amp;"|"&amp;Calculate_cap_emi!$L$14:$L$21,
        Calculate_cap_emi!$BE$14:$BE$21, "Not found", 0),"Rb",_xlfn.XLOOKUP(E13&amp;"|"&amp;B13,
        Calculate_cap_emi!$I$14:$I$21&amp;"|"&amp;Calculate_cap_emi!$L$14:$L$21,
        Calculate_cap_emi!$BG$14:$BG$21, "Not found", 0),"Rl",_xlfn.XLOOKUP(E13&amp;"|"&amp;B13,
        Calculate_cap_emi!$I$14:$I$21&amp;"|"&amp;Calculate_cap_emi!$L$14:$L$21,
        Calculate_cap_emi!$BH$14:$BH$21, "Not found", 0),"HP",_xlfn.XLOOKUP(E13&amp;"|"&amp;B13,
        Calculate_cap_emi!$I$14:$I$21&amp;"|"&amp;Calculate_cap_emi!$L$14:$L$21,
        Calculate_cap_emi!$BF$14:$BF$21, "Not found", 0),"HPl",_xlfn.XLOOKUP(E13&amp;"|"&amp;B13,
        Calculate_cap_emi!$I$14:$I$21&amp;"|"&amp;Calculate_cap_emi!$L$14:$L$21,
        Calculate_cap_emi!$BI$14:$BI$21, "Not found", 0),"Missing")</f>
        <v>0</v>
      </c>
    </row>
    <row r="14" spans="1:22" x14ac:dyDescent="0.25">
      <c r="A14" s="5" t="s">
        <v>7</v>
      </c>
      <c r="B14" s="5" t="str">
        <f t="shared" si="0"/>
        <v>Mod-Nom</v>
      </c>
      <c r="C14" s="5" t="str">
        <f t="shared" si="1"/>
        <v>Mod</v>
      </c>
      <c r="D14" s="5" t="str">
        <f t="shared" si="2"/>
        <v>Nom</v>
      </c>
      <c r="E14" s="5" t="s">
        <v>11</v>
      </c>
      <c r="F14" s="5" t="s">
        <v>13</v>
      </c>
      <c r="G14" s="5"/>
      <c r="H14" s="5"/>
      <c r="I14" s="5" cm="1">
        <f t="array" ref="I14">_xlfn.SWITCH(F14,"R",_xlfn.XLOOKUP(E14&amp;"|"&amp;B14,
        Calculate_cap_emi!$I$14:$I$21&amp;"|"&amp;Calculate_cap_emi!$L$14:$L$21,
        Calculate_cap_emi!$W$14:$W$21, "Not found", 0),"Rb",_xlfn.XLOOKUP(E14&amp;"|"&amp;B14,
        Calculate_cap_emi!$I$14:$I$21&amp;"|"&amp;Calculate_cap_emi!$L$14:$L$21,
        Calculate_cap_emi!$Y$14:$Y$21, "Not found", 0),"Rl",_xlfn.XLOOKUP(E14&amp;"|"&amp;B14,
        Calculate_cap_emi!$I$14:$I$21&amp;"|"&amp;Calculate_cap_emi!$L$14:$L$21,
        Calculate_cap_emi!$Z$14:$Z$21, "Not found", 0),0)</f>
        <v>15.5</v>
      </c>
      <c r="J14" s="5"/>
      <c r="K14" s="5"/>
      <c r="L14" s="5" cm="1">
        <f t="array" ref="L14">_xlfn.SWITCH(F14,"R",_xlfn.XLOOKUP(E14&amp;"|"&amp;B14,
        Calculate_cap_emi!$I$14:$I$21&amp;"|"&amp;Calculate_cap_emi!$L$14:$L$21,
        Calculate_cap_emi!$AC$14:$AC$21, "Not found", 0),"Rb",_xlfn.XLOOKUP(E14&amp;"|"&amp;B14,
        Calculate_cap_emi!$I$14:$I$21&amp;"|"&amp;Calculate_cap_emi!$L$14:$L$21,
        Calculate_cap_emi!$AE$14:$AE$21, "Not found", 0),"Rl",_xlfn.XLOOKUP(E14&amp;"|"&amp;B14,
        Calculate_cap_emi!$I$14:$I$21&amp;"|"&amp;Calculate_cap_emi!$L$14:$L$21,
        Calculate_cap_emi!$AF$14:$AF$21, "Not found", 0),"HP",_xlfn.XLOOKUP(E14&amp;"|"&amp;B14,
        Calculate_cap_emi!$I$14:$I$21&amp;"|"&amp;Calculate_cap_emi!$L$14:$L$21,
        Calculate_cap_emi!$AD$14:$AD$21, "Not found", 0),"HPl",_xlfn.XLOOKUP(E14&amp;"|"&amp;B14,
        Calculate_cap_emi!$I$14:$I$21&amp;"|"&amp;Calculate_cap_emi!$L$14:$L$21,
        Calculate_cap_emi!$AG$14:$AG$21, "Not found", 0),"Missing")</f>
        <v>1000.5951946652075</v>
      </c>
      <c r="M14" s="5"/>
      <c r="N14" s="5"/>
      <c r="O14" s="5"/>
      <c r="P14" s="5"/>
      <c r="Q14" s="5" cm="1">
        <f t="array" ref="Q14">_xlfn.SWITCH(F14,"R",_xlfn.XLOOKUP(E14&amp;"|"&amp;B14,
        Calculate_cap_emi!$I$14:$I$21&amp;"|"&amp;Calculate_cap_emi!$L$14:$L$21,
        Calculate_cap_emi!$AJ$14:$AJ$21, "Not found", 0),"Rb",_xlfn.XLOOKUP(E14&amp;"|"&amp;B14,
        Calculate_cap_emi!$I$14:$I$21&amp;"|"&amp;Calculate_cap_emi!$L$14:$L$21,
        Calculate_cap_emi!$AL$14:$AL$21, "Not found", 0),"Rl",_xlfn.XLOOKUP(E14&amp;"|"&amp;B14,
        Calculate_cap_emi!$I$14:$I$21&amp;"|"&amp;Calculate_cap_emi!$L$14:$L$21,
        Calculate_cap_emi!$AM$14:$AM$21, "Not found", 0),"HP",_xlfn.XLOOKUP(E14&amp;"|"&amp;B14,
        Calculate_cap_emi!$I$14:$I$21&amp;"|"&amp;Calculate_cap_emi!$L$14:$L$21,
        Calculate_cap_emi!$AK$14:$AK$21, "Not found", 0),"HPl",_xlfn.XLOOKUP(E14&amp;"|"&amp;B14,
        Calculate_cap_emi!$I$14:$I$21&amp;"|"&amp;Calculate_cap_emi!$L$14:$L$21,
        Calculate_cap_emi!$AN$14:$AN$21, "Not found", 0),"Missing")</f>
        <v>0</v>
      </c>
      <c r="R14" s="5" cm="1">
        <f t="array" ref="R14">_xlfn.SWITCH(F14,"R",_xlfn.XLOOKUP(E14&amp;"|"&amp;B14,
        Calculate_cap_emi!$I$14:$I$21&amp;"|"&amp;Calculate_cap_emi!$L$14:$L$21,
        Calculate_cap_emi!$AQ$14:$AQ$21, "Not found", 0),"Rb",_xlfn.XLOOKUP(E14&amp;"|"&amp;B14,
        Calculate_cap_emi!$I$14:$I$21&amp;"|"&amp;Calculate_cap_emi!$L$14:$L$21,
        Calculate_cap_emi!$AS$14:$AS$21, "Not found", 0),"Rl",_xlfn.XLOOKUP(E14&amp;"|"&amp;B14,
        Calculate_cap_emi!$I$14:$I$21&amp;"|"&amp;Calculate_cap_emi!$L$14:$L$21,
        Calculate_cap_emi!$AT$14:$AT$21, "Not found", 0),"HP",_xlfn.XLOOKUP(E14&amp;"|"&amp;B14,
        Calculate_cap_emi!$I$14:$I$21&amp;"|"&amp;Calculate_cap_emi!$L$14:$L$21,
        Calculate_cap_emi!$AR$14:$AR$21, "Not found", 0),"HPl",_xlfn.XLOOKUP(E14&amp;"|"&amp;B14,
        Calculate_cap_emi!$I$14:$I$21&amp;"|"&amp;Calculate_cap_emi!$L$14:$L$21,
        Calculate_cap_emi!$AU$14:$AU$21, "Not found", 0),"Missing")</f>
        <v>2.4602159514705852</v>
      </c>
      <c r="S14" s="5" cm="1">
        <f t="array" ref="S14">_xlfn.SWITCH(F14,"R",_xlfn.XLOOKUP(E14&amp;"|"&amp;B14,
        Calculate_cap_emi!$I$14:$I$21&amp;"|"&amp;Calculate_cap_emi!$L$14:$L$21,
        Calculate_cap_emi!$AX$14:$AX$21, "Not found", 0),"Rb",_xlfn.XLOOKUP(E14&amp;"|"&amp;B14,
        Calculate_cap_emi!$I$14:$I$21&amp;"|"&amp;Calculate_cap_emi!$L$14:$L$21,
        Calculate_cap_emi!$AZ$14:$AZ$21, "Not found", 0),"Rl",_xlfn.XLOOKUP(E14&amp;"|"&amp;B14,
        Calculate_cap_emi!$I$14:$I$21&amp;"|"&amp;Calculate_cap_emi!$L$14:$L$21,
        Calculate_cap_emi!$BA$14:$BA$21, "Not found", 0),"HP",_xlfn.XLOOKUP(E14&amp;"|"&amp;B14,
        Calculate_cap_emi!$I$14:$I$21&amp;"|"&amp;Calculate_cap_emi!$L$14:$L$21,
        Calculate_cap_emi!$AY$14:$AY$21, "Not found", 0),"HPl",_xlfn.XLOOKUP(E14&amp;"|"&amp;B14,
        Calculate_cap_emi!$I$14:$I$21&amp;"|"&amp;Calculate_cap_emi!$L$14:$L$21,
        Calculate_cap_emi!$BB$14:$BB$21, "Not found", 0),"Missing")</f>
        <v>68.817229411764771</v>
      </c>
      <c r="T14" s="5" cm="1">
        <f t="array" ref="T14">_xlfn.SWITCH(F14,"R",_xlfn.XLOOKUP(E14&amp;"|"&amp;B14,
        Calculate_cap_emi!$I$14:$I$21&amp;"|"&amp;Calculate_cap_emi!$L$14:$L$21,
        Calculate_cap_emi!$BE$14:$BE$21, "Not found", 0),"Rb",_xlfn.XLOOKUP(E14&amp;"|"&amp;B14,
        Calculate_cap_emi!$I$14:$I$21&amp;"|"&amp;Calculate_cap_emi!$L$14:$L$21,
        Calculate_cap_emi!$BG$14:$BG$21, "Not found", 0),"Rl",_xlfn.XLOOKUP(E14&amp;"|"&amp;B14,
        Calculate_cap_emi!$I$14:$I$21&amp;"|"&amp;Calculate_cap_emi!$L$14:$L$21,
        Calculate_cap_emi!$BH$14:$BH$21, "Not found", 0),"HP",_xlfn.XLOOKUP(E14&amp;"|"&amp;B14,
        Calculate_cap_emi!$I$14:$I$21&amp;"|"&amp;Calculate_cap_emi!$L$14:$L$21,
        Calculate_cap_emi!$BF$14:$BF$21, "Not found", 0),"HPl",_xlfn.XLOOKUP(E14&amp;"|"&amp;B14,
        Calculate_cap_emi!$I$14:$I$21&amp;"|"&amp;Calculate_cap_emi!$L$14:$L$21,
        Calculate_cap_emi!$BI$14:$BI$21, "Not found", 0),"Missing")</f>
        <v>0</v>
      </c>
    </row>
    <row r="15" spans="1:22" x14ac:dyDescent="0.25">
      <c r="A15" s="5" t="s">
        <v>8</v>
      </c>
      <c r="B15" s="5" t="str">
        <f t="shared" si="0"/>
        <v>Mod-Nom</v>
      </c>
      <c r="C15" s="5" t="str">
        <f t="shared" si="1"/>
        <v>Mod</v>
      </c>
      <c r="D15" s="5" t="str">
        <f t="shared" si="2"/>
        <v>Nom</v>
      </c>
      <c r="E15" s="5" t="s">
        <v>11</v>
      </c>
      <c r="F15" s="5" t="s">
        <v>13</v>
      </c>
      <c r="G15" s="5"/>
      <c r="H15" s="5"/>
      <c r="I15" s="5" cm="1">
        <f t="array" ref="I15">_xlfn.SWITCH(F15,"R",_xlfn.XLOOKUP(E15&amp;"|"&amp;B15,
        Calculate_cap_emi!$I$14:$I$21&amp;"|"&amp;Calculate_cap_emi!$L$14:$L$21,
        Calculate_cap_emi!$W$14:$W$21, "Not found", 0),"Rb",_xlfn.XLOOKUP(E15&amp;"|"&amp;B15,
        Calculate_cap_emi!$I$14:$I$21&amp;"|"&amp;Calculate_cap_emi!$L$14:$L$21,
        Calculate_cap_emi!$Y$14:$Y$21, "Not found", 0),"Rl",_xlfn.XLOOKUP(E15&amp;"|"&amp;B15,
        Calculate_cap_emi!$I$14:$I$21&amp;"|"&amp;Calculate_cap_emi!$L$14:$L$21,
        Calculate_cap_emi!$Z$14:$Z$21, "Not found", 0),0)</f>
        <v>15.5</v>
      </c>
      <c r="J15" s="5"/>
      <c r="K15" s="5"/>
      <c r="L15" s="5" cm="1">
        <f t="array" ref="L15">_xlfn.SWITCH(F15,"R",_xlfn.XLOOKUP(E15&amp;"|"&amp;B15,
        Calculate_cap_emi!$I$14:$I$21&amp;"|"&amp;Calculate_cap_emi!$L$14:$L$21,
        Calculate_cap_emi!$AC$14:$AC$21, "Not found", 0),"Rb",_xlfn.XLOOKUP(E15&amp;"|"&amp;B15,
        Calculate_cap_emi!$I$14:$I$21&amp;"|"&amp;Calculate_cap_emi!$L$14:$L$21,
        Calculate_cap_emi!$AE$14:$AE$21, "Not found", 0),"Rl",_xlfn.XLOOKUP(E15&amp;"|"&amp;B15,
        Calculate_cap_emi!$I$14:$I$21&amp;"|"&amp;Calculate_cap_emi!$L$14:$L$21,
        Calculate_cap_emi!$AF$14:$AF$21, "Not found", 0),"HP",_xlfn.XLOOKUP(E15&amp;"|"&amp;B15,
        Calculate_cap_emi!$I$14:$I$21&amp;"|"&amp;Calculate_cap_emi!$L$14:$L$21,
        Calculate_cap_emi!$AD$14:$AD$21, "Not found", 0),"HPl",_xlfn.XLOOKUP(E15&amp;"|"&amp;B15,
        Calculate_cap_emi!$I$14:$I$21&amp;"|"&amp;Calculate_cap_emi!$L$14:$L$21,
        Calculate_cap_emi!$AG$14:$AG$21, "Not found", 0),"Missing")</f>
        <v>1000.5951946652075</v>
      </c>
      <c r="M15" s="5"/>
      <c r="N15" s="5"/>
      <c r="O15" s="5"/>
      <c r="P15" s="5"/>
      <c r="Q15" s="5" cm="1">
        <f t="array" ref="Q15">_xlfn.SWITCH(F15,"R",_xlfn.XLOOKUP(E15&amp;"|"&amp;B15,
        Calculate_cap_emi!$I$14:$I$21&amp;"|"&amp;Calculate_cap_emi!$L$14:$L$21,
        Calculate_cap_emi!$AJ$14:$AJ$21, "Not found", 0),"Rb",_xlfn.XLOOKUP(E15&amp;"|"&amp;B15,
        Calculate_cap_emi!$I$14:$I$21&amp;"|"&amp;Calculate_cap_emi!$L$14:$L$21,
        Calculate_cap_emi!$AL$14:$AL$21, "Not found", 0),"Rl",_xlfn.XLOOKUP(E15&amp;"|"&amp;B15,
        Calculate_cap_emi!$I$14:$I$21&amp;"|"&amp;Calculate_cap_emi!$L$14:$L$21,
        Calculate_cap_emi!$AM$14:$AM$21, "Not found", 0),"HP",_xlfn.XLOOKUP(E15&amp;"|"&amp;B15,
        Calculate_cap_emi!$I$14:$I$21&amp;"|"&amp;Calculate_cap_emi!$L$14:$L$21,
        Calculate_cap_emi!$AK$14:$AK$21, "Not found", 0),"HPl",_xlfn.XLOOKUP(E15&amp;"|"&amp;B15,
        Calculate_cap_emi!$I$14:$I$21&amp;"|"&amp;Calculate_cap_emi!$L$14:$L$21,
        Calculate_cap_emi!$AN$14:$AN$21, "Not found", 0),"Missing")</f>
        <v>0</v>
      </c>
      <c r="R15" s="5" cm="1">
        <f t="array" ref="R15">_xlfn.SWITCH(F15,"R",_xlfn.XLOOKUP(E15&amp;"|"&amp;B15,
        Calculate_cap_emi!$I$14:$I$21&amp;"|"&amp;Calculate_cap_emi!$L$14:$L$21,
        Calculate_cap_emi!$AQ$14:$AQ$21, "Not found", 0),"Rb",_xlfn.XLOOKUP(E15&amp;"|"&amp;B15,
        Calculate_cap_emi!$I$14:$I$21&amp;"|"&amp;Calculate_cap_emi!$L$14:$L$21,
        Calculate_cap_emi!$AS$14:$AS$21, "Not found", 0),"Rl",_xlfn.XLOOKUP(E15&amp;"|"&amp;B15,
        Calculate_cap_emi!$I$14:$I$21&amp;"|"&amp;Calculate_cap_emi!$L$14:$L$21,
        Calculate_cap_emi!$AT$14:$AT$21, "Not found", 0),"HP",_xlfn.XLOOKUP(E15&amp;"|"&amp;B15,
        Calculate_cap_emi!$I$14:$I$21&amp;"|"&amp;Calculate_cap_emi!$L$14:$L$21,
        Calculate_cap_emi!$AR$14:$AR$21, "Not found", 0),"HPl",_xlfn.XLOOKUP(E15&amp;"|"&amp;B15,
        Calculate_cap_emi!$I$14:$I$21&amp;"|"&amp;Calculate_cap_emi!$L$14:$L$21,
        Calculate_cap_emi!$AU$14:$AU$21, "Not found", 0),"Missing")</f>
        <v>2.4602159514705852</v>
      </c>
      <c r="S15" s="5" cm="1">
        <f t="array" ref="S15">_xlfn.SWITCH(F15,"R",_xlfn.XLOOKUP(E15&amp;"|"&amp;B15,
        Calculate_cap_emi!$I$14:$I$21&amp;"|"&amp;Calculate_cap_emi!$L$14:$L$21,
        Calculate_cap_emi!$AX$14:$AX$21, "Not found", 0),"Rb",_xlfn.XLOOKUP(E15&amp;"|"&amp;B15,
        Calculate_cap_emi!$I$14:$I$21&amp;"|"&amp;Calculate_cap_emi!$L$14:$L$21,
        Calculate_cap_emi!$AZ$14:$AZ$21, "Not found", 0),"Rl",_xlfn.XLOOKUP(E15&amp;"|"&amp;B15,
        Calculate_cap_emi!$I$14:$I$21&amp;"|"&amp;Calculate_cap_emi!$L$14:$L$21,
        Calculate_cap_emi!$BA$14:$BA$21, "Not found", 0),"HP",_xlfn.XLOOKUP(E15&amp;"|"&amp;B15,
        Calculate_cap_emi!$I$14:$I$21&amp;"|"&amp;Calculate_cap_emi!$L$14:$L$21,
        Calculate_cap_emi!$AY$14:$AY$21, "Not found", 0),"HPl",_xlfn.XLOOKUP(E15&amp;"|"&amp;B15,
        Calculate_cap_emi!$I$14:$I$21&amp;"|"&amp;Calculate_cap_emi!$L$14:$L$21,
        Calculate_cap_emi!$BB$14:$BB$21, "Not found", 0),"Missing")</f>
        <v>68.817229411764771</v>
      </c>
      <c r="T15" s="5" cm="1">
        <f t="array" ref="T15">_xlfn.SWITCH(F15,"R",_xlfn.XLOOKUP(E15&amp;"|"&amp;B15,
        Calculate_cap_emi!$I$14:$I$21&amp;"|"&amp;Calculate_cap_emi!$L$14:$L$21,
        Calculate_cap_emi!$BE$14:$BE$21, "Not found", 0),"Rb",_xlfn.XLOOKUP(E15&amp;"|"&amp;B15,
        Calculate_cap_emi!$I$14:$I$21&amp;"|"&amp;Calculate_cap_emi!$L$14:$L$21,
        Calculate_cap_emi!$BG$14:$BG$21, "Not found", 0),"Rl",_xlfn.XLOOKUP(E15&amp;"|"&amp;B15,
        Calculate_cap_emi!$I$14:$I$21&amp;"|"&amp;Calculate_cap_emi!$L$14:$L$21,
        Calculate_cap_emi!$BH$14:$BH$21, "Not found", 0),"HP",_xlfn.XLOOKUP(E15&amp;"|"&amp;B15,
        Calculate_cap_emi!$I$14:$I$21&amp;"|"&amp;Calculate_cap_emi!$L$14:$L$21,
        Calculate_cap_emi!$BF$14:$BF$21, "Not found", 0),"HPl",_xlfn.XLOOKUP(E15&amp;"|"&amp;B15,
        Calculate_cap_emi!$I$14:$I$21&amp;"|"&amp;Calculate_cap_emi!$L$14:$L$21,
        Calculate_cap_emi!$BI$14:$BI$21, "Not found", 0),"Missing")</f>
        <v>0</v>
      </c>
    </row>
    <row r="16" spans="1:22" x14ac:dyDescent="0.25">
      <c r="A16" s="5" t="s">
        <v>9</v>
      </c>
      <c r="B16" s="5" t="str">
        <f t="shared" si="0"/>
        <v>Mod-H1</v>
      </c>
      <c r="C16" s="5" t="str">
        <f t="shared" si="1"/>
        <v>Mod</v>
      </c>
      <c r="D16" s="5" t="str">
        <f t="shared" si="2"/>
        <v>H1</v>
      </c>
      <c r="E16" s="5" t="s">
        <v>11</v>
      </c>
      <c r="F16" s="5" t="s">
        <v>13</v>
      </c>
      <c r="G16" s="5"/>
      <c r="H16" s="5"/>
      <c r="I16" s="5" cm="1">
        <f t="array" ref="I16">_xlfn.SWITCH(F16,"R",_xlfn.XLOOKUP(E16&amp;"|"&amp;B16,
        Calculate_cap_emi!$I$14:$I$21&amp;"|"&amp;Calculate_cap_emi!$L$14:$L$21,
        Calculate_cap_emi!$W$14:$W$21, "Not found", 0),"Rb",_xlfn.XLOOKUP(E16&amp;"|"&amp;B16,
        Calculate_cap_emi!$I$14:$I$21&amp;"|"&amp;Calculate_cap_emi!$L$14:$L$21,
        Calculate_cap_emi!$Y$14:$Y$21, "Not found", 0),"Rl",_xlfn.XLOOKUP(E16&amp;"|"&amp;B16,
        Calculate_cap_emi!$I$14:$I$21&amp;"|"&amp;Calculate_cap_emi!$L$14:$L$21,
        Calculate_cap_emi!$Z$14:$Z$21, "Not found", 0),0)</f>
        <v>12.5</v>
      </c>
      <c r="J16" s="5"/>
      <c r="K16" s="5"/>
      <c r="L16" s="5" cm="1">
        <f t="array" ref="L16">_xlfn.SWITCH(F16,"R",_xlfn.XLOOKUP(E16&amp;"|"&amp;B16,
        Calculate_cap_emi!$I$14:$I$21&amp;"|"&amp;Calculate_cap_emi!$L$14:$L$21,
        Calculate_cap_emi!$AC$14:$AC$21, "Not found", 0),"Rb",_xlfn.XLOOKUP(E16&amp;"|"&amp;B16,
        Calculate_cap_emi!$I$14:$I$21&amp;"|"&amp;Calculate_cap_emi!$L$14:$L$21,
        Calculate_cap_emi!$AE$14:$AE$21, "Not found", 0),"Rl",_xlfn.XLOOKUP(E16&amp;"|"&amp;B16,
        Calculate_cap_emi!$I$14:$I$21&amp;"|"&amp;Calculate_cap_emi!$L$14:$L$21,
        Calculate_cap_emi!$AF$14:$AF$21, "Not found", 0),"HP",_xlfn.XLOOKUP(E16&amp;"|"&amp;B16,
        Calculate_cap_emi!$I$14:$I$21&amp;"|"&amp;Calculate_cap_emi!$L$14:$L$21,
        Calculate_cap_emi!$AD$14:$AD$21, "Not found", 0),"HPl",_xlfn.XLOOKUP(E16&amp;"|"&amp;B16,
        Calculate_cap_emi!$I$14:$I$21&amp;"|"&amp;Calculate_cap_emi!$L$14:$L$21,
        Calculate_cap_emi!$AG$14:$AG$21, "Not found", 0),"Missing")</f>
        <v>850.12730946495697</v>
      </c>
      <c r="M16" s="5"/>
      <c r="N16" s="5"/>
      <c r="O16" s="5"/>
      <c r="P16" s="5"/>
      <c r="Q16" s="5" cm="1">
        <f t="array" ref="Q16">_xlfn.SWITCH(F16,"R",_xlfn.XLOOKUP(E16&amp;"|"&amp;B16,
        Calculate_cap_emi!$I$14:$I$21&amp;"|"&amp;Calculate_cap_emi!$L$14:$L$21,
        Calculate_cap_emi!$AJ$14:$AJ$21, "Not found", 0),"Rb",_xlfn.XLOOKUP(E16&amp;"|"&amp;B16,
        Calculate_cap_emi!$I$14:$I$21&amp;"|"&amp;Calculate_cap_emi!$L$14:$L$21,
        Calculate_cap_emi!$AL$14:$AL$21, "Not found", 0),"Rl",_xlfn.XLOOKUP(E16&amp;"|"&amp;B16,
        Calculate_cap_emi!$I$14:$I$21&amp;"|"&amp;Calculate_cap_emi!$L$14:$L$21,
        Calculate_cap_emi!$AM$14:$AM$21, "Not found", 0),"HP",_xlfn.XLOOKUP(E16&amp;"|"&amp;B16,
        Calculate_cap_emi!$I$14:$I$21&amp;"|"&amp;Calculate_cap_emi!$L$14:$L$21,
        Calculate_cap_emi!$AK$14:$AK$21, "Not found", 0),"HPl",_xlfn.XLOOKUP(E16&amp;"|"&amp;B16,
        Calculate_cap_emi!$I$14:$I$21&amp;"|"&amp;Calculate_cap_emi!$L$14:$L$21,
        Calculate_cap_emi!$AN$14:$AN$21, "Not found", 0),"Missing")</f>
        <v>0</v>
      </c>
      <c r="R16" s="5" cm="1">
        <f t="array" ref="R16">_xlfn.SWITCH(F16,"R",_xlfn.XLOOKUP(E16&amp;"|"&amp;B16,
        Calculate_cap_emi!$I$14:$I$21&amp;"|"&amp;Calculate_cap_emi!$L$14:$L$21,
        Calculate_cap_emi!$AQ$14:$AQ$21, "Not found", 0),"Rb",_xlfn.XLOOKUP(E16&amp;"|"&amp;B16,
        Calculate_cap_emi!$I$14:$I$21&amp;"|"&amp;Calculate_cap_emi!$L$14:$L$21,
        Calculate_cap_emi!$AS$14:$AS$21, "Not found", 0),"Rl",_xlfn.XLOOKUP(E16&amp;"|"&amp;B16,
        Calculate_cap_emi!$I$14:$I$21&amp;"|"&amp;Calculate_cap_emi!$L$14:$L$21,
        Calculate_cap_emi!$AT$14:$AT$21, "Not found", 0),"HP",_xlfn.XLOOKUP(E16&amp;"|"&amp;B16,
        Calculate_cap_emi!$I$14:$I$21&amp;"|"&amp;Calculate_cap_emi!$L$14:$L$21,
        Calculate_cap_emi!$AR$14:$AR$21, "Not found", 0),"HPl",_xlfn.XLOOKUP(E16&amp;"|"&amp;B16,
        Calculate_cap_emi!$I$14:$I$21&amp;"|"&amp;Calculate_cap_emi!$L$14:$L$21,
        Calculate_cap_emi!$AU$14:$AU$21, "Not found", 0),"Missing")</f>
        <v>2.0902526602941149</v>
      </c>
      <c r="S16" s="5" cm="1">
        <f t="array" ref="S16">_xlfn.SWITCH(F16,"R",_xlfn.XLOOKUP(E16&amp;"|"&amp;B16,
        Calculate_cap_emi!$I$14:$I$21&amp;"|"&amp;Calculate_cap_emi!$L$14:$L$21,
        Calculate_cap_emi!$AX$14:$AX$21, "Not found", 0),"Rb",_xlfn.XLOOKUP(E16&amp;"|"&amp;B16,
        Calculate_cap_emi!$I$14:$I$21&amp;"|"&amp;Calculate_cap_emi!$L$14:$L$21,
        Calculate_cap_emi!$AZ$14:$AZ$21, "Not found", 0),"Rl",_xlfn.XLOOKUP(E16&amp;"|"&amp;B16,
        Calculate_cap_emi!$I$14:$I$21&amp;"|"&amp;Calculate_cap_emi!$L$14:$L$21,
        Calculate_cap_emi!$BA$14:$BA$21, "Not found", 0),"HP",_xlfn.XLOOKUP(E16&amp;"|"&amp;B16,
        Calculate_cap_emi!$I$14:$I$21&amp;"|"&amp;Calculate_cap_emi!$L$14:$L$21,
        Calculate_cap_emi!$AY$14:$AY$21, "Not found", 0),"HPl",_xlfn.XLOOKUP(E16&amp;"|"&amp;B16,
        Calculate_cap_emi!$I$14:$I$21&amp;"|"&amp;Calculate_cap_emi!$L$14:$L$21,
        Calculate_cap_emi!$BB$14:$BB$21, "Not found", 0),"Missing")</f>
        <v>58.468605882352996</v>
      </c>
      <c r="T16" s="5" cm="1">
        <f t="array" ref="T16">_xlfn.SWITCH(F16,"R",_xlfn.XLOOKUP(E16&amp;"|"&amp;B16,
        Calculate_cap_emi!$I$14:$I$21&amp;"|"&amp;Calculate_cap_emi!$L$14:$L$21,
        Calculate_cap_emi!$BE$14:$BE$21, "Not found", 0),"Rb",_xlfn.XLOOKUP(E16&amp;"|"&amp;B16,
        Calculate_cap_emi!$I$14:$I$21&amp;"|"&amp;Calculate_cap_emi!$L$14:$L$21,
        Calculate_cap_emi!$BG$14:$BG$21, "Not found", 0),"Rl",_xlfn.XLOOKUP(E16&amp;"|"&amp;B16,
        Calculate_cap_emi!$I$14:$I$21&amp;"|"&amp;Calculate_cap_emi!$L$14:$L$21,
        Calculate_cap_emi!$BH$14:$BH$21, "Not found", 0),"HP",_xlfn.XLOOKUP(E16&amp;"|"&amp;B16,
        Calculate_cap_emi!$I$14:$I$21&amp;"|"&amp;Calculate_cap_emi!$L$14:$L$21,
        Calculate_cap_emi!$BF$14:$BF$21, "Not found", 0),"HPl",_xlfn.XLOOKUP(E16&amp;"|"&amp;B16,
        Calculate_cap_emi!$I$14:$I$21&amp;"|"&amp;Calculate_cap_emi!$L$14:$L$21,
        Calculate_cap_emi!$BI$14:$BI$21, "Not found", 0),"Missing")</f>
        <v>0</v>
      </c>
    </row>
    <row r="17" spans="1:20" x14ac:dyDescent="0.25">
      <c r="A17" s="5" t="s">
        <v>10</v>
      </c>
      <c r="B17" s="5" t="str">
        <f t="shared" si="0"/>
        <v>Mod-H1</v>
      </c>
      <c r="C17" s="5" t="str">
        <f t="shared" si="1"/>
        <v>Mod</v>
      </c>
      <c r="D17" s="5" t="str">
        <f t="shared" si="2"/>
        <v>H1</v>
      </c>
      <c r="E17" s="5" t="s">
        <v>11</v>
      </c>
      <c r="F17" s="5" t="s">
        <v>13</v>
      </c>
      <c r="G17" s="5"/>
      <c r="H17" s="5"/>
      <c r="I17" s="5" cm="1">
        <f t="array" ref="I17">_xlfn.SWITCH(F17,"R",_xlfn.XLOOKUP(E17&amp;"|"&amp;B17,
        Calculate_cap_emi!$I$14:$I$21&amp;"|"&amp;Calculate_cap_emi!$L$14:$L$21,
        Calculate_cap_emi!$W$14:$W$21, "Not found", 0),"Rb",_xlfn.XLOOKUP(E17&amp;"|"&amp;B17,
        Calculate_cap_emi!$I$14:$I$21&amp;"|"&amp;Calculate_cap_emi!$L$14:$L$21,
        Calculate_cap_emi!$Y$14:$Y$21, "Not found", 0),"Rl",_xlfn.XLOOKUP(E17&amp;"|"&amp;B17,
        Calculate_cap_emi!$I$14:$I$21&amp;"|"&amp;Calculate_cap_emi!$L$14:$L$21,
        Calculate_cap_emi!$Z$14:$Z$21, "Not found", 0),0)</f>
        <v>12.5</v>
      </c>
      <c r="J17" s="5"/>
      <c r="K17" s="5"/>
      <c r="L17" s="5" cm="1">
        <f t="array" ref="L17">_xlfn.SWITCH(F17,"R",_xlfn.XLOOKUP(E17&amp;"|"&amp;B17,
        Calculate_cap_emi!$I$14:$I$21&amp;"|"&amp;Calculate_cap_emi!$L$14:$L$21,
        Calculate_cap_emi!$AC$14:$AC$21, "Not found", 0),"Rb",_xlfn.XLOOKUP(E17&amp;"|"&amp;B17,
        Calculate_cap_emi!$I$14:$I$21&amp;"|"&amp;Calculate_cap_emi!$L$14:$L$21,
        Calculate_cap_emi!$AE$14:$AE$21, "Not found", 0),"Rl",_xlfn.XLOOKUP(E17&amp;"|"&amp;B17,
        Calculate_cap_emi!$I$14:$I$21&amp;"|"&amp;Calculate_cap_emi!$L$14:$L$21,
        Calculate_cap_emi!$AF$14:$AF$21, "Not found", 0),"HP",_xlfn.XLOOKUP(E17&amp;"|"&amp;B17,
        Calculate_cap_emi!$I$14:$I$21&amp;"|"&amp;Calculate_cap_emi!$L$14:$L$21,
        Calculate_cap_emi!$AD$14:$AD$21, "Not found", 0),"HPl",_xlfn.XLOOKUP(E17&amp;"|"&amp;B17,
        Calculate_cap_emi!$I$14:$I$21&amp;"|"&amp;Calculate_cap_emi!$L$14:$L$21,
        Calculate_cap_emi!$AG$14:$AG$21, "Not found", 0),"Missing")</f>
        <v>850.12730946495697</v>
      </c>
      <c r="M17" s="5"/>
      <c r="N17" s="5"/>
      <c r="O17" s="5"/>
      <c r="P17" s="5"/>
      <c r="Q17" s="5" cm="1">
        <f t="array" ref="Q17">_xlfn.SWITCH(F17,"R",_xlfn.XLOOKUP(E17&amp;"|"&amp;B17,
        Calculate_cap_emi!$I$14:$I$21&amp;"|"&amp;Calculate_cap_emi!$L$14:$L$21,
        Calculate_cap_emi!$AJ$14:$AJ$21, "Not found", 0),"Rb",_xlfn.XLOOKUP(E17&amp;"|"&amp;B17,
        Calculate_cap_emi!$I$14:$I$21&amp;"|"&amp;Calculate_cap_emi!$L$14:$L$21,
        Calculate_cap_emi!$AL$14:$AL$21, "Not found", 0),"Rl",_xlfn.XLOOKUP(E17&amp;"|"&amp;B17,
        Calculate_cap_emi!$I$14:$I$21&amp;"|"&amp;Calculate_cap_emi!$L$14:$L$21,
        Calculate_cap_emi!$AM$14:$AM$21, "Not found", 0),"HP",_xlfn.XLOOKUP(E17&amp;"|"&amp;B17,
        Calculate_cap_emi!$I$14:$I$21&amp;"|"&amp;Calculate_cap_emi!$L$14:$L$21,
        Calculate_cap_emi!$AK$14:$AK$21, "Not found", 0),"HPl",_xlfn.XLOOKUP(E17&amp;"|"&amp;B17,
        Calculate_cap_emi!$I$14:$I$21&amp;"|"&amp;Calculate_cap_emi!$L$14:$L$21,
        Calculate_cap_emi!$AN$14:$AN$21, "Not found", 0),"Missing")</f>
        <v>0</v>
      </c>
      <c r="R17" s="5" cm="1">
        <f t="array" ref="R17">_xlfn.SWITCH(F17,"R",_xlfn.XLOOKUP(E17&amp;"|"&amp;B17,
        Calculate_cap_emi!$I$14:$I$21&amp;"|"&amp;Calculate_cap_emi!$L$14:$L$21,
        Calculate_cap_emi!$AQ$14:$AQ$21, "Not found", 0),"Rb",_xlfn.XLOOKUP(E17&amp;"|"&amp;B17,
        Calculate_cap_emi!$I$14:$I$21&amp;"|"&amp;Calculate_cap_emi!$L$14:$L$21,
        Calculate_cap_emi!$AS$14:$AS$21, "Not found", 0),"Rl",_xlfn.XLOOKUP(E17&amp;"|"&amp;B17,
        Calculate_cap_emi!$I$14:$I$21&amp;"|"&amp;Calculate_cap_emi!$L$14:$L$21,
        Calculate_cap_emi!$AT$14:$AT$21, "Not found", 0),"HP",_xlfn.XLOOKUP(E17&amp;"|"&amp;B17,
        Calculate_cap_emi!$I$14:$I$21&amp;"|"&amp;Calculate_cap_emi!$L$14:$L$21,
        Calculate_cap_emi!$AR$14:$AR$21, "Not found", 0),"HPl",_xlfn.XLOOKUP(E17&amp;"|"&amp;B17,
        Calculate_cap_emi!$I$14:$I$21&amp;"|"&amp;Calculate_cap_emi!$L$14:$L$21,
        Calculate_cap_emi!$AU$14:$AU$21, "Not found", 0),"Missing")</f>
        <v>2.0902526602941149</v>
      </c>
      <c r="S17" s="5" cm="1">
        <f t="array" ref="S17">_xlfn.SWITCH(F17,"R",_xlfn.XLOOKUP(E17&amp;"|"&amp;B17,
        Calculate_cap_emi!$I$14:$I$21&amp;"|"&amp;Calculate_cap_emi!$L$14:$L$21,
        Calculate_cap_emi!$AX$14:$AX$21, "Not found", 0),"Rb",_xlfn.XLOOKUP(E17&amp;"|"&amp;B17,
        Calculate_cap_emi!$I$14:$I$21&amp;"|"&amp;Calculate_cap_emi!$L$14:$L$21,
        Calculate_cap_emi!$AZ$14:$AZ$21, "Not found", 0),"Rl",_xlfn.XLOOKUP(E17&amp;"|"&amp;B17,
        Calculate_cap_emi!$I$14:$I$21&amp;"|"&amp;Calculate_cap_emi!$L$14:$L$21,
        Calculate_cap_emi!$BA$14:$BA$21, "Not found", 0),"HP",_xlfn.XLOOKUP(E17&amp;"|"&amp;B17,
        Calculate_cap_emi!$I$14:$I$21&amp;"|"&amp;Calculate_cap_emi!$L$14:$L$21,
        Calculate_cap_emi!$AY$14:$AY$21, "Not found", 0),"HPl",_xlfn.XLOOKUP(E17&amp;"|"&amp;B17,
        Calculate_cap_emi!$I$14:$I$21&amp;"|"&amp;Calculate_cap_emi!$L$14:$L$21,
        Calculate_cap_emi!$BB$14:$BB$21, "Not found", 0),"Missing")</f>
        <v>58.468605882352996</v>
      </c>
      <c r="T17" s="5" cm="1">
        <f t="array" ref="T17">_xlfn.SWITCH(F17,"R",_xlfn.XLOOKUP(E17&amp;"|"&amp;B17,
        Calculate_cap_emi!$I$14:$I$21&amp;"|"&amp;Calculate_cap_emi!$L$14:$L$21,
        Calculate_cap_emi!$BE$14:$BE$21, "Not found", 0),"Rb",_xlfn.XLOOKUP(E17&amp;"|"&amp;B17,
        Calculate_cap_emi!$I$14:$I$21&amp;"|"&amp;Calculate_cap_emi!$L$14:$L$21,
        Calculate_cap_emi!$BG$14:$BG$21, "Not found", 0),"Rl",_xlfn.XLOOKUP(E17&amp;"|"&amp;B17,
        Calculate_cap_emi!$I$14:$I$21&amp;"|"&amp;Calculate_cap_emi!$L$14:$L$21,
        Calculate_cap_emi!$BH$14:$BH$21, "Not found", 0),"HP",_xlfn.XLOOKUP(E17&amp;"|"&amp;B17,
        Calculate_cap_emi!$I$14:$I$21&amp;"|"&amp;Calculate_cap_emi!$L$14:$L$21,
        Calculate_cap_emi!$BF$14:$BF$21, "Not found", 0),"HPl",_xlfn.XLOOKUP(E17&amp;"|"&amp;B17,
        Calculate_cap_emi!$I$14:$I$21&amp;"|"&amp;Calculate_cap_emi!$L$14:$L$21,
        Calculate_cap_emi!$BI$14:$BI$21, "Not found", 0),"Missing")</f>
        <v>0</v>
      </c>
    </row>
    <row r="18" spans="1:20" x14ac:dyDescent="0.25">
      <c r="A18" s="5" t="s">
        <v>4</v>
      </c>
      <c r="B18" s="5" t="str">
        <f t="shared" si="0"/>
        <v>Mass-Nom</v>
      </c>
      <c r="C18" s="5" t="str">
        <f t="shared" si="1"/>
        <v>Mass</v>
      </c>
      <c r="D18" s="5" t="str">
        <f t="shared" si="2"/>
        <v>Nom</v>
      </c>
      <c r="E18" s="5" t="s">
        <v>3</v>
      </c>
      <c r="F18" s="5" t="s">
        <v>15</v>
      </c>
      <c r="G18" s="5"/>
      <c r="H18" s="5"/>
      <c r="I18" s="5" cm="1">
        <f t="array" ref="I18">_xlfn.SWITCH(F18,"R",_xlfn.XLOOKUP(E18&amp;"|"&amp;B18,
        Calculate_cap_emi!$I$14:$I$21&amp;"|"&amp;Calculate_cap_emi!$L$14:$L$21,
        Calculate_cap_emi!$W$14:$W$21, "Not found", 0),"Rb",_xlfn.XLOOKUP(E18&amp;"|"&amp;B18,
        Calculate_cap_emi!$I$14:$I$21&amp;"|"&amp;Calculate_cap_emi!$L$14:$L$21,
        Calculate_cap_emi!$Y$14:$Y$21, "Not found", 0),"Rl",_xlfn.XLOOKUP(E18&amp;"|"&amp;B18,
        Calculate_cap_emi!$I$14:$I$21&amp;"|"&amp;Calculate_cap_emi!$L$14:$L$21,
        Calculate_cap_emi!$Z$14:$Z$21, "Not found", 0),0)</f>
        <v>4</v>
      </c>
      <c r="J18" s="5"/>
      <c r="K18" s="5"/>
      <c r="L18" s="5" cm="1">
        <f t="array" ref="L18">_xlfn.SWITCH(F18,"R",_xlfn.XLOOKUP(E18&amp;"|"&amp;B18,
        Calculate_cap_emi!$I$14:$I$21&amp;"|"&amp;Calculate_cap_emi!$L$14:$L$21,
        Calculate_cap_emi!$AC$14:$AC$21, "Not found", 0),"Rb",_xlfn.XLOOKUP(E18&amp;"|"&amp;B18,
        Calculate_cap_emi!$I$14:$I$21&amp;"|"&amp;Calculate_cap_emi!$L$14:$L$21,
        Calculate_cap_emi!$AE$14:$AE$21, "Not found", 0),"Rl",_xlfn.XLOOKUP(E18&amp;"|"&amp;B18,
        Calculate_cap_emi!$I$14:$I$21&amp;"|"&amp;Calculate_cap_emi!$L$14:$L$21,
        Calculate_cap_emi!$AF$14:$AF$21, "Not found", 0),"HP",_xlfn.XLOOKUP(E18&amp;"|"&amp;B18,
        Calculate_cap_emi!$I$14:$I$21&amp;"|"&amp;Calculate_cap_emi!$L$14:$L$21,
        Calculate_cap_emi!$AD$14:$AD$21, "Not found", 0),"HPl",_xlfn.XLOOKUP(E18&amp;"|"&amp;B18,
        Calculate_cap_emi!$I$14:$I$21&amp;"|"&amp;Calculate_cap_emi!$L$14:$L$21,
        Calculate_cap_emi!$AG$14:$AG$21, "Not found", 0),"Missing")</f>
        <v>275.01644286608285</v>
      </c>
      <c r="M18" s="5"/>
      <c r="N18" s="5"/>
      <c r="O18" s="5"/>
      <c r="P18" s="5"/>
      <c r="Q18" s="5" cm="1">
        <f t="array" ref="Q18">_xlfn.SWITCH(F18,"R",_xlfn.XLOOKUP(E18&amp;"|"&amp;B18,
        Calculate_cap_emi!$I$14:$I$21&amp;"|"&amp;Calculate_cap_emi!$L$14:$L$21,
        Calculate_cap_emi!$AJ$14:$AJ$21, "Not found", 0),"Rb",_xlfn.XLOOKUP(E18&amp;"|"&amp;B18,
        Calculate_cap_emi!$I$14:$I$21&amp;"|"&amp;Calculate_cap_emi!$L$14:$L$21,
        Calculate_cap_emi!$AL$14:$AL$21, "Not found", 0),"Rl",_xlfn.XLOOKUP(E18&amp;"|"&amp;B18,
        Calculate_cap_emi!$I$14:$I$21&amp;"|"&amp;Calculate_cap_emi!$L$14:$L$21,
        Calculate_cap_emi!$AM$14:$AM$21, "Not found", 0),"HP",_xlfn.XLOOKUP(E18&amp;"|"&amp;B18,
        Calculate_cap_emi!$I$14:$I$21&amp;"|"&amp;Calculate_cap_emi!$L$14:$L$21,
        Calculate_cap_emi!$AK$14:$AK$21, "Not found", 0),"HPl",_xlfn.XLOOKUP(E18&amp;"|"&amp;B18,
        Calculate_cap_emi!$I$14:$I$21&amp;"|"&amp;Calculate_cap_emi!$L$14:$L$21,
        Calculate_cap_emi!$AN$14:$AN$21, "Not found", 0),"Missing")</f>
        <v>0</v>
      </c>
      <c r="R18" s="5" cm="1">
        <f t="array" ref="R18">_xlfn.SWITCH(F18,"R",_xlfn.XLOOKUP(E18&amp;"|"&amp;B18,
        Calculate_cap_emi!$I$14:$I$21&amp;"|"&amp;Calculate_cap_emi!$L$14:$L$21,
        Calculate_cap_emi!$AQ$14:$AQ$21, "Not found", 0),"Rb",_xlfn.XLOOKUP(E18&amp;"|"&amp;B18,
        Calculate_cap_emi!$I$14:$I$21&amp;"|"&amp;Calculate_cap_emi!$L$14:$L$21,
        Calculate_cap_emi!$AS$14:$AS$21, "Not found", 0),"Rl",_xlfn.XLOOKUP(E18&amp;"|"&amp;B18,
        Calculate_cap_emi!$I$14:$I$21&amp;"|"&amp;Calculate_cap_emi!$L$14:$L$21,
        Calculate_cap_emi!$AT$14:$AT$21, "Not found", 0),"HP",_xlfn.XLOOKUP(E18&amp;"|"&amp;B18,
        Calculate_cap_emi!$I$14:$I$21&amp;"|"&amp;Calculate_cap_emi!$L$14:$L$21,
        Calculate_cap_emi!$AR$14:$AR$21, "Not found", 0),"HPl",_xlfn.XLOOKUP(E18&amp;"|"&amp;B18,
        Calculate_cap_emi!$I$14:$I$21&amp;"|"&amp;Calculate_cap_emi!$L$14:$L$21,
        Calculate_cap_emi!$AU$14:$AU$21, "Not found", 0),"Missing")</f>
        <v>0.67619737058823437</v>
      </c>
      <c r="S18" s="5" cm="1">
        <f t="array" ref="S18">_xlfn.SWITCH(F18,"R",_xlfn.XLOOKUP(E18&amp;"|"&amp;B18,
        Calculate_cap_emi!$I$14:$I$21&amp;"|"&amp;Calculate_cap_emi!$L$14:$L$21,
        Calculate_cap_emi!$AX$14:$AX$21, "Not found", 0),"Rb",_xlfn.XLOOKUP(E18&amp;"|"&amp;B18,
        Calculate_cap_emi!$I$14:$I$21&amp;"|"&amp;Calculate_cap_emi!$L$14:$L$21,
        Calculate_cap_emi!$AZ$14:$AZ$21, "Not found", 0),"Rl",_xlfn.XLOOKUP(E18&amp;"|"&amp;B18,
        Calculate_cap_emi!$I$14:$I$21&amp;"|"&amp;Calculate_cap_emi!$L$14:$L$21,
        Calculate_cap_emi!$BA$14:$BA$21, "Not found", 0),"HP",_xlfn.XLOOKUP(E18&amp;"|"&amp;B18,
        Calculate_cap_emi!$I$14:$I$21&amp;"|"&amp;Calculate_cap_emi!$L$14:$L$21,
        Calculate_cap_emi!$AY$14:$AY$21, "Not found", 0),"HPl",_xlfn.XLOOKUP(E18&amp;"|"&amp;B18,
        Calculate_cap_emi!$I$14:$I$21&amp;"|"&amp;Calculate_cap_emi!$L$14:$L$21,
        Calculate_cap_emi!$BB$14:$BB$21, "Not found", 0),"Missing")</f>
        <v>18.914611764705899</v>
      </c>
      <c r="T18" s="5" cm="1">
        <f t="array" ref="T18">_xlfn.SWITCH(F18,"R",_xlfn.XLOOKUP(E18&amp;"|"&amp;B18,
        Calculate_cap_emi!$I$14:$I$21&amp;"|"&amp;Calculate_cap_emi!$L$14:$L$21,
        Calculate_cap_emi!$BE$14:$BE$21, "Not found", 0),"Rb",_xlfn.XLOOKUP(E18&amp;"|"&amp;B18,
        Calculate_cap_emi!$I$14:$I$21&amp;"|"&amp;Calculate_cap_emi!$L$14:$L$21,
        Calculate_cap_emi!$BG$14:$BG$21, "Not found", 0),"Rl",_xlfn.XLOOKUP(E18&amp;"|"&amp;B18,
        Calculate_cap_emi!$I$14:$I$21&amp;"|"&amp;Calculate_cap_emi!$L$14:$L$21,
        Calculate_cap_emi!$BH$14:$BH$21, "Not found", 0),"HP",_xlfn.XLOOKUP(E18&amp;"|"&amp;B18,
        Calculate_cap_emi!$I$14:$I$21&amp;"|"&amp;Calculate_cap_emi!$L$14:$L$21,
        Calculate_cap_emi!$BF$14:$BF$21, "Not found", 0),"HPl",_xlfn.XLOOKUP(E18&amp;"|"&amp;B18,
        Calculate_cap_emi!$I$14:$I$21&amp;"|"&amp;Calculate_cap_emi!$L$14:$L$21,
        Calculate_cap_emi!$BI$14:$BI$21, "Not found", 0),"Missing")</f>
        <v>0</v>
      </c>
    </row>
    <row r="19" spans="1:20" x14ac:dyDescent="0.25">
      <c r="A19" s="5" t="s">
        <v>2</v>
      </c>
      <c r="B19" s="5" t="str">
        <f t="shared" si="0"/>
        <v>Mass-Nom</v>
      </c>
      <c r="C19" s="5" t="str">
        <f t="shared" si="1"/>
        <v>Mass</v>
      </c>
      <c r="D19" s="5" t="str">
        <f t="shared" si="2"/>
        <v>Nom</v>
      </c>
      <c r="E19" s="5" t="s">
        <v>3</v>
      </c>
      <c r="F19" s="5" t="s">
        <v>15</v>
      </c>
      <c r="G19" s="5"/>
      <c r="H19" s="5"/>
      <c r="I19" s="5" cm="1">
        <f t="array" ref="I19">_xlfn.SWITCH(F19,"R",_xlfn.XLOOKUP(E19&amp;"|"&amp;B19,
        Calculate_cap_emi!$I$14:$I$21&amp;"|"&amp;Calculate_cap_emi!$L$14:$L$21,
        Calculate_cap_emi!$W$14:$W$21, "Not found", 0),"Rb",_xlfn.XLOOKUP(E19&amp;"|"&amp;B19,
        Calculate_cap_emi!$I$14:$I$21&amp;"|"&amp;Calculate_cap_emi!$L$14:$L$21,
        Calculate_cap_emi!$Y$14:$Y$21, "Not found", 0),"Rl",_xlfn.XLOOKUP(E19&amp;"|"&amp;B19,
        Calculate_cap_emi!$I$14:$I$21&amp;"|"&amp;Calculate_cap_emi!$L$14:$L$21,
        Calculate_cap_emi!$Z$14:$Z$21, "Not found", 0),0)</f>
        <v>4</v>
      </c>
      <c r="J19" s="5"/>
      <c r="K19" s="5"/>
      <c r="L19" s="5" cm="1">
        <f t="array" ref="L19">_xlfn.SWITCH(F19,"R",_xlfn.XLOOKUP(E19&amp;"|"&amp;B19,
        Calculate_cap_emi!$I$14:$I$21&amp;"|"&amp;Calculate_cap_emi!$L$14:$L$21,
        Calculate_cap_emi!$AC$14:$AC$21, "Not found", 0),"Rb",_xlfn.XLOOKUP(E19&amp;"|"&amp;B19,
        Calculate_cap_emi!$I$14:$I$21&amp;"|"&amp;Calculate_cap_emi!$L$14:$L$21,
        Calculate_cap_emi!$AE$14:$AE$21, "Not found", 0),"Rl",_xlfn.XLOOKUP(E19&amp;"|"&amp;B19,
        Calculate_cap_emi!$I$14:$I$21&amp;"|"&amp;Calculate_cap_emi!$L$14:$L$21,
        Calculate_cap_emi!$AF$14:$AF$21, "Not found", 0),"HP",_xlfn.XLOOKUP(E19&amp;"|"&amp;B19,
        Calculate_cap_emi!$I$14:$I$21&amp;"|"&amp;Calculate_cap_emi!$L$14:$L$21,
        Calculate_cap_emi!$AD$14:$AD$21, "Not found", 0),"HPl",_xlfn.XLOOKUP(E19&amp;"|"&amp;B19,
        Calculate_cap_emi!$I$14:$I$21&amp;"|"&amp;Calculate_cap_emi!$L$14:$L$21,
        Calculate_cap_emi!$AG$14:$AG$21, "Not found", 0),"Missing")</f>
        <v>275.01644286608285</v>
      </c>
      <c r="M19" s="5"/>
      <c r="N19" s="5"/>
      <c r="O19" s="5"/>
      <c r="P19" s="5"/>
      <c r="Q19" s="5" cm="1">
        <f t="array" ref="Q19">_xlfn.SWITCH(F19,"R",_xlfn.XLOOKUP(E19&amp;"|"&amp;B19,
        Calculate_cap_emi!$I$14:$I$21&amp;"|"&amp;Calculate_cap_emi!$L$14:$L$21,
        Calculate_cap_emi!$AJ$14:$AJ$21, "Not found", 0),"Rb",_xlfn.XLOOKUP(E19&amp;"|"&amp;B19,
        Calculate_cap_emi!$I$14:$I$21&amp;"|"&amp;Calculate_cap_emi!$L$14:$L$21,
        Calculate_cap_emi!$AL$14:$AL$21, "Not found", 0),"Rl",_xlfn.XLOOKUP(E19&amp;"|"&amp;B19,
        Calculate_cap_emi!$I$14:$I$21&amp;"|"&amp;Calculate_cap_emi!$L$14:$L$21,
        Calculate_cap_emi!$AM$14:$AM$21, "Not found", 0),"HP",_xlfn.XLOOKUP(E19&amp;"|"&amp;B19,
        Calculate_cap_emi!$I$14:$I$21&amp;"|"&amp;Calculate_cap_emi!$L$14:$L$21,
        Calculate_cap_emi!$AK$14:$AK$21, "Not found", 0),"HPl",_xlfn.XLOOKUP(E19&amp;"|"&amp;B19,
        Calculate_cap_emi!$I$14:$I$21&amp;"|"&amp;Calculate_cap_emi!$L$14:$L$21,
        Calculate_cap_emi!$AN$14:$AN$21, "Not found", 0),"Missing")</f>
        <v>0</v>
      </c>
      <c r="R19" s="5" cm="1">
        <f t="array" ref="R19">_xlfn.SWITCH(F19,"R",_xlfn.XLOOKUP(E19&amp;"|"&amp;B19,
        Calculate_cap_emi!$I$14:$I$21&amp;"|"&amp;Calculate_cap_emi!$L$14:$L$21,
        Calculate_cap_emi!$AQ$14:$AQ$21, "Not found", 0),"Rb",_xlfn.XLOOKUP(E19&amp;"|"&amp;B19,
        Calculate_cap_emi!$I$14:$I$21&amp;"|"&amp;Calculate_cap_emi!$L$14:$L$21,
        Calculate_cap_emi!$AS$14:$AS$21, "Not found", 0),"Rl",_xlfn.XLOOKUP(E19&amp;"|"&amp;B19,
        Calculate_cap_emi!$I$14:$I$21&amp;"|"&amp;Calculate_cap_emi!$L$14:$L$21,
        Calculate_cap_emi!$AT$14:$AT$21, "Not found", 0),"HP",_xlfn.XLOOKUP(E19&amp;"|"&amp;B19,
        Calculate_cap_emi!$I$14:$I$21&amp;"|"&amp;Calculate_cap_emi!$L$14:$L$21,
        Calculate_cap_emi!$AR$14:$AR$21, "Not found", 0),"HPl",_xlfn.XLOOKUP(E19&amp;"|"&amp;B19,
        Calculate_cap_emi!$I$14:$I$21&amp;"|"&amp;Calculate_cap_emi!$L$14:$L$21,
        Calculate_cap_emi!$AU$14:$AU$21, "Not found", 0),"Missing")</f>
        <v>0.67619737058823437</v>
      </c>
      <c r="S19" s="5" cm="1">
        <f t="array" ref="S19">_xlfn.SWITCH(F19,"R",_xlfn.XLOOKUP(E19&amp;"|"&amp;B19,
        Calculate_cap_emi!$I$14:$I$21&amp;"|"&amp;Calculate_cap_emi!$L$14:$L$21,
        Calculate_cap_emi!$AX$14:$AX$21, "Not found", 0),"Rb",_xlfn.XLOOKUP(E19&amp;"|"&amp;B19,
        Calculate_cap_emi!$I$14:$I$21&amp;"|"&amp;Calculate_cap_emi!$L$14:$L$21,
        Calculate_cap_emi!$AZ$14:$AZ$21, "Not found", 0),"Rl",_xlfn.XLOOKUP(E19&amp;"|"&amp;B19,
        Calculate_cap_emi!$I$14:$I$21&amp;"|"&amp;Calculate_cap_emi!$L$14:$L$21,
        Calculate_cap_emi!$BA$14:$BA$21, "Not found", 0),"HP",_xlfn.XLOOKUP(E19&amp;"|"&amp;B19,
        Calculate_cap_emi!$I$14:$I$21&amp;"|"&amp;Calculate_cap_emi!$L$14:$L$21,
        Calculate_cap_emi!$AY$14:$AY$21, "Not found", 0),"HPl",_xlfn.XLOOKUP(E19&amp;"|"&amp;B19,
        Calculate_cap_emi!$I$14:$I$21&amp;"|"&amp;Calculate_cap_emi!$L$14:$L$21,
        Calculate_cap_emi!$BB$14:$BB$21, "Not found", 0),"Missing")</f>
        <v>18.914611764705899</v>
      </c>
      <c r="T19" s="5" cm="1">
        <f t="array" ref="T19">_xlfn.SWITCH(F19,"R",_xlfn.XLOOKUP(E19&amp;"|"&amp;B19,
        Calculate_cap_emi!$I$14:$I$21&amp;"|"&amp;Calculate_cap_emi!$L$14:$L$21,
        Calculate_cap_emi!$BE$14:$BE$21, "Not found", 0),"Rb",_xlfn.XLOOKUP(E19&amp;"|"&amp;B19,
        Calculate_cap_emi!$I$14:$I$21&amp;"|"&amp;Calculate_cap_emi!$L$14:$L$21,
        Calculate_cap_emi!$BG$14:$BG$21, "Not found", 0),"Rl",_xlfn.XLOOKUP(E19&amp;"|"&amp;B19,
        Calculate_cap_emi!$I$14:$I$21&amp;"|"&amp;Calculate_cap_emi!$L$14:$L$21,
        Calculate_cap_emi!$BH$14:$BH$21, "Not found", 0),"HP",_xlfn.XLOOKUP(E19&amp;"|"&amp;B19,
        Calculate_cap_emi!$I$14:$I$21&amp;"|"&amp;Calculate_cap_emi!$L$14:$L$21,
        Calculate_cap_emi!$BF$14:$BF$21, "Not found", 0),"HPl",_xlfn.XLOOKUP(E19&amp;"|"&amp;B19,
        Calculate_cap_emi!$I$14:$I$21&amp;"|"&amp;Calculate_cap_emi!$L$14:$L$21,
        Calculate_cap_emi!$BI$14:$BI$21, "Not found", 0),"Missing")</f>
        <v>0</v>
      </c>
    </row>
    <row r="20" spans="1:20" x14ac:dyDescent="0.25">
      <c r="A20" s="5" t="s">
        <v>5</v>
      </c>
      <c r="B20" s="5" t="str">
        <f t="shared" si="0"/>
        <v>Mass-H1</v>
      </c>
      <c r="C20" s="5" t="str">
        <f t="shared" si="1"/>
        <v>Mass</v>
      </c>
      <c r="D20" s="5" t="str">
        <f t="shared" si="2"/>
        <v>H1</v>
      </c>
      <c r="E20" s="5" t="s">
        <v>3</v>
      </c>
      <c r="F20" s="5" t="s">
        <v>15</v>
      </c>
      <c r="G20" s="5"/>
      <c r="H20" s="5"/>
      <c r="I20" s="5" cm="1">
        <f t="array" ref="I20">_xlfn.SWITCH(F20,"R",_xlfn.XLOOKUP(E20&amp;"|"&amp;B20,
        Calculate_cap_emi!$I$14:$I$21&amp;"|"&amp;Calculate_cap_emi!$L$14:$L$21,
        Calculate_cap_emi!$W$14:$W$21, "Not found", 0),"Rb",_xlfn.XLOOKUP(E20&amp;"|"&amp;B20,
        Calculate_cap_emi!$I$14:$I$21&amp;"|"&amp;Calculate_cap_emi!$L$14:$L$21,
        Calculate_cap_emi!$Y$14:$Y$21, "Not found", 0),"Rl",_xlfn.XLOOKUP(E20&amp;"|"&amp;B20,
        Calculate_cap_emi!$I$14:$I$21&amp;"|"&amp;Calculate_cap_emi!$L$14:$L$21,
        Calculate_cap_emi!$Z$14:$Z$21, "Not found", 0),0)</f>
        <v>2</v>
      </c>
      <c r="J20" s="5"/>
      <c r="K20" s="5"/>
      <c r="L20" s="5" cm="1">
        <f t="array" ref="L20">_xlfn.SWITCH(F20,"R",_xlfn.XLOOKUP(E20&amp;"|"&amp;B20,
        Calculate_cap_emi!$I$14:$I$21&amp;"|"&amp;Calculate_cap_emi!$L$14:$L$21,
        Calculate_cap_emi!$AC$14:$AC$21, "Not found", 0),"Rb",_xlfn.XLOOKUP(E20&amp;"|"&amp;B20,
        Calculate_cap_emi!$I$14:$I$21&amp;"|"&amp;Calculate_cap_emi!$L$14:$L$21,
        Calculate_cap_emi!$AE$14:$AE$21, "Not found", 0),"Rl",_xlfn.XLOOKUP(E20&amp;"|"&amp;B20,
        Calculate_cap_emi!$I$14:$I$21&amp;"|"&amp;Calculate_cap_emi!$L$14:$L$21,
        Calculate_cap_emi!$AF$14:$AF$21, "Not found", 0),"HP",_xlfn.XLOOKUP(E20&amp;"|"&amp;B20,
        Calculate_cap_emi!$I$14:$I$21&amp;"|"&amp;Calculate_cap_emi!$L$14:$L$21,
        Calculate_cap_emi!$AD$14:$AD$21, "Not found", 0),"HPl",_xlfn.XLOOKUP(E20&amp;"|"&amp;B20,
        Calculate_cap_emi!$I$14:$I$21&amp;"|"&amp;Calculate_cap_emi!$L$14:$L$21,
        Calculate_cap_emi!$AG$14:$AG$21, "Not found", 0),"Missing")</f>
        <v>174.70451939924922</v>
      </c>
      <c r="M20" s="5"/>
      <c r="N20" s="5"/>
      <c r="O20" s="5"/>
      <c r="P20" s="5"/>
      <c r="Q20" s="5" cm="1">
        <f t="array" ref="Q20">_xlfn.SWITCH(F20,"R",_xlfn.XLOOKUP(E20&amp;"|"&amp;B20,
        Calculate_cap_emi!$I$14:$I$21&amp;"|"&amp;Calculate_cap_emi!$L$14:$L$21,
        Calculate_cap_emi!$AJ$14:$AJ$21, "Not found", 0),"Rb",_xlfn.XLOOKUP(E20&amp;"|"&amp;B20,
        Calculate_cap_emi!$I$14:$I$21&amp;"|"&amp;Calculate_cap_emi!$L$14:$L$21,
        Calculate_cap_emi!$AL$14:$AL$21, "Not found", 0),"Rl",_xlfn.XLOOKUP(E20&amp;"|"&amp;B20,
        Calculate_cap_emi!$I$14:$I$21&amp;"|"&amp;Calculate_cap_emi!$L$14:$L$21,
        Calculate_cap_emi!$AM$14:$AM$21, "Not found", 0),"HP",_xlfn.XLOOKUP(E20&amp;"|"&amp;B20,
        Calculate_cap_emi!$I$14:$I$21&amp;"|"&amp;Calculate_cap_emi!$L$14:$L$21,
        Calculate_cap_emi!$AK$14:$AK$21, "Not found", 0),"HPl",_xlfn.XLOOKUP(E20&amp;"|"&amp;B20,
        Calculate_cap_emi!$I$14:$I$21&amp;"|"&amp;Calculate_cap_emi!$L$14:$L$21,
        Calculate_cap_emi!$AN$14:$AN$21, "Not found", 0),"Missing")</f>
        <v>0</v>
      </c>
      <c r="R20" s="5" cm="1">
        <f t="array" ref="R20">_xlfn.SWITCH(F20,"R",_xlfn.XLOOKUP(E20&amp;"|"&amp;B20,
        Calculate_cap_emi!$I$14:$I$21&amp;"|"&amp;Calculate_cap_emi!$L$14:$L$21,
        Calculate_cap_emi!$AQ$14:$AQ$21, "Not found", 0),"Rb",_xlfn.XLOOKUP(E20&amp;"|"&amp;B20,
        Calculate_cap_emi!$I$14:$I$21&amp;"|"&amp;Calculate_cap_emi!$L$14:$L$21,
        Calculate_cap_emi!$AS$14:$AS$21, "Not found", 0),"Rl",_xlfn.XLOOKUP(E20&amp;"|"&amp;B20,
        Calculate_cap_emi!$I$14:$I$21&amp;"|"&amp;Calculate_cap_emi!$L$14:$L$21,
        Calculate_cap_emi!$AT$14:$AT$21, "Not found", 0),"HP",_xlfn.XLOOKUP(E20&amp;"|"&amp;B20,
        Calculate_cap_emi!$I$14:$I$21&amp;"|"&amp;Calculate_cap_emi!$L$14:$L$21,
        Calculate_cap_emi!$AR$14:$AR$21, "Not found", 0),"HPl",_xlfn.XLOOKUP(E20&amp;"|"&amp;B20,
        Calculate_cap_emi!$I$14:$I$21&amp;"|"&amp;Calculate_cap_emi!$L$14:$L$21,
        Calculate_cap_emi!$AU$14:$AU$21, "Not found", 0),"Missing")</f>
        <v>0.42955517647058761</v>
      </c>
      <c r="S20" s="5" cm="1">
        <f t="array" ref="S20">_xlfn.SWITCH(F20,"R",_xlfn.XLOOKUP(E20&amp;"|"&amp;B20,
        Calculate_cap_emi!$I$14:$I$21&amp;"|"&amp;Calculate_cap_emi!$L$14:$L$21,
        Calculate_cap_emi!$AX$14:$AX$21, "Not found", 0),"Rb",_xlfn.XLOOKUP(E20&amp;"|"&amp;B20,
        Calculate_cap_emi!$I$14:$I$21&amp;"|"&amp;Calculate_cap_emi!$L$14:$L$21,
        Calculate_cap_emi!$AZ$14:$AZ$21, "Not found", 0),"Rl",_xlfn.XLOOKUP(E20&amp;"|"&amp;B20,
        Calculate_cap_emi!$I$14:$I$21&amp;"|"&amp;Calculate_cap_emi!$L$14:$L$21,
        Calculate_cap_emi!$BA$14:$BA$21, "Not found", 0),"HP",_xlfn.XLOOKUP(E20&amp;"|"&amp;B20,
        Calculate_cap_emi!$I$14:$I$21&amp;"|"&amp;Calculate_cap_emi!$L$14:$L$21,
        Calculate_cap_emi!$AY$14:$AY$21, "Not found", 0),"HPl",_xlfn.XLOOKUP(E20&amp;"|"&amp;B20,
        Calculate_cap_emi!$I$14:$I$21&amp;"|"&amp;Calculate_cap_emi!$L$14:$L$21,
        Calculate_cap_emi!$BB$14:$BB$21, "Not found", 0),"Missing")</f>
        <v>12.015529411764717</v>
      </c>
      <c r="T20" s="5" cm="1">
        <f t="array" ref="T20">_xlfn.SWITCH(F20,"R",_xlfn.XLOOKUP(E20&amp;"|"&amp;B20,
        Calculate_cap_emi!$I$14:$I$21&amp;"|"&amp;Calculate_cap_emi!$L$14:$L$21,
        Calculate_cap_emi!$BE$14:$BE$21, "Not found", 0),"Rb",_xlfn.XLOOKUP(E20&amp;"|"&amp;B20,
        Calculate_cap_emi!$I$14:$I$21&amp;"|"&amp;Calculate_cap_emi!$L$14:$L$21,
        Calculate_cap_emi!$BG$14:$BG$21, "Not found", 0),"Rl",_xlfn.XLOOKUP(E20&amp;"|"&amp;B20,
        Calculate_cap_emi!$I$14:$I$21&amp;"|"&amp;Calculate_cap_emi!$L$14:$L$21,
        Calculate_cap_emi!$BH$14:$BH$21, "Not found", 0),"HP",_xlfn.XLOOKUP(E20&amp;"|"&amp;B20,
        Calculate_cap_emi!$I$14:$I$21&amp;"|"&amp;Calculate_cap_emi!$L$14:$L$21,
        Calculate_cap_emi!$BF$14:$BF$21, "Not found", 0),"HPl",_xlfn.XLOOKUP(E20&amp;"|"&amp;B20,
        Calculate_cap_emi!$I$14:$I$21&amp;"|"&amp;Calculate_cap_emi!$L$14:$L$21,
        Calculate_cap_emi!$BI$14:$BI$21, "Not found", 0),"Missing")</f>
        <v>0</v>
      </c>
    </row>
    <row r="21" spans="1:20" x14ac:dyDescent="0.25">
      <c r="A21" s="5" t="s">
        <v>6</v>
      </c>
      <c r="B21" s="5" t="str">
        <f t="shared" si="0"/>
        <v>Mass-H1</v>
      </c>
      <c r="C21" s="5" t="str">
        <f t="shared" si="1"/>
        <v>Mass</v>
      </c>
      <c r="D21" s="5" t="str">
        <f t="shared" si="2"/>
        <v>H1</v>
      </c>
      <c r="E21" s="5" t="s">
        <v>3</v>
      </c>
      <c r="F21" s="5" t="s">
        <v>15</v>
      </c>
      <c r="G21" s="5"/>
      <c r="H21" s="5"/>
      <c r="I21" s="5" cm="1">
        <f t="array" ref="I21">_xlfn.SWITCH(F21,"R",_xlfn.XLOOKUP(E21&amp;"|"&amp;B21,
        Calculate_cap_emi!$I$14:$I$21&amp;"|"&amp;Calculate_cap_emi!$L$14:$L$21,
        Calculate_cap_emi!$W$14:$W$21, "Not found", 0),"Rb",_xlfn.XLOOKUP(E21&amp;"|"&amp;B21,
        Calculate_cap_emi!$I$14:$I$21&amp;"|"&amp;Calculate_cap_emi!$L$14:$L$21,
        Calculate_cap_emi!$Y$14:$Y$21, "Not found", 0),"Rl",_xlfn.XLOOKUP(E21&amp;"|"&amp;B21,
        Calculate_cap_emi!$I$14:$I$21&amp;"|"&amp;Calculate_cap_emi!$L$14:$L$21,
        Calculate_cap_emi!$Z$14:$Z$21, "Not found", 0),0)</f>
        <v>2</v>
      </c>
      <c r="J21" s="5"/>
      <c r="K21" s="5"/>
      <c r="L21" s="5" cm="1">
        <f t="array" ref="L21">_xlfn.SWITCH(F21,"R",_xlfn.XLOOKUP(E21&amp;"|"&amp;B21,
        Calculate_cap_emi!$I$14:$I$21&amp;"|"&amp;Calculate_cap_emi!$L$14:$L$21,
        Calculate_cap_emi!$AC$14:$AC$21, "Not found", 0),"Rb",_xlfn.XLOOKUP(E21&amp;"|"&amp;B21,
        Calculate_cap_emi!$I$14:$I$21&amp;"|"&amp;Calculate_cap_emi!$L$14:$L$21,
        Calculate_cap_emi!$AE$14:$AE$21, "Not found", 0),"Rl",_xlfn.XLOOKUP(E21&amp;"|"&amp;B21,
        Calculate_cap_emi!$I$14:$I$21&amp;"|"&amp;Calculate_cap_emi!$L$14:$L$21,
        Calculate_cap_emi!$AF$14:$AF$21, "Not found", 0),"HP",_xlfn.XLOOKUP(E21&amp;"|"&amp;B21,
        Calculate_cap_emi!$I$14:$I$21&amp;"|"&amp;Calculate_cap_emi!$L$14:$L$21,
        Calculate_cap_emi!$AD$14:$AD$21, "Not found", 0),"HPl",_xlfn.XLOOKUP(E21&amp;"|"&amp;B21,
        Calculate_cap_emi!$I$14:$I$21&amp;"|"&amp;Calculate_cap_emi!$L$14:$L$21,
        Calculate_cap_emi!$AG$14:$AG$21, "Not found", 0),"Missing")</f>
        <v>174.70451939924922</v>
      </c>
      <c r="M21" s="5"/>
      <c r="N21" s="5"/>
      <c r="O21" s="5"/>
      <c r="P21" s="5"/>
      <c r="Q21" s="5" cm="1">
        <f t="array" ref="Q21">_xlfn.SWITCH(F21,"R",_xlfn.XLOOKUP(E21&amp;"|"&amp;B21,
        Calculate_cap_emi!$I$14:$I$21&amp;"|"&amp;Calculate_cap_emi!$L$14:$L$21,
        Calculate_cap_emi!$AJ$14:$AJ$21, "Not found", 0),"Rb",_xlfn.XLOOKUP(E21&amp;"|"&amp;B21,
        Calculate_cap_emi!$I$14:$I$21&amp;"|"&amp;Calculate_cap_emi!$L$14:$L$21,
        Calculate_cap_emi!$AL$14:$AL$21, "Not found", 0),"Rl",_xlfn.XLOOKUP(E21&amp;"|"&amp;B21,
        Calculate_cap_emi!$I$14:$I$21&amp;"|"&amp;Calculate_cap_emi!$L$14:$L$21,
        Calculate_cap_emi!$AM$14:$AM$21, "Not found", 0),"HP",_xlfn.XLOOKUP(E21&amp;"|"&amp;B21,
        Calculate_cap_emi!$I$14:$I$21&amp;"|"&amp;Calculate_cap_emi!$L$14:$L$21,
        Calculate_cap_emi!$AK$14:$AK$21, "Not found", 0),"HPl",_xlfn.XLOOKUP(E21&amp;"|"&amp;B21,
        Calculate_cap_emi!$I$14:$I$21&amp;"|"&amp;Calculate_cap_emi!$L$14:$L$21,
        Calculate_cap_emi!$AN$14:$AN$21, "Not found", 0),"Missing")</f>
        <v>0</v>
      </c>
      <c r="R21" s="5" cm="1">
        <f t="array" ref="R21">_xlfn.SWITCH(F21,"R",_xlfn.XLOOKUP(E21&amp;"|"&amp;B21,
        Calculate_cap_emi!$I$14:$I$21&amp;"|"&amp;Calculate_cap_emi!$L$14:$L$21,
        Calculate_cap_emi!$AQ$14:$AQ$21, "Not found", 0),"Rb",_xlfn.XLOOKUP(E21&amp;"|"&amp;B21,
        Calculate_cap_emi!$I$14:$I$21&amp;"|"&amp;Calculate_cap_emi!$L$14:$L$21,
        Calculate_cap_emi!$AS$14:$AS$21, "Not found", 0),"Rl",_xlfn.XLOOKUP(E21&amp;"|"&amp;B21,
        Calculate_cap_emi!$I$14:$I$21&amp;"|"&amp;Calculate_cap_emi!$L$14:$L$21,
        Calculate_cap_emi!$AT$14:$AT$21, "Not found", 0),"HP",_xlfn.XLOOKUP(E21&amp;"|"&amp;B21,
        Calculate_cap_emi!$I$14:$I$21&amp;"|"&amp;Calculate_cap_emi!$L$14:$L$21,
        Calculate_cap_emi!$AR$14:$AR$21, "Not found", 0),"HPl",_xlfn.XLOOKUP(E21&amp;"|"&amp;B21,
        Calculate_cap_emi!$I$14:$I$21&amp;"|"&amp;Calculate_cap_emi!$L$14:$L$21,
        Calculate_cap_emi!$AU$14:$AU$21, "Not found", 0),"Missing")</f>
        <v>0.42955517647058761</v>
      </c>
      <c r="S21" s="5" cm="1">
        <f t="array" ref="S21">_xlfn.SWITCH(F21,"R",_xlfn.XLOOKUP(E21&amp;"|"&amp;B21,
        Calculate_cap_emi!$I$14:$I$21&amp;"|"&amp;Calculate_cap_emi!$L$14:$L$21,
        Calculate_cap_emi!$AX$14:$AX$21, "Not found", 0),"Rb",_xlfn.XLOOKUP(E21&amp;"|"&amp;B21,
        Calculate_cap_emi!$I$14:$I$21&amp;"|"&amp;Calculate_cap_emi!$L$14:$L$21,
        Calculate_cap_emi!$AZ$14:$AZ$21, "Not found", 0),"Rl",_xlfn.XLOOKUP(E21&amp;"|"&amp;B21,
        Calculate_cap_emi!$I$14:$I$21&amp;"|"&amp;Calculate_cap_emi!$L$14:$L$21,
        Calculate_cap_emi!$BA$14:$BA$21, "Not found", 0),"HP",_xlfn.XLOOKUP(E21&amp;"|"&amp;B21,
        Calculate_cap_emi!$I$14:$I$21&amp;"|"&amp;Calculate_cap_emi!$L$14:$L$21,
        Calculate_cap_emi!$AY$14:$AY$21, "Not found", 0),"HPl",_xlfn.XLOOKUP(E21&amp;"|"&amp;B21,
        Calculate_cap_emi!$I$14:$I$21&amp;"|"&amp;Calculate_cap_emi!$L$14:$L$21,
        Calculate_cap_emi!$BB$14:$BB$21, "Not found", 0),"Missing")</f>
        <v>12.015529411764717</v>
      </c>
      <c r="T21" s="5" cm="1">
        <f t="array" ref="T21">_xlfn.SWITCH(F21,"R",_xlfn.XLOOKUP(E21&amp;"|"&amp;B21,
        Calculate_cap_emi!$I$14:$I$21&amp;"|"&amp;Calculate_cap_emi!$L$14:$L$21,
        Calculate_cap_emi!$BE$14:$BE$21, "Not found", 0),"Rb",_xlfn.XLOOKUP(E21&amp;"|"&amp;B21,
        Calculate_cap_emi!$I$14:$I$21&amp;"|"&amp;Calculate_cap_emi!$L$14:$L$21,
        Calculate_cap_emi!$BG$14:$BG$21, "Not found", 0),"Rl",_xlfn.XLOOKUP(E21&amp;"|"&amp;B21,
        Calculate_cap_emi!$I$14:$I$21&amp;"|"&amp;Calculate_cap_emi!$L$14:$L$21,
        Calculate_cap_emi!$BH$14:$BH$21, "Not found", 0),"HP",_xlfn.XLOOKUP(E21&amp;"|"&amp;B21,
        Calculate_cap_emi!$I$14:$I$21&amp;"|"&amp;Calculate_cap_emi!$L$14:$L$21,
        Calculate_cap_emi!$BF$14:$BF$21, "Not found", 0),"HPl",_xlfn.XLOOKUP(E21&amp;"|"&amp;B21,
        Calculate_cap_emi!$I$14:$I$21&amp;"|"&amp;Calculate_cap_emi!$L$14:$L$21,
        Calculate_cap_emi!$BI$14:$BI$21, "Not found", 0),"Missing")</f>
        <v>0</v>
      </c>
    </row>
    <row r="22" spans="1:20" x14ac:dyDescent="0.25">
      <c r="A22" s="5" t="s">
        <v>7</v>
      </c>
      <c r="B22" s="5" t="str">
        <f t="shared" si="0"/>
        <v>Mod-Nom</v>
      </c>
      <c r="C22" s="5" t="str">
        <f t="shared" si="1"/>
        <v>Mod</v>
      </c>
      <c r="D22" s="5" t="str">
        <f t="shared" si="2"/>
        <v>Nom</v>
      </c>
      <c r="E22" s="5" t="s">
        <v>3</v>
      </c>
      <c r="F22" s="5" t="s">
        <v>15</v>
      </c>
      <c r="G22" s="5"/>
      <c r="H22" s="5"/>
      <c r="I22" s="5" cm="1">
        <f t="array" ref="I22">_xlfn.SWITCH(F22,"R",_xlfn.XLOOKUP(E22&amp;"|"&amp;B22,
        Calculate_cap_emi!$I$14:$I$21&amp;"|"&amp;Calculate_cap_emi!$L$14:$L$21,
        Calculate_cap_emi!$W$14:$W$21, "Not found", 0),"Rb",_xlfn.XLOOKUP(E22&amp;"|"&amp;B22,
        Calculate_cap_emi!$I$14:$I$21&amp;"|"&amp;Calculate_cap_emi!$L$14:$L$21,
        Calculate_cap_emi!$Y$14:$Y$21, "Not found", 0),"Rl",_xlfn.XLOOKUP(E22&amp;"|"&amp;B22,
        Calculate_cap_emi!$I$14:$I$21&amp;"|"&amp;Calculate_cap_emi!$L$14:$L$21,
        Calculate_cap_emi!$Z$14:$Z$21, "Not found", 0),0)</f>
        <v>4</v>
      </c>
      <c r="J22" s="5"/>
      <c r="K22" s="5"/>
      <c r="L22" s="5" cm="1">
        <f t="array" ref="L22">_xlfn.SWITCH(F22,"R",_xlfn.XLOOKUP(E22&amp;"|"&amp;B22,
        Calculate_cap_emi!$I$14:$I$21&amp;"|"&amp;Calculate_cap_emi!$L$14:$L$21,
        Calculate_cap_emi!$AC$14:$AC$21, "Not found", 0),"Rb",_xlfn.XLOOKUP(E22&amp;"|"&amp;B22,
        Calculate_cap_emi!$I$14:$I$21&amp;"|"&amp;Calculate_cap_emi!$L$14:$L$21,
        Calculate_cap_emi!$AE$14:$AE$21, "Not found", 0),"Rl",_xlfn.XLOOKUP(E22&amp;"|"&amp;B22,
        Calculate_cap_emi!$I$14:$I$21&amp;"|"&amp;Calculate_cap_emi!$L$14:$L$21,
        Calculate_cap_emi!$AF$14:$AF$21, "Not found", 0),"HP",_xlfn.XLOOKUP(E22&amp;"|"&amp;B22,
        Calculate_cap_emi!$I$14:$I$21&amp;"|"&amp;Calculate_cap_emi!$L$14:$L$21,
        Calculate_cap_emi!$AD$14:$AD$21, "Not found", 0),"HPl",_xlfn.XLOOKUP(E22&amp;"|"&amp;B22,
        Calculate_cap_emi!$I$14:$I$21&amp;"|"&amp;Calculate_cap_emi!$L$14:$L$21,
        Calculate_cap_emi!$AG$14:$AG$21, "Not found", 0),"Missing")</f>
        <v>349.40903879849844</v>
      </c>
      <c r="M22" s="5"/>
      <c r="N22" s="5"/>
      <c r="O22" s="5"/>
      <c r="P22" s="5"/>
      <c r="Q22" s="5" cm="1">
        <f t="array" ref="Q22">_xlfn.SWITCH(F22,"R",_xlfn.XLOOKUP(E22&amp;"|"&amp;B22,
        Calculate_cap_emi!$I$14:$I$21&amp;"|"&amp;Calculate_cap_emi!$L$14:$L$21,
        Calculate_cap_emi!$AJ$14:$AJ$21, "Not found", 0),"Rb",_xlfn.XLOOKUP(E22&amp;"|"&amp;B22,
        Calculate_cap_emi!$I$14:$I$21&amp;"|"&amp;Calculate_cap_emi!$L$14:$L$21,
        Calculate_cap_emi!$AL$14:$AL$21, "Not found", 0),"Rl",_xlfn.XLOOKUP(E22&amp;"|"&amp;B22,
        Calculate_cap_emi!$I$14:$I$21&amp;"|"&amp;Calculate_cap_emi!$L$14:$L$21,
        Calculate_cap_emi!$AM$14:$AM$21, "Not found", 0),"HP",_xlfn.XLOOKUP(E22&amp;"|"&amp;B22,
        Calculate_cap_emi!$I$14:$I$21&amp;"|"&amp;Calculate_cap_emi!$L$14:$L$21,
        Calculate_cap_emi!$AK$14:$AK$21, "Not found", 0),"HPl",_xlfn.XLOOKUP(E22&amp;"|"&amp;B22,
        Calculate_cap_emi!$I$14:$I$21&amp;"|"&amp;Calculate_cap_emi!$L$14:$L$21,
        Calculate_cap_emi!$AN$14:$AN$21, "Not found", 0),"Missing")</f>
        <v>0</v>
      </c>
      <c r="R22" s="5" cm="1">
        <f t="array" ref="R22">_xlfn.SWITCH(F22,"R",_xlfn.XLOOKUP(E22&amp;"|"&amp;B22,
        Calculate_cap_emi!$I$14:$I$21&amp;"|"&amp;Calculate_cap_emi!$L$14:$L$21,
        Calculate_cap_emi!$AQ$14:$AQ$21, "Not found", 0),"Rb",_xlfn.XLOOKUP(E22&amp;"|"&amp;B22,
        Calculate_cap_emi!$I$14:$I$21&amp;"|"&amp;Calculate_cap_emi!$L$14:$L$21,
        Calculate_cap_emi!$AS$14:$AS$21, "Not found", 0),"Rl",_xlfn.XLOOKUP(E22&amp;"|"&amp;B22,
        Calculate_cap_emi!$I$14:$I$21&amp;"|"&amp;Calculate_cap_emi!$L$14:$L$21,
        Calculate_cap_emi!$AT$14:$AT$21, "Not found", 0),"HP",_xlfn.XLOOKUP(E22&amp;"|"&amp;B22,
        Calculate_cap_emi!$I$14:$I$21&amp;"|"&amp;Calculate_cap_emi!$L$14:$L$21,
        Calculate_cap_emi!$AR$14:$AR$21, "Not found", 0),"HPl",_xlfn.XLOOKUP(E22&amp;"|"&amp;B22,
        Calculate_cap_emi!$I$14:$I$21&amp;"|"&amp;Calculate_cap_emi!$L$14:$L$21,
        Calculate_cap_emi!$AU$14:$AU$21, "Not found", 0),"Missing")</f>
        <v>0.85911035294117521</v>
      </c>
      <c r="S22" s="5" cm="1">
        <f t="array" ref="S22">_xlfn.SWITCH(F22,"R",_xlfn.XLOOKUP(E22&amp;"|"&amp;B22,
        Calculate_cap_emi!$I$14:$I$21&amp;"|"&amp;Calculate_cap_emi!$L$14:$L$21,
        Calculate_cap_emi!$AX$14:$AX$21, "Not found", 0),"Rb",_xlfn.XLOOKUP(E22&amp;"|"&amp;B22,
        Calculate_cap_emi!$I$14:$I$21&amp;"|"&amp;Calculate_cap_emi!$L$14:$L$21,
        Calculate_cap_emi!$AZ$14:$AZ$21, "Not found", 0),"Rl",_xlfn.XLOOKUP(E22&amp;"|"&amp;B22,
        Calculate_cap_emi!$I$14:$I$21&amp;"|"&amp;Calculate_cap_emi!$L$14:$L$21,
        Calculate_cap_emi!$BA$14:$BA$21, "Not found", 0),"HP",_xlfn.XLOOKUP(E22&amp;"|"&amp;B22,
        Calculate_cap_emi!$I$14:$I$21&amp;"|"&amp;Calculate_cap_emi!$L$14:$L$21,
        Calculate_cap_emi!$AY$14:$AY$21, "Not found", 0),"HPl",_xlfn.XLOOKUP(E22&amp;"|"&amp;B22,
        Calculate_cap_emi!$I$14:$I$21&amp;"|"&amp;Calculate_cap_emi!$L$14:$L$21,
        Calculate_cap_emi!$BB$14:$BB$21, "Not found", 0),"Missing")</f>
        <v>24.031058823529435</v>
      </c>
      <c r="T22" s="5" cm="1">
        <f t="array" ref="T22">_xlfn.SWITCH(F22,"R",_xlfn.XLOOKUP(E22&amp;"|"&amp;B22,
        Calculate_cap_emi!$I$14:$I$21&amp;"|"&amp;Calculate_cap_emi!$L$14:$L$21,
        Calculate_cap_emi!$BE$14:$BE$21, "Not found", 0),"Rb",_xlfn.XLOOKUP(E22&amp;"|"&amp;B22,
        Calculate_cap_emi!$I$14:$I$21&amp;"|"&amp;Calculate_cap_emi!$L$14:$L$21,
        Calculate_cap_emi!$BG$14:$BG$21, "Not found", 0),"Rl",_xlfn.XLOOKUP(E22&amp;"|"&amp;B22,
        Calculate_cap_emi!$I$14:$I$21&amp;"|"&amp;Calculate_cap_emi!$L$14:$L$21,
        Calculate_cap_emi!$BH$14:$BH$21, "Not found", 0),"HP",_xlfn.XLOOKUP(E22&amp;"|"&amp;B22,
        Calculate_cap_emi!$I$14:$I$21&amp;"|"&amp;Calculate_cap_emi!$L$14:$L$21,
        Calculate_cap_emi!$BF$14:$BF$21, "Not found", 0),"HPl",_xlfn.XLOOKUP(E22&amp;"|"&amp;B22,
        Calculate_cap_emi!$I$14:$I$21&amp;"|"&amp;Calculate_cap_emi!$L$14:$L$21,
        Calculate_cap_emi!$BI$14:$BI$21, "Not found", 0),"Missing")</f>
        <v>0</v>
      </c>
    </row>
    <row r="23" spans="1:20" x14ac:dyDescent="0.25">
      <c r="A23" s="5" t="s">
        <v>8</v>
      </c>
      <c r="B23" s="5" t="str">
        <f t="shared" si="0"/>
        <v>Mod-Nom</v>
      </c>
      <c r="C23" s="5" t="str">
        <f t="shared" si="1"/>
        <v>Mod</v>
      </c>
      <c r="D23" s="5" t="str">
        <f t="shared" si="2"/>
        <v>Nom</v>
      </c>
      <c r="E23" s="5" t="s">
        <v>3</v>
      </c>
      <c r="F23" s="5" t="s">
        <v>15</v>
      </c>
      <c r="G23" s="5"/>
      <c r="H23" s="5"/>
      <c r="I23" s="5" cm="1">
        <f t="array" ref="I23">_xlfn.SWITCH(F23,"R",_xlfn.XLOOKUP(E23&amp;"|"&amp;B23,
        Calculate_cap_emi!$I$14:$I$21&amp;"|"&amp;Calculate_cap_emi!$L$14:$L$21,
        Calculate_cap_emi!$W$14:$W$21, "Not found", 0),"Rb",_xlfn.XLOOKUP(E23&amp;"|"&amp;B23,
        Calculate_cap_emi!$I$14:$I$21&amp;"|"&amp;Calculate_cap_emi!$L$14:$L$21,
        Calculate_cap_emi!$Y$14:$Y$21, "Not found", 0),"Rl",_xlfn.XLOOKUP(E23&amp;"|"&amp;B23,
        Calculate_cap_emi!$I$14:$I$21&amp;"|"&amp;Calculate_cap_emi!$L$14:$L$21,
        Calculate_cap_emi!$Z$14:$Z$21, "Not found", 0),0)</f>
        <v>4</v>
      </c>
      <c r="J23" s="5"/>
      <c r="K23" s="5"/>
      <c r="L23" s="5" cm="1">
        <f t="array" ref="L23">_xlfn.SWITCH(F23,"R",_xlfn.XLOOKUP(E23&amp;"|"&amp;B23,
        Calculate_cap_emi!$I$14:$I$21&amp;"|"&amp;Calculate_cap_emi!$L$14:$L$21,
        Calculate_cap_emi!$AC$14:$AC$21, "Not found", 0),"Rb",_xlfn.XLOOKUP(E23&amp;"|"&amp;B23,
        Calculate_cap_emi!$I$14:$I$21&amp;"|"&amp;Calculate_cap_emi!$L$14:$L$21,
        Calculate_cap_emi!$AE$14:$AE$21, "Not found", 0),"Rl",_xlfn.XLOOKUP(E23&amp;"|"&amp;B23,
        Calculate_cap_emi!$I$14:$I$21&amp;"|"&amp;Calculate_cap_emi!$L$14:$L$21,
        Calculate_cap_emi!$AF$14:$AF$21, "Not found", 0),"HP",_xlfn.XLOOKUP(E23&amp;"|"&amp;B23,
        Calculate_cap_emi!$I$14:$I$21&amp;"|"&amp;Calculate_cap_emi!$L$14:$L$21,
        Calculate_cap_emi!$AD$14:$AD$21, "Not found", 0),"HPl",_xlfn.XLOOKUP(E23&amp;"|"&amp;B23,
        Calculate_cap_emi!$I$14:$I$21&amp;"|"&amp;Calculate_cap_emi!$L$14:$L$21,
        Calculate_cap_emi!$AG$14:$AG$21, "Not found", 0),"Missing")</f>
        <v>349.40903879849844</v>
      </c>
      <c r="M23" s="5"/>
      <c r="N23" s="5"/>
      <c r="O23" s="5"/>
      <c r="P23" s="5"/>
      <c r="Q23" s="5" cm="1">
        <f t="array" ref="Q23">_xlfn.SWITCH(F23,"R",_xlfn.XLOOKUP(E23&amp;"|"&amp;B23,
        Calculate_cap_emi!$I$14:$I$21&amp;"|"&amp;Calculate_cap_emi!$L$14:$L$21,
        Calculate_cap_emi!$AJ$14:$AJ$21, "Not found", 0),"Rb",_xlfn.XLOOKUP(E23&amp;"|"&amp;B23,
        Calculate_cap_emi!$I$14:$I$21&amp;"|"&amp;Calculate_cap_emi!$L$14:$L$21,
        Calculate_cap_emi!$AL$14:$AL$21, "Not found", 0),"Rl",_xlfn.XLOOKUP(E23&amp;"|"&amp;B23,
        Calculate_cap_emi!$I$14:$I$21&amp;"|"&amp;Calculate_cap_emi!$L$14:$L$21,
        Calculate_cap_emi!$AM$14:$AM$21, "Not found", 0),"HP",_xlfn.XLOOKUP(E23&amp;"|"&amp;B23,
        Calculate_cap_emi!$I$14:$I$21&amp;"|"&amp;Calculate_cap_emi!$L$14:$L$21,
        Calculate_cap_emi!$AK$14:$AK$21, "Not found", 0),"HPl",_xlfn.XLOOKUP(E23&amp;"|"&amp;B23,
        Calculate_cap_emi!$I$14:$I$21&amp;"|"&amp;Calculate_cap_emi!$L$14:$L$21,
        Calculate_cap_emi!$AN$14:$AN$21, "Not found", 0),"Missing")</f>
        <v>0</v>
      </c>
      <c r="R23" s="5" cm="1">
        <f t="array" ref="R23">_xlfn.SWITCH(F23,"R",_xlfn.XLOOKUP(E23&amp;"|"&amp;B23,
        Calculate_cap_emi!$I$14:$I$21&amp;"|"&amp;Calculate_cap_emi!$L$14:$L$21,
        Calculate_cap_emi!$AQ$14:$AQ$21, "Not found", 0),"Rb",_xlfn.XLOOKUP(E23&amp;"|"&amp;B23,
        Calculate_cap_emi!$I$14:$I$21&amp;"|"&amp;Calculate_cap_emi!$L$14:$L$21,
        Calculate_cap_emi!$AS$14:$AS$21, "Not found", 0),"Rl",_xlfn.XLOOKUP(E23&amp;"|"&amp;B23,
        Calculate_cap_emi!$I$14:$I$21&amp;"|"&amp;Calculate_cap_emi!$L$14:$L$21,
        Calculate_cap_emi!$AT$14:$AT$21, "Not found", 0),"HP",_xlfn.XLOOKUP(E23&amp;"|"&amp;B23,
        Calculate_cap_emi!$I$14:$I$21&amp;"|"&amp;Calculate_cap_emi!$L$14:$L$21,
        Calculate_cap_emi!$AR$14:$AR$21, "Not found", 0),"HPl",_xlfn.XLOOKUP(E23&amp;"|"&amp;B23,
        Calculate_cap_emi!$I$14:$I$21&amp;"|"&amp;Calculate_cap_emi!$L$14:$L$21,
        Calculate_cap_emi!$AU$14:$AU$21, "Not found", 0),"Missing")</f>
        <v>0.85911035294117521</v>
      </c>
      <c r="S23" s="5" cm="1">
        <f t="array" ref="S23">_xlfn.SWITCH(F23,"R",_xlfn.XLOOKUP(E23&amp;"|"&amp;B23,
        Calculate_cap_emi!$I$14:$I$21&amp;"|"&amp;Calculate_cap_emi!$L$14:$L$21,
        Calculate_cap_emi!$AX$14:$AX$21, "Not found", 0),"Rb",_xlfn.XLOOKUP(E23&amp;"|"&amp;B23,
        Calculate_cap_emi!$I$14:$I$21&amp;"|"&amp;Calculate_cap_emi!$L$14:$L$21,
        Calculate_cap_emi!$AZ$14:$AZ$21, "Not found", 0),"Rl",_xlfn.XLOOKUP(E23&amp;"|"&amp;B23,
        Calculate_cap_emi!$I$14:$I$21&amp;"|"&amp;Calculate_cap_emi!$L$14:$L$21,
        Calculate_cap_emi!$BA$14:$BA$21, "Not found", 0),"HP",_xlfn.XLOOKUP(E23&amp;"|"&amp;B23,
        Calculate_cap_emi!$I$14:$I$21&amp;"|"&amp;Calculate_cap_emi!$L$14:$L$21,
        Calculate_cap_emi!$AY$14:$AY$21, "Not found", 0),"HPl",_xlfn.XLOOKUP(E23&amp;"|"&amp;B23,
        Calculate_cap_emi!$I$14:$I$21&amp;"|"&amp;Calculate_cap_emi!$L$14:$L$21,
        Calculate_cap_emi!$BB$14:$BB$21, "Not found", 0),"Missing")</f>
        <v>24.031058823529435</v>
      </c>
      <c r="T23" s="5" cm="1">
        <f t="array" ref="T23">_xlfn.SWITCH(F23,"R",_xlfn.XLOOKUP(E23&amp;"|"&amp;B23,
        Calculate_cap_emi!$I$14:$I$21&amp;"|"&amp;Calculate_cap_emi!$L$14:$L$21,
        Calculate_cap_emi!$BE$14:$BE$21, "Not found", 0),"Rb",_xlfn.XLOOKUP(E23&amp;"|"&amp;B23,
        Calculate_cap_emi!$I$14:$I$21&amp;"|"&amp;Calculate_cap_emi!$L$14:$L$21,
        Calculate_cap_emi!$BG$14:$BG$21, "Not found", 0),"Rl",_xlfn.XLOOKUP(E23&amp;"|"&amp;B23,
        Calculate_cap_emi!$I$14:$I$21&amp;"|"&amp;Calculate_cap_emi!$L$14:$L$21,
        Calculate_cap_emi!$BH$14:$BH$21, "Not found", 0),"HP",_xlfn.XLOOKUP(E23&amp;"|"&amp;B23,
        Calculate_cap_emi!$I$14:$I$21&amp;"|"&amp;Calculate_cap_emi!$L$14:$L$21,
        Calculate_cap_emi!$BF$14:$BF$21, "Not found", 0),"HPl",_xlfn.XLOOKUP(E23&amp;"|"&amp;B23,
        Calculate_cap_emi!$I$14:$I$21&amp;"|"&amp;Calculate_cap_emi!$L$14:$L$21,
        Calculate_cap_emi!$BI$14:$BI$21, "Not found", 0),"Missing")</f>
        <v>0</v>
      </c>
    </row>
    <row r="24" spans="1:20" x14ac:dyDescent="0.25">
      <c r="A24" s="5" t="s">
        <v>9</v>
      </c>
      <c r="B24" s="5" t="str">
        <f t="shared" si="0"/>
        <v>Mod-H1</v>
      </c>
      <c r="C24" s="5" t="str">
        <f t="shared" si="1"/>
        <v>Mod</v>
      </c>
      <c r="D24" s="5" t="str">
        <f t="shared" si="2"/>
        <v>H1</v>
      </c>
      <c r="E24" s="5" t="s">
        <v>3</v>
      </c>
      <c r="F24" s="5" t="s">
        <v>15</v>
      </c>
      <c r="G24" s="5"/>
      <c r="H24" s="5"/>
      <c r="I24" s="5" cm="1">
        <f t="array" ref="I24">_xlfn.SWITCH(F24,"R",_xlfn.XLOOKUP(E24&amp;"|"&amp;B24,
        Calculate_cap_emi!$I$14:$I$21&amp;"|"&amp;Calculate_cap_emi!$L$14:$L$21,
        Calculate_cap_emi!$W$14:$W$21, "Not found", 0),"Rb",_xlfn.XLOOKUP(E24&amp;"|"&amp;B24,
        Calculate_cap_emi!$I$14:$I$21&amp;"|"&amp;Calculate_cap_emi!$L$14:$L$21,
        Calculate_cap_emi!$Y$14:$Y$21, "Not found", 0),"Rl",_xlfn.XLOOKUP(E24&amp;"|"&amp;B24,
        Calculate_cap_emi!$I$14:$I$21&amp;"|"&amp;Calculate_cap_emi!$L$14:$L$21,
        Calculate_cap_emi!$Z$14:$Z$21, "Not found", 0),0)</f>
        <v>4</v>
      </c>
      <c r="J24" s="5"/>
      <c r="K24" s="5"/>
      <c r="L24" s="5" cm="1">
        <f t="array" ref="L24">_xlfn.SWITCH(F24,"R",_xlfn.XLOOKUP(E24&amp;"|"&amp;B24,
        Calculate_cap_emi!$I$14:$I$21&amp;"|"&amp;Calculate_cap_emi!$L$14:$L$21,
        Calculate_cap_emi!$AC$14:$AC$21, "Not found", 0),"Rb",_xlfn.XLOOKUP(E24&amp;"|"&amp;B24,
        Calculate_cap_emi!$I$14:$I$21&amp;"|"&amp;Calculate_cap_emi!$L$14:$L$21,
        Calculate_cap_emi!$AE$14:$AE$21, "Not found", 0),"Rl",_xlfn.XLOOKUP(E24&amp;"|"&amp;B24,
        Calculate_cap_emi!$I$14:$I$21&amp;"|"&amp;Calculate_cap_emi!$L$14:$L$21,
        Calculate_cap_emi!$AF$14:$AF$21, "Not found", 0),"HP",_xlfn.XLOOKUP(E24&amp;"|"&amp;B24,
        Calculate_cap_emi!$I$14:$I$21&amp;"|"&amp;Calculate_cap_emi!$L$14:$L$21,
        Calculate_cap_emi!$AD$14:$AD$21, "Not found", 0),"HPl",_xlfn.XLOOKUP(E24&amp;"|"&amp;B24,
        Calculate_cap_emi!$I$14:$I$21&amp;"|"&amp;Calculate_cap_emi!$L$14:$L$21,
        Calculate_cap_emi!$AG$14:$AG$21, "Not found", 0),"Missing")</f>
        <v>349.40903879849844</v>
      </c>
      <c r="M24" s="5"/>
      <c r="N24" s="5"/>
      <c r="O24" s="5"/>
      <c r="P24" s="5"/>
      <c r="Q24" s="5" cm="1">
        <f t="array" ref="Q24">_xlfn.SWITCH(F24,"R",_xlfn.XLOOKUP(E24&amp;"|"&amp;B24,
        Calculate_cap_emi!$I$14:$I$21&amp;"|"&amp;Calculate_cap_emi!$L$14:$L$21,
        Calculate_cap_emi!$AJ$14:$AJ$21, "Not found", 0),"Rb",_xlfn.XLOOKUP(E24&amp;"|"&amp;B24,
        Calculate_cap_emi!$I$14:$I$21&amp;"|"&amp;Calculate_cap_emi!$L$14:$L$21,
        Calculate_cap_emi!$AL$14:$AL$21, "Not found", 0),"Rl",_xlfn.XLOOKUP(E24&amp;"|"&amp;B24,
        Calculate_cap_emi!$I$14:$I$21&amp;"|"&amp;Calculate_cap_emi!$L$14:$L$21,
        Calculate_cap_emi!$AM$14:$AM$21, "Not found", 0),"HP",_xlfn.XLOOKUP(E24&amp;"|"&amp;B24,
        Calculate_cap_emi!$I$14:$I$21&amp;"|"&amp;Calculate_cap_emi!$L$14:$L$21,
        Calculate_cap_emi!$AK$14:$AK$21, "Not found", 0),"HPl",_xlfn.XLOOKUP(E24&amp;"|"&amp;B24,
        Calculate_cap_emi!$I$14:$I$21&amp;"|"&amp;Calculate_cap_emi!$L$14:$L$21,
        Calculate_cap_emi!$AN$14:$AN$21, "Not found", 0),"Missing")</f>
        <v>0</v>
      </c>
      <c r="R24" s="5" cm="1">
        <f t="array" ref="R24">_xlfn.SWITCH(F24,"R",_xlfn.XLOOKUP(E24&amp;"|"&amp;B24,
        Calculate_cap_emi!$I$14:$I$21&amp;"|"&amp;Calculate_cap_emi!$L$14:$L$21,
        Calculate_cap_emi!$AQ$14:$AQ$21, "Not found", 0),"Rb",_xlfn.XLOOKUP(E24&amp;"|"&amp;B24,
        Calculate_cap_emi!$I$14:$I$21&amp;"|"&amp;Calculate_cap_emi!$L$14:$L$21,
        Calculate_cap_emi!$AS$14:$AS$21, "Not found", 0),"Rl",_xlfn.XLOOKUP(E24&amp;"|"&amp;B24,
        Calculate_cap_emi!$I$14:$I$21&amp;"|"&amp;Calculate_cap_emi!$L$14:$L$21,
        Calculate_cap_emi!$AT$14:$AT$21, "Not found", 0),"HP",_xlfn.XLOOKUP(E24&amp;"|"&amp;B24,
        Calculate_cap_emi!$I$14:$I$21&amp;"|"&amp;Calculate_cap_emi!$L$14:$L$21,
        Calculate_cap_emi!$AR$14:$AR$21, "Not found", 0),"HPl",_xlfn.XLOOKUP(E24&amp;"|"&amp;B24,
        Calculate_cap_emi!$I$14:$I$21&amp;"|"&amp;Calculate_cap_emi!$L$14:$L$21,
        Calculate_cap_emi!$AU$14:$AU$21, "Not found", 0),"Missing")</f>
        <v>0.85911035294117521</v>
      </c>
      <c r="S24" s="5" cm="1">
        <f t="array" ref="S24">_xlfn.SWITCH(F24,"R",_xlfn.XLOOKUP(E24&amp;"|"&amp;B24,
        Calculate_cap_emi!$I$14:$I$21&amp;"|"&amp;Calculate_cap_emi!$L$14:$L$21,
        Calculate_cap_emi!$AX$14:$AX$21, "Not found", 0),"Rb",_xlfn.XLOOKUP(E24&amp;"|"&amp;B24,
        Calculate_cap_emi!$I$14:$I$21&amp;"|"&amp;Calculate_cap_emi!$L$14:$L$21,
        Calculate_cap_emi!$AZ$14:$AZ$21, "Not found", 0),"Rl",_xlfn.XLOOKUP(E24&amp;"|"&amp;B24,
        Calculate_cap_emi!$I$14:$I$21&amp;"|"&amp;Calculate_cap_emi!$L$14:$L$21,
        Calculate_cap_emi!$BA$14:$BA$21, "Not found", 0),"HP",_xlfn.XLOOKUP(E24&amp;"|"&amp;B24,
        Calculate_cap_emi!$I$14:$I$21&amp;"|"&amp;Calculate_cap_emi!$L$14:$L$21,
        Calculate_cap_emi!$AY$14:$AY$21, "Not found", 0),"HPl",_xlfn.XLOOKUP(E24&amp;"|"&amp;B24,
        Calculate_cap_emi!$I$14:$I$21&amp;"|"&amp;Calculate_cap_emi!$L$14:$L$21,
        Calculate_cap_emi!$BB$14:$BB$21, "Not found", 0),"Missing")</f>
        <v>24.031058823529435</v>
      </c>
      <c r="T24" s="5" cm="1">
        <f t="array" ref="T24">_xlfn.SWITCH(F24,"R",_xlfn.XLOOKUP(E24&amp;"|"&amp;B24,
        Calculate_cap_emi!$I$14:$I$21&amp;"|"&amp;Calculate_cap_emi!$L$14:$L$21,
        Calculate_cap_emi!$BE$14:$BE$21, "Not found", 0),"Rb",_xlfn.XLOOKUP(E24&amp;"|"&amp;B24,
        Calculate_cap_emi!$I$14:$I$21&amp;"|"&amp;Calculate_cap_emi!$L$14:$L$21,
        Calculate_cap_emi!$BG$14:$BG$21, "Not found", 0),"Rl",_xlfn.XLOOKUP(E24&amp;"|"&amp;B24,
        Calculate_cap_emi!$I$14:$I$21&amp;"|"&amp;Calculate_cap_emi!$L$14:$L$21,
        Calculate_cap_emi!$BH$14:$BH$21, "Not found", 0),"HP",_xlfn.XLOOKUP(E24&amp;"|"&amp;B24,
        Calculate_cap_emi!$I$14:$I$21&amp;"|"&amp;Calculate_cap_emi!$L$14:$L$21,
        Calculate_cap_emi!$BF$14:$BF$21, "Not found", 0),"HPl",_xlfn.XLOOKUP(E24&amp;"|"&amp;B24,
        Calculate_cap_emi!$I$14:$I$21&amp;"|"&amp;Calculate_cap_emi!$L$14:$L$21,
        Calculate_cap_emi!$BI$14:$BI$21, "Not found", 0),"Missing")</f>
        <v>0</v>
      </c>
    </row>
    <row r="25" spans="1:20" x14ac:dyDescent="0.25">
      <c r="A25" s="5" t="s">
        <v>10</v>
      </c>
      <c r="B25" s="5" t="str">
        <f t="shared" si="0"/>
        <v>Mod-H1</v>
      </c>
      <c r="C25" s="5" t="str">
        <f t="shared" si="1"/>
        <v>Mod</v>
      </c>
      <c r="D25" s="5" t="str">
        <f t="shared" si="2"/>
        <v>H1</v>
      </c>
      <c r="E25" s="5" t="s">
        <v>3</v>
      </c>
      <c r="F25" s="5" t="s">
        <v>15</v>
      </c>
      <c r="G25" s="5"/>
      <c r="H25" s="5"/>
      <c r="I25" s="5" cm="1">
        <f t="array" ref="I25">_xlfn.SWITCH(F25,"R",_xlfn.XLOOKUP(E25&amp;"|"&amp;B25,
        Calculate_cap_emi!$I$14:$I$21&amp;"|"&amp;Calculate_cap_emi!$L$14:$L$21,
        Calculate_cap_emi!$W$14:$W$21, "Not found", 0),"Rb",_xlfn.XLOOKUP(E25&amp;"|"&amp;B25,
        Calculate_cap_emi!$I$14:$I$21&amp;"|"&amp;Calculate_cap_emi!$L$14:$L$21,
        Calculate_cap_emi!$Y$14:$Y$21, "Not found", 0),"Rl",_xlfn.XLOOKUP(E25&amp;"|"&amp;B25,
        Calculate_cap_emi!$I$14:$I$21&amp;"|"&amp;Calculate_cap_emi!$L$14:$L$21,
        Calculate_cap_emi!$Z$14:$Z$21, "Not found", 0),0)</f>
        <v>4</v>
      </c>
      <c r="J25" s="5"/>
      <c r="K25" s="5"/>
      <c r="L25" s="5" cm="1">
        <f t="array" ref="L25">_xlfn.SWITCH(F25,"R",_xlfn.XLOOKUP(E25&amp;"|"&amp;B25,
        Calculate_cap_emi!$I$14:$I$21&amp;"|"&amp;Calculate_cap_emi!$L$14:$L$21,
        Calculate_cap_emi!$AC$14:$AC$21, "Not found", 0),"Rb",_xlfn.XLOOKUP(E25&amp;"|"&amp;B25,
        Calculate_cap_emi!$I$14:$I$21&amp;"|"&amp;Calculate_cap_emi!$L$14:$L$21,
        Calculate_cap_emi!$AE$14:$AE$21, "Not found", 0),"Rl",_xlfn.XLOOKUP(E25&amp;"|"&amp;B25,
        Calculate_cap_emi!$I$14:$I$21&amp;"|"&amp;Calculate_cap_emi!$L$14:$L$21,
        Calculate_cap_emi!$AF$14:$AF$21, "Not found", 0),"HP",_xlfn.XLOOKUP(E25&amp;"|"&amp;B25,
        Calculate_cap_emi!$I$14:$I$21&amp;"|"&amp;Calculate_cap_emi!$L$14:$L$21,
        Calculate_cap_emi!$AD$14:$AD$21, "Not found", 0),"HPl",_xlfn.XLOOKUP(E25&amp;"|"&amp;B25,
        Calculate_cap_emi!$I$14:$I$21&amp;"|"&amp;Calculate_cap_emi!$L$14:$L$21,
        Calculate_cap_emi!$AG$14:$AG$21, "Not found", 0),"Missing")</f>
        <v>349.40903879849844</v>
      </c>
      <c r="M25" s="5"/>
      <c r="N25" s="5"/>
      <c r="O25" s="5"/>
      <c r="P25" s="5"/>
      <c r="Q25" s="5" cm="1">
        <f t="array" ref="Q25">_xlfn.SWITCH(F25,"R",_xlfn.XLOOKUP(E25&amp;"|"&amp;B25,
        Calculate_cap_emi!$I$14:$I$21&amp;"|"&amp;Calculate_cap_emi!$L$14:$L$21,
        Calculate_cap_emi!$AJ$14:$AJ$21, "Not found", 0),"Rb",_xlfn.XLOOKUP(E25&amp;"|"&amp;B25,
        Calculate_cap_emi!$I$14:$I$21&amp;"|"&amp;Calculate_cap_emi!$L$14:$L$21,
        Calculate_cap_emi!$AL$14:$AL$21, "Not found", 0),"Rl",_xlfn.XLOOKUP(E25&amp;"|"&amp;B25,
        Calculate_cap_emi!$I$14:$I$21&amp;"|"&amp;Calculate_cap_emi!$L$14:$L$21,
        Calculate_cap_emi!$AM$14:$AM$21, "Not found", 0),"HP",_xlfn.XLOOKUP(E25&amp;"|"&amp;B25,
        Calculate_cap_emi!$I$14:$I$21&amp;"|"&amp;Calculate_cap_emi!$L$14:$L$21,
        Calculate_cap_emi!$AK$14:$AK$21, "Not found", 0),"HPl",_xlfn.XLOOKUP(E25&amp;"|"&amp;B25,
        Calculate_cap_emi!$I$14:$I$21&amp;"|"&amp;Calculate_cap_emi!$L$14:$L$21,
        Calculate_cap_emi!$AN$14:$AN$21, "Not found", 0),"Missing")</f>
        <v>0</v>
      </c>
      <c r="R25" s="5" cm="1">
        <f t="array" ref="R25">_xlfn.SWITCH(F25,"R",_xlfn.XLOOKUP(E25&amp;"|"&amp;B25,
        Calculate_cap_emi!$I$14:$I$21&amp;"|"&amp;Calculate_cap_emi!$L$14:$L$21,
        Calculate_cap_emi!$AQ$14:$AQ$21, "Not found", 0),"Rb",_xlfn.XLOOKUP(E25&amp;"|"&amp;B25,
        Calculate_cap_emi!$I$14:$I$21&amp;"|"&amp;Calculate_cap_emi!$L$14:$L$21,
        Calculate_cap_emi!$AS$14:$AS$21, "Not found", 0),"Rl",_xlfn.XLOOKUP(E25&amp;"|"&amp;B25,
        Calculate_cap_emi!$I$14:$I$21&amp;"|"&amp;Calculate_cap_emi!$L$14:$L$21,
        Calculate_cap_emi!$AT$14:$AT$21, "Not found", 0),"HP",_xlfn.XLOOKUP(E25&amp;"|"&amp;B25,
        Calculate_cap_emi!$I$14:$I$21&amp;"|"&amp;Calculate_cap_emi!$L$14:$L$21,
        Calculate_cap_emi!$AR$14:$AR$21, "Not found", 0),"HPl",_xlfn.XLOOKUP(E25&amp;"|"&amp;B25,
        Calculate_cap_emi!$I$14:$I$21&amp;"|"&amp;Calculate_cap_emi!$L$14:$L$21,
        Calculate_cap_emi!$AU$14:$AU$21, "Not found", 0),"Missing")</f>
        <v>0.85911035294117521</v>
      </c>
      <c r="S25" s="5" cm="1">
        <f t="array" ref="S25">_xlfn.SWITCH(F25,"R",_xlfn.XLOOKUP(E25&amp;"|"&amp;B25,
        Calculate_cap_emi!$I$14:$I$21&amp;"|"&amp;Calculate_cap_emi!$L$14:$L$21,
        Calculate_cap_emi!$AX$14:$AX$21, "Not found", 0),"Rb",_xlfn.XLOOKUP(E25&amp;"|"&amp;B25,
        Calculate_cap_emi!$I$14:$I$21&amp;"|"&amp;Calculate_cap_emi!$L$14:$L$21,
        Calculate_cap_emi!$AZ$14:$AZ$21, "Not found", 0),"Rl",_xlfn.XLOOKUP(E25&amp;"|"&amp;B25,
        Calculate_cap_emi!$I$14:$I$21&amp;"|"&amp;Calculate_cap_emi!$L$14:$L$21,
        Calculate_cap_emi!$BA$14:$BA$21, "Not found", 0),"HP",_xlfn.XLOOKUP(E25&amp;"|"&amp;B25,
        Calculate_cap_emi!$I$14:$I$21&amp;"|"&amp;Calculate_cap_emi!$L$14:$L$21,
        Calculate_cap_emi!$AY$14:$AY$21, "Not found", 0),"HPl",_xlfn.XLOOKUP(E25&amp;"|"&amp;B25,
        Calculate_cap_emi!$I$14:$I$21&amp;"|"&amp;Calculate_cap_emi!$L$14:$L$21,
        Calculate_cap_emi!$BB$14:$BB$21, "Not found", 0),"Missing")</f>
        <v>24.031058823529435</v>
      </c>
      <c r="T25" s="5" cm="1">
        <f t="array" ref="T25">_xlfn.SWITCH(F25,"R",_xlfn.XLOOKUP(E25&amp;"|"&amp;B25,
        Calculate_cap_emi!$I$14:$I$21&amp;"|"&amp;Calculate_cap_emi!$L$14:$L$21,
        Calculate_cap_emi!$BE$14:$BE$21, "Not found", 0),"Rb",_xlfn.XLOOKUP(E25&amp;"|"&amp;B25,
        Calculate_cap_emi!$I$14:$I$21&amp;"|"&amp;Calculate_cap_emi!$L$14:$L$21,
        Calculate_cap_emi!$BG$14:$BG$21, "Not found", 0),"Rl",_xlfn.XLOOKUP(E25&amp;"|"&amp;B25,
        Calculate_cap_emi!$I$14:$I$21&amp;"|"&amp;Calculate_cap_emi!$L$14:$L$21,
        Calculate_cap_emi!$BH$14:$BH$21, "Not found", 0),"HP",_xlfn.XLOOKUP(E25&amp;"|"&amp;B25,
        Calculate_cap_emi!$I$14:$I$21&amp;"|"&amp;Calculate_cap_emi!$L$14:$L$21,
        Calculate_cap_emi!$BF$14:$BF$21, "Not found", 0),"HPl",_xlfn.XLOOKUP(E25&amp;"|"&amp;B25,
        Calculate_cap_emi!$I$14:$I$21&amp;"|"&amp;Calculate_cap_emi!$L$14:$L$21,
        Calculate_cap_emi!$BI$14:$BI$21, "Not found", 0),"Missing")</f>
        <v>0</v>
      </c>
    </row>
    <row r="26" spans="1:20" x14ac:dyDescent="0.25">
      <c r="A26" s="5" t="s">
        <v>4</v>
      </c>
      <c r="B26" s="5" t="str">
        <f t="shared" si="0"/>
        <v>Mass-Nom</v>
      </c>
      <c r="C26" s="5" t="str">
        <f t="shared" si="1"/>
        <v>Mass</v>
      </c>
      <c r="D26" s="5" t="str">
        <f t="shared" si="2"/>
        <v>Nom</v>
      </c>
      <c r="E26" s="5" t="s">
        <v>11</v>
      </c>
      <c r="F26" s="5" t="s">
        <v>15</v>
      </c>
      <c r="G26" s="5"/>
      <c r="H26" s="5"/>
      <c r="I26" s="5" cm="1">
        <f t="array" ref="I26">_xlfn.SWITCH(F26,"R",_xlfn.XLOOKUP(E26&amp;"|"&amp;B26,
        Calculate_cap_emi!$I$14:$I$21&amp;"|"&amp;Calculate_cap_emi!$L$14:$L$21,
        Calculate_cap_emi!$W$14:$W$21, "Not found", 0),"Rb",_xlfn.XLOOKUP(E26&amp;"|"&amp;B26,
        Calculate_cap_emi!$I$14:$I$21&amp;"|"&amp;Calculate_cap_emi!$L$14:$L$21,
        Calculate_cap_emi!$Y$14:$Y$21, "Not found", 0),"Rl",_xlfn.XLOOKUP(E26&amp;"|"&amp;B26,
        Calculate_cap_emi!$I$14:$I$21&amp;"|"&amp;Calculate_cap_emi!$L$14:$L$21,
        Calculate_cap_emi!$Z$14:$Z$21, "Not found", 0),0)</f>
        <v>7</v>
      </c>
      <c r="J26" s="5"/>
      <c r="K26" s="5"/>
      <c r="L26" s="5" cm="1">
        <f t="array" ref="L26">_xlfn.SWITCH(F26,"R",_xlfn.XLOOKUP(E26&amp;"|"&amp;B26,
        Calculate_cap_emi!$I$14:$I$21&amp;"|"&amp;Calculate_cap_emi!$L$14:$L$21,
        Calculate_cap_emi!$AC$14:$AC$21, "Not found", 0),"Rb",_xlfn.XLOOKUP(E26&amp;"|"&amp;B26,
        Calculate_cap_emi!$I$14:$I$21&amp;"|"&amp;Calculate_cap_emi!$L$14:$L$21,
        Calculate_cap_emi!$AE$14:$AE$21, "Not found", 0),"Rl",_xlfn.XLOOKUP(E26&amp;"|"&amp;B26,
        Calculate_cap_emi!$I$14:$I$21&amp;"|"&amp;Calculate_cap_emi!$L$14:$L$21,
        Calculate_cap_emi!$AF$14:$AF$21, "Not found", 0),"HP",_xlfn.XLOOKUP(E26&amp;"|"&amp;B26,
        Calculate_cap_emi!$I$14:$I$21&amp;"|"&amp;Calculate_cap_emi!$L$14:$L$21,
        Calculate_cap_emi!$AD$14:$AD$21, "Not found", 0),"HPl",_xlfn.XLOOKUP(E26&amp;"|"&amp;B26,
        Calculate_cap_emi!$I$14:$I$21&amp;"|"&amp;Calculate_cap_emi!$L$14:$L$21,
        Calculate_cap_emi!$AG$14:$AG$21, "Not found", 0),"Missing")</f>
        <v>425.48432806633332</v>
      </c>
      <c r="M26" s="5"/>
      <c r="N26" s="5"/>
      <c r="O26" s="5"/>
      <c r="P26" s="5"/>
      <c r="Q26" s="5" cm="1">
        <f t="array" ref="Q26">_xlfn.SWITCH(F26,"R",_xlfn.XLOOKUP(E26&amp;"|"&amp;B26,
        Calculate_cap_emi!$I$14:$I$21&amp;"|"&amp;Calculate_cap_emi!$L$14:$L$21,
        Calculate_cap_emi!$AJ$14:$AJ$21, "Not found", 0),"Rb",_xlfn.XLOOKUP(E26&amp;"|"&amp;B26,
        Calculate_cap_emi!$I$14:$I$21&amp;"|"&amp;Calculate_cap_emi!$L$14:$L$21,
        Calculate_cap_emi!$AL$14:$AL$21, "Not found", 0),"Rl",_xlfn.XLOOKUP(E26&amp;"|"&amp;B26,
        Calculate_cap_emi!$I$14:$I$21&amp;"|"&amp;Calculate_cap_emi!$L$14:$L$21,
        Calculate_cap_emi!$AM$14:$AM$21, "Not found", 0),"HP",_xlfn.XLOOKUP(E26&amp;"|"&amp;B26,
        Calculate_cap_emi!$I$14:$I$21&amp;"|"&amp;Calculate_cap_emi!$L$14:$L$21,
        Calculate_cap_emi!$AK$14:$AK$21, "Not found", 0),"HPl",_xlfn.XLOOKUP(E26&amp;"|"&amp;B26,
        Calculate_cap_emi!$I$14:$I$21&amp;"|"&amp;Calculate_cap_emi!$L$14:$L$21,
        Calculate_cap_emi!$AN$14:$AN$21, "Not found", 0),"Missing")</f>
        <v>0</v>
      </c>
      <c r="R26" s="5" cm="1">
        <f t="array" ref="R26">_xlfn.SWITCH(F26,"R",_xlfn.XLOOKUP(E26&amp;"|"&amp;B26,
        Calculate_cap_emi!$I$14:$I$21&amp;"|"&amp;Calculate_cap_emi!$L$14:$L$21,
        Calculate_cap_emi!$AQ$14:$AQ$21, "Not found", 0),"Rb",_xlfn.XLOOKUP(E26&amp;"|"&amp;B26,
        Calculate_cap_emi!$I$14:$I$21&amp;"|"&amp;Calculate_cap_emi!$L$14:$L$21,
        Calculate_cap_emi!$AS$14:$AS$21, "Not found", 0),"Rl",_xlfn.XLOOKUP(E26&amp;"|"&amp;B26,
        Calculate_cap_emi!$I$14:$I$21&amp;"|"&amp;Calculate_cap_emi!$L$14:$L$21,
        Calculate_cap_emi!$AT$14:$AT$21, "Not found", 0),"HP",_xlfn.XLOOKUP(E26&amp;"|"&amp;B26,
        Calculate_cap_emi!$I$14:$I$21&amp;"|"&amp;Calculate_cap_emi!$L$14:$L$21,
        Calculate_cap_emi!$AR$14:$AR$21, "Not found", 0),"HPl",_xlfn.XLOOKUP(E26&amp;"|"&amp;B26,
        Calculate_cap_emi!$I$14:$I$21&amp;"|"&amp;Calculate_cap_emi!$L$14:$L$21,
        Calculate_cap_emi!$AU$14:$AU$21, "Not found", 0),"Missing")</f>
        <v>1.0461606617647041</v>
      </c>
      <c r="S26" s="5" cm="1">
        <f t="array" ref="S26">_xlfn.SWITCH(F26,"R",_xlfn.XLOOKUP(E26&amp;"|"&amp;B26,
        Calculate_cap_emi!$I$14:$I$21&amp;"|"&amp;Calculate_cap_emi!$L$14:$L$21,
        Calculate_cap_emi!$AX$14:$AX$21, "Not found", 0),"Rb",_xlfn.XLOOKUP(E26&amp;"|"&amp;B26,
        Calculate_cap_emi!$I$14:$I$21&amp;"|"&amp;Calculate_cap_emi!$L$14:$L$21,
        Calculate_cap_emi!$AZ$14:$AZ$21, "Not found", 0),"Rl",_xlfn.XLOOKUP(E26&amp;"|"&amp;B26,
        Calculate_cap_emi!$I$14:$I$21&amp;"|"&amp;Calculate_cap_emi!$L$14:$L$21,
        Calculate_cap_emi!$BA$14:$BA$21, "Not found", 0),"HP",_xlfn.XLOOKUP(E26&amp;"|"&amp;B26,
        Calculate_cap_emi!$I$14:$I$21&amp;"|"&amp;Calculate_cap_emi!$L$14:$L$21,
        Calculate_cap_emi!$AY$14:$AY$21, "Not found", 0),"HPl",_xlfn.XLOOKUP(E26&amp;"|"&amp;B26,
        Calculate_cap_emi!$I$14:$I$21&amp;"|"&amp;Calculate_cap_emi!$L$14:$L$21,
        Calculate_cap_emi!$BB$14:$BB$21, "Not found", 0),"Missing")</f>
        <v>29.263235294117671</v>
      </c>
      <c r="T26" s="5" cm="1">
        <f t="array" ref="T26">_xlfn.SWITCH(F26,"R",_xlfn.XLOOKUP(E26&amp;"|"&amp;B26,
        Calculate_cap_emi!$I$14:$I$21&amp;"|"&amp;Calculate_cap_emi!$L$14:$L$21,
        Calculate_cap_emi!$BE$14:$BE$21, "Not found", 0),"Rb",_xlfn.XLOOKUP(E26&amp;"|"&amp;B26,
        Calculate_cap_emi!$I$14:$I$21&amp;"|"&amp;Calculate_cap_emi!$L$14:$L$21,
        Calculate_cap_emi!$BG$14:$BG$21, "Not found", 0),"Rl",_xlfn.XLOOKUP(E26&amp;"|"&amp;B26,
        Calculate_cap_emi!$I$14:$I$21&amp;"|"&amp;Calculate_cap_emi!$L$14:$L$21,
        Calculate_cap_emi!$BH$14:$BH$21, "Not found", 0),"HP",_xlfn.XLOOKUP(E26&amp;"|"&amp;B26,
        Calculate_cap_emi!$I$14:$I$21&amp;"|"&amp;Calculate_cap_emi!$L$14:$L$21,
        Calculate_cap_emi!$BF$14:$BF$21, "Not found", 0),"HPl",_xlfn.XLOOKUP(E26&amp;"|"&amp;B26,
        Calculate_cap_emi!$I$14:$I$21&amp;"|"&amp;Calculate_cap_emi!$L$14:$L$21,
        Calculate_cap_emi!$BI$14:$BI$21, "Not found", 0),"Missing")</f>
        <v>0</v>
      </c>
    </row>
    <row r="27" spans="1:20" x14ac:dyDescent="0.25">
      <c r="A27" s="5" t="s">
        <v>2</v>
      </c>
      <c r="B27" s="5" t="str">
        <f t="shared" si="0"/>
        <v>Mass-Nom</v>
      </c>
      <c r="C27" s="5" t="str">
        <f t="shared" si="1"/>
        <v>Mass</v>
      </c>
      <c r="D27" s="5" t="str">
        <f t="shared" si="2"/>
        <v>Nom</v>
      </c>
      <c r="E27" s="5" t="s">
        <v>11</v>
      </c>
      <c r="F27" s="5" t="s">
        <v>15</v>
      </c>
      <c r="G27" s="5"/>
      <c r="H27" s="5"/>
      <c r="I27" s="5" cm="1">
        <f t="array" ref="I27">_xlfn.SWITCH(F27,"R",_xlfn.XLOOKUP(E27&amp;"|"&amp;B27,
        Calculate_cap_emi!$I$14:$I$21&amp;"|"&amp;Calculate_cap_emi!$L$14:$L$21,
        Calculate_cap_emi!$W$14:$W$21, "Not found", 0),"Rb",_xlfn.XLOOKUP(E27&amp;"|"&amp;B27,
        Calculate_cap_emi!$I$14:$I$21&amp;"|"&amp;Calculate_cap_emi!$L$14:$L$21,
        Calculate_cap_emi!$Y$14:$Y$21, "Not found", 0),"Rl",_xlfn.XLOOKUP(E27&amp;"|"&amp;B27,
        Calculate_cap_emi!$I$14:$I$21&amp;"|"&amp;Calculate_cap_emi!$L$14:$L$21,
        Calculate_cap_emi!$Z$14:$Z$21, "Not found", 0),0)</f>
        <v>7</v>
      </c>
      <c r="J27" s="5"/>
      <c r="K27" s="5"/>
      <c r="L27" s="5" cm="1">
        <f t="array" ref="L27">_xlfn.SWITCH(F27,"R",_xlfn.XLOOKUP(E27&amp;"|"&amp;B27,
        Calculate_cap_emi!$I$14:$I$21&amp;"|"&amp;Calculate_cap_emi!$L$14:$L$21,
        Calculate_cap_emi!$AC$14:$AC$21, "Not found", 0),"Rb",_xlfn.XLOOKUP(E27&amp;"|"&amp;B27,
        Calculate_cap_emi!$I$14:$I$21&amp;"|"&amp;Calculate_cap_emi!$L$14:$L$21,
        Calculate_cap_emi!$AE$14:$AE$21, "Not found", 0),"Rl",_xlfn.XLOOKUP(E27&amp;"|"&amp;B27,
        Calculate_cap_emi!$I$14:$I$21&amp;"|"&amp;Calculate_cap_emi!$L$14:$L$21,
        Calculate_cap_emi!$AF$14:$AF$21, "Not found", 0),"HP",_xlfn.XLOOKUP(E27&amp;"|"&amp;B27,
        Calculate_cap_emi!$I$14:$I$21&amp;"|"&amp;Calculate_cap_emi!$L$14:$L$21,
        Calculate_cap_emi!$AD$14:$AD$21, "Not found", 0),"HPl",_xlfn.XLOOKUP(E27&amp;"|"&amp;B27,
        Calculate_cap_emi!$I$14:$I$21&amp;"|"&amp;Calculate_cap_emi!$L$14:$L$21,
        Calculate_cap_emi!$AG$14:$AG$21, "Not found", 0),"Missing")</f>
        <v>425.48432806633332</v>
      </c>
      <c r="M27" s="5"/>
      <c r="N27" s="5"/>
      <c r="O27" s="5"/>
      <c r="P27" s="5"/>
      <c r="Q27" s="5" cm="1">
        <f t="array" ref="Q27">_xlfn.SWITCH(F27,"R",_xlfn.XLOOKUP(E27&amp;"|"&amp;B27,
        Calculate_cap_emi!$I$14:$I$21&amp;"|"&amp;Calculate_cap_emi!$L$14:$L$21,
        Calculate_cap_emi!$AJ$14:$AJ$21, "Not found", 0),"Rb",_xlfn.XLOOKUP(E27&amp;"|"&amp;B27,
        Calculate_cap_emi!$I$14:$I$21&amp;"|"&amp;Calculate_cap_emi!$L$14:$L$21,
        Calculate_cap_emi!$AL$14:$AL$21, "Not found", 0),"Rl",_xlfn.XLOOKUP(E27&amp;"|"&amp;B27,
        Calculate_cap_emi!$I$14:$I$21&amp;"|"&amp;Calculate_cap_emi!$L$14:$L$21,
        Calculate_cap_emi!$AM$14:$AM$21, "Not found", 0),"HP",_xlfn.XLOOKUP(E27&amp;"|"&amp;B27,
        Calculate_cap_emi!$I$14:$I$21&amp;"|"&amp;Calculate_cap_emi!$L$14:$L$21,
        Calculate_cap_emi!$AK$14:$AK$21, "Not found", 0),"HPl",_xlfn.XLOOKUP(E27&amp;"|"&amp;B27,
        Calculate_cap_emi!$I$14:$I$21&amp;"|"&amp;Calculate_cap_emi!$L$14:$L$21,
        Calculate_cap_emi!$AN$14:$AN$21, "Not found", 0),"Missing")</f>
        <v>0</v>
      </c>
      <c r="R27" s="5" cm="1">
        <f t="array" ref="R27">_xlfn.SWITCH(F27,"R",_xlfn.XLOOKUP(E27&amp;"|"&amp;B27,
        Calculate_cap_emi!$I$14:$I$21&amp;"|"&amp;Calculate_cap_emi!$L$14:$L$21,
        Calculate_cap_emi!$AQ$14:$AQ$21, "Not found", 0),"Rb",_xlfn.XLOOKUP(E27&amp;"|"&amp;B27,
        Calculate_cap_emi!$I$14:$I$21&amp;"|"&amp;Calculate_cap_emi!$L$14:$L$21,
        Calculate_cap_emi!$AS$14:$AS$21, "Not found", 0),"Rl",_xlfn.XLOOKUP(E27&amp;"|"&amp;B27,
        Calculate_cap_emi!$I$14:$I$21&amp;"|"&amp;Calculate_cap_emi!$L$14:$L$21,
        Calculate_cap_emi!$AT$14:$AT$21, "Not found", 0),"HP",_xlfn.XLOOKUP(E27&amp;"|"&amp;B27,
        Calculate_cap_emi!$I$14:$I$21&amp;"|"&amp;Calculate_cap_emi!$L$14:$L$21,
        Calculate_cap_emi!$AR$14:$AR$21, "Not found", 0),"HPl",_xlfn.XLOOKUP(E27&amp;"|"&amp;B27,
        Calculate_cap_emi!$I$14:$I$21&amp;"|"&amp;Calculate_cap_emi!$L$14:$L$21,
        Calculate_cap_emi!$AU$14:$AU$21, "Not found", 0),"Missing")</f>
        <v>1.0461606617647041</v>
      </c>
      <c r="S27" s="5" cm="1">
        <f t="array" ref="S27">_xlfn.SWITCH(F27,"R",_xlfn.XLOOKUP(E27&amp;"|"&amp;B27,
        Calculate_cap_emi!$I$14:$I$21&amp;"|"&amp;Calculate_cap_emi!$L$14:$L$21,
        Calculate_cap_emi!$AX$14:$AX$21, "Not found", 0),"Rb",_xlfn.XLOOKUP(E27&amp;"|"&amp;B27,
        Calculate_cap_emi!$I$14:$I$21&amp;"|"&amp;Calculate_cap_emi!$L$14:$L$21,
        Calculate_cap_emi!$AZ$14:$AZ$21, "Not found", 0),"Rl",_xlfn.XLOOKUP(E27&amp;"|"&amp;B27,
        Calculate_cap_emi!$I$14:$I$21&amp;"|"&amp;Calculate_cap_emi!$L$14:$L$21,
        Calculate_cap_emi!$BA$14:$BA$21, "Not found", 0),"HP",_xlfn.XLOOKUP(E27&amp;"|"&amp;B27,
        Calculate_cap_emi!$I$14:$I$21&amp;"|"&amp;Calculate_cap_emi!$L$14:$L$21,
        Calculate_cap_emi!$AY$14:$AY$21, "Not found", 0),"HPl",_xlfn.XLOOKUP(E27&amp;"|"&amp;B27,
        Calculate_cap_emi!$I$14:$I$21&amp;"|"&amp;Calculate_cap_emi!$L$14:$L$21,
        Calculate_cap_emi!$BB$14:$BB$21, "Not found", 0),"Missing")</f>
        <v>29.263235294117671</v>
      </c>
      <c r="T27" s="5" cm="1">
        <f t="array" ref="T27">_xlfn.SWITCH(F27,"R",_xlfn.XLOOKUP(E27&amp;"|"&amp;B27,
        Calculate_cap_emi!$I$14:$I$21&amp;"|"&amp;Calculate_cap_emi!$L$14:$L$21,
        Calculate_cap_emi!$BE$14:$BE$21, "Not found", 0),"Rb",_xlfn.XLOOKUP(E27&amp;"|"&amp;B27,
        Calculate_cap_emi!$I$14:$I$21&amp;"|"&amp;Calculate_cap_emi!$L$14:$L$21,
        Calculate_cap_emi!$BG$14:$BG$21, "Not found", 0),"Rl",_xlfn.XLOOKUP(E27&amp;"|"&amp;B27,
        Calculate_cap_emi!$I$14:$I$21&amp;"|"&amp;Calculate_cap_emi!$L$14:$L$21,
        Calculate_cap_emi!$BH$14:$BH$21, "Not found", 0),"HP",_xlfn.XLOOKUP(E27&amp;"|"&amp;B27,
        Calculate_cap_emi!$I$14:$I$21&amp;"|"&amp;Calculate_cap_emi!$L$14:$L$21,
        Calculate_cap_emi!$BF$14:$BF$21, "Not found", 0),"HPl",_xlfn.XLOOKUP(E27&amp;"|"&amp;B27,
        Calculate_cap_emi!$I$14:$I$21&amp;"|"&amp;Calculate_cap_emi!$L$14:$L$21,
        Calculate_cap_emi!$BI$14:$BI$21, "Not found", 0),"Missing")</f>
        <v>0</v>
      </c>
    </row>
    <row r="28" spans="1:20" x14ac:dyDescent="0.25">
      <c r="A28" s="5" t="s">
        <v>5</v>
      </c>
      <c r="B28" s="5" t="str">
        <f t="shared" si="0"/>
        <v>Mass-H1</v>
      </c>
      <c r="C28" s="5" t="str">
        <f t="shared" si="1"/>
        <v>Mass</v>
      </c>
      <c r="D28" s="5" t="str">
        <f t="shared" si="2"/>
        <v>H1</v>
      </c>
      <c r="E28" s="5" t="s">
        <v>11</v>
      </c>
      <c r="F28" s="5" t="s">
        <v>15</v>
      </c>
      <c r="G28" s="5"/>
      <c r="H28" s="5"/>
      <c r="I28" s="5" cm="1">
        <f t="array" ref="I28">_xlfn.SWITCH(F28,"R",_xlfn.XLOOKUP(E28&amp;"|"&amp;B28,
        Calculate_cap_emi!$I$14:$I$21&amp;"|"&amp;Calculate_cap_emi!$L$14:$L$21,
        Calculate_cap_emi!$W$14:$W$21, "Not found", 0),"Rb",_xlfn.XLOOKUP(E28&amp;"|"&amp;B28,
        Calculate_cap_emi!$I$14:$I$21&amp;"|"&amp;Calculate_cap_emi!$L$14:$L$21,
        Calculate_cap_emi!$Y$14:$Y$21, "Not found", 0),"Rl",_xlfn.XLOOKUP(E28&amp;"|"&amp;B28,
        Calculate_cap_emi!$I$14:$I$21&amp;"|"&amp;Calculate_cap_emi!$L$14:$L$21,
        Calculate_cap_emi!$Z$14:$Z$21, "Not found", 0),0)</f>
        <v>3.5</v>
      </c>
      <c r="J28" s="5"/>
      <c r="K28" s="5"/>
      <c r="L28" s="5" cm="1">
        <f t="array" ref="L28">_xlfn.SWITCH(F28,"R",_xlfn.XLOOKUP(E28&amp;"|"&amp;B28,
        Calculate_cap_emi!$I$14:$I$21&amp;"|"&amp;Calculate_cap_emi!$L$14:$L$21,
        Calculate_cap_emi!$AC$14:$AC$21, "Not found", 0),"Rb",_xlfn.XLOOKUP(E28&amp;"|"&amp;B28,
        Calculate_cap_emi!$I$14:$I$21&amp;"|"&amp;Calculate_cap_emi!$L$14:$L$21,
        Calculate_cap_emi!$AE$14:$AE$21, "Not found", 0),"Rl",_xlfn.XLOOKUP(E28&amp;"|"&amp;B28,
        Calculate_cap_emi!$I$14:$I$21&amp;"|"&amp;Calculate_cap_emi!$L$14:$L$21,
        Calculate_cap_emi!$AF$14:$AF$21, "Not found", 0),"HP",_xlfn.XLOOKUP(E28&amp;"|"&amp;B28,
        Calculate_cap_emi!$I$14:$I$21&amp;"|"&amp;Calculate_cap_emi!$L$14:$L$21,
        Calculate_cap_emi!$AD$14:$AD$21, "Not found", 0),"HPl",_xlfn.XLOOKUP(E28&amp;"|"&amp;B28,
        Calculate_cap_emi!$I$14:$I$21&amp;"|"&amp;Calculate_cap_emi!$L$14:$L$21,
        Calculate_cap_emi!$AG$14:$AG$21, "Not found", 0),"Missing")</f>
        <v>249.93846199937445</v>
      </c>
      <c r="M28" s="5"/>
      <c r="N28" s="5"/>
      <c r="O28" s="5"/>
      <c r="P28" s="5"/>
      <c r="Q28" s="5" cm="1">
        <f t="array" ref="Q28">_xlfn.SWITCH(F28,"R",_xlfn.XLOOKUP(E28&amp;"|"&amp;B28,
        Calculate_cap_emi!$I$14:$I$21&amp;"|"&amp;Calculate_cap_emi!$L$14:$L$21,
        Calculate_cap_emi!$AJ$14:$AJ$21, "Not found", 0),"Rb",_xlfn.XLOOKUP(E28&amp;"|"&amp;B28,
        Calculate_cap_emi!$I$14:$I$21&amp;"|"&amp;Calculate_cap_emi!$L$14:$L$21,
        Calculate_cap_emi!$AL$14:$AL$21, "Not found", 0),"Rl",_xlfn.XLOOKUP(E28&amp;"|"&amp;B28,
        Calculate_cap_emi!$I$14:$I$21&amp;"|"&amp;Calculate_cap_emi!$L$14:$L$21,
        Calculate_cap_emi!$AM$14:$AM$21, "Not found", 0),"HP",_xlfn.XLOOKUP(E28&amp;"|"&amp;B28,
        Calculate_cap_emi!$I$14:$I$21&amp;"|"&amp;Calculate_cap_emi!$L$14:$L$21,
        Calculate_cap_emi!$AK$14:$AK$21, "Not found", 0),"HPl",_xlfn.XLOOKUP(E28&amp;"|"&amp;B28,
        Calculate_cap_emi!$I$14:$I$21&amp;"|"&amp;Calculate_cap_emi!$L$14:$L$21,
        Calculate_cap_emi!$AN$14:$AN$21, "Not found", 0),"Missing")</f>
        <v>0</v>
      </c>
      <c r="R28" s="5" cm="1">
        <f t="array" ref="R28">_xlfn.SWITCH(F28,"R",_xlfn.XLOOKUP(E28&amp;"|"&amp;B28,
        Calculate_cap_emi!$I$14:$I$21&amp;"|"&amp;Calculate_cap_emi!$L$14:$L$21,
        Calculate_cap_emi!$AQ$14:$AQ$21, "Not found", 0),"Rb",_xlfn.XLOOKUP(E28&amp;"|"&amp;B28,
        Calculate_cap_emi!$I$14:$I$21&amp;"|"&amp;Calculate_cap_emi!$L$14:$L$21,
        Calculate_cap_emi!$AS$14:$AS$21, "Not found", 0),"Rl",_xlfn.XLOOKUP(E28&amp;"|"&amp;B28,
        Calculate_cap_emi!$I$14:$I$21&amp;"|"&amp;Calculate_cap_emi!$L$14:$L$21,
        Calculate_cap_emi!$AT$14:$AT$21, "Not found", 0),"HP",_xlfn.XLOOKUP(E28&amp;"|"&amp;B28,
        Calculate_cap_emi!$I$14:$I$21&amp;"|"&amp;Calculate_cap_emi!$L$14:$L$21,
        Calculate_cap_emi!$AR$14:$AR$21, "Not found", 0),"HPl",_xlfn.XLOOKUP(E28&amp;"|"&amp;B28,
        Calculate_cap_emi!$I$14:$I$21&amp;"|"&amp;Calculate_cap_emi!$L$14:$L$21,
        Calculate_cap_emi!$AU$14:$AU$21, "Not found", 0),"Missing")</f>
        <v>0.61453682205882276</v>
      </c>
      <c r="S28" s="5" cm="1">
        <f t="array" ref="S28">_xlfn.SWITCH(F28,"R",_xlfn.XLOOKUP(E28&amp;"|"&amp;B28,
        Calculate_cap_emi!$I$14:$I$21&amp;"|"&amp;Calculate_cap_emi!$L$14:$L$21,
        Calculate_cap_emi!$AX$14:$AX$21, "Not found", 0),"Rb",_xlfn.XLOOKUP(E28&amp;"|"&amp;B28,
        Calculate_cap_emi!$I$14:$I$21&amp;"|"&amp;Calculate_cap_emi!$L$14:$L$21,
        Calculate_cap_emi!$AZ$14:$AZ$21, "Not found", 0),"Rl",_xlfn.XLOOKUP(E28&amp;"|"&amp;B28,
        Calculate_cap_emi!$I$14:$I$21&amp;"|"&amp;Calculate_cap_emi!$L$14:$L$21,
        Calculate_cap_emi!$BA$14:$BA$21, "Not found", 0),"HP",_xlfn.XLOOKUP(E28&amp;"|"&amp;B28,
        Calculate_cap_emi!$I$14:$I$21&amp;"|"&amp;Calculate_cap_emi!$L$14:$L$21,
        Calculate_cap_emi!$AY$14:$AY$21, "Not found", 0),"HPl",_xlfn.XLOOKUP(E28&amp;"|"&amp;B28,
        Calculate_cap_emi!$I$14:$I$21&amp;"|"&amp;Calculate_cap_emi!$L$14:$L$21,
        Calculate_cap_emi!$BB$14:$BB$21, "Not found", 0),"Missing")</f>
        <v>17.189841176470605</v>
      </c>
      <c r="T28" s="5" cm="1">
        <f t="array" ref="T28">_xlfn.SWITCH(F28,"R",_xlfn.XLOOKUP(E28&amp;"|"&amp;B28,
        Calculate_cap_emi!$I$14:$I$21&amp;"|"&amp;Calculate_cap_emi!$L$14:$L$21,
        Calculate_cap_emi!$BE$14:$BE$21, "Not found", 0),"Rb",_xlfn.XLOOKUP(E28&amp;"|"&amp;B28,
        Calculate_cap_emi!$I$14:$I$21&amp;"|"&amp;Calculate_cap_emi!$L$14:$L$21,
        Calculate_cap_emi!$BG$14:$BG$21, "Not found", 0),"Rl",_xlfn.XLOOKUP(E28&amp;"|"&amp;B28,
        Calculate_cap_emi!$I$14:$I$21&amp;"|"&amp;Calculate_cap_emi!$L$14:$L$21,
        Calculate_cap_emi!$BH$14:$BH$21, "Not found", 0),"HP",_xlfn.XLOOKUP(E28&amp;"|"&amp;B28,
        Calculate_cap_emi!$I$14:$I$21&amp;"|"&amp;Calculate_cap_emi!$L$14:$L$21,
        Calculate_cap_emi!$BF$14:$BF$21, "Not found", 0),"HPl",_xlfn.XLOOKUP(E28&amp;"|"&amp;B28,
        Calculate_cap_emi!$I$14:$I$21&amp;"|"&amp;Calculate_cap_emi!$L$14:$L$21,
        Calculate_cap_emi!$BI$14:$BI$21, "Not found", 0),"Missing")</f>
        <v>0</v>
      </c>
    </row>
    <row r="29" spans="1:20" x14ac:dyDescent="0.25">
      <c r="A29" s="5" t="s">
        <v>6</v>
      </c>
      <c r="B29" s="5" t="str">
        <f t="shared" si="0"/>
        <v>Mass-H1</v>
      </c>
      <c r="C29" s="5" t="str">
        <f t="shared" si="1"/>
        <v>Mass</v>
      </c>
      <c r="D29" s="5" t="str">
        <f t="shared" si="2"/>
        <v>H1</v>
      </c>
      <c r="E29" s="5" t="s">
        <v>11</v>
      </c>
      <c r="F29" s="5" t="s">
        <v>15</v>
      </c>
      <c r="G29" s="5"/>
      <c r="H29" s="5"/>
      <c r="I29" s="5" cm="1">
        <f t="array" ref="I29">_xlfn.SWITCH(F29,"R",_xlfn.XLOOKUP(E29&amp;"|"&amp;B29,
        Calculate_cap_emi!$I$14:$I$21&amp;"|"&amp;Calculate_cap_emi!$L$14:$L$21,
        Calculate_cap_emi!$W$14:$W$21, "Not found", 0),"Rb",_xlfn.XLOOKUP(E29&amp;"|"&amp;B29,
        Calculate_cap_emi!$I$14:$I$21&amp;"|"&amp;Calculate_cap_emi!$L$14:$L$21,
        Calculate_cap_emi!$Y$14:$Y$21, "Not found", 0),"Rl",_xlfn.XLOOKUP(E29&amp;"|"&amp;B29,
        Calculate_cap_emi!$I$14:$I$21&amp;"|"&amp;Calculate_cap_emi!$L$14:$L$21,
        Calculate_cap_emi!$Z$14:$Z$21, "Not found", 0),0)</f>
        <v>3.5</v>
      </c>
      <c r="J29" s="5"/>
      <c r="K29" s="5"/>
      <c r="L29" s="5" cm="1">
        <f t="array" ref="L29">_xlfn.SWITCH(F29,"R",_xlfn.XLOOKUP(E29&amp;"|"&amp;B29,
        Calculate_cap_emi!$I$14:$I$21&amp;"|"&amp;Calculate_cap_emi!$L$14:$L$21,
        Calculate_cap_emi!$AC$14:$AC$21, "Not found", 0),"Rb",_xlfn.XLOOKUP(E29&amp;"|"&amp;B29,
        Calculate_cap_emi!$I$14:$I$21&amp;"|"&amp;Calculate_cap_emi!$L$14:$L$21,
        Calculate_cap_emi!$AE$14:$AE$21, "Not found", 0),"Rl",_xlfn.XLOOKUP(E29&amp;"|"&amp;B29,
        Calculate_cap_emi!$I$14:$I$21&amp;"|"&amp;Calculate_cap_emi!$L$14:$L$21,
        Calculate_cap_emi!$AF$14:$AF$21, "Not found", 0),"HP",_xlfn.XLOOKUP(E29&amp;"|"&amp;B29,
        Calculate_cap_emi!$I$14:$I$21&amp;"|"&amp;Calculate_cap_emi!$L$14:$L$21,
        Calculate_cap_emi!$AD$14:$AD$21, "Not found", 0),"HPl",_xlfn.XLOOKUP(E29&amp;"|"&amp;B29,
        Calculate_cap_emi!$I$14:$I$21&amp;"|"&amp;Calculate_cap_emi!$L$14:$L$21,
        Calculate_cap_emi!$AG$14:$AG$21, "Not found", 0),"Missing")</f>
        <v>249.93846199937445</v>
      </c>
      <c r="M29" s="5"/>
      <c r="N29" s="5"/>
      <c r="O29" s="5"/>
      <c r="P29" s="5"/>
      <c r="Q29" s="5" cm="1">
        <f t="array" ref="Q29">_xlfn.SWITCH(F29,"R",_xlfn.XLOOKUP(E29&amp;"|"&amp;B29,
        Calculate_cap_emi!$I$14:$I$21&amp;"|"&amp;Calculate_cap_emi!$L$14:$L$21,
        Calculate_cap_emi!$AJ$14:$AJ$21, "Not found", 0),"Rb",_xlfn.XLOOKUP(E29&amp;"|"&amp;B29,
        Calculate_cap_emi!$I$14:$I$21&amp;"|"&amp;Calculate_cap_emi!$L$14:$L$21,
        Calculate_cap_emi!$AL$14:$AL$21, "Not found", 0),"Rl",_xlfn.XLOOKUP(E29&amp;"|"&amp;B29,
        Calculate_cap_emi!$I$14:$I$21&amp;"|"&amp;Calculate_cap_emi!$L$14:$L$21,
        Calculate_cap_emi!$AM$14:$AM$21, "Not found", 0),"HP",_xlfn.XLOOKUP(E29&amp;"|"&amp;B29,
        Calculate_cap_emi!$I$14:$I$21&amp;"|"&amp;Calculate_cap_emi!$L$14:$L$21,
        Calculate_cap_emi!$AK$14:$AK$21, "Not found", 0),"HPl",_xlfn.XLOOKUP(E29&amp;"|"&amp;B29,
        Calculate_cap_emi!$I$14:$I$21&amp;"|"&amp;Calculate_cap_emi!$L$14:$L$21,
        Calculate_cap_emi!$AN$14:$AN$21, "Not found", 0),"Missing")</f>
        <v>0</v>
      </c>
      <c r="R29" s="5" cm="1">
        <f t="array" ref="R29">_xlfn.SWITCH(F29,"R",_xlfn.XLOOKUP(E29&amp;"|"&amp;B29,
        Calculate_cap_emi!$I$14:$I$21&amp;"|"&amp;Calculate_cap_emi!$L$14:$L$21,
        Calculate_cap_emi!$AQ$14:$AQ$21, "Not found", 0),"Rb",_xlfn.XLOOKUP(E29&amp;"|"&amp;B29,
        Calculate_cap_emi!$I$14:$I$21&amp;"|"&amp;Calculate_cap_emi!$L$14:$L$21,
        Calculate_cap_emi!$AS$14:$AS$21, "Not found", 0),"Rl",_xlfn.XLOOKUP(E29&amp;"|"&amp;B29,
        Calculate_cap_emi!$I$14:$I$21&amp;"|"&amp;Calculate_cap_emi!$L$14:$L$21,
        Calculate_cap_emi!$AT$14:$AT$21, "Not found", 0),"HP",_xlfn.XLOOKUP(E29&amp;"|"&amp;B29,
        Calculate_cap_emi!$I$14:$I$21&amp;"|"&amp;Calculate_cap_emi!$L$14:$L$21,
        Calculate_cap_emi!$AR$14:$AR$21, "Not found", 0),"HPl",_xlfn.XLOOKUP(E29&amp;"|"&amp;B29,
        Calculate_cap_emi!$I$14:$I$21&amp;"|"&amp;Calculate_cap_emi!$L$14:$L$21,
        Calculate_cap_emi!$AU$14:$AU$21, "Not found", 0),"Missing")</f>
        <v>0.61453682205882276</v>
      </c>
      <c r="S29" s="5" cm="1">
        <f t="array" ref="S29">_xlfn.SWITCH(F29,"R",_xlfn.XLOOKUP(E29&amp;"|"&amp;B29,
        Calculate_cap_emi!$I$14:$I$21&amp;"|"&amp;Calculate_cap_emi!$L$14:$L$21,
        Calculate_cap_emi!$AX$14:$AX$21, "Not found", 0),"Rb",_xlfn.XLOOKUP(E29&amp;"|"&amp;B29,
        Calculate_cap_emi!$I$14:$I$21&amp;"|"&amp;Calculate_cap_emi!$L$14:$L$21,
        Calculate_cap_emi!$AZ$14:$AZ$21, "Not found", 0),"Rl",_xlfn.XLOOKUP(E29&amp;"|"&amp;B29,
        Calculate_cap_emi!$I$14:$I$21&amp;"|"&amp;Calculate_cap_emi!$L$14:$L$21,
        Calculate_cap_emi!$BA$14:$BA$21, "Not found", 0),"HP",_xlfn.XLOOKUP(E29&amp;"|"&amp;B29,
        Calculate_cap_emi!$I$14:$I$21&amp;"|"&amp;Calculate_cap_emi!$L$14:$L$21,
        Calculate_cap_emi!$AY$14:$AY$21, "Not found", 0),"HPl",_xlfn.XLOOKUP(E29&amp;"|"&amp;B29,
        Calculate_cap_emi!$I$14:$I$21&amp;"|"&amp;Calculate_cap_emi!$L$14:$L$21,
        Calculate_cap_emi!$BB$14:$BB$21, "Not found", 0),"Missing")</f>
        <v>17.189841176470605</v>
      </c>
      <c r="T29" s="5" cm="1">
        <f t="array" ref="T29">_xlfn.SWITCH(F29,"R",_xlfn.XLOOKUP(E29&amp;"|"&amp;B29,
        Calculate_cap_emi!$I$14:$I$21&amp;"|"&amp;Calculate_cap_emi!$L$14:$L$21,
        Calculate_cap_emi!$BE$14:$BE$21, "Not found", 0),"Rb",_xlfn.XLOOKUP(E29&amp;"|"&amp;B29,
        Calculate_cap_emi!$I$14:$I$21&amp;"|"&amp;Calculate_cap_emi!$L$14:$L$21,
        Calculate_cap_emi!$BG$14:$BG$21, "Not found", 0),"Rl",_xlfn.XLOOKUP(E29&amp;"|"&amp;B29,
        Calculate_cap_emi!$I$14:$I$21&amp;"|"&amp;Calculate_cap_emi!$L$14:$L$21,
        Calculate_cap_emi!$BH$14:$BH$21, "Not found", 0),"HP",_xlfn.XLOOKUP(E29&amp;"|"&amp;B29,
        Calculate_cap_emi!$I$14:$I$21&amp;"|"&amp;Calculate_cap_emi!$L$14:$L$21,
        Calculate_cap_emi!$BF$14:$BF$21, "Not found", 0),"HPl",_xlfn.XLOOKUP(E29&amp;"|"&amp;B29,
        Calculate_cap_emi!$I$14:$I$21&amp;"|"&amp;Calculate_cap_emi!$L$14:$L$21,
        Calculate_cap_emi!$BI$14:$BI$21, "Not found", 0),"Missing")</f>
        <v>0</v>
      </c>
    </row>
    <row r="30" spans="1:20" x14ac:dyDescent="0.25">
      <c r="A30" s="5" t="s">
        <v>7</v>
      </c>
      <c r="B30" s="5" t="str">
        <f t="shared" si="0"/>
        <v>Mod-Nom</v>
      </c>
      <c r="C30" s="5" t="str">
        <f t="shared" si="1"/>
        <v>Mod</v>
      </c>
      <c r="D30" s="5" t="str">
        <f t="shared" si="2"/>
        <v>Nom</v>
      </c>
      <c r="E30" s="5" t="s">
        <v>11</v>
      </c>
      <c r="F30" s="5" t="s">
        <v>15</v>
      </c>
      <c r="G30" s="5"/>
      <c r="H30" s="5"/>
      <c r="I30" s="5" cm="1">
        <f t="array" ref="I30">_xlfn.SWITCH(F30,"R",_xlfn.XLOOKUP(E30&amp;"|"&amp;B30,
        Calculate_cap_emi!$I$14:$I$21&amp;"|"&amp;Calculate_cap_emi!$L$14:$L$21,
        Calculate_cap_emi!$W$14:$W$21, "Not found", 0),"Rb",_xlfn.XLOOKUP(E30&amp;"|"&amp;B30,
        Calculate_cap_emi!$I$14:$I$21&amp;"|"&amp;Calculate_cap_emi!$L$14:$L$21,
        Calculate_cap_emi!$Y$14:$Y$21, "Not found", 0),"Rl",_xlfn.XLOOKUP(E30&amp;"|"&amp;B30,
        Calculate_cap_emi!$I$14:$I$21&amp;"|"&amp;Calculate_cap_emi!$L$14:$L$21,
        Calculate_cap_emi!$Z$14:$Z$21, "Not found", 0),0)</f>
        <v>6.5</v>
      </c>
      <c r="J30" s="5"/>
      <c r="K30" s="5"/>
      <c r="L30" s="5" cm="1">
        <f t="array" ref="L30">_xlfn.SWITCH(F30,"R",_xlfn.XLOOKUP(E30&amp;"|"&amp;B30,
        Calculate_cap_emi!$I$14:$I$21&amp;"|"&amp;Calculate_cap_emi!$L$14:$L$21,
        Calculate_cap_emi!$AC$14:$AC$21, "Not found", 0),"Rb",_xlfn.XLOOKUP(E30&amp;"|"&amp;B30,
        Calculate_cap_emi!$I$14:$I$21&amp;"|"&amp;Calculate_cap_emi!$L$14:$L$21,
        Calculate_cap_emi!$AE$14:$AE$21, "Not found", 0),"Rl",_xlfn.XLOOKUP(E30&amp;"|"&amp;B30,
        Calculate_cap_emi!$I$14:$I$21&amp;"|"&amp;Calculate_cap_emi!$L$14:$L$21,
        Calculate_cap_emi!$AF$14:$AF$21, "Not found", 0),"HP",_xlfn.XLOOKUP(E30&amp;"|"&amp;B30,
        Calculate_cap_emi!$I$14:$I$21&amp;"|"&amp;Calculate_cap_emi!$L$14:$L$21,
        Calculate_cap_emi!$AD$14:$AD$21, "Not found", 0),"HPl",_xlfn.XLOOKUP(E30&amp;"|"&amp;B30,
        Calculate_cap_emi!$I$14:$I$21&amp;"|"&amp;Calculate_cap_emi!$L$14:$L$21,
        Calculate_cap_emi!$AG$14:$AG$21, "Not found", 0),"Missing")</f>
        <v>474.79894313204056</v>
      </c>
      <c r="M30" s="5"/>
      <c r="N30" s="5"/>
      <c r="O30" s="5"/>
      <c r="P30" s="5"/>
      <c r="Q30" s="5" cm="1">
        <f t="array" ref="Q30">_xlfn.SWITCH(F30,"R",_xlfn.XLOOKUP(E30&amp;"|"&amp;B30,
        Calculate_cap_emi!$I$14:$I$21&amp;"|"&amp;Calculate_cap_emi!$L$14:$L$21,
        Calculate_cap_emi!$AJ$14:$AJ$21, "Not found", 0),"Rb",_xlfn.XLOOKUP(E30&amp;"|"&amp;B30,
        Calculate_cap_emi!$I$14:$I$21&amp;"|"&amp;Calculate_cap_emi!$L$14:$L$21,
        Calculate_cap_emi!$AL$14:$AL$21, "Not found", 0),"Rl",_xlfn.XLOOKUP(E30&amp;"|"&amp;B30,
        Calculate_cap_emi!$I$14:$I$21&amp;"|"&amp;Calculate_cap_emi!$L$14:$L$21,
        Calculate_cap_emi!$AM$14:$AM$21, "Not found", 0),"HP",_xlfn.XLOOKUP(E30&amp;"|"&amp;B30,
        Calculate_cap_emi!$I$14:$I$21&amp;"|"&amp;Calculate_cap_emi!$L$14:$L$21,
        Calculate_cap_emi!$AK$14:$AK$21, "Not found", 0),"HPl",_xlfn.XLOOKUP(E30&amp;"|"&amp;B30,
        Calculate_cap_emi!$I$14:$I$21&amp;"|"&amp;Calculate_cap_emi!$L$14:$L$21,
        Calculate_cap_emi!$AN$14:$AN$21, "Not found", 0),"Missing")</f>
        <v>0</v>
      </c>
      <c r="R30" s="5" cm="1">
        <f t="array" ref="R30">_xlfn.SWITCH(F30,"R",_xlfn.XLOOKUP(E30&amp;"|"&amp;B30,
        Calculate_cap_emi!$I$14:$I$21&amp;"|"&amp;Calculate_cap_emi!$L$14:$L$21,
        Calculate_cap_emi!$AQ$14:$AQ$21, "Not found", 0),"Rb",_xlfn.XLOOKUP(E30&amp;"|"&amp;B30,
        Calculate_cap_emi!$I$14:$I$21&amp;"|"&amp;Calculate_cap_emi!$L$14:$L$21,
        Calculate_cap_emi!$AS$14:$AS$21, "Not found", 0),"Rl",_xlfn.XLOOKUP(E30&amp;"|"&amp;B30,
        Calculate_cap_emi!$I$14:$I$21&amp;"|"&amp;Calculate_cap_emi!$L$14:$L$21,
        Calculate_cap_emi!$AT$14:$AT$21, "Not found", 0),"HP",_xlfn.XLOOKUP(E30&amp;"|"&amp;B30,
        Calculate_cap_emi!$I$14:$I$21&amp;"|"&amp;Calculate_cap_emi!$L$14:$L$21,
        Calculate_cap_emi!$AR$14:$AR$21, "Not found", 0),"HPl",_xlfn.XLOOKUP(E30&amp;"|"&amp;B30,
        Calculate_cap_emi!$I$14:$I$21&amp;"|"&amp;Calculate_cap_emi!$L$14:$L$21,
        Calculate_cap_emi!$AU$14:$AU$21, "Not found", 0),"Missing")</f>
        <v>1.1674130955882338</v>
      </c>
      <c r="S30" s="5" cm="1">
        <f t="array" ref="S30">_xlfn.SWITCH(F30,"R",_xlfn.XLOOKUP(E30&amp;"|"&amp;B30,
        Calculate_cap_emi!$I$14:$I$21&amp;"|"&amp;Calculate_cap_emi!$L$14:$L$21,
        Calculate_cap_emi!$AX$14:$AX$21, "Not found", 0),"Rb",_xlfn.XLOOKUP(E30&amp;"|"&amp;B30,
        Calculate_cap_emi!$I$14:$I$21&amp;"|"&amp;Calculate_cap_emi!$L$14:$L$21,
        Calculate_cap_emi!$AZ$14:$AZ$21, "Not found", 0),"Rl",_xlfn.XLOOKUP(E30&amp;"|"&amp;B30,
        Calculate_cap_emi!$I$14:$I$21&amp;"|"&amp;Calculate_cap_emi!$L$14:$L$21,
        Calculate_cap_emi!$BA$14:$BA$21, "Not found", 0),"HP",_xlfn.XLOOKUP(E30&amp;"|"&amp;B30,
        Calculate_cap_emi!$I$14:$I$21&amp;"|"&amp;Calculate_cap_emi!$L$14:$L$21,
        Calculate_cap_emi!$AY$14:$AY$21, "Not found", 0),"HPl",_xlfn.XLOOKUP(E30&amp;"|"&amp;B30,
        Calculate_cap_emi!$I$14:$I$21&amp;"|"&amp;Calculate_cap_emi!$L$14:$L$21,
        Calculate_cap_emi!$BB$14:$BB$21, "Not found", 0),"Missing")</f>
        <v>32.654911764705915</v>
      </c>
      <c r="T30" s="5" cm="1">
        <f t="array" ref="T30">_xlfn.SWITCH(F30,"R",_xlfn.XLOOKUP(E30&amp;"|"&amp;B30,
        Calculate_cap_emi!$I$14:$I$21&amp;"|"&amp;Calculate_cap_emi!$L$14:$L$21,
        Calculate_cap_emi!$BE$14:$BE$21, "Not found", 0),"Rb",_xlfn.XLOOKUP(E30&amp;"|"&amp;B30,
        Calculate_cap_emi!$I$14:$I$21&amp;"|"&amp;Calculate_cap_emi!$L$14:$L$21,
        Calculate_cap_emi!$BG$14:$BG$21, "Not found", 0),"Rl",_xlfn.XLOOKUP(E30&amp;"|"&amp;B30,
        Calculate_cap_emi!$I$14:$I$21&amp;"|"&amp;Calculate_cap_emi!$L$14:$L$21,
        Calculate_cap_emi!$BH$14:$BH$21, "Not found", 0),"HP",_xlfn.XLOOKUP(E30&amp;"|"&amp;B30,
        Calculate_cap_emi!$I$14:$I$21&amp;"|"&amp;Calculate_cap_emi!$L$14:$L$21,
        Calculate_cap_emi!$BF$14:$BF$21, "Not found", 0),"HPl",_xlfn.XLOOKUP(E30&amp;"|"&amp;B30,
        Calculate_cap_emi!$I$14:$I$21&amp;"|"&amp;Calculate_cap_emi!$L$14:$L$21,
        Calculate_cap_emi!$BI$14:$BI$21, "Not found", 0),"Missing")</f>
        <v>0</v>
      </c>
    </row>
    <row r="31" spans="1:20" x14ac:dyDescent="0.25">
      <c r="A31" s="5" t="s">
        <v>8</v>
      </c>
      <c r="B31" s="5" t="str">
        <f t="shared" si="0"/>
        <v>Mod-Nom</v>
      </c>
      <c r="C31" s="5" t="str">
        <f t="shared" si="1"/>
        <v>Mod</v>
      </c>
      <c r="D31" s="5" t="str">
        <f t="shared" si="2"/>
        <v>Nom</v>
      </c>
      <c r="E31" s="5" t="s">
        <v>11</v>
      </c>
      <c r="F31" s="5" t="s">
        <v>15</v>
      </c>
      <c r="G31" s="5"/>
      <c r="H31" s="5"/>
      <c r="I31" s="5" cm="1">
        <f t="array" ref="I31">_xlfn.SWITCH(F31,"R",_xlfn.XLOOKUP(E31&amp;"|"&amp;B31,
        Calculate_cap_emi!$I$14:$I$21&amp;"|"&amp;Calculate_cap_emi!$L$14:$L$21,
        Calculate_cap_emi!$W$14:$W$21, "Not found", 0),"Rb",_xlfn.XLOOKUP(E31&amp;"|"&amp;B31,
        Calculate_cap_emi!$I$14:$I$21&amp;"|"&amp;Calculate_cap_emi!$L$14:$L$21,
        Calculate_cap_emi!$Y$14:$Y$21, "Not found", 0),"Rl",_xlfn.XLOOKUP(E31&amp;"|"&amp;B31,
        Calculate_cap_emi!$I$14:$I$21&amp;"|"&amp;Calculate_cap_emi!$L$14:$L$21,
        Calculate_cap_emi!$Z$14:$Z$21, "Not found", 0),0)</f>
        <v>6.5</v>
      </c>
      <c r="J31" s="5"/>
      <c r="K31" s="5"/>
      <c r="L31" s="5" cm="1">
        <f t="array" ref="L31">_xlfn.SWITCH(F31,"R",_xlfn.XLOOKUP(E31&amp;"|"&amp;B31,
        Calculate_cap_emi!$I$14:$I$21&amp;"|"&amp;Calculate_cap_emi!$L$14:$L$21,
        Calculate_cap_emi!$AC$14:$AC$21, "Not found", 0),"Rb",_xlfn.XLOOKUP(E31&amp;"|"&amp;B31,
        Calculate_cap_emi!$I$14:$I$21&amp;"|"&amp;Calculate_cap_emi!$L$14:$L$21,
        Calculate_cap_emi!$AE$14:$AE$21, "Not found", 0),"Rl",_xlfn.XLOOKUP(E31&amp;"|"&amp;B31,
        Calculate_cap_emi!$I$14:$I$21&amp;"|"&amp;Calculate_cap_emi!$L$14:$L$21,
        Calculate_cap_emi!$AF$14:$AF$21, "Not found", 0),"HP",_xlfn.XLOOKUP(E31&amp;"|"&amp;B31,
        Calculate_cap_emi!$I$14:$I$21&amp;"|"&amp;Calculate_cap_emi!$L$14:$L$21,
        Calculate_cap_emi!$AD$14:$AD$21, "Not found", 0),"HPl",_xlfn.XLOOKUP(E31&amp;"|"&amp;B31,
        Calculate_cap_emi!$I$14:$I$21&amp;"|"&amp;Calculate_cap_emi!$L$14:$L$21,
        Calculate_cap_emi!$AG$14:$AG$21, "Not found", 0),"Missing")</f>
        <v>474.79894313204056</v>
      </c>
      <c r="M31" s="5"/>
      <c r="N31" s="5"/>
      <c r="O31" s="5"/>
      <c r="P31" s="5"/>
      <c r="Q31" s="5" cm="1">
        <f t="array" ref="Q31">_xlfn.SWITCH(F31,"R",_xlfn.XLOOKUP(E31&amp;"|"&amp;B31,
        Calculate_cap_emi!$I$14:$I$21&amp;"|"&amp;Calculate_cap_emi!$L$14:$L$21,
        Calculate_cap_emi!$AJ$14:$AJ$21, "Not found", 0),"Rb",_xlfn.XLOOKUP(E31&amp;"|"&amp;B31,
        Calculate_cap_emi!$I$14:$I$21&amp;"|"&amp;Calculate_cap_emi!$L$14:$L$21,
        Calculate_cap_emi!$AL$14:$AL$21, "Not found", 0),"Rl",_xlfn.XLOOKUP(E31&amp;"|"&amp;B31,
        Calculate_cap_emi!$I$14:$I$21&amp;"|"&amp;Calculate_cap_emi!$L$14:$L$21,
        Calculate_cap_emi!$AM$14:$AM$21, "Not found", 0),"HP",_xlfn.XLOOKUP(E31&amp;"|"&amp;B31,
        Calculate_cap_emi!$I$14:$I$21&amp;"|"&amp;Calculate_cap_emi!$L$14:$L$21,
        Calculate_cap_emi!$AK$14:$AK$21, "Not found", 0),"HPl",_xlfn.XLOOKUP(E31&amp;"|"&amp;B31,
        Calculate_cap_emi!$I$14:$I$21&amp;"|"&amp;Calculate_cap_emi!$L$14:$L$21,
        Calculate_cap_emi!$AN$14:$AN$21, "Not found", 0),"Missing")</f>
        <v>0</v>
      </c>
      <c r="R31" s="5" cm="1">
        <f t="array" ref="R31">_xlfn.SWITCH(F31,"R",_xlfn.XLOOKUP(E31&amp;"|"&amp;B31,
        Calculate_cap_emi!$I$14:$I$21&amp;"|"&amp;Calculate_cap_emi!$L$14:$L$21,
        Calculate_cap_emi!$AQ$14:$AQ$21, "Not found", 0),"Rb",_xlfn.XLOOKUP(E31&amp;"|"&amp;B31,
        Calculate_cap_emi!$I$14:$I$21&amp;"|"&amp;Calculate_cap_emi!$L$14:$L$21,
        Calculate_cap_emi!$AS$14:$AS$21, "Not found", 0),"Rl",_xlfn.XLOOKUP(E31&amp;"|"&amp;B31,
        Calculate_cap_emi!$I$14:$I$21&amp;"|"&amp;Calculate_cap_emi!$L$14:$L$21,
        Calculate_cap_emi!$AT$14:$AT$21, "Not found", 0),"HP",_xlfn.XLOOKUP(E31&amp;"|"&amp;B31,
        Calculate_cap_emi!$I$14:$I$21&amp;"|"&amp;Calculate_cap_emi!$L$14:$L$21,
        Calculate_cap_emi!$AR$14:$AR$21, "Not found", 0),"HPl",_xlfn.XLOOKUP(E31&amp;"|"&amp;B31,
        Calculate_cap_emi!$I$14:$I$21&amp;"|"&amp;Calculate_cap_emi!$L$14:$L$21,
        Calculate_cap_emi!$AU$14:$AU$21, "Not found", 0),"Missing")</f>
        <v>1.1674130955882338</v>
      </c>
      <c r="S31" s="5" cm="1">
        <f t="array" ref="S31">_xlfn.SWITCH(F31,"R",_xlfn.XLOOKUP(E31&amp;"|"&amp;B31,
        Calculate_cap_emi!$I$14:$I$21&amp;"|"&amp;Calculate_cap_emi!$L$14:$L$21,
        Calculate_cap_emi!$AX$14:$AX$21, "Not found", 0),"Rb",_xlfn.XLOOKUP(E31&amp;"|"&amp;B31,
        Calculate_cap_emi!$I$14:$I$21&amp;"|"&amp;Calculate_cap_emi!$L$14:$L$21,
        Calculate_cap_emi!$AZ$14:$AZ$21, "Not found", 0),"Rl",_xlfn.XLOOKUP(E31&amp;"|"&amp;B31,
        Calculate_cap_emi!$I$14:$I$21&amp;"|"&amp;Calculate_cap_emi!$L$14:$L$21,
        Calculate_cap_emi!$BA$14:$BA$21, "Not found", 0),"HP",_xlfn.XLOOKUP(E31&amp;"|"&amp;B31,
        Calculate_cap_emi!$I$14:$I$21&amp;"|"&amp;Calculate_cap_emi!$L$14:$L$21,
        Calculate_cap_emi!$AY$14:$AY$21, "Not found", 0),"HPl",_xlfn.XLOOKUP(E31&amp;"|"&amp;B31,
        Calculate_cap_emi!$I$14:$I$21&amp;"|"&amp;Calculate_cap_emi!$L$14:$L$21,
        Calculate_cap_emi!$BB$14:$BB$21, "Not found", 0),"Missing")</f>
        <v>32.654911764705915</v>
      </c>
      <c r="T31" s="5" cm="1">
        <f t="array" ref="T31">_xlfn.SWITCH(F31,"R",_xlfn.XLOOKUP(E31&amp;"|"&amp;B31,
        Calculate_cap_emi!$I$14:$I$21&amp;"|"&amp;Calculate_cap_emi!$L$14:$L$21,
        Calculate_cap_emi!$BE$14:$BE$21, "Not found", 0),"Rb",_xlfn.XLOOKUP(E31&amp;"|"&amp;B31,
        Calculate_cap_emi!$I$14:$I$21&amp;"|"&amp;Calculate_cap_emi!$L$14:$L$21,
        Calculate_cap_emi!$BG$14:$BG$21, "Not found", 0),"Rl",_xlfn.XLOOKUP(E31&amp;"|"&amp;B31,
        Calculate_cap_emi!$I$14:$I$21&amp;"|"&amp;Calculate_cap_emi!$L$14:$L$21,
        Calculate_cap_emi!$BH$14:$BH$21, "Not found", 0),"HP",_xlfn.XLOOKUP(E31&amp;"|"&amp;B31,
        Calculate_cap_emi!$I$14:$I$21&amp;"|"&amp;Calculate_cap_emi!$L$14:$L$21,
        Calculate_cap_emi!$BF$14:$BF$21, "Not found", 0),"HPl",_xlfn.XLOOKUP(E31&amp;"|"&amp;B31,
        Calculate_cap_emi!$I$14:$I$21&amp;"|"&amp;Calculate_cap_emi!$L$14:$L$21,
        Calculate_cap_emi!$BI$14:$BI$21, "Not found", 0),"Missing")</f>
        <v>0</v>
      </c>
    </row>
    <row r="32" spans="1:20" x14ac:dyDescent="0.25">
      <c r="A32" s="5" t="s">
        <v>9</v>
      </c>
      <c r="B32" s="5" t="str">
        <f t="shared" si="0"/>
        <v>Mod-H1</v>
      </c>
      <c r="C32" s="5" t="str">
        <f t="shared" si="1"/>
        <v>Mod</v>
      </c>
      <c r="D32" s="5" t="str">
        <f t="shared" si="2"/>
        <v>H1</v>
      </c>
      <c r="E32" s="5" t="s">
        <v>11</v>
      </c>
      <c r="F32" s="5" t="s">
        <v>15</v>
      </c>
      <c r="G32" s="5"/>
      <c r="H32" s="5"/>
      <c r="I32" s="5" cm="1">
        <f t="array" ref="I32">_xlfn.SWITCH(F32,"R",_xlfn.XLOOKUP(E32&amp;"|"&amp;B32,
        Calculate_cap_emi!$I$14:$I$21&amp;"|"&amp;Calculate_cap_emi!$L$14:$L$21,
        Calculate_cap_emi!$W$14:$W$21, "Not found", 0),"Rb",_xlfn.XLOOKUP(E32&amp;"|"&amp;B32,
        Calculate_cap_emi!$I$14:$I$21&amp;"|"&amp;Calculate_cap_emi!$L$14:$L$21,
        Calculate_cap_emi!$Y$14:$Y$21, "Not found", 0),"Rl",_xlfn.XLOOKUP(E32&amp;"|"&amp;B32,
        Calculate_cap_emi!$I$14:$I$21&amp;"|"&amp;Calculate_cap_emi!$L$14:$L$21,
        Calculate_cap_emi!$Z$14:$Z$21, "Not found", 0),0)</f>
        <v>4.5</v>
      </c>
      <c r="J32" s="5"/>
      <c r="K32" s="5"/>
      <c r="L32" s="5" cm="1">
        <f t="array" ref="L32">_xlfn.SWITCH(F32,"R",_xlfn.XLOOKUP(E32&amp;"|"&amp;B32,
        Calculate_cap_emi!$I$14:$I$21&amp;"|"&amp;Calculate_cap_emi!$L$14:$L$21,
        Calculate_cap_emi!$AC$14:$AC$21, "Not found", 0),"Rb",_xlfn.XLOOKUP(E32&amp;"|"&amp;B32,
        Calculate_cap_emi!$I$14:$I$21&amp;"|"&amp;Calculate_cap_emi!$L$14:$L$21,
        Calculate_cap_emi!$AE$14:$AE$21, "Not found", 0),"Rl",_xlfn.XLOOKUP(E32&amp;"|"&amp;B32,
        Calculate_cap_emi!$I$14:$I$21&amp;"|"&amp;Calculate_cap_emi!$L$14:$L$21,
        Calculate_cap_emi!$AF$14:$AF$21, "Not found", 0),"HP",_xlfn.XLOOKUP(E32&amp;"|"&amp;B32,
        Calculate_cap_emi!$I$14:$I$21&amp;"|"&amp;Calculate_cap_emi!$L$14:$L$21,
        Calculate_cap_emi!$AD$14:$AD$21, "Not found", 0),"HPl",_xlfn.XLOOKUP(E32&amp;"|"&amp;B32,
        Calculate_cap_emi!$I$14:$I$21&amp;"|"&amp;Calculate_cap_emi!$L$14:$L$21,
        Calculate_cap_emi!$AG$14:$AG$21, "Not found", 0),"Missing")</f>
        <v>374.48701966520684</v>
      </c>
      <c r="M32" s="5"/>
      <c r="N32" s="5"/>
      <c r="O32" s="5"/>
      <c r="P32" s="5"/>
      <c r="Q32" s="5" cm="1">
        <f t="array" ref="Q32">_xlfn.SWITCH(F32,"R",_xlfn.XLOOKUP(E32&amp;"|"&amp;B32,
        Calculate_cap_emi!$I$14:$I$21&amp;"|"&amp;Calculate_cap_emi!$L$14:$L$21,
        Calculate_cap_emi!$AJ$14:$AJ$21, "Not found", 0),"Rb",_xlfn.XLOOKUP(E32&amp;"|"&amp;B32,
        Calculate_cap_emi!$I$14:$I$21&amp;"|"&amp;Calculate_cap_emi!$L$14:$L$21,
        Calculate_cap_emi!$AL$14:$AL$21, "Not found", 0),"Rl",_xlfn.XLOOKUP(E32&amp;"|"&amp;B32,
        Calculate_cap_emi!$I$14:$I$21&amp;"|"&amp;Calculate_cap_emi!$L$14:$L$21,
        Calculate_cap_emi!$AM$14:$AM$21, "Not found", 0),"HP",_xlfn.XLOOKUP(E32&amp;"|"&amp;B32,
        Calculate_cap_emi!$I$14:$I$21&amp;"|"&amp;Calculate_cap_emi!$L$14:$L$21,
        Calculate_cap_emi!$AK$14:$AK$21, "Not found", 0),"HPl",_xlfn.XLOOKUP(E32&amp;"|"&amp;B32,
        Calculate_cap_emi!$I$14:$I$21&amp;"|"&amp;Calculate_cap_emi!$L$14:$L$21,
        Calculate_cap_emi!$AN$14:$AN$21, "Not found", 0),"Missing")</f>
        <v>0</v>
      </c>
      <c r="R32" s="5" cm="1">
        <f t="array" ref="R32">_xlfn.SWITCH(F32,"R",_xlfn.XLOOKUP(E32&amp;"|"&amp;B32,
        Calculate_cap_emi!$I$14:$I$21&amp;"|"&amp;Calculate_cap_emi!$L$14:$L$21,
        Calculate_cap_emi!$AQ$14:$AQ$21, "Not found", 0),"Rb",_xlfn.XLOOKUP(E32&amp;"|"&amp;B32,
        Calculate_cap_emi!$I$14:$I$21&amp;"|"&amp;Calculate_cap_emi!$L$14:$L$21,
        Calculate_cap_emi!$AS$14:$AS$21, "Not found", 0),"Rl",_xlfn.XLOOKUP(E32&amp;"|"&amp;B32,
        Calculate_cap_emi!$I$14:$I$21&amp;"|"&amp;Calculate_cap_emi!$L$14:$L$21,
        Calculate_cap_emi!$AT$14:$AT$21, "Not found", 0),"HP",_xlfn.XLOOKUP(E32&amp;"|"&amp;B32,
        Calculate_cap_emi!$I$14:$I$21&amp;"|"&amp;Calculate_cap_emi!$L$14:$L$21,
        Calculate_cap_emi!$AR$14:$AR$21, "Not found", 0),"HPl",_xlfn.XLOOKUP(E32&amp;"|"&amp;B32,
        Calculate_cap_emi!$I$14:$I$21&amp;"|"&amp;Calculate_cap_emi!$L$14:$L$21,
        Calculate_cap_emi!$AU$14:$AU$21, "Not found", 0),"Missing")</f>
        <v>0.92077090147058693</v>
      </c>
      <c r="S32" s="5" cm="1">
        <f t="array" ref="S32">_xlfn.SWITCH(F32,"R",_xlfn.XLOOKUP(E32&amp;"|"&amp;B32,
        Calculate_cap_emi!$I$14:$I$21&amp;"|"&amp;Calculate_cap_emi!$L$14:$L$21,
        Calculate_cap_emi!$AX$14:$AX$21, "Not found", 0),"Rb",_xlfn.XLOOKUP(E32&amp;"|"&amp;B32,
        Calculate_cap_emi!$I$14:$I$21&amp;"|"&amp;Calculate_cap_emi!$L$14:$L$21,
        Calculate_cap_emi!$AZ$14:$AZ$21, "Not found", 0),"Rl",_xlfn.XLOOKUP(E32&amp;"|"&amp;B32,
        Calculate_cap_emi!$I$14:$I$21&amp;"|"&amp;Calculate_cap_emi!$L$14:$L$21,
        Calculate_cap_emi!$BA$14:$BA$21, "Not found", 0),"HP",_xlfn.XLOOKUP(E32&amp;"|"&amp;B32,
        Calculate_cap_emi!$I$14:$I$21&amp;"|"&amp;Calculate_cap_emi!$L$14:$L$21,
        Calculate_cap_emi!$AY$14:$AY$21, "Not found", 0),"HPl",_xlfn.XLOOKUP(E32&amp;"|"&amp;B32,
        Calculate_cap_emi!$I$14:$I$21&amp;"|"&amp;Calculate_cap_emi!$L$14:$L$21,
        Calculate_cap_emi!$BB$14:$BB$21, "Not found", 0),"Missing")</f>
        <v>25.755829411764729</v>
      </c>
      <c r="T32" s="5" cm="1">
        <f t="array" ref="T32">_xlfn.SWITCH(F32,"R",_xlfn.XLOOKUP(E32&amp;"|"&amp;B32,
        Calculate_cap_emi!$I$14:$I$21&amp;"|"&amp;Calculate_cap_emi!$L$14:$L$21,
        Calculate_cap_emi!$BE$14:$BE$21, "Not found", 0),"Rb",_xlfn.XLOOKUP(E32&amp;"|"&amp;B32,
        Calculate_cap_emi!$I$14:$I$21&amp;"|"&amp;Calculate_cap_emi!$L$14:$L$21,
        Calculate_cap_emi!$BG$14:$BG$21, "Not found", 0),"Rl",_xlfn.XLOOKUP(E32&amp;"|"&amp;B32,
        Calculate_cap_emi!$I$14:$I$21&amp;"|"&amp;Calculate_cap_emi!$L$14:$L$21,
        Calculate_cap_emi!$BH$14:$BH$21, "Not found", 0),"HP",_xlfn.XLOOKUP(E32&amp;"|"&amp;B32,
        Calculate_cap_emi!$I$14:$I$21&amp;"|"&amp;Calculate_cap_emi!$L$14:$L$21,
        Calculate_cap_emi!$BF$14:$BF$21, "Not found", 0),"HPl",_xlfn.XLOOKUP(E32&amp;"|"&amp;B32,
        Calculate_cap_emi!$I$14:$I$21&amp;"|"&amp;Calculate_cap_emi!$L$14:$L$21,
        Calculate_cap_emi!$BI$14:$BI$21, "Not found", 0),"Missing")</f>
        <v>0</v>
      </c>
    </row>
    <row r="33" spans="1:20" x14ac:dyDescent="0.25">
      <c r="A33" s="5" t="s">
        <v>10</v>
      </c>
      <c r="B33" s="5" t="str">
        <f t="shared" si="0"/>
        <v>Mod-H1</v>
      </c>
      <c r="C33" s="5" t="str">
        <f t="shared" si="1"/>
        <v>Mod</v>
      </c>
      <c r="D33" s="5" t="str">
        <f t="shared" si="2"/>
        <v>H1</v>
      </c>
      <c r="E33" s="5" t="s">
        <v>11</v>
      </c>
      <c r="F33" s="5" t="s">
        <v>15</v>
      </c>
      <c r="G33" s="5"/>
      <c r="H33" s="5"/>
      <c r="I33" s="5" cm="1">
        <f t="array" ref="I33">_xlfn.SWITCH(F33,"R",_xlfn.XLOOKUP(E33&amp;"|"&amp;B33,
        Calculate_cap_emi!$I$14:$I$21&amp;"|"&amp;Calculate_cap_emi!$L$14:$L$21,
        Calculate_cap_emi!$W$14:$W$21, "Not found", 0),"Rb",_xlfn.XLOOKUP(E33&amp;"|"&amp;B33,
        Calculate_cap_emi!$I$14:$I$21&amp;"|"&amp;Calculate_cap_emi!$L$14:$L$21,
        Calculate_cap_emi!$Y$14:$Y$21, "Not found", 0),"Rl",_xlfn.XLOOKUP(E33&amp;"|"&amp;B33,
        Calculate_cap_emi!$I$14:$I$21&amp;"|"&amp;Calculate_cap_emi!$L$14:$L$21,
        Calculate_cap_emi!$Z$14:$Z$21, "Not found", 0),0)</f>
        <v>4.5</v>
      </c>
      <c r="J33" s="5"/>
      <c r="K33" s="5"/>
      <c r="L33" s="5" cm="1">
        <f t="array" ref="L33">_xlfn.SWITCH(F33,"R",_xlfn.XLOOKUP(E33&amp;"|"&amp;B33,
        Calculate_cap_emi!$I$14:$I$21&amp;"|"&amp;Calculate_cap_emi!$L$14:$L$21,
        Calculate_cap_emi!$AC$14:$AC$21, "Not found", 0),"Rb",_xlfn.XLOOKUP(E33&amp;"|"&amp;B33,
        Calculate_cap_emi!$I$14:$I$21&amp;"|"&amp;Calculate_cap_emi!$L$14:$L$21,
        Calculate_cap_emi!$AE$14:$AE$21, "Not found", 0),"Rl",_xlfn.XLOOKUP(E33&amp;"|"&amp;B33,
        Calculate_cap_emi!$I$14:$I$21&amp;"|"&amp;Calculate_cap_emi!$L$14:$L$21,
        Calculate_cap_emi!$AF$14:$AF$21, "Not found", 0),"HP",_xlfn.XLOOKUP(E33&amp;"|"&amp;B33,
        Calculate_cap_emi!$I$14:$I$21&amp;"|"&amp;Calculate_cap_emi!$L$14:$L$21,
        Calculate_cap_emi!$AD$14:$AD$21, "Not found", 0),"HPl",_xlfn.XLOOKUP(E33&amp;"|"&amp;B33,
        Calculate_cap_emi!$I$14:$I$21&amp;"|"&amp;Calculate_cap_emi!$L$14:$L$21,
        Calculate_cap_emi!$AG$14:$AG$21, "Not found", 0),"Missing")</f>
        <v>374.48701966520684</v>
      </c>
      <c r="M33" s="5"/>
      <c r="N33" s="5"/>
      <c r="O33" s="5"/>
      <c r="P33" s="5"/>
      <c r="Q33" s="5" cm="1">
        <f t="array" ref="Q33">_xlfn.SWITCH(F33,"R",_xlfn.XLOOKUP(E33&amp;"|"&amp;B33,
        Calculate_cap_emi!$I$14:$I$21&amp;"|"&amp;Calculate_cap_emi!$L$14:$L$21,
        Calculate_cap_emi!$AJ$14:$AJ$21, "Not found", 0),"Rb",_xlfn.XLOOKUP(E33&amp;"|"&amp;B33,
        Calculate_cap_emi!$I$14:$I$21&amp;"|"&amp;Calculate_cap_emi!$L$14:$L$21,
        Calculate_cap_emi!$AL$14:$AL$21, "Not found", 0),"Rl",_xlfn.XLOOKUP(E33&amp;"|"&amp;B33,
        Calculate_cap_emi!$I$14:$I$21&amp;"|"&amp;Calculate_cap_emi!$L$14:$L$21,
        Calculate_cap_emi!$AM$14:$AM$21, "Not found", 0),"HP",_xlfn.XLOOKUP(E33&amp;"|"&amp;B33,
        Calculate_cap_emi!$I$14:$I$21&amp;"|"&amp;Calculate_cap_emi!$L$14:$L$21,
        Calculate_cap_emi!$AK$14:$AK$21, "Not found", 0),"HPl",_xlfn.XLOOKUP(E33&amp;"|"&amp;B33,
        Calculate_cap_emi!$I$14:$I$21&amp;"|"&amp;Calculate_cap_emi!$L$14:$L$21,
        Calculate_cap_emi!$AN$14:$AN$21, "Not found", 0),"Missing")</f>
        <v>0</v>
      </c>
      <c r="R33" s="5" cm="1">
        <f t="array" ref="R33">_xlfn.SWITCH(F33,"R",_xlfn.XLOOKUP(E33&amp;"|"&amp;B33,
        Calculate_cap_emi!$I$14:$I$21&amp;"|"&amp;Calculate_cap_emi!$L$14:$L$21,
        Calculate_cap_emi!$AQ$14:$AQ$21, "Not found", 0),"Rb",_xlfn.XLOOKUP(E33&amp;"|"&amp;B33,
        Calculate_cap_emi!$I$14:$I$21&amp;"|"&amp;Calculate_cap_emi!$L$14:$L$21,
        Calculate_cap_emi!$AS$14:$AS$21, "Not found", 0),"Rl",_xlfn.XLOOKUP(E33&amp;"|"&amp;B33,
        Calculate_cap_emi!$I$14:$I$21&amp;"|"&amp;Calculate_cap_emi!$L$14:$L$21,
        Calculate_cap_emi!$AT$14:$AT$21, "Not found", 0),"HP",_xlfn.XLOOKUP(E33&amp;"|"&amp;B33,
        Calculate_cap_emi!$I$14:$I$21&amp;"|"&amp;Calculate_cap_emi!$L$14:$L$21,
        Calculate_cap_emi!$AR$14:$AR$21, "Not found", 0),"HPl",_xlfn.XLOOKUP(E33&amp;"|"&amp;B33,
        Calculate_cap_emi!$I$14:$I$21&amp;"|"&amp;Calculate_cap_emi!$L$14:$L$21,
        Calculate_cap_emi!$AU$14:$AU$21, "Not found", 0),"Missing")</f>
        <v>0.92077090147058693</v>
      </c>
      <c r="S33" s="5" cm="1">
        <f t="array" ref="S33">_xlfn.SWITCH(F33,"R",_xlfn.XLOOKUP(E33&amp;"|"&amp;B33,
        Calculate_cap_emi!$I$14:$I$21&amp;"|"&amp;Calculate_cap_emi!$L$14:$L$21,
        Calculate_cap_emi!$AX$14:$AX$21, "Not found", 0),"Rb",_xlfn.XLOOKUP(E33&amp;"|"&amp;B33,
        Calculate_cap_emi!$I$14:$I$21&amp;"|"&amp;Calculate_cap_emi!$L$14:$L$21,
        Calculate_cap_emi!$AZ$14:$AZ$21, "Not found", 0),"Rl",_xlfn.XLOOKUP(E33&amp;"|"&amp;B33,
        Calculate_cap_emi!$I$14:$I$21&amp;"|"&amp;Calculate_cap_emi!$L$14:$L$21,
        Calculate_cap_emi!$BA$14:$BA$21, "Not found", 0),"HP",_xlfn.XLOOKUP(E33&amp;"|"&amp;B33,
        Calculate_cap_emi!$I$14:$I$21&amp;"|"&amp;Calculate_cap_emi!$L$14:$L$21,
        Calculate_cap_emi!$AY$14:$AY$21, "Not found", 0),"HPl",_xlfn.XLOOKUP(E33&amp;"|"&amp;B33,
        Calculate_cap_emi!$I$14:$I$21&amp;"|"&amp;Calculate_cap_emi!$L$14:$L$21,
        Calculate_cap_emi!$BB$14:$BB$21, "Not found", 0),"Missing")</f>
        <v>25.755829411764729</v>
      </c>
      <c r="T33" s="5" cm="1">
        <f t="array" ref="T33">_xlfn.SWITCH(F33,"R",_xlfn.XLOOKUP(E33&amp;"|"&amp;B33,
        Calculate_cap_emi!$I$14:$I$21&amp;"|"&amp;Calculate_cap_emi!$L$14:$L$21,
        Calculate_cap_emi!$BE$14:$BE$21, "Not found", 0),"Rb",_xlfn.XLOOKUP(E33&amp;"|"&amp;B33,
        Calculate_cap_emi!$I$14:$I$21&amp;"|"&amp;Calculate_cap_emi!$L$14:$L$21,
        Calculate_cap_emi!$BG$14:$BG$21, "Not found", 0),"Rl",_xlfn.XLOOKUP(E33&amp;"|"&amp;B33,
        Calculate_cap_emi!$I$14:$I$21&amp;"|"&amp;Calculate_cap_emi!$L$14:$L$21,
        Calculate_cap_emi!$BH$14:$BH$21, "Not found", 0),"HP",_xlfn.XLOOKUP(E33&amp;"|"&amp;B33,
        Calculate_cap_emi!$I$14:$I$21&amp;"|"&amp;Calculate_cap_emi!$L$14:$L$21,
        Calculate_cap_emi!$BF$14:$BF$21, "Not found", 0),"HPl",_xlfn.XLOOKUP(E33&amp;"|"&amp;B33,
        Calculate_cap_emi!$I$14:$I$21&amp;"|"&amp;Calculate_cap_emi!$L$14:$L$21,
        Calculate_cap_emi!$BI$14:$BI$21, "Not found", 0),"Missing")</f>
        <v>0</v>
      </c>
    </row>
    <row r="34" spans="1:20" x14ac:dyDescent="0.25">
      <c r="A34" s="5" t="s">
        <v>4</v>
      </c>
      <c r="B34" s="5" t="str">
        <f t="shared" si="0"/>
        <v>Mass-Nom</v>
      </c>
      <c r="C34" s="5" t="str">
        <f t="shared" si="1"/>
        <v>Mass</v>
      </c>
      <c r="D34" s="5" t="str">
        <f t="shared" si="2"/>
        <v>Nom</v>
      </c>
      <c r="E34" s="5" t="s">
        <v>3</v>
      </c>
      <c r="F34" s="5" t="s">
        <v>14</v>
      </c>
      <c r="G34" s="5"/>
      <c r="H34" s="5"/>
      <c r="I34" s="5" cm="1">
        <f t="array" ref="I34">_xlfn.SWITCH(F34,"R",_xlfn.XLOOKUP(E34&amp;"|"&amp;B34,
        Calculate_cap_emi!$I$14:$I$21&amp;"|"&amp;Calculate_cap_emi!$L$14:$L$21,
        Calculate_cap_emi!$W$14:$W$21, "Not found", 0),"Rb",_xlfn.XLOOKUP(E34&amp;"|"&amp;B34,
        Calculate_cap_emi!$I$14:$I$21&amp;"|"&amp;Calculate_cap_emi!$L$14:$L$21,
        Calculate_cap_emi!$Y$14:$Y$21, "Not found", 0),"Rl",_xlfn.XLOOKUP(E34&amp;"|"&amp;B34,
        Calculate_cap_emi!$I$14:$I$21&amp;"|"&amp;Calculate_cap_emi!$L$14:$L$21,
        Calculate_cap_emi!$Z$14:$Z$21, "Not found", 0),0)</f>
        <v>7</v>
      </c>
      <c r="J34" s="5"/>
      <c r="K34" s="5"/>
      <c r="L34" s="5" cm="1">
        <f t="array" ref="L34">_xlfn.SWITCH(F34,"R",_xlfn.XLOOKUP(E34&amp;"|"&amp;B34,
        Calculate_cap_emi!$I$14:$I$21&amp;"|"&amp;Calculate_cap_emi!$L$14:$L$21,
        Calculate_cap_emi!$AC$14:$AC$21, "Not found", 0),"Rb",_xlfn.XLOOKUP(E34&amp;"|"&amp;B34,
        Calculate_cap_emi!$I$14:$I$21&amp;"|"&amp;Calculate_cap_emi!$L$14:$L$21,
        Calculate_cap_emi!$AE$14:$AE$21, "Not found", 0),"Rl",_xlfn.XLOOKUP(E34&amp;"|"&amp;B34,
        Calculate_cap_emi!$I$14:$I$21&amp;"|"&amp;Calculate_cap_emi!$L$14:$L$21,
        Calculate_cap_emi!$AF$14:$AF$21, "Not found", 0),"HP",_xlfn.XLOOKUP(E34&amp;"|"&amp;B34,
        Calculate_cap_emi!$I$14:$I$21&amp;"|"&amp;Calculate_cap_emi!$L$14:$L$21,
        Calculate_cap_emi!$AD$14:$AD$21, "Not found", 0),"HPl",_xlfn.XLOOKUP(E34&amp;"|"&amp;B34,
        Calculate_cap_emi!$I$14:$I$21&amp;"|"&amp;Calculate_cap_emi!$L$14:$L$21,
        Calculate_cap_emi!$AG$14:$AG$21, "Not found", 0),"Missing")</f>
        <v>425.48432806633332</v>
      </c>
      <c r="M34" s="5"/>
      <c r="N34" s="5"/>
      <c r="O34" s="5"/>
      <c r="P34" s="5"/>
      <c r="Q34" s="5" cm="1">
        <f t="array" ref="Q34">_xlfn.SWITCH(F34,"R",_xlfn.XLOOKUP(E34&amp;"|"&amp;B34,
        Calculate_cap_emi!$I$14:$I$21&amp;"|"&amp;Calculate_cap_emi!$L$14:$L$21,
        Calculate_cap_emi!$AJ$14:$AJ$21, "Not found", 0),"Rb",_xlfn.XLOOKUP(E34&amp;"|"&amp;B34,
        Calculate_cap_emi!$I$14:$I$21&amp;"|"&amp;Calculate_cap_emi!$L$14:$L$21,
        Calculate_cap_emi!$AL$14:$AL$21, "Not found", 0),"Rl",_xlfn.XLOOKUP(E34&amp;"|"&amp;B34,
        Calculate_cap_emi!$I$14:$I$21&amp;"|"&amp;Calculate_cap_emi!$L$14:$L$21,
        Calculate_cap_emi!$AM$14:$AM$21, "Not found", 0),"HP",_xlfn.XLOOKUP(E34&amp;"|"&amp;B34,
        Calculate_cap_emi!$I$14:$I$21&amp;"|"&amp;Calculate_cap_emi!$L$14:$L$21,
        Calculate_cap_emi!$AK$14:$AK$21, "Not found", 0),"HPl",_xlfn.XLOOKUP(E34&amp;"|"&amp;B34,
        Calculate_cap_emi!$I$14:$I$21&amp;"|"&amp;Calculate_cap_emi!$L$14:$L$21,
        Calculate_cap_emi!$AN$14:$AN$21, "Not found", 0),"Missing")</f>
        <v>0</v>
      </c>
      <c r="R34" s="5" cm="1">
        <f t="array" ref="R34">_xlfn.SWITCH(F34,"R",_xlfn.XLOOKUP(E34&amp;"|"&amp;B34,
        Calculate_cap_emi!$I$14:$I$21&amp;"|"&amp;Calculate_cap_emi!$L$14:$L$21,
        Calculate_cap_emi!$AQ$14:$AQ$21, "Not found", 0),"Rb",_xlfn.XLOOKUP(E34&amp;"|"&amp;B34,
        Calculate_cap_emi!$I$14:$I$21&amp;"|"&amp;Calculate_cap_emi!$L$14:$L$21,
        Calculate_cap_emi!$AS$14:$AS$21, "Not found", 0),"Rl",_xlfn.XLOOKUP(E34&amp;"|"&amp;B34,
        Calculate_cap_emi!$I$14:$I$21&amp;"|"&amp;Calculate_cap_emi!$L$14:$L$21,
        Calculate_cap_emi!$AT$14:$AT$21, "Not found", 0),"HP",_xlfn.XLOOKUP(E34&amp;"|"&amp;B34,
        Calculate_cap_emi!$I$14:$I$21&amp;"|"&amp;Calculate_cap_emi!$L$14:$L$21,
        Calculate_cap_emi!$AR$14:$AR$21, "Not found", 0),"HPl",_xlfn.XLOOKUP(E34&amp;"|"&amp;B34,
        Calculate_cap_emi!$I$14:$I$21&amp;"|"&amp;Calculate_cap_emi!$L$14:$L$21,
        Calculate_cap_emi!$AU$14:$AU$21, "Not found", 0),"Missing")</f>
        <v>1.0461606617647041</v>
      </c>
      <c r="S34" s="5" cm="1">
        <f t="array" ref="S34">_xlfn.SWITCH(F34,"R",_xlfn.XLOOKUP(E34&amp;"|"&amp;B34,
        Calculate_cap_emi!$I$14:$I$21&amp;"|"&amp;Calculate_cap_emi!$L$14:$L$21,
        Calculate_cap_emi!$AX$14:$AX$21, "Not found", 0),"Rb",_xlfn.XLOOKUP(E34&amp;"|"&amp;B34,
        Calculate_cap_emi!$I$14:$I$21&amp;"|"&amp;Calculate_cap_emi!$L$14:$L$21,
        Calculate_cap_emi!$AZ$14:$AZ$21, "Not found", 0),"Rl",_xlfn.XLOOKUP(E34&amp;"|"&amp;B34,
        Calculate_cap_emi!$I$14:$I$21&amp;"|"&amp;Calculate_cap_emi!$L$14:$L$21,
        Calculate_cap_emi!$BA$14:$BA$21, "Not found", 0),"HP",_xlfn.XLOOKUP(E34&amp;"|"&amp;B34,
        Calculate_cap_emi!$I$14:$I$21&amp;"|"&amp;Calculate_cap_emi!$L$14:$L$21,
        Calculate_cap_emi!$AY$14:$AY$21, "Not found", 0),"HPl",_xlfn.XLOOKUP(E34&amp;"|"&amp;B34,
        Calculate_cap_emi!$I$14:$I$21&amp;"|"&amp;Calculate_cap_emi!$L$14:$L$21,
        Calculate_cap_emi!$BB$14:$BB$21, "Not found", 0),"Missing")</f>
        <v>29.263235294117671</v>
      </c>
      <c r="T34" s="5" cm="1">
        <f t="array" ref="T34">_xlfn.SWITCH(F34,"R",_xlfn.XLOOKUP(E34&amp;"|"&amp;B34,
        Calculate_cap_emi!$I$14:$I$21&amp;"|"&amp;Calculate_cap_emi!$L$14:$L$21,
        Calculate_cap_emi!$BE$14:$BE$21, "Not found", 0),"Rb",_xlfn.XLOOKUP(E34&amp;"|"&amp;B34,
        Calculate_cap_emi!$I$14:$I$21&amp;"|"&amp;Calculate_cap_emi!$L$14:$L$21,
        Calculate_cap_emi!$BG$14:$BG$21, "Not found", 0),"Rl",_xlfn.XLOOKUP(E34&amp;"|"&amp;B34,
        Calculate_cap_emi!$I$14:$I$21&amp;"|"&amp;Calculate_cap_emi!$L$14:$L$21,
        Calculate_cap_emi!$BH$14:$BH$21, "Not found", 0),"HP",_xlfn.XLOOKUP(E34&amp;"|"&amp;B34,
        Calculate_cap_emi!$I$14:$I$21&amp;"|"&amp;Calculate_cap_emi!$L$14:$L$21,
        Calculate_cap_emi!$BF$14:$BF$21, "Not found", 0),"HPl",_xlfn.XLOOKUP(E34&amp;"|"&amp;B34,
        Calculate_cap_emi!$I$14:$I$21&amp;"|"&amp;Calculate_cap_emi!$L$14:$L$21,
        Calculate_cap_emi!$BI$14:$BI$21, "Not found", 0),"Missing")</f>
        <v>0</v>
      </c>
    </row>
    <row r="35" spans="1:20" x14ac:dyDescent="0.25">
      <c r="A35" s="5" t="s">
        <v>2</v>
      </c>
      <c r="B35" s="5" t="str">
        <f t="shared" si="0"/>
        <v>Mass-Nom</v>
      </c>
      <c r="C35" s="5" t="str">
        <f t="shared" si="1"/>
        <v>Mass</v>
      </c>
      <c r="D35" s="5" t="str">
        <f t="shared" si="2"/>
        <v>Nom</v>
      </c>
      <c r="E35" s="5" t="s">
        <v>3</v>
      </c>
      <c r="F35" s="5" t="s">
        <v>14</v>
      </c>
      <c r="G35" s="5"/>
      <c r="H35" s="5"/>
      <c r="I35" s="5" cm="1">
        <f t="array" ref="I35">_xlfn.SWITCH(F35,"R",_xlfn.XLOOKUP(E35&amp;"|"&amp;B35,
        Calculate_cap_emi!$I$14:$I$21&amp;"|"&amp;Calculate_cap_emi!$L$14:$L$21,
        Calculate_cap_emi!$W$14:$W$21, "Not found", 0),"Rb",_xlfn.XLOOKUP(E35&amp;"|"&amp;B35,
        Calculate_cap_emi!$I$14:$I$21&amp;"|"&amp;Calculate_cap_emi!$L$14:$L$21,
        Calculate_cap_emi!$Y$14:$Y$21, "Not found", 0),"Rl",_xlfn.XLOOKUP(E35&amp;"|"&amp;B35,
        Calculate_cap_emi!$I$14:$I$21&amp;"|"&amp;Calculate_cap_emi!$L$14:$L$21,
        Calculate_cap_emi!$Z$14:$Z$21, "Not found", 0),0)</f>
        <v>7</v>
      </c>
      <c r="J35" s="5"/>
      <c r="K35" s="5"/>
      <c r="L35" s="5" cm="1">
        <f t="array" ref="L35">_xlfn.SWITCH(F35,"R",_xlfn.XLOOKUP(E35&amp;"|"&amp;B35,
        Calculate_cap_emi!$I$14:$I$21&amp;"|"&amp;Calculate_cap_emi!$L$14:$L$21,
        Calculate_cap_emi!$AC$14:$AC$21, "Not found", 0),"Rb",_xlfn.XLOOKUP(E35&amp;"|"&amp;B35,
        Calculate_cap_emi!$I$14:$I$21&amp;"|"&amp;Calculate_cap_emi!$L$14:$L$21,
        Calculate_cap_emi!$AE$14:$AE$21, "Not found", 0),"Rl",_xlfn.XLOOKUP(E35&amp;"|"&amp;B35,
        Calculate_cap_emi!$I$14:$I$21&amp;"|"&amp;Calculate_cap_emi!$L$14:$L$21,
        Calculate_cap_emi!$AF$14:$AF$21, "Not found", 0),"HP",_xlfn.XLOOKUP(E35&amp;"|"&amp;B35,
        Calculate_cap_emi!$I$14:$I$21&amp;"|"&amp;Calculate_cap_emi!$L$14:$L$21,
        Calculate_cap_emi!$AD$14:$AD$21, "Not found", 0),"HPl",_xlfn.XLOOKUP(E35&amp;"|"&amp;B35,
        Calculate_cap_emi!$I$14:$I$21&amp;"|"&amp;Calculate_cap_emi!$L$14:$L$21,
        Calculate_cap_emi!$AG$14:$AG$21, "Not found", 0),"Missing")</f>
        <v>425.48432806633332</v>
      </c>
      <c r="M35" s="5"/>
      <c r="N35" s="5"/>
      <c r="O35" s="5"/>
      <c r="P35" s="5"/>
      <c r="Q35" s="5" cm="1">
        <f t="array" ref="Q35">_xlfn.SWITCH(F35,"R",_xlfn.XLOOKUP(E35&amp;"|"&amp;B35,
        Calculate_cap_emi!$I$14:$I$21&amp;"|"&amp;Calculate_cap_emi!$L$14:$L$21,
        Calculate_cap_emi!$AJ$14:$AJ$21, "Not found", 0),"Rb",_xlfn.XLOOKUP(E35&amp;"|"&amp;B35,
        Calculate_cap_emi!$I$14:$I$21&amp;"|"&amp;Calculate_cap_emi!$L$14:$L$21,
        Calculate_cap_emi!$AL$14:$AL$21, "Not found", 0),"Rl",_xlfn.XLOOKUP(E35&amp;"|"&amp;B35,
        Calculate_cap_emi!$I$14:$I$21&amp;"|"&amp;Calculate_cap_emi!$L$14:$L$21,
        Calculate_cap_emi!$AM$14:$AM$21, "Not found", 0),"HP",_xlfn.XLOOKUP(E35&amp;"|"&amp;B35,
        Calculate_cap_emi!$I$14:$I$21&amp;"|"&amp;Calculate_cap_emi!$L$14:$L$21,
        Calculate_cap_emi!$AK$14:$AK$21, "Not found", 0),"HPl",_xlfn.XLOOKUP(E35&amp;"|"&amp;B35,
        Calculate_cap_emi!$I$14:$I$21&amp;"|"&amp;Calculate_cap_emi!$L$14:$L$21,
        Calculate_cap_emi!$AN$14:$AN$21, "Not found", 0),"Missing")</f>
        <v>0</v>
      </c>
      <c r="R35" s="5" cm="1">
        <f t="array" ref="R35">_xlfn.SWITCH(F35,"R",_xlfn.XLOOKUP(E35&amp;"|"&amp;B35,
        Calculate_cap_emi!$I$14:$I$21&amp;"|"&amp;Calculate_cap_emi!$L$14:$L$21,
        Calculate_cap_emi!$AQ$14:$AQ$21, "Not found", 0),"Rb",_xlfn.XLOOKUP(E35&amp;"|"&amp;B35,
        Calculate_cap_emi!$I$14:$I$21&amp;"|"&amp;Calculate_cap_emi!$L$14:$L$21,
        Calculate_cap_emi!$AS$14:$AS$21, "Not found", 0),"Rl",_xlfn.XLOOKUP(E35&amp;"|"&amp;B35,
        Calculate_cap_emi!$I$14:$I$21&amp;"|"&amp;Calculate_cap_emi!$L$14:$L$21,
        Calculate_cap_emi!$AT$14:$AT$21, "Not found", 0),"HP",_xlfn.XLOOKUP(E35&amp;"|"&amp;B35,
        Calculate_cap_emi!$I$14:$I$21&amp;"|"&amp;Calculate_cap_emi!$L$14:$L$21,
        Calculate_cap_emi!$AR$14:$AR$21, "Not found", 0),"HPl",_xlfn.XLOOKUP(E35&amp;"|"&amp;B35,
        Calculate_cap_emi!$I$14:$I$21&amp;"|"&amp;Calculate_cap_emi!$L$14:$L$21,
        Calculate_cap_emi!$AU$14:$AU$21, "Not found", 0),"Missing")</f>
        <v>1.0461606617647041</v>
      </c>
      <c r="S35" s="5" cm="1">
        <f t="array" ref="S35">_xlfn.SWITCH(F35,"R",_xlfn.XLOOKUP(E35&amp;"|"&amp;B35,
        Calculate_cap_emi!$I$14:$I$21&amp;"|"&amp;Calculate_cap_emi!$L$14:$L$21,
        Calculate_cap_emi!$AX$14:$AX$21, "Not found", 0),"Rb",_xlfn.XLOOKUP(E35&amp;"|"&amp;B35,
        Calculate_cap_emi!$I$14:$I$21&amp;"|"&amp;Calculate_cap_emi!$L$14:$L$21,
        Calculate_cap_emi!$AZ$14:$AZ$21, "Not found", 0),"Rl",_xlfn.XLOOKUP(E35&amp;"|"&amp;B35,
        Calculate_cap_emi!$I$14:$I$21&amp;"|"&amp;Calculate_cap_emi!$L$14:$L$21,
        Calculate_cap_emi!$BA$14:$BA$21, "Not found", 0),"HP",_xlfn.XLOOKUP(E35&amp;"|"&amp;B35,
        Calculate_cap_emi!$I$14:$I$21&amp;"|"&amp;Calculate_cap_emi!$L$14:$L$21,
        Calculate_cap_emi!$AY$14:$AY$21, "Not found", 0),"HPl",_xlfn.XLOOKUP(E35&amp;"|"&amp;B35,
        Calculate_cap_emi!$I$14:$I$21&amp;"|"&amp;Calculate_cap_emi!$L$14:$L$21,
        Calculate_cap_emi!$BB$14:$BB$21, "Not found", 0),"Missing")</f>
        <v>29.263235294117671</v>
      </c>
      <c r="T35" s="5" cm="1">
        <f t="array" ref="T35">_xlfn.SWITCH(F35,"R",_xlfn.XLOOKUP(E35&amp;"|"&amp;B35,
        Calculate_cap_emi!$I$14:$I$21&amp;"|"&amp;Calculate_cap_emi!$L$14:$L$21,
        Calculate_cap_emi!$BE$14:$BE$21, "Not found", 0),"Rb",_xlfn.XLOOKUP(E35&amp;"|"&amp;B35,
        Calculate_cap_emi!$I$14:$I$21&amp;"|"&amp;Calculate_cap_emi!$L$14:$L$21,
        Calculate_cap_emi!$BG$14:$BG$21, "Not found", 0),"Rl",_xlfn.XLOOKUP(E35&amp;"|"&amp;B35,
        Calculate_cap_emi!$I$14:$I$21&amp;"|"&amp;Calculate_cap_emi!$L$14:$L$21,
        Calculate_cap_emi!$BH$14:$BH$21, "Not found", 0),"HP",_xlfn.XLOOKUP(E35&amp;"|"&amp;B35,
        Calculate_cap_emi!$I$14:$I$21&amp;"|"&amp;Calculate_cap_emi!$L$14:$L$21,
        Calculate_cap_emi!$BF$14:$BF$21, "Not found", 0),"HPl",_xlfn.XLOOKUP(E35&amp;"|"&amp;B35,
        Calculate_cap_emi!$I$14:$I$21&amp;"|"&amp;Calculate_cap_emi!$L$14:$L$21,
        Calculate_cap_emi!$BI$14:$BI$21, "Not found", 0),"Missing")</f>
        <v>0</v>
      </c>
    </row>
    <row r="36" spans="1:20" x14ac:dyDescent="0.25">
      <c r="A36" s="5" t="s">
        <v>5</v>
      </c>
      <c r="B36" s="5" t="str">
        <f t="shared" si="0"/>
        <v>Mass-H1</v>
      </c>
      <c r="C36" s="5" t="str">
        <f t="shared" si="1"/>
        <v>Mass</v>
      </c>
      <c r="D36" s="5" t="str">
        <f t="shared" si="2"/>
        <v>H1</v>
      </c>
      <c r="E36" s="5" t="s">
        <v>3</v>
      </c>
      <c r="F36" s="5" t="s">
        <v>14</v>
      </c>
      <c r="G36" s="5"/>
      <c r="H36" s="5"/>
      <c r="I36" s="5" cm="1">
        <f t="array" ref="I36">_xlfn.SWITCH(F36,"R",_xlfn.XLOOKUP(E36&amp;"|"&amp;B36,
        Calculate_cap_emi!$I$14:$I$21&amp;"|"&amp;Calculate_cap_emi!$L$14:$L$21,
        Calculate_cap_emi!$W$14:$W$21, "Not found", 0),"Rb",_xlfn.XLOOKUP(E36&amp;"|"&amp;B36,
        Calculate_cap_emi!$I$14:$I$21&amp;"|"&amp;Calculate_cap_emi!$L$14:$L$21,
        Calculate_cap_emi!$Y$14:$Y$21, "Not found", 0),"Rl",_xlfn.XLOOKUP(E36&amp;"|"&amp;B36,
        Calculate_cap_emi!$I$14:$I$21&amp;"|"&amp;Calculate_cap_emi!$L$14:$L$21,
        Calculate_cap_emi!$Z$14:$Z$21, "Not found", 0),0)</f>
        <v>5</v>
      </c>
      <c r="J36" s="5"/>
      <c r="K36" s="5"/>
      <c r="L36" s="5" cm="1">
        <f t="array" ref="L36">_xlfn.SWITCH(F36,"R",_xlfn.XLOOKUP(E36&amp;"|"&amp;B36,
        Calculate_cap_emi!$I$14:$I$21&amp;"|"&amp;Calculate_cap_emi!$L$14:$L$21,
        Calculate_cap_emi!$AC$14:$AC$21, "Not found", 0),"Rb",_xlfn.XLOOKUP(E36&amp;"|"&amp;B36,
        Calculate_cap_emi!$I$14:$I$21&amp;"|"&amp;Calculate_cap_emi!$L$14:$L$21,
        Calculate_cap_emi!$AE$14:$AE$21, "Not found", 0),"Rl",_xlfn.XLOOKUP(E36&amp;"|"&amp;B36,
        Calculate_cap_emi!$I$14:$I$21&amp;"|"&amp;Calculate_cap_emi!$L$14:$L$21,
        Calculate_cap_emi!$AF$14:$AF$21, "Not found", 0),"HP",_xlfn.XLOOKUP(E36&amp;"|"&amp;B36,
        Calculate_cap_emi!$I$14:$I$21&amp;"|"&amp;Calculate_cap_emi!$L$14:$L$21,
        Calculate_cap_emi!$AD$14:$AD$21, "Not found", 0),"HPl",_xlfn.XLOOKUP(E36&amp;"|"&amp;B36,
        Calculate_cap_emi!$I$14:$I$21&amp;"|"&amp;Calculate_cap_emi!$L$14:$L$21,
        Calculate_cap_emi!$AG$14:$AG$21, "Not found", 0),"Missing")</f>
        <v>325.17240459949971</v>
      </c>
      <c r="M36" s="5"/>
      <c r="N36" s="5"/>
      <c r="O36" s="5"/>
      <c r="P36" s="5"/>
      <c r="Q36" s="5" cm="1">
        <f t="array" ref="Q36">_xlfn.SWITCH(F36,"R",_xlfn.XLOOKUP(E36&amp;"|"&amp;B36,
        Calculate_cap_emi!$I$14:$I$21&amp;"|"&amp;Calculate_cap_emi!$L$14:$L$21,
        Calculate_cap_emi!$AJ$14:$AJ$21, "Not found", 0),"Rb",_xlfn.XLOOKUP(E36&amp;"|"&amp;B36,
        Calculate_cap_emi!$I$14:$I$21&amp;"|"&amp;Calculate_cap_emi!$L$14:$L$21,
        Calculate_cap_emi!$AL$14:$AL$21, "Not found", 0),"Rl",_xlfn.XLOOKUP(E36&amp;"|"&amp;B36,
        Calculate_cap_emi!$I$14:$I$21&amp;"|"&amp;Calculate_cap_emi!$L$14:$L$21,
        Calculate_cap_emi!$AM$14:$AM$21, "Not found", 0),"HP",_xlfn.XLOOKUP(E36&amp;"|"&amp;B36,
        Calculate_cap_emi!$I$14:$I$21&amp;"|"&amp;Calculate_cap_emi!$L$14:$L$21,
        Calculate_cap_emi!$AK$14:$AK$21, "Not found", 0),"HPl",_xlfn.XLOOKUP(E36&amp;"|"&amp;B36,
        Calculate_cap_emi!$I$14:$I$21&amp;"|"&amp;Calculate_cap_emi!$L$14:$L$21,
        Calculate_cap_emi!$AN$14:$AN$21, "Not found", 0),"Missing")</f>
        <v>0</v>
      </c>
      <c r="R36" s="5" cm="1">
        <f t="array" ref="R36">_xlfn.SWITCH(F36,"R",_xlfn.XLOOKUP(E36&amp;"|"&amp;B36,
        Calculate_cap_emi!$I$14:$I$21&amp;"|"&amp;Calculate_cap_emi!$L$14:$L$21,
        Calculate_cap_emi!$AQ$14:$AQ$21, "Not found", 0),"Rb",_xlfn.XLOOKUP(E36&amp;"|"&amp;B36,
        Calculate_cap_emi!$I$14:$I$21&amp;"|"&amp;Calculate_cap_emi!$L$14:$L$21,
        Calculate_cap_emi!$AS$14:$AS$21, "Not found", 0),"Rl",_xlfn.XLOOKUP(E36&amp;"|"&amp;B36,
        Calculate_cap_emi!$I$14:$I$21&amp;"|"&amp;Calculate_cap_emi!$L$14:$L$21,
        Calculate_cap_emi!$AT$14:$AT$21, "Not found", 0),"HP",_xlfn.XLOOKUP(E36&amp;"|"&amp;B36,
        Calculate_cap_emi!$I$14:$I$21&amp;"|"&amp;Calculate_cap_emi!$L$14:$L$21,
        Calculate_cap_emi!$AR$14:$AR$21, "Not found", 0),"HPl",_xlfn.XLOOKUP(E36&amp;"|"&amp;B36,
        Calculate_cap_emi!$I$14:$I$21&amp;"|"&amp;Calculate_cap_emi!$L$14:$L$21,
        Calculate_cap_emi!$AU$14:$AU$21, "Not found", 0),"Missing")</f>
        <v>0.7995184676470577</v>
      </c>
      <c r="S36" s="5" cm="1">
        <f t="array" ref="S36">_xlfn.SWITCH(F36,"R",_xlfn.XLOOKUP(E36&amp;"|"&amp;B36,
        Calculate_cap_emi!$I$14:$I$21&amp;"|"&amp;Calculate_cap_emi!$L$14:$L$21,
        Calculate_cap_emi!$AX$14:$AX$21, "Not found", 0),"Rb",_xlfn.XLOOKUP(E36&amp;"|"&amp;B36,
        Calculate_cap_emi!$I$14:$I$21&amp;"|"&amp;Calculate_cap_emi!$L$14:$L$21,
        Calculate_cap_emi!$AZ$14:$AZ$21, "Not found", 0),"Rl",_xlfn.XLOOKUP(E36&amp;"|"&amp;B36,
        Calculate_cap_emi!$I$14:$I$21&amp;"|"&amp;Calculate_cap_emi!$L$14:$L$21,
        Calculate_cap_emi!$BA$14:$BA$21, "Not found", 0),"HP",_xlfn.XLOOKUP(E36&amp;"|"&amp;B36,
        Calculate_cap_emi!$I$14:$I$21&amp;"|"&amp;Calculate_cap_emi!$L$14:$L$21,
        Calculate_cap_emi!$AY$14:$AY$21, "Not found", 0),"HPl",_xlfn.XLOOKUP(E36&amp;"|"&amp;B36,
        Calculate_cap_emi!$I$14:$I$21&amp;"|"&amp;Calculate_cap_emi!$L$14:$L$21,
        Calculate_cap_emi!$BB$14:$BB$21, "Not found", 0),"Missing")</f>
        <v>22.364152941176492</v>
      </c>
      <c r="T36" s="5" cm="1">
        <f t="array" ref="T36">_xlfn.SWITCH(F36,"R",_xlfn.XLOOKUP(E36&amp;"|"&amp;B36,
        Calculate_cap_emi!$I$14:$I$21&amp;"|"&amp;Calculate_cap_emi!$L$14:$L$21,
        Calculate_cap_emi!$BE$14:$BE$21, "Not found", 0),"Rb",_xlfn.XLOOKUP(E36&amp;"|"&amp;B36,
        Calculate_cap_emi!$I$14:$I$21&amp;"|"&amp;Calculate_cap_emi!$L$14:$L$21,
        Calculate_cap_emi!$BG$14:$BG$21, "Not found", 0),"Rl",_xlfn.XLOOKUP(E36&amp;"|"&amp;B36,
        Calculate_cap_emi!$I$14:$I$21&amp;"|"&amp;Calculate_cap_emi!$L$14:$L$21,
        Calculate_cap_emi!$BH$14:$BH$21, "Not found", 0),"HP",_xlfn.XLOOKUP(E36&amp;"|"&amp;B36,
        Calculate_cap_emi!$I$14:$I$21&amp;"|"&amp;Calculate_cap_emi!$L$14:$L$21,
        Calculate_cap_emi!$BF$14:$BF$21, "Not found", 0),"HPl",_xlfn.XLOOKUP(E36&amp;"|"&amp;B36,
        Calculate_cap_emi!$I$14:$I$21&amp;"|"&amp;Calculate_cap_emi!$L$14:$L$21,
        Calculate_cap_emi!$BI$14:$BI$21, "Not found", 0),"Missing")</f>
        <v>0</v>
      </c>
    </row>
    <row r="37" spans="1:20" x14ac:dyDescent="0.25">
      <c r="A37" s="5" t="s">
        <v>6</v>
      </c>
      <c r="B37" s="5" t="str">
        <f t="shared" si="0"/>
        <v>Mass-H1</v>
      </c>
      <c r="C37" s="5" t="str">
        <f t="shared" si="1"/>
        <v>Mass</v>
      </c>
      <c r="D37" s="5" t="str">
        <f t="shared" si="2"/>
        <v>H1</v>
      </c>
      <c r="E37" s="5" t="s">
        <v>3</v>
      </c>
      <c r="F37" s="5" t="s">
        <v>14</v>
      </c>
      <c r="G37" s="5"/>
      <c r="H37" s="5"/>
      <c r="I37" s="5" cm="1">
        <f t="array" ref="I37">_xlfn.SWITCH(F37,"R",_xlfn.XLOOKUP(E37&amp;"|"&amp;B37,
        Calculate_cap_emi!$I$14:$I$21&amp;"|"&amp;Calculate_cap_emi!$L$14:$L$21,
        Calculate_cap_emi!$W$14:$W$21, "Not found", 0),"Rb",_xlfn.XLOOKUP(E37&amp;"|"&amp;B37,
        Calculate_cap_emi!$I$14:$I$21&amp;"|"&amp;Calculate_cap_emi!$L$14:$L$21,
        Calculate_cap_emi!$Y$14:$Y$21, "Not found", 0),"Rl",_xlfn.XLOOKUP(E37&amp;"|"&amp;B37,
        Calculate_cap_emi!$I$14:$I$21&amp;"|"&amp;Calculate_cap_emi!$L$14:$L$21,
        Calculate_cap_emi!$Z$14:$Z$21, "Not found", 0),0)</f>
        <v>5</v>
      </c>
      <c r="J37" s="5"/>
      <c r="K37" s="5"/>
      <c r="L37" s="5" cm="1">
        <f t="array" ref="L37">_xlfn.SWITCH(F37,"R",_xlfn.XLOOKUP(E37&amp;"|"&amp;B37,
        Calculate_cap_emi!$I$14:$I$21&amp;"|"&amp;Calculate_cap_emi!$L$14:$L$21,
        Calculate_cap_emi!$AC$14:$AC$21, "Not found", 0),"Rb",_xlfn.XLOOKUP(E37&amp;"|"&amp;B37,
        Calculate_cap_emi!$I$14:$I$21&amp;"|"&amp;Calculate_cap_emi!$L$14:$L$21,
        Calculate_cap_emi!$AE$14:$AE$21, "Not found", 0),"Rl",_xlfn.XLOOKUP(E37&amp;"|"&amp;B37,
        Calculate_cap_emi!$I$14:$I$21&amp;"|"&amp;Calculate_cap_emi!$L$14:$L$21,
        Calculate_cap_emi!$AF$14:$AF$21, "Not found", 0),"HP",_xlfn.XLOOKUP(E37&amp;"|"&amp;B37,
        Calculate_cap_emi!$I$14:$I$21&amp;"|"&amp;Calculate_cap_emi!$L$14:$L$21,
        Calculate_cap_emi!$AD$14:$AD$21, "Not found", 0),"HPl",_xlfn.XLOOKUP(E37&amp;"|"&amp;B37,
        Calculate_cap_emi!$I$14:$I$21&amp;"|"&amp;Calculate_cap_emi!$L$14:$L$21,
        Calculate_cap_emi!$AG$14:$AG$21, "Not found", 0),"Missing")</f>
        <v>325.17240459949971</v>
      </c>
      <c r="M37" s="5"/>
      <c r="N37" s="5"/>
      <c r="O37" s="5"/>
      <c r="P37" s="5"/>
      <c r="Q37" s="5" cm="1">
        <f t="array" ref="Q37">_xlfn.SWITCH(F37,"R",_xlfn.XLOOKUP(E37&amp;"|"&amp;B37,
        Calculate_cap_emi!$I$14:$I$21&amp;"|"&amp;Calculate_cap_emi!$L$14:$L$21,
        Calculate_cap_emi!$AJ$14:$AJ$21, "Not found", 0),"Rb",_xlfn.XLOOKUP(E37&amp;"|"&amp;B37,
        Calculate_cap_emi!$I$14:$I$21&amp;"|"&amp;Calculate_cap_emi!$L$14:$L$21,
        Calculate_cap_emi!$AL$14:$AL$21, "Not found", 0),"Rl",_xlfn.XLOOKUP(E37&amp;"|"&amp;B37,
        Calculate_cap_emi!$I$14:$I$21&amp;"|"&amp;Calculate_cap_emi!$L$14:$L$21,
        Calculate_cap_emi!$AM$14:$AM$21, "Not found", 0),"HP",_xlfn.XLOOKUP(E37&amp;"|"&amp;B37,
        Calculate_cap_emi!$I$14:$I$21&amp;"|"&amp;Calculate_cap_emi!$L$14:$L$21,
        Calculate_cap_emi!$AK$14:$AK$21, "Not found", 0),"HPl",_xlfn.XLOOKUP(E37&amp;"|"&amp;B37,
        Calculate_cap_emi!$I$14:$I$21&amp;"|"&amp;Calculate_cap_emi!$L$14:$L$21,
        Calculate_cap_emi!$AN$14:$AN$21, "Not found", 0),"Missing")</f>
        <v>0</v>
      </c>
      <c r="R37" s="5" cm="1">
        <f t="array" ref="R37">_xlfn.SWITCH(F37,"R",_xlfn.XLOOKUP(E37&amp;"|"&amp;B37,
        Calculate_cap_emi!$I$14:$I$21&amp;"|"&amp;Calculate_cap_emi!$L$14:$L$21,
        Calculate_cap_emi!$AQ$14:$AQ$21, "Not found", 0),"Rb",_xlfn.XLOOKUP(E37&amp;"|"&amp;B37,
        Calculate_cap_emi!$I$14:$I$21&amp;"|"&amp;Calculate_cap_emi!$L$14:$L$21,
        Calculate_cap_emi!$AS$14:$AS$21, "Not found", 0),"Rl",_xlfn.XLOOKUP(E37&amp;"|"&amp;B37,
        Calculate_cap_emi!$I$14:$I$21&amp;"|"&amp;Calculate_cap_emi!$L$14:$L$21,
        Calculate_cap_emi!$AT$14:$AT$21, "Not found", 0),"HP",_xlfn.XLOOKUP(E37&amp;"|"&amp;B37,
        Calculate_cap_emi!$I$14:$I$21&amp;"|"&amp;Calculate_cap_emi!$L$14:$L$21,
        Calculate_cap_emi!$AR$14:$AR$21, "Not found", 0),"HPl",_xlfn.XLOOKUP(E37&amp;"|"&amp;B37,
        Calculate_cap_emi!$I$14:$I$21&amp;"|"&amp;Calculate_cap_emi!$L$14:$L$21,
        Calculate_cap_emi!$AU$14:$AU$21, "Not found", 0),"Missing")</f>
        <v>0.7995184676470577</v>
      </c>
      <c r="S37" s="5" cm="1">
        <f t="array" ref="S37">_xlfn.SWITCH(F37,"R",_xlfn.XLOOKUP(E37&amp;"|"&amp;B37,
        Calculate_cap_emi!$I$14:$I$21&amp;"|"&amp;Calculate_cap_emi!$L$14:$L$21,
        Calculate_cap_emi!$AX$14:$AX$21, "Not found", 0),"Rb",_xlfn.XLOOKUP(E37&amp;"|"&amp;B37,
        Calculate_cap_emi!$I$14:$I$21&amp;"|"&amp;Calculate_cap_emi!$L$14:$L$21,
        Calculate_cap_emi!$AZ$14:$AZ$21, "Not found", 0),"Rl",_xlfn.XLOOKUP(E37&amp;"|"&amp;B37,
        Calculate_cap_emi!$I$14:$I$21&amp;"|"&amp;Calculate_cap_emi!$L$14:$L$21,
        Calculate_cap_emi!$BA$14:$BA$21, "Not found", 0),"HP",_xlfn.XLOOKUP(E37&amp;"|"&amp;B37,
        Calculate_cap_emi!$I$14:$I$21&amp;"|"&amp;Calculate_cap_emi!$L$14:$L$21,
        Calculate_cap_emi!$AY$14:$AY$21, "Not found", 0),"HPl",_xlfn.XLOOKUP(E37&amp;"|"&amp;B37,
        Calculate_cap_emi!$I$14:$I$21&amp;"|"&amp;Calculate_cap_emi!$L$14:$L$21,
        Calculate_cap_emi!$BB$14:$BB$21, "Not found", 0),"Missing")</f>
        <v>22.364152941176492</v>
      </c>
      <c r="T37" s="5" cm="1">
        <f t="array" ref="T37">_xlfn.SWITCH(F37,"R",_xlfn.XLOOKUP(E37&amp;"|"&amp;B37,
        Calculate_cap_emi!$I$14:$I$21&amp;"|"&amp;Calculate_cap_emi!$L$14:$L$21,
        Calculate_cap_emi!$BE$14:$BE$21, "Not found", 0),"Rb",_xlfn.XLOOKUP(E37&amp;"|"&amp;B37,
        Calculate_cap_emi!$I$14:$I$21&amp;"|"&amp;Calculate_cap_emi!$L$14:$L$21,
        Calculate_cap_emi!$BG$14:$BG$21, "Not found", 0),"Rl",_xlfn.XLOOKUP(E37&amp;"|"&amp;B37,
        Calculate_cap_emi!$I$14:$I$21&amp;"|"&amp;Calculate_cap_emi!$L$14:$L$21,
        Calculate_cap_emi!$BH$14:$BH$21, "Not found", 0),"HP",_xlfn.XLOOKUP(E37&amp;"|"&amp;B37,
        Calculate_cap_emi!$I$14:$I$21&amp;"|"&amp;Calculate_cap_emi!$L$14:$L$21,
        Calculate_cap_emi!$BF$14:$BF$21, "Not found", 0),"HPl",_xlfn.XLOOKUP(E37&amp;"|"&amp;B37,
        Calculate_cap_emi!$I$14:$I$21&amp;"|"&amp;Calculate_cap_emi!$L$14:$L$21,
        Calculate_cap_emi!$BI$14:$BI$21, "Not found", 0),"Missing")</f>
        <v>0</v>
      </c>
    </row>
    <row r="38" spans="1:20" x14ac:dyDescent="0.25">
      <c r="A38" s="5" t="s">
        <v>7</v>
      </c>
      <c r="B38" s="5" t="str">
        <f t="shared" si="0"/>
        <v>Mod-Nom</v>
      </c>
      <c r="C38" s="5" t="str">
        <f t="shared" si="1"/>
        <v>Mod</v>
      </c>
      <c r="D38" s="5" t="str">
        <f t="shared" si="2"/>
        <v>Nom</v>
      </c>
      <c r="E38" s="5" t="s">
        <v>3</v>
      </c>
      <c r="F38" s="5" t="s">
        <v>14</v>
      </c>
      <c r="G38" s="5"/>
      <c r="H38" s="5"/>
      <c r="I38" s="5" cm="1">
        <f t="array" ref="I38">_xlfn.SWITCH(F38,"R",_xlfn.XLOOKUP(E38&amp;"|"&amp;B38,
        Calculate_cap_emi!$I$14:$I$21&amp;"|"&amp;Calculate_cap_emi!$L$14:$L$21,
        Calculate_cap_emi!$W$14:$W$21, "Not found", 0),"Rb",_xlfn.XLOOKUP(E38&amp;"|"&amp;B38,
        Calculate_cap_emi!$I$14:$I$21&amp;"|"&amp;Calculate_cap_emi!$L$14:$L$21,
        Calculate_cap_emi!$Y$14:$Y$21, "Not found", 0),"Rl",_xlfn.XLOOKUP(E38&amp;"|"&amp;B38,
        Calculate_cap_emi!$I$14:$I$21&amp;"|"&amp;Calculate_cap_emi!$L$14:$L$21,
        Calculate_cap_emi!$Z$14:$Z$21, "Not found", 0),0)</f>
        <v>8</v>
      </c>
      <c r="J38" s="5"/>
      <c r="K38" s="5"/>
      <c r="L38" s="5" cm="1">
        <f t="array" ref="L38">_xlfn.SWITCH(F38,"R",_xlfn.XLOOKUP(E38&amp;"|"&amp;B38,
        Calculate_cap_emi!$I$14:$I$21&amp;"|"&amp;Calculate_cap_emi!$L$14:$L$21,
        Calculate_cap_emi!$AC$14:$AC$21, "Not found", 0),"Rb",_xlfn.XLOOKUP(E38&amp;"|"&amp;B38,
        Calculate_cap_emi!$I$14:$I$21&amp;"|"&amp;Calculate_cap_emi!$L$14:$L$21,
        Calculate_cap_emi!$AE$14:$AE$21, "Not found", 0),"Rl",_xlfn.XLOOKUP(E38&amp;"|"&amp;B38,
        Calculate_cap_emi!$I$14:$I$21&amp;"|"&amp;Calculate_cap_emi!$L$14:$L$21,
        Calculate_cap_emi!$AF$14:$AF$21, "Not found", 0),"HP",_xlfn.XLOOKUP(E38&amp;"|"&amp;B38,
        Calculate_cap_emi!$I$14:$I$21&amp;"|"&amp;Calculate_cap_emi!$L$14:$L$21,
        Calculate_cap_emi!$AD$14:$AD$21, "Not found", 0),"HPl",_xlfn.XLOOKUP(E38&amp;"|"&amp;B38,
        Calculate_cap_emi!$I$14:$I$21&amp;"|"&amp;Calculate_cap_emi!$L$14:$L$21,
        Calculate_cap_emi!$AG$14:$AG$21, "Not found", 0),"Missing")</f>
        <v>475.64028979975012</v>
      </c>
      <c r="M38" s="5"/>
      <c r="N38" s="5"/>
      <c r="O38" s="5"/>
      <c r="P38" s="5"/>
      <c r="Q38" s="5" cm="1">
        <f t="array" ref="Q38">_xlfn.SWITCH(F38,"R",_xlfn.XLOOKUP(E38&amp;"|"&amp;B38,
        Calculate_cap_emi!$I$14:$I$21&amp;"|"&amp;Calculate_cap_emi!$L$14:$L$21,
        Calculate_cap_emi!$AJ$14:$AJ$21, "Not found", 0),"Rb",_xlfn.XLOOKUP(E38&amp;"|"&amp;B38,
        Calculate_cap_emi!$I$14:$I$21&amp;"|"&amp;Calculate_cap_emi!$L$14:$L$21,
        Calculate_cap_emi!$AL$14:$AL$21, "Not found", 0),"Rl",_xlfn.XLOOKUP(E38&amp;"|"&amp;B38,
        Calculate_cap_emi!$I$14:$I$21&amp;"|"&amp;Calculate_cap_emi!$L$14:$L$21,
        Calculate_cap_emi!$AM$14:$AM$21, "Not found", 0),"HP",_xlfn.XLOOKUP(E38&amp;"|"&amp;B38,
        Calculate_cap_emi!$I$14:$I$21&amp;"|"&amp;Calculate_cap_emi!$L$14:$L$21,
        Calculate_cap_emi!$AK$14:$AK$21, "Not found", 0),"HPl",_xlfn.XLOOKUP(E38&amp;"|"&amp;B38,
        Calculate_cap_emi!$I$14:$I$21&amp;"|"&amp;Calculate_cap_emi!$L$14:$L$21,
        Calculate_cap_emi!$AN$14:$AN$21, "Not found", 0),"Missing")</f>
        <v>0</v>
      </c>
      <c r="R38" s="5" cm="1">
        <f t="array" ref="R38">_xlfn.SWITCH(F38,"R",_xlfn.XLOOKUP(E38&amp;"|"&amp;B38,
        Calculate_cap_emi!$I$14:$I$21&amp;"|"&amp;Calculate_cap_emi!$L$14:$L$21,
        Calculate_cap_emi!$AQ$14:$AQ$21, "Not found", 0),"Rb",_xlfn.XLOOKUP(E38&amp;"|"&amp;B38,
        Calculate_cap_emi!$I$14:$I$21&amp;"|"&amp;Calculate_cap_emi!$L$14:$L$21,
        Calculate_cap_emi!$AS$14:$AS$21, "Not found", 0),"Rl",_xlfn.XLOOKUP(E38&amp;"|"&amp;B38,
        Calculate_cap_emi!$I$14:$I$21&amp;"|"&amp;Calculate_cap_emi!$L$14:$L$21,
        Calculate_cap_emi!$AT$14:$AT$21, "Not found", 0),"HP",_xlfn.XLOOKUP(E38&amp;"|"&amp;B38,
        Calculate_cap_emi!$I$14:$I$21&amp;"|"&amp;Calculate_cap_emi!$L$14:$L$21,
        Calculate_cap_emi!$AR$14:$AR$21, "Not found", 0),"HPl",_xlfn.XLOOKUP(E38&amp;"|"&amp;B38,
        Calculate_cap_emi!$I$14:$I$21&amp;"|"&amp;Calculate_cap_emi!$L$14:$L$21,
        Calculate_cap_emi!$AU$14:$AU$21, "Not found", 0),"Missing")</f>
        <v>1.1694817588235278</v>
      </c>
      <c r="S38" s="5" cm="1">
        <f t="array" ref="S38">_xlfn.SWITCH(F38,"R",_xlfn.XLOOKUP(E38&amp;"|"&amp;B38,
        Calculate_cap_emi!$I$14:$I$21&amp;"|"&amp;Calculate_cap_emi!$L$14:$L$21,
        Calculate_cap_emi!$AX$14:$AX$21, "Not found", 0),"Rb",_xlfn.XLOOKUP(E38&amp;"|"&amp;B38,
        Calculate_cap_emi!$I$14:$I$21&amp;"|"&amp;Calculate_cap_emi!$L$14:$L$21,
        Calculate_cap_emi!$AZ$14:$AZ$21, "Not found", 0),"Rl",_xlfn.XLOOKUP(E38&amp;"|"&amp;B38,
        Calculate_cap_emi!$I$14:$I$21&amp;"|"&amp;Calculate_cap_emi!$L$14:$L$21,
        Calculate_cap_emi!$BA$14:$BA$21, "Not found", 0),"HP",_xlfn.XLOOKUP(E38&amp;"|"&amp;B38,
        Calculate_cap_emi!$I$14:$I$21&amp;"|"&amp;Calculate_cap_emi!$L$14:$L$21,
        Calculate_cap_emi!$AY$14:$AY$21, "Not found", 0),"HPl",_xlfn.XLOOKUP(E38&amp;"|"&amp;B38,
        Calculate_cap_emi!$I$14:$I$21&amp;"|"&amp;Calculate_cap_emi!$L$14:$L$21,
        Calculate_cap_emi!$BB$14:$BB$21, "Not found", 0),"Missing")</f>
        <v>32.712776470588267</v>
      </c>
      <c r="T38" s="5" cm="1">
        <f t="array" ref="T38">_xlfn.SWITCH(F38,"R",_xlfn.XLOOKUP(E38&amp;"|"&amp;B38,
        Calculate_cap_emi!$I$14:$I$21&amp;"|"&amp;Calculate_cap_emi!$L$14:$L$21,
        Calculate_cap_emi!$BE$14:$BE$21, "Not found", 0),"Rb",_xlfn.XLOOKUP(E38&amp;"|"&amp;B38,
        Calculate_cap_emi!$I$14:$I$21&amp;"|"&amp;Calculate_cap_emi!$L$14:$L$21,
        Calculate_cap_emi!$BG$14:$BG$21, "Not found", 0),"Rl",_xlfn.XLOOKUP(E38&amp;"|"&amp;B38,
        Calculate_cap_emi!$I$14:$I$21&amp;"|"&amp;Calculate_cap_emi!$L$14:$L$21,
        Calculate_cap_emi!$BH$14:$BH$21, "Not found", 0),"HP",_xlfn.XLOOKUP(E38&amp;"|"&amp;B38,
        Calculate_cap_emi!$I$14:$I$21&amp;"|"&amp;Calculate_cap_emi!$L$14:$L$21,
        Calculate_cap_emi!$BF$14:$BF$21, "Not found", 0),"HPl",_xlfn.XLOOKUP(E38&amp;"|"&amp;B38,
        Calculate_cap_emi!$I$14:$I$21&amp;"|"&amp;Calculate_cap_emi!$L$14:$L$21,
        Calculate_cap_emi!$BI$14:$BI$21, "Not found", 0),"Missing")</f>
        <v>0</v>
      </c>
    </row>
    <row r="39" spans="1:20" x14ac:dyDescent="0.25">
      <c r="A39" s="5" t="s">
        <v>8</v>
      </c>
      <c r="B39" s="5" t="str">
        <f t="shared" si="0"/>
        <v>Mod-Nom</v>
      </c>
      <c r="C39" s="5" t="str">
        <f t="shared" si="1"/>
        <v>Mod</v>
      </c>
      <c r="D39" s="5" t="str">
        <f t="shared" si="2"/>
        <v>Nom</v>
      </c>
      <c r="E39" s="5" t="s">
        <v>3</v>
      </c>
      <c r="F39" s="5" t="s">
        <v>14</v>
      </c>
      <c r="G39" s="5"/>
      <c r="H39" s="5"/>
      <c r="I39" s="5" cm="1">
        <f t="array" ref="I39">_xlfn.SWITCH(F39,"R",_xlfn.XLOOKUP(E39&amp;"|"&amp;B39,
        Calculate_cap_emi!$I$14:$I$21&amp;"|"&amp;Calculate_cap_emi!$L$14:$L$21,
        Calculate_cap_emi!$W$14:$W$21, "Not found", 0),"Rb",_xlfn.XLOOKUP(E39&amp;"|"&amp;B39,
        Calculate_cap_emi!$I$14:$I$21&amp;"|"&amp;Calculate_cap_emi!$L$14:$L$21,
        Calculate_cap_emi!$Y$14:$Y$21, "Not found", 0),"Rl",_xlfn.XLOOKUP(E39&amp;"|"&amp;B39,
        Calculate_cap_emi!$I$14:$I$21&amp;"|"&amp;Calculate_cap_emi!$L$14:$L$21,
        Calculate_cap_emi!$Z$14:$Z$21, "Not found", 0),0)</f>
        <v>8</v>
      </c>
      <c r="J39" s="5"/>
      <c r="K39" s="5"/>
      <c r="L39" s="5" cm="1">
        <f t="array" ref="L39">_xlfn.SWITCH(F39,"R",_xlfn.XLOOKUP(E39&amp;"|"&amp;B39,
        Calculate_cap_emi!$I$14:$I$21&amp;"|"&amp;Calculate_cap_emi!$L$14:$L$21,
        Calculate_cap_emi!$AC$14:$AC$21, "Not found", 0),"Rb",_xlfn.XLOOKUP(E39&amp;"|"&amp;B39,
        Calculate_cap_emi!$I$14:$I$21&amp;"|"&amp;Calculate_cap_emi!$L$14:$L$21,
        Calculate_cap_emi!$AE$14:$AE$21, "Not found", 0),"Rl",_xlfn.XLOOKUP(E39&amp;"|"&amp;B39,
        Calculate_cap_emi!$I$14:$I$21&amp;"|"&amp;Calculate_cap_emi!$L$14:$L$21,
        Calculate_cap_emi!$AF$14:$AF$21, "Not found", 0),"HP",_xlfn.XLOOKUP(E39&amp;"|"&amp;B39,
        Calculate_cap_emi!$I$14:$I$21&amp;"|"&amp;Calculate_cap_emi!$L$14:$L$21,
        Calculate_cap_emi!$AD$14:$AD$21, "Not found", 0),"HPl",_xlfn.XLOOKUP(E39&amp;"|"&amp;B39,
        Calculate_cap_emi!$I$14:$I$21&amp;"|"&amp;Calculate_cap_emi!$L$14:$L$21,
        Calculate_cap_emi!$AG$14:$AG$21, "Not found", 0),"Missing")</f>
        <v>475.64028979975012</v>
      </c>
      <c r="M39" s="5"/>
      <c r="N39" s="5"/>
      <c r="O39" s="5"/>
      <c r="P39" s="5"/>
      <c r="Q39" s="5" cm="1">
        <f t="array" ref="Q39">_xlfn.SWITCH(F39,"R",_xlfn.XLOOKUP(E39&amp;"|"&amp;B39,
        Calculate_cap_emi!$I$14:$I$21&amp;"|"&amp;Calculate_cap_emi!$L$14:$L$21,
        Calculate_cap_emi!$AJ$14:$AJ$21, "Not found", 0),"Rb",_xlfn.XLOOKUP(E39&amp;"|"&amp;B39,
        Calculate_cap_emi!$I$14:$I$21&amp;"|"&amp;Calculate_cap_emi!$L$14:$L$21,
        Calculate_cap_emi!$AL$14:$AL$21, "Not found", 0),"Rl",_xlfn.XLOOKUP(E39&amp;"|"&amp;B39,
        Calculate_cap_emi!$I$14:$I$21&amp;"|"&amp;Calculate_cap_emi!$L$14:$L$21,
        Calculate_cap_emi!$AM$14:$AM$21, "Not found", 0),"HP",_xlfn.XLOOKUP(E39&amp;"|"&amp;B39,
        Calculate_cap_emi!$I$14:$I$21&amp;"|"&amp;Calculate_cap_emi!$L$14:$L$21,
        Calculate_cap_emi!$AK$14:$AK$21, "Not found", 0),"HPl",_xlfn.XLOOKUP(E39&amp;"|"&amp;B39,
        Calculate_cap_emi!$I$14:$I$21&amp;"|"&amp;Calculate_cap_emi!$L$14:$L$21,
        Calculate_cap_emi!$AN$14:$AN$21, "Not found", 0),"Missing")</f>
        <v>0</v>
      </c>
      <c r="R39" s="5" cm="1">
        <f t="array" ref="R39">_xlfn.SWITCH(F39,"R",_xlfn.XLOOKUP(E39&amp;"|"&amp;B39,
        Calculate_cap_emi!$I$14:$I$21&amp;"|"&amp;Calculate_cap_emi!$L$14:$L$21,
        Calculate_cap_emi!$AQ$14:$AQ$21, "Not found", 0),"Rb",_xlfn.XLOOKUP(E39&amp;"|"&amp;B39,
        Calculate_cap_emi!$I$14:$I$21&amp;"|"&amp;Calculate_cap_emi!$L$14:$L$21,
        Calculate_cap_emi!$AS$14:$AS$21, "Not found", 0),"Rl",_xlfn.XLOOKUP(E39&amp;"|"&amp;B39,
        Calculate_cap_emi!$I$14:$I$21&amp;"|"&amp;Calculate_cap_emi!$L$14:$L$21,
        Calculate_cap_emi!$AT$14:$AT$21, "Not found", 0),"HP",_xlfn.XLOOKUP(E39&amp;"|"&amp;B39,
        Calculate_cap_emi!$I$14:$I$21&amp;"|"&amp;Calculate_cap_emi!$L$14:$L$21,
        Calculate_cap_emi!$AR$14:$AR$21, "Not found", 0),"HPl",_xlfn.XLOOKUP(E39&amp;"|"&amp;B39,
        Calculate_cap_emi!$I$14:$I$21&amp;"|"&amp;Calculate_cap_emi!$L$14:$L$21,
        Calculate_cap_emi!$AU$14:$AU$21, "Not found", 0),"Missing")</f>
        <v>1.1694817588235278</v>
      </c>
      <c r="S39" s="5" cm="1">
        <f t="array" ref="S39">_xlfn.SWITCH(F39,"R",_xlfn.XLOOKUP(E39&amp;"|"&amp;B39,
        Calculate_cap_emi!$I$14:$I$21&amp;"|"&amp;Calculate_cap_emi!$L$14:$L$21,
        Calculate_cap_emi!$AX$14:$AX$21, "Not found", 0),"Rb",_xlfn.XLOOKUP(E39&amp;"|"&amp;B39,
        Calculate_cap_emi!$I$14:$I$21&amp;"|"&amp;Calculate_cap_emi!$L$14:$L$21,
        Calculate_cap_emi!$AZ$14:$AZ$21, "Not found", 0),"Rl",_xlfn.XLOOKUP(E39&amp;"|"&amp;B39,
        Calculate_cap_emi!$I$14:$I$21&amp;"|"&amp;Calculate_cap_emi!$L$14:$L$21,
        Calculate_cap_emi!$BA$14:$BA$21, "Not found", 0),"HP",_xlfn.XLOOKUP(E39&amp;"|"&amp;B39,
        Calculate_cap_emi!$I$14:$I$21&amp;"|"&amp;Calculate_cap_emi!$L$14:$L$21,
        Calculate_cap_emi!$AY$14:$AY$21, "Not found", 0),"HPl",_xlfn.XLOOKUP(E39&amp;"|"&amp;B39,
        Calculate_cap_emi!$I$14:$I$21&amp;"|"&amp;Calculate_cap_emi!$L$14:$L$21,
        Calculate_cap_emi!$BB$14:$BB$21, "Not found", 0),"Missing")</f>
        <v>32.712776470588267</v>
      </c>
      <c r="T39" s="5" cm="1">
        <f t="array" ref="T39">_xlfn.SWITCH(F39,"R",_xlfn.XLOOKUP(E39&amp;"|"&amp;B39,
        Calculate_cap_emi!$I$14:$I$21&amp;"|"&amp;Calculate_cap_emi!$L$14:$L$21,
        Calculate_cap_emi!$BE$14:$BE$21, "Not found", 0),"Rb",_xlfn.XLOOKUP(E39&amp;"|"&amp;B39,
        Calculate_cap_emi!$I$14:$I$21&amp;"|"&amp;Calculate_cap_emi!$L$14:$L$21,
        Calculate_cap_emi!$BG$14:$BG$21, "Not found", 0),"Rl",_xlfn.XLOOKUP(E39&amp;"|"&amp;B39,
        Calculate_cap_emi!$I$14:$I$21&amp;"|"&amp;Calculate_cap_emi!$L$14:$L$21,
        Calculate_cap_emi!$BH$14:$BH$21, "Not found", 0),"HP",_xlfn.XLOOKUP(E39&amp;"|"&amp;B39,
        Calculate_cap_emi!$I$14:$I$21&amp;"|"&amp;Calculate_cap_emi!$L$14:$L$21,
        Calculate_cap_emi!$BF$14:$BF$21, "Not found", 0),"HPl",_xlfn.XLOOKUP(E39&amp;"|"&amp;B39,
        Calculate_cap_emi!$I$14:$I$21&amp;"|"&amp;Calculate_cap_emi!$L$14:$L$21,
        Calculate_cap_emi!$BI$14:$BI$21, "Not found", 0),"Missing")</f>
        <v>0</v>
      </c>
    </row>
    <row r="40" spans="1:20" x14ac:dyDescent="0.25">
      <c r="A40" s="5" t="s">
        <v>9</v>
      </c>
      <c r="B40" s="5" t="str">
        <f t="shared" si="0"/>
        <v>Mod-H1</v>
      </c>
      <c r="C40" s="5" t="str">
        <f t="shared" si="1"/>
        <v>Mod</v>
      </c>
      <c r="D40" s="5" t="str">
        <f t="shared" si="2"/>
        <v>H1</v>
      </c>
      <c r="E40" s="5" t="s">
        <v>3</v>
      </c>
      <c r="F40" s="5" t="s">
        <v>14</v>
      </c>
      <c r="G40" s="5"/>
      <c r="H40" s="5"/>
      <c r="I40" s="5" cm="1">
        <f t="array" ref="I40">_xlfn.SWITCH(F40,"R",_xlfn.XLOOKUP(E40&amp;"|"&amp;B40,
        Calculate_cap_emi!$I$14:$I$21&amp;"|"&amp;Calculate_cap_emi!$L$14:$L$21,
        Calculate_cap_emi!$W$14:$W$21, "Not found", 0),"Rb",_xlfn.XLOOKUP(E40&amp;"|"&amp;B40,
        Calculate_cap_emi!$I$14:$I$21&amp;"|"&amp;Calculate_cap_emi!$L$14:$L$21,
        Calculate_cap_emi!$Y$14:$Y$21, "Not found", 0),"Rl",_xlfn.XLOOKUP(E40&amp;"|"&amp;B40,
        Calculate_cap_emi!$I$14:$I$21&amp;"|"&amp;Calculate_cap_emi!$L$14:$L$21,
        Calculate_cap_emi!$Z$14:$Z$21, "Not found", 0),0)</f>
        <v>4.5</v>
      </c>
      <c r="J40" s="5"/>
      <c r="K40" s="5"/>
      <c r="L40" s="5" cm="1">
        <f t="array" ref="L40">_xlfn.SWITCH(F40,"R",_xlfn.XLOOKUP(E40&amp;"|"&amp;B40,
        Calculate_cap_emi!$I$14:$I$21&amp;"|"&amp;Calculate_cap_emi!$L$14:$L$21,
        Calculate_cap_emi!$AC$14:$AC$21, "Not found", 0),"Rb",_xlfn.XLOOKUP(E40&amp;"|"&amp;B40,
        Calculate_cap_emi!$I$14:$I$21&amp;"|"&amp;Calculate_cap_emi!$L$14:$L$21,
        Calculate_cap_emi!$AE$14:$AE$21, "Not found", 0),"Rl",_xlfn.XLOOKUP(E40&amp;"|"&amp;B40,
        Calculate_cap_emi!$I$14:$I$21&amp;"|"&amp;Calculate_cap_emi!$L$14:$L$21,
        Calculate_cap_emi!$AF$14:$AF$21, "Not found", 0),"HP",_xlfn.XLOOKUP(E40&amp;"|"&amp;B40,
        Calculate_cap_emi!$I$14:$I$21&amp;"|"&amp;Calculate_cap_emi!$L$14:$L$21,
        Calculate_cap_emi!$AD$14:$AD$21, "Not found", 0),"HPl",_xlfn.XLOOKUP(E40&amp;"|"&amp;B40,
        Calculate_cap_emi!$I$14:$I$21&amp;"|"&amp;Calculate_cap_emi!$L$14:$L$21,
        Calculate_cap_emi!$AG$14:$AG$21, "Not found", 0),"Missing")</f>
        <v>300.09442373279126</v>
      </c>
      <c r="M40" s="5"/>
      <c r="N40" s="5"/>
      <c r="O40" s="5"/>
      <c r="P40" s="5"/>
      <c r="Q40" s="5" cm="1">
        <f t="array" ref="Q40">_xlfn.SWITCH(F40,"R",_xlfn.XLOOKUP(E40&amp;"|"&amp;B40,
        Calculate_cap_emi!$I$14:$I$21&amp;"|"&amp;Calculate_cap_emi!$L$14:$L$21,
        Calculate_cap_emi!$AJ$14:$AJ$21, "Not found", 0),"Rb",_xlfn.XLOOKUP(E40&amp;"|"&amp;B40,
        Calculate_cap_emi!$I$14:$I$21&amp;"|"&amp;Calculate_cap_emi!$L$14:$L$21,
        Calculate_cap_emi!$AL$14:$AL$21, "Not found", 0),"Rl",_xlfn.XLOOKUP(E40&amp;"|"&amp;B40,
        Calculate_cap_emi!$I$14:$I$21&amp;"|"&amp;Calculate_cap_emi!$L$14:$L$21,
        Calculate_cap_emi!$AM$14:$AM$21, "Not found", 0),"HP",_xlfn.XLOOKUP(E40&amp;"|"&amp;B40,
        Calculate_cap_emi!$I$14:$I$21&amp;"|"&amp;Calculate_cap_emi!$L$14:$L$21,
        Calculate_cap_emi!$AK$14:$AK$21, "Not found", 0),"HPl",_xlfn.XLOOKUP(E40&amp;"|"&amp;B40,
        Calculate_cap_emi!$I$14:$I$21&amp;"|"&amp;Calculate_cap_emi!$L$14:$L$21,
        Calculate_cap_emi!$AN$14:$AN$21, "Not found", 0),"Missing")</f>
        <v>0</v>
      </c>
      <c r="R40" s="5" cm="1">
        <f t="array" ref="R40">_xlfn.SWITCH(F40,"R",_xlfn.XLOOKUP(E40&amp;"|"&amp;B40,
        Calculate_cap_emi!$I$14:$I$21&amp;"|"&amp;Calculate_cap_emi!$L$14:$L$21,
        Calculate_cap_emi!$AQ$14:$AQ$21, "Not found", 0),"Rb",_xlfn.XLOOKUP(E40&amp;"|"&amp;B40,
        Calculate_cap_emi!$I$14:$I$21&amp;"|"&amp;Calculate_cap_emi!$L$14:$L$21,
        Calculate_cap_emi!$AS$14:$AS$21, "Not found", 0),"Rl",_xlfn.XLOOKUP(E40&amp;"|"&amp;B40,
        Calculate_cap_emi!$I$14:$I$21&amp;"|"&amp;Calculate_cap_emi!$L$14:$L$21,
        Calculate_cap_emi!$AT$14:$AT$21, "Not found", 0),"HP",_xlfn.XLOOKUP(E40&amp;"|"&amp;B40,
        Calculate_cap_emi!$I$14:$I$21&amp;"|"&amp;Calculate_cap_emi!$L$14:$L$21,
        Calculate_cap_emi!$AR$14:$AR$21, "Not found", 0),"HPl",_xlfn.XLOOKUP(E40&amp;"|"&amp;B40,
        Calculate_cap_emi!$I$14:$I$21&amp;"|"&amp;Calculate_cap_emi!$L$14:$L$21,
        Calculate_cap_emi!$AU$14:$AU$21, "Not found", 0),"Missing")</f>
        <v>0.73785791911764598</v>
      </c>
      <c r="S40" s="5" cm="1">
        <f t="array" ref="S40">_xlfn.SWITCH(F40,"R",_xlfn.XLOOKUP(E40&amp;"|"&amp;B40,
        Calculate_cap_emi!$I$14:$I$21&amp;"|"&amp;Calculate_cap_emi!$L$14:$L$21,
        Calculate_cap_emi!$AX$14:$AX$21, "Not found", 0),"Rb",_xlfn.XLOOKUP(E40&amp;"|"&amp;B40,
        Calculate_cap_emi!$I$14:$I$21&amp;"|"&amp;Calculate_cap_emi!$L$14:$L$21,
        Calculate_cap_emi!$AZ$14:$AZ$21, "Not found", 0),"Rl",_xlfn.XLOOKUP(E40&amp;"|"&amp;B40,
        Calculate_cap_emi!$I$14:$I$21&amp;"|"&amp;Calculate_cap_emi!$L$14:$L$21,
        Calculate_cap_emi!$BA$14:$BA$21, "Not found", 0),"HP",_xlfn.XLOOKUP(E40&amp;"|"&amp;B40,
        Calculate_cap_emi!$I$14:$I$21&amp;"|"&amp;Calculate_cap_emi!$L$14:$L$21,
        Calculate_cap_emi!$AY$14:$AY$21, "Not found", 0),"HPl",_xlfn.XLOOKUP(E40&amp;"|"&amp;B40,
        Calculate_cap_emi!$I$14:$I$21&amp;"|"&amp;Calculate_cap_emi!$L$14:$L$21,
        Calculate_cap_emi!$BB$14:$BB$21, "Not found", 0),"Missing")</f>
        <v>20.639382352941197</v>
      </c>
      <c r="T40" s="5" cm="1">
        <f t="array" ref="T40">_xlfn.SWITCH(F40,"R",_xlfn.XLOOKUP(E40&amp;"|"&amp;B40,
        Calculate_cap_emi!$I$14:$I$21&amp;"|"&amp;Calculate_cap_emi!$L$14:$L$21,
        Calculate_cap_emi!$BE$14:$BE$21, "Not found", 0),"Rb",_xlfn.XLOOKUP(E40&amp;"|"&amp;B40,
        Calculate_cap_emi!$I$14:$I$21&amp;"|"&amp;Calculate_cap_emi!$L$14:$L$21,
        Calculate_cap_emi!$BG$14:$BG$21, "Not found", 0),"Rl",_xlfn.XLOOKUP(E40&amp;"|"&amp;B40,
        Calculate_cap_emi!$I$14:$I$21&amp;"|"&amp;Calculate_cap_emi!$L$14:$L$21,
        Calculate_cap_emi!$BH$14:$BH$21, "Not found", 0),"HP",_xlfn.XLOOKUP(E40&amp;"|"&amp;B40,
        Calculate_cap_emi!$I$14:$I$21&amp;"|"&amp;Calculate_cap_emi!$L$14:$L$21,
        Calculate_cap_emi!$BF$14:$BF$21, "Not found", 0),"HPl",_xlfn.XLOOKUP(E40&amp;"|"&amp;B40,
        Calculate_cap_emi!$I$14:$I$21&amp;"|"&amp;Calculate_cap_emi!$L$14:$L$21,
        Calculate_cap_emi!$BI$14:$BI$21, "Not found", 0),"Missing")</f>
        <v>0</v>
      </c>
    </row>
    <row r="41" spans="1:20" x14ac:dyDescent="0.25">
      <c r="A41" s="5" t="s">
        <v>10</v>
      </c>
      <c r="B41" s="5" t="str">
        <f t="shared" si="0"/>
        <v>Mod-H1</v>
      </c>
      <c r="C41" s="5" t="str">
        <f t="shared" si="1"/>
        <v>Mod</v>
      </c>
      <c r="D41" s="5" t="str">
        <f t="shared" si="2"/>
        <v>H1</v>
      </c>
      <c r="E41" s="5" t="s">
        <v>3</v>
      </c>
      <c r="F41" s="5" t="s">
        <v>14</v>
      </c>
      <c r="G41" s="5"/>
      <c r="H41" s="5"/>
      <c r="I41" s="5" cm="1">
        <f t="array" ref="I41">_xlfn.SWITCH(F41,"R",_xlfn.XLOOKUP(E41&amp;"|"&amp;B41,
        Calculate_cap_emi!$I$14:$I$21&amp;"|"&amp;Calculate_cap_emi!$L$14:$L$21,
        Calculate_cap_emi!$W$14:$W$21, "Not found", 0),"Rb",_xlfn.XLOOKUP(E41&amp;"|"&amp;B41,
        Calculate_cap_emi!$I$14:$I$21&amp;"|"&amp;Calculate_cap_emi!$L$14:$L$21,
        Calculate_cap_emi!$Y$14:$Y$21, "Not found", 0),"Rl",_xlfn.XLOOKUP(E41&amp;"|"&amp;B41,
        Calculate_cap_emi!$I$14:$I$21&amp;"|"&amp;Calculate_cap_emi!$L$14:$L$21,
        Calculate_cap_emi!$Z$14:$Z$21, "Not found", 0),0)</f>
        <v>4.5</v>
      </c>
      <c r="J41" s="5"/>
      <c r="K41" s="5"/>
      <c r="L41" s="5" cm="1">
        <f t="array" ref="L41">_xlfn.SWITCH(F41,"R",_xlfn.XLOOKUP(E41&amp;"|"&amp;B41,
        Calculate_cap_emi!$I$14:$I$21&amp;"|"&amp;Calculate_cap_emi!$L$14:$L$21,
        Calculate_cap_emi!$AC$14:$AC$21, "Not found", 0),"Rb",_xlfn.XLOOKUP(E41&amp;"|"&amp;B41,
        Calculate_cap_emi!$I$14:$I$21&amp;"|"&amp;Calculate_cap_emi!$L$14:$L$21,
        Calculate_cap_emi!$AE$14:$AE$21, "Not found", 0),"Rl",_xlfn.XLOOKUP(E41&amp;"|"&amp;B41,
        Calculate_cap_emi!$I$14:$I$21&amp;"|"&amp;Calculate_cap_emi!$L$14:$L$21,
        Calculate_cap_emi!$AF$14:$AF$21, "Not found", 0),"HP",_xlfn.XLOOKUP(E41&amp;"|"&amp;B41,
        Calculate_cap_emi!$I$14:$I$21&amp;"|"&amp;Calculate_cap_emi!$L$14:$L$21,
        Calculate_cap_emi!$AD$14:$AD$21, "Not found", 0),"HPl",_xlfn.XLOOKUP(E41&amp;"|"&amp;B41,
        Calculate_cap_emi!$I$14:$I$21&amp;"|"&amp;Calculate_cap_emi!$L$14:$L$21,
        Calculate_cap_emi!$AG$14:$AG$21, "Not found", 0),"Missing")</f>
        <v>300.09442373279126</v>
      </c>
      <c r="M41" s="5"/>
      <c r="N41" s="5"/>
      <c r="O41" s="5"/>
      <c r="P41" s="5"/>
      <c r="Q41" s="5" cm="1">
        <f t="array" ref="Q41">_xlfn.SWITCH(F41,"R",_xlfn.XLOOKUP(E41&amp;"|"&amp;B41,
        Calculate_cap_emi!$I$14:$I$21&amp;"|"&amp;Calculate_cap_emi!$L$14:$L$21,
        Calculate_cap_emi!$AJ$14:$AJ$21, "Not found", 0),"Rb",_xlfn.XLOOKUP(E41&amp;"|"&amp;B41,
        Calculate_cap_emi!$I$14:$I$21&amp;"|"&amp;Calculate_cap_emi!$L$14:$L$21,
        Calculate_cap_emi!$AL$14:$AL$21, "Not found", 0),"Rl",_xlfn.XLOOKUP(E41&amp;"|"&amp;B41,
        Calculate_cap_emi!$I$14:$I$21&amp;"|"&amp;Calculate_cap_emi!$L$14:$L$21,
        Calculate_cap_emi!$AM$14:$AM$21, "Not found", 0),"HP",_xlfn.XLOOKUP(E41&amp;"|"&amp;B41,
        Calculate_cap_emi!$I$14:$I$21&amp;"|"&amp;Calculate_cap_emi!$L$14:$L$21,
        Calculate_cap_emi!$AK$14:$AK$21, "Not found", 0),"HPl",_xlfn.XLOOKUP(E41&amp;"|"&amp;B41,
        Calculate_cap_emi!$I$14:$I$21&amp;"|"&amp;Calculate_cap_emi!$L$14:$L$21,
        Calculate_cap_emi!$AN$14:$AN$21, "Not found", 0),"Missing")</f>
        <v>0</v>
      </c>
      <c r="R41" s="5" cm="1">
        <f t="array" ref="R41">_xlfn.SWITCH(F41,"R",_xlfn.XLOOKUP(E41&amp;"|"&amp;B41,
        Calculate_cap_emi!$I$14:$I$21&amp;"|"&amp;Calculate_cap_emi!$L$14:$L$21,
        Calculate_cap_emi!$AQ$14:$AQ$21, "Not found", 0),"Rb",_xlfn.XLOOKUP(E41&amp;"|"&amp;B41,
        Calculate_cap_emi!$I$14:$I$21&amp;"|"&amp;Calculate_cap_emi!$L$14:$L$21,
        Calculate_cap_emi!$AS$14:$AS$21, "Not found", 0),"Rl",_xlfn.XLOOKUP(E41&amp;"|"&amp;B41,
        Calculate_cap_emi!$I$14:$I$21&amp;"|"&amp;Calculate_cap_emi!$L$14:$L$21,
        Calculate_cap_emi!$AT$14:$AT$21, "Not found", 0),"HP",_xlfn.XLOOKUP(E41&amp;"|"&amp;B41,
        Calculate_cap_emi!$I$14:$I$21&amp;"|"&amp;Calculate_cap_emi!$L$14:$L$21,
        Calculate_cap_emi!$AR$14:$AR$21, "Not found", 0),"HPl",_xlfn.XLOOKUP(E41&amp;"|"&amp;B41,
        Calculate_cap_emi!$I$14:$I$21&amp;"|"&amp;Calculate_cap_emi!$L$14:$L$21,
        Calculate_cap_emi!$AU$14:$AU$21, "Not found", 0),"Missing")</f>
        <v>0.73785791911764598</v>
      </c>
      <c r="S41" s="5" cm="1">
        <f t="array" ref="S41">_xlfn.SWITCH(F41,"R",_xlfn.XLOOKUP(E41&amp;"|"&amp;B41,
        Calculate_cap_emi!$I$14:$I$21&amp;"|"&amp;Calculate_cap_emi!$L$14:$L$21,
        Calculate_cap_emi!$AX$14:$AX$21, "Not found", 0),"Rb",_xlfn.XLOOKUP(E41&amp;"|"&amp;B41,
        Calculate_cap_emi!$I$14:$I$21&amp;"|"&amp;Calculate_cap_emi!$L$14:$L$21,
        Calculate_cap_emi!$AZ$14:$AZ$21, "Not found", 0),"Rl",_xlfn.XLOOKUP(E41&amp;"|"&amp;B41,
        Calculate_cap_emi!$I$14:$I$21&amp;"|"&amp;Calculate_cap_emi!$L$14:$L$21,
        Calculate_cap_emi!$BA$14:$BA$21, "Not found", 0),"HP",_xlfn.XLOOKUP(E41&amp;"|"&amp;B41,
        Calculate_cap_emi!$I$14:$I$21&amp;"|"&amp;Calculate_cap_emi!$L$14:$L$21,
        Calculate_cap_emi!$AY$14:$AY$21, "Not found", 0),"HPl",_xlfn.XLOOKUP(E41&amp;"|"&amp;B41,
        Calculate_cap_emi!$I$14:$I$21&amp;"|"&amp;Calculate_cap_emi!$L$14:$L$21,
        Calculate_cap_emi!$BB$14:$BB$21, "Not found", 0),"Missing")</f>
        <v>20.639382352941197</v>
      </c>
      <c r="T41" s="5" cm="1">
        <f t="array" ref="T41">_xlfn.SWITCH(F41,"R",_xlfn.XLOOKUP(E41&amp;"|"&amp;B41,
        Calculate_cap_emi!$I$14:$I$21&amp;"|"&amp;Calculate_cap_emi!$L$14:$L$21,
        Calculate_cap_emi!$BE$14:$BE$21, "Not found", 0),"Rb",_xlfn.XLOOKUP(E41&amp;"|"&amp;B41,
        Calculate_cap_emi!$I$14:$I$21&amp;"|"&amp;Calculate_cap_emi!$L$14:$L$21,
        Calculate_cap_emi!$BG$14:$BG$21, "Not found", 0),"Rl",_xlfn.XLOOKUP(E41&amp;"|"&amp;B41,
        Calculate_cap_emi!$I$14:$I$21&amp;"|"&amp;Calculate_cap_emi!$L$14:$L$21,
        Calculate_cap_emi!$BH$14:$BH$21, "Not found", 0),"HP",_xlfn.XLOOKUP(E41&amp;"|"&amp;B41,
        Calculate_cap_emi!$I$14:$I$21&amp;"|"&amp;Calculate_cap_emi!$L$14:$L$21,
        Calculate_cap_emi!$BF$14:$BF$21, "Not found", 0),"HPl",_xlfn.XLOOKUP(E41&amp;"|"&amp;B41,
        Calculate_cap_emi!$I$14:$I$21&amp;"|"&amp;Calculate_cap_emi!$L$14:$L$21,
        Calculate_cap_emi!$BI$14:$BI$21, "Not found", 0),"Missing")</f>
        <v>0</v>
      </c>
    </row>
    <row r="42" spans="1:20" x14ac:dyDescent="0.25">
      <c r="A42" s="5" t="s">
        <v>4</v>
      </c>
      <c r="B42" s="5" t="str">
        <f t="shared" si="0"/>
        <v>Mass-Nom</v>
      </c>
      <c r="C42" s="5" t="str">
        <f t="shared" si="1"/>
        <v>Mass</v>
      </c>
      <c r="D42" s="5" t="str">
        <f t="shared" si="2"/>
        <v>Nom</v>
      </c>
      <c r="E42" s="5" t="s">
        <v>11</v>
      </c>
      <c r="F42" s="5" t="s">
        <v>14</v>
      </c>
      <c r="G42" s="5"/>
      <c r="H42" s="5"/>
      <c r="I42" s="5" cm="1">
        <f t="array" ref="I42">_xlfn.SWITCH(F42,"R",_xlfn.XLOOKUP(E42&amp;"|"&amp;B42,
        Calculate_cap_emi!$I$14:$I$21&amp;"|"&amp;Calculate_cap_emi!$L$14:$L$21,
        Calculate_cap_emi!$W$14:$W$21, "Not found", 0),"Rb",_xlfn.XLOOKUP(E42&amp;"|"&amp;B42,
        Calculate_cap_emi!$I$14:$I$21&amp;"|"&amp;Calculate_cap_emi!$L$14:$L$21,
        Calculate_cap_emi!$Y$14:$Y$21, "Not found", 0),"Rl",_xlfn.XLOOKUP(E42&amp;"|"&amp;B42,
        Calculate_cap_emi!$I$14:$I$21&amp;"|"&amp;Calculate_cap_emi!$L$14:$L$21,
        Calculate_cap_emi!$Z$14:$Z$21, "Not found", 0),0)</f>
        <v>8.5</v>
      </c>
      <c r="J42" s="5"/>
      <c r="K42" s="5"/>
      <c r="L42" s="5" cm="1">
        <f t="array" ref="L42">_xlfn.SWITCH(F42,"R",_xlfn.XLOOKUP(E42&amp;"|"&amp;B42,
        Calculate_cap_emi!$I$14:$I$21&amp;"|"&amp;Calculate_cap_emi!$L$14:$L$21,
        Calculate_cap_emi!$AC$14:$AC$21, "Not found", 0),"Rb",_xlfn.XLOOKUP(E42&amp;"|"&amp;B42,
        Calculate_cap_emi!$I$14:$I$21&amp;"|"&amp;Calculate_cap_emi!$L$14:$L$21,
        Calculate_cap_emi!$AE$14:$AE$21, "Not found", 0),"Rl",_xlfn.XLOOKUP(E42&amp;"|"&amp;B42,
        Calculate_cap_emi!$I$14:$I$21&amp;"|"&amp;Calculate_cap_emi!$L$14:$L$21,
        Calculate_cap_emi!$AF$14:$AF$21, "Not found", 0),"HP",_xlfn.XLOOKUP(E42&amp;"|"&amp;B42,
        Calculate_cap_emi!$I$14:$I$21&amp;"|"&amp;Calculate_cap_emi!$L$14:$L$21,
        Calculate_cap_emi!$AD$14:$AD$21, "Not found", 0),"HPl",_xlfn.XLOOKUP(E42&amp;"|"&amp;B42,
        Calculate_cap_emi!$I$14:$I$21&amp;"|"&amp;Calculate_cap_emi!$L$14:$L$21,
        Calculate_cap_emi!$AG$14:$AG$21, "Not found", 0),"Missing")</f>
        <v>500.71827066645852</v>
      </c>
      <c r="M42" s="5"/>
      <c r="N42" s="5"/>
      <c r="O42" s="5"/>
      <c r="P42" s="5"/>
      <c r="Q42" s="5" cm="1">
        <f t="array" ref="Q42">_xlfn.SWITCH(F42,"R",_xlfn.XLOOKUP(E42&amp;"|"&amp;B42,
        Calculate_cap_emi!$I$14:$I$21&amp;"|"&amp;Calculate_cap_emi!$L$14:$L$21,
        Calculate_cap_emi!$AJ$14:$AJ$21, "Not found", 0),"Rb",_xlfn.XLOOKUP(E42&amp;"|"&amp;B42,
        Calculate_cap_emi!$I$14:$I$21&amp;"|"&amp;Calculate_cap_emi!$L$14:$L$21,
        Calculate_cap_emi!$AL$14:$AL$21, "Not found", 0),"Rl",_xlfn.XLOOKUP(E42&amp;"|"&amp;B42,
        Calculate_cap_emi!$I$14:$I$21&amp;"|"&amp;Calculate_cap_emi!$L$14:$L$21,
        Calculate_cap_emi!$AM$14:$AM$21, "Not found", 0),"HP",_xlfn.XLOOKUP(E42&amp;"|"&amp;B42,
        Calculate_cap_emi!$I$14:$I$21&amp;"|"&amp;Calculate_cap_emi!$L$14:$L$21,
        Calculate_cap_emi!$AK$14:$AK$21, "Not found", 0),"HPl",_xlfn.XLOOKUP(E42&amp;"|"&amp;B42,
        Calculate_cap_emi!$I$14:$I$21&amp;"|"&amp;Calculate_cap_emi!$L$14:$L$21,
        Calculate_cap_emi!$AN$14:$AN$21, "Not found", 0),"Missing")</f>
        <v>0</v>
      </c>
      <c r="R42" s="5" cm="1">
        <f t="array" ref="R42">_xlfn.SWITCH(F42,"R",_xlfn.XLOOKUP(E42&amp;"|"&amp;B42,
        Calculate_cap_emi!$I$14:$I$21&amp;"|"&amp;Calculate_cap_emi!$L$14:$L$21,
        Calculate_cap_emi!$AQ$14:$AQ$21, "Not found", 0),"Rb",_xlfn.XLOOKUP(E42&amp;"|"&amp;B42,
        Calculate_cap_emi!$I$14:$I$21&amp;"|"&amp;Calculate_cap_emi!$L$14:$L$21,
        Calculate_cap_emi!$AS$14:$AS$21, "Not found", 0),"Rl",_xlfn.XLOOKUP(E42&amp;"|"&amp;B42,
        Calculate_cap_emi!$I$14:$I$21&amp;"|"&amp;Calculate_cap_emi!$L$14:$L$21,
        Calculate_cap_emi!$AT$14:$AT$21, "Not found", 0),"HP",_xlfn.XLOOKUP(E42&amp;"|"&amp;B42,
        Calculate_cap_emi!$I$14:$I$21&amp;"|"&amp;Calculate_cap_emi!$L$14:$L$21,
        Calculate_cap_emi!$AR$14:$AR$21, "Not found", 0),"HPl",_xlfn.XLOOKUP(E42&amp;"|"&amp;B42,
        Calculate_cap_emi!$I$14:$I$21&amp;"|"&amp;Calculate_cap_emi!$L$14:$L$21,
        Calculate_cap_emi!$AU$14:$AU$21, "Not found", 0),"Missing")</f>
        <v>1.2311423073529395</v>
      </c>
      <c r="S42" s="5" cm="1">
        <f t="array" ref="S42">_xlfn.SWITCH(F42,"R",_xlfn.XLOOKUP(E42&amp;"|"&amp;B42,
        Calculate_cap_emi!$I$14:$I$21&amp;"|"&amp;Calculate_cap_emi!$L$14:$L$21,
        Calculate_cap_emi!$AX$14:$AX$21, "Not found", 0),"Rb",_xlfn.XLOOKUP(E42&amp;"|"&amp;B42,
        Calculate_cap_emi!$I$14:$I$21&amp;"|"&amp;Calculate_cap_emi!$L$14:$L$21,
        Calculate_cap_emi!$AZ$14:$AZ$21, "Not found", 0),"Rl",_xlfn.XLOOKUP(E42&amp;"|"&amp;B42,
        Calculate_cap_emi!$I$14:$I$21&amp;"|"&amp;Calculate_cap_emi!$L$14:$L$21,
        Calculate_cap_emi!$BA$14:$BA$21, "Not found", 0),"HP",_xlfn.XLOOKUP(E42&amp;"|"&amp;B42,
        Calculate_cap_emi!$I$14:$I$21&amp;"|"&amp;Calculate_cap_emi!$L$14:$L$21,
        Calculate_cap_emi!$AY$14:$AY$21, "Not found", 0),"HPl",_xlfn.XLOOKUP(E42&amp;"|"&amp;B42,
        Calculate_cap_emi!$I$14:$I$21&amp;"|"&amp;Calculate_cap_emi!$L$14:$L$21,
        Calculate_cap_emi!$BB$14:$BB$21, "Not found", 0),"Missing")</f>
        <v>34.437547058823561</v>
      </c>
      <c r="T42" s="5" cm="1">
        <f t="array" ref="T42">_xlfn.SWITCH(F42,"R",_xlfn.XLOOKUP(E42&amp;"|"&amp;B42,
        Calculate_cap_emi!$I$14:$I$21&amp;"|"&amp;Calculate_cap_emi!$L$14:$L$21,
        Calculate_cap_emi!$BE$14:$BE$21, "Not found", 0),"Rb",_xlfn.XLOOKUP(E42&amp;"|"&amp;B42,
        Calculate_cap_emi!$I$14:$I$21&amp;"|"&amp;Calculate_cap_emi!$L$14:$L$21,
        Calculate_cap_emi!$BG$14:$BG$21, "Not found", 0),"Rl",_xlfn.XLOOKUP(E42&amp;"|"&amp;B42,
        Calculate_cap_emi!$I$14:$I$21&amp;"|"&amp;Calculate_cap_emi!$L$14:$L$21,
        Calculate_cap_emi!$BH$14:$BH$21, "Not found", 0),"HP",_xlfn.XLOOKUP(E42&amp;"|"&amp;B42,
        Calculate_cap_emi!$I$14:$I$21&amp;"|"&amp;Calculate_cap_emi!$L$14:$L$21,
        Calculate_cap_emi!$BF$14:$BF$21, "Not found", 0),"HPl",_xlfn.XLOOKUP(E42&amp;"|"&amp;B42,
        Calculate_cap_emi!$I$14:$I$21&amp;"|"&amp;Calculate_cap_emi!$L$14:$L$21,
        Calculate_cap_emi!$BI$14:$BI$21, "Not found", 0),"Missing")</f>
        <v>0</v>
      </c>
    </row>
    <row r="43" spans="1:20" x14ac:dyDescent="0.25">
      <c r="A43" s="5" t="s">
        <v>2</v>
      </c>
      <c r="B43" s="5" t="str">
        <f t="shared" si="0"/>
        <v>Mass-Nom</v>
      </c>
      <c r="C43" s="5" t="str">
        <f t="shared" si="1"/>
        <v>Mass</v>
      </c>
      <c r="D43" s="5" t="str">
        <f t="shared" si="2"/>
        <v>Nom</v>
      </c>
      <c r="E43" s="5" t="s">
        <v>11</v>
      </c>
      <c r="F43" s="5" t="s">
        <v>14</v>
      </c>
      <c r="G43" s="5"/>
      <c r="H43" s="5"/>
      <c r="I43" s="5" cm="1">
        <f t="array" ref="I43">_xlfn.SWITCH(F43,"R",_xlfn.XLOOKUP(E43&amp;"|"&amp;B43,
        Calculate_cap_emi!$I$14:$I$21&amp;"|"&amp;Calculate_cap_emi!$L$14:$L$21,
        Calculate_cap_emi!$W$14:$W$21, "Not found", 0),"Rb",_xlfn.XLOOKUP(E43&amp;"|"&amp;B43,
        Calculate_cap_emi!$I$14:$I$21&amp;"|"&amp;Calculate_cap_emi!$L$14:$L$21,
        Calculate_cap_emi!$Y$14:$Y$21, "Not found", 0),"Rl",_xlfn.XLOOKUP(E43&amp;"|"&amp;B43,
        Calculate_cap_emi!$I$14:$I$21&amp;"|"&amp;Calculate_cap_emi!$L$14:$L$21,
        Calculate_cap_emi!$Z$14:$Z$21, "Not found", 0),0)</f>
        <v>8.5</v>
      </c>
      <c r="J43" s="5"/>
      <c r="K43" s="5"/>
      <c r="L43" s="5" cm="1">
        <f t="array" ref="L43">_xlfn.SWITCH(F43,"R",_xlfn.XLOOKUP(E43&amp;"|"&amp;B43,
        Calculate_cap_emi!$I$14:$I$21&amp;"|"&amp;Calculate_cap_emi!$L$14:$L$21,
        Calculate_cap_emi!$AC$14:$AC$21, "Not found", 0),"Rb",_xlfn.XLOOKUP(E43&amp;"|"&amp;B43,
        Calculate_cap_emi!$I$14:$I$21&amp;"|"&amp;Calculate_cap_emi!$L$14:$L$21,
        Calculate_cap_emi!$AE$14:$AE$21, "Not found", 0),"Rl",_xlfn.XLOOKUP(E43&amp;"|"&amp;B43,
        Calculate_cap_emi!$I$14:$I$21&amp;"|"&amp;Calculate_cap_emi!$L$14:$L$21,
        Calculate_cap_emi!$AF$14:$AF$21, "Not found", 0),"HP",_xlfn.XLOOKUP(E43&amp;"|"&amp;B43,
        Calculate_cap_emi!$I$14:$I$21&amp;"|"&amp;Calculate_cap_emi!$L$14:$L$21,
        Calculate_cap_emi!$AD$14:$AD$21, "Not found", 0),"HPl",_xlfn.XLOOKUP(E43&amp;"|"&amp;B43,
        Calculate_cap_emi!$I$14:$I$21&amp;"|"&amp;Calculate_cap_emi!$L$14:$L$21,
        Calculate_cap_emi!$AG$14:$AG$21, "Not found", 0),"Missing")</f>
        <v>500.71827066645852</v>
      </c>
      <c r="M43" s="5"/>
      <c r="N43" s="5"/>
      <c r="O43" s="5"/>
      <c r="P43" s="5"/>
      <c r="Q43" s="5" cm="1">
        <f t="array" ref="Q43">_xlfn.SWITCH(F43,"R",_xlfn.XLOOKUP(E43&amp;"|"&amp;B43,
        Calculate_cap_emi!$I$14:$I$21&amp;"|"&amp;Calculate_cap_emi!$L$14:$L$21,
        Calculate_cap_emi!$AJ$14:$AJ$21, "Not found", 0),"Rb",_xlfn.XLOOKUP(E43&amp;"|"&amp;B43,
        Calculate_cap_emi!$I$14:$I$21&amp;"|"&amp;Calculate_cap_emi!$L$14:$L$21,
        Calculate_cap_emi!$AL$14:$AL$21, "Not found", 0),"Rl",_xlfn.XLOOKUP(E43&amp;"|"&amp;B43,
        Calculate_cap_emi!$I$14:$I$21&amp;"|"&amp;Calculate_cap_emi!$L$14:$L$21,
        Calculate_cap_emi!$AM$14:$AM$21, "Not found", 0),"HP",_xlfn.XLOOKUP(E43&amp;"|"&amp;B43,
        Calculate_cap_emi!$I$14:$I$21&amp;"|"&amp;Calculate_cap_emi!$L$14:$L$21,
        Calculate_cap_emi!$AK$14:$AK$21, "Not found", 0),"HPl",_xlfn.XLOOKUP(E43&amp;"|"&amp;B43,
        Calculate_cap_emi!$I$14:$I$21&amp;"|"&amp;Calculate_cap_emi!$L$14:$L$21,
        Calculate_cap_emi!$AN$14:$AN$21, "Not found", 0),"Missing")</f>
        <v>0</v>
      </c>
      <c r="R43" s="5" cm="1">
        <f t="array" ref="R43">_xlfn.SWITCH(F43,"R",_xlfn.XLOOKUP(E43&amp;"|"&amp;B43,
        Calculate_cap_emi!$I$14:$I$21&amp;"|"&amp;Calculate_cap_emi!$L$14:$L$21,
        Calculate_cap_emi!$AQ$14:$AQ$21, "Not found", 0),"Rb",_xlfn.XLOOKUP(E43&amp;"|"&amp;B43,
        Calculate_cap_emi!$I$14:$I$21&amp;"|"&amp;Calculate_cap_emi!$L$14:$L$21,
        Calculate_cap_emi!$AS$14:$AS$21, "Not found", 0),"Rl",_xlfn.XLOOKUP(E43&amp;"|"&amp;B43,
        Calculate_cap_emi!$I$14:$I$21&amp;"|"&amp;Calculate_cap_emi!$L$14:$L$21,
        Calculate_cap_emi!$AT$14:$AT$21, "Not found", 0),"HP",_xlfn.XLOOKUP(E43&amp;"|"&amp;B43,
        Calculate_cap_emi!$I$14:$I$21&amp;"|"&amp;Calculate_cap_emi!$L$14:$L$21,
        Calculate_cap_emi!$AR$14:$AR$21, "Not found", 0),"HPl",_xlfn.XLOOKUP(E43&amp;"|"&amp;B43,
        Calculate_cap_emi!$I$14:$I$21&amp;"|"&amp;Calculate_cap_emi!$L$14:$L$21,
        Calculate_cap_emi!$AU$14:$AU$21, "Not found", 0),"Missing")</f>
        <v>1.2311423073529395</v>
      </c>
      <c r="S43" s="5" cm="1">
        <f t="array" ref="S43">_xlfn.SWITCH(F43,"R",_xlfn.XLOOKUP(E43&amp;"|"&amp;B43,
        Calculate_cap_emi!$I$14:$I$21&amp;"|"&amp;Calculate_cap_emi!$L$14:$L$21,
        Calculate_cap_emi!$AX$14:$AX$21, "Not found", 0),"Rb",_xlfn.XLOOKUP(E43&amp;"|"&amp;B43,
        Calculate_cap_emi!$I$14:$I$21&amp;"|"&amp;Calculate_cap_emi!$L$14:$L$21,
        Calculate_cap_emi!$AZ$14:$AZ$21, "Not found", 0),"Rl",_xlfn.XLOOKUP(E43&amp;"|"&amp;B43,
        Calculate_cap_emi!$I$14:$I$21&amp;"|"&amp;Calculate_cap_emi!$L$14:$L$21,
        Calculate_cap_emi!$BA$14:$BA$21, "Not found", 0),"HP",_xlfn.XLOOKUP(E43&amp;"|"&amp;B43,
        Calculate_cap_emi!$I$14:$I$21&amp;"|"&amp;Calculate_cap_emi!$L$14:$L$21,
        Calculate_cap_emi!$AY$14:$AY$21, "Not found", 0),"HPl",_xlfn.XLOOKUP(E43&amp;"|"&amp;B43,
        Calculate_cap_emi!$I$14:$I$21&amp;"|"&amp;Calculate_cap_emi!$L$14:$L$21,
        Calculate_cap_emi!$BB$14:$BB$21, "Not found", 0),"Missing")</f>
        <v>34.437547058823561</v>
      </c>
      <c r="T43" s="5" cm="1">
        <f t="array" ref="T43">_xlfn.SWITCH(F43,"R",_xlfn.XLOOKUP(E43&amp;"|"&amp;B43,
        Calculate_cap_emi!$I$14:$I$21&amp;"|"&amp;Calculate_cap_emi!$L$14:$L$21,
        Calculate_cap_emi!$BE$14:$BE$21, "Not found", 0),"Rb",_xlfn.XLOOKUP(E43&amp;"|"&amp;B43,
        Calculate_cap_emi!$I$14:$I$21&amp;"|"&amp;Calculate_cap_emi!$L$14:$L$21,
        Calculate_cap_emi!$BG$14:$BG$21, "Not found", 0),"Rl",_xlfn.XLOOKUP(E43&amp;"|"&amp;B43,
        Calculate_cap_emi!$I$14:$I$21&amp;"|"&amp;Calculate_cap_emi!$L$14:$L$21,
        Calculate_cap_emi!$BH$14:$BH$21, "Not found", 0),"HP",_xlfn.XLOOKUP(E43&amp;"|"&amp;B43,
        Calculate_cap_emi!$I$14:$I$21&amp;"|"&amp;Calculate_cap_emi!$L$14:$L$21,
        Calculate_cap_emi!$BF$14:$BF$21, "Not found", 0),"HPl",_xlfn.XLOOKUP(E43&amp;"|"&amp;B43,
        Calculate_cap_emi!$I$14:$I$21&amp;"|"&amp;Calculate_cap_emi!$L$14:$L$21,
        Calculate_cap_emi!$BI$14:$BI$21, "Not found", 0),"Missing")</f>
        <v>0</v>
      </c>
    </row>
    <row r="44" spans="1:20" x14ac:dyDescent="0.25">
      <c r="A44" s="5" t="s">
        <v>5</v>
      </c>
      <c r="B44" s="5" t="str">
        <f t="shared" si="0"/>
        <v>Mass-H1</v>
      </c>
      <c r="C44" s="5" t="str">
        <f t="shared" si="1"/>
        <v>Mass</v>
      </c>
      <c r="D44" s="5" t="str">
        <f t="shared" si="2"/>
        <v>H1</v>
      </c>
      <c r="E44" s="5" t="s">
        <v>11</v>
      </c>
      <c r="F44" s="5" t="s">
        <v>14</v>
      </c>
      <c r="G44" s="5"/>
      <c r="H44" s="5"/>
      <c r="I44" s="5" cm="1">
        <f t="array" ref="I44">_xlfn.SWITCH(F44,"R",_xlfn.XLOOKUP(E44&amp;"|"&amp;B44,
        Calculate_cap_emi!$I$14:$I$21&amp;"|"&amp;Calculate_cap_emi!$L$14:$L$21,
        Calculate_cap_emi!$W$14:$W$21, "Not found", 0),"Rb",_xlfn.XLOOKUP(E44&amp;"|"&amp;B44,
        Calculate_cap_emi!$I$14:$I$21&amp;"|"&amp;Calculate_cap_emi!$L$14:$L$21,
        Calculate_cap_emi!$Y$14:$Y$21, "Not found", 0),"Rl",_xlfn.XLOOKUP(E44&amp;"|"&amp;B44,
        Calculate_cap_emi!$I$14:$I$21&amp;"|"&amp;Calculate_cap_emi!$L$14:$L$21,
        Calculate_cap_emi!$Z$14:$Z$21, "Not found", 0),0)</f>
        <v>5</v>
      </c>
      <c r="J44" s="5"/>
      <c r="K44" s="5"/>
      <c r="L44" s="5" cm="1">
        <f t="array" ref="L44">_xlfn.SWITCH(F44,"R",_xlfn.XLOOKUP(E44&amp;"|"&amp;B44,
        Calculate_cap_emi!$I$14:$I$21&amp;"|"&amp;Calculate_cap_emi!$L$14:$L$21,
        Calculate_cap_emi!$AC$14:$AC$21, "Not found", 0),"Rb",_xlfn.XLOOKUP(E44&amp;"|"&amp;B44,
        Calculate_cap_emi!$I$14:$I$21&amp;"|"&amp;Calculate_cap_emi!$L$14:$L$21,
        Calculate_cap_emi!$AE$14:$AE$21, "Not found", 0),"Rl",_xlfn.XLOOKUP(E44&amp;"|"&amp;B44,
        Calculate_cap_emi!$I$14:$I$21&amp;"|"&amp;Calculate_cap_emi!$L$14:$L$21,
        Calculate_cap_emi!$AF$14:$AF$21, "Not found", 0),"HP",_xlfn.XLOOKUP(E44&amp;"|"&amp;B44,
        Calculate_cap_emi!$I$14:$I$21&amp;"|"&amp;Calculate_cap_emi!$L$14:$L$21,
        Calculate_cap_emi!$AD$14:$AD$21, "Not found", 0),"HPl",_xlfn.XLOOKUP(E44&amp;"|"&amp;B44,
        Calculate_cap_emi!$I$14:$I$21&amp;"|"&amp;Calculate_cap_emi!$L$14:$L$21,
        Calculate_cap_emi!$AG$14:$AG$21, "Not found", 0),"Missing")</f>
        <v>325.17240459949971</v>
      </c>
      <c r="M44" s="5"/>
      <c r="N44" s="5"/>
      <c r="O44" s="5"/>
      <c r="P44" s="5"/>
      <c r="Q44" s="5" cm="1">
        <f t="array" ref="Q44">_xlfn.SWITCH(F44,"R",_xlfn.XLOOKUP(E44&amp;"|"&amp;B44,
        Calculate_cap_emi!$I$14:$I$21&amp;"|"&amp;Calculate_cap_emi!$L$14:$L$21,
        Calculate_cap_emi!$AJ$14:$AJ$21, "Not found", 0),"Rb",_xlfn.XLOOKUP(E44&amp;"|"&amp;B44,
        Calculate_cap_emi!$I$14:$I$21&amp;"|"&amp;Calculate_cap_emi!$L$14:$L$21,
        Calculate_cap_emi!$AL$14:$AL$21, "Not found", 0),"Rl",_xlfn.XLOOKUP(E44&amp;"|"&amp;B44,
        Calculate_cap_emi!$I$14:$I$21&amp;"|"&amp;Calculate_cap_emi!$L$14:$L$21,
        Calculate_cap_emi!$AM$14:$AM$21, "Not found", 0),"HP",_xlfn.XLOOKUP(E44&amp;"|"&amp;B44,
        Calculate_cap_emi!$I$14:$I$21&amp;"|"&amp;Calculate_cap_emi!$L$14:$L$21,
        Calculate_cap_emi!$AK$14:$AK$21, "Not found", 0),"HPl",_xlfn.XLOOKUP(E44&amp;"|"&amp;B44,
        Calculate_cap_emi!$I$14:$I$21&amp;"|"&amp;Calculate_cap_emi!$L$14:$L$21,
        Calculate_cap_emi!$AN$14:$AN$21, "Not found", 0),"Missing")</f>
        <v>0</v>
      </c>
      <c r="R44" s="5" cm="1">
        <f t="array" ref="R44">_xlfn.SWITCH(F44,"R",_xlfn.XLOOKUP(E44&amp;"|"&amp;B44,
        Calculate_cap_emi!$I$14:$I$21&amp;"|"&amp;Calculate_cap_emi!$L$14:$L$21,
        Calculate_cap_emi!$AQ$14:$AQ$21, "Not found", 0),"Rb",_xlfn.XLOOKUP(E44&amp;"|"&amp;B44,
        Calculate_cap_emi!$I$14:$I$21&amp;"|"&amp;Calculate_cap_emi!$L$14:$L$21,
        Calculate_cap_emi!$AS$14:$AS$21, "Not found", 0),"Rl",_xlfn.XLOOKUP(E44&amp;"|"&amp;B44,
        Calculate_cap_emi!$I$14:$I$21&amp;"|"&amp;Calculate_cap_emi!$L$14:$L$21,
        Calculate_cap_emi!$AT$14:$AT$21, "Not found", 0),"HP",_xlfn.XLOOKUP(E44&amp;"|"&amp;B44,
        Calculate_cap_emi!$I$14:$I$21&amp;"|"&amp;Calculate_cap_emi!$L$14:$L$21,
        Calculate_cap_emi!$AR$14:$AR$21, "Not found", 0),"HPl",_xlfn.XLOOKUP(E44&amp;"|"&amp;B44,
        Calculate_cap_emi!$I$14:$I$21&amp;"|"&amp;Calculate_cap_emi!$L$14:$L$21,
        Calculate_cap_emi!$AU$14:$AU$21, "Not found", 0),"Missing")</f>
        <v>0.7995184676470577</v>
      </c>
      <c r="S44" s="5" cm="1">
        <f t="array" ref="S44">_xlfn.SWITCH(F44,"R",_xlfn.XLOOKUP(E44&amp;"|"&amp;B44,
        Calculate_cap_emi!$I$14:$I$21&amp;"|"&amp;Calculate_cap_emi!$L$14:$L$21,
        Calculate_cap_emi!$AX$14:$AX$21, "Not found", 0),"Rb",_xlfn.XLOOKUP(E44&amp;"|"&amp;B44,
        Calculate_cap_emi!$I$14:$I$21&amp;"|"&amp;Calculate_cap_emi!$L$14:$L$21,
        Calculate_cap_emi!$AZ$14:$AZ$21, "Not found", 0),"Rl",_xlfn.XLOOKUP(E44&amp;"|"&amp;B44,
        Calculate_cap_emi!$I$14:$I$21&amp;"|"&amp;Calculate_cap_emi!$L$14:$L$21,
        Calculate_cap_emi!$BA$14:$BA$21, "Not found", 0),"HP",_xlfn.XLOOKUP(E44&amp;"|"&amp;B44,
        Calculate_cap_emi!$I$14:$I$21&amp;"|"&amp;Calculate_cap_emi!$L$14:$L$21,
        Calculate_cap_emi!$AY$14:$AY$21, "Not found", 0),"HPl",_xlfn.XLOOKUP(E44&amp;"|"&amp;B44,
        Calculate_cap_emi!$I$14:$I$21&amp;"|"&amp;Calculate_cap_emi!$L$14:$L$21,
        Calculate_cap_emi!$BB$14:$BB$21, "Not found", 0),"Missing")</f>
        <v>22.364152941176492</v>
      </c>
      <c r="T44" s="5" cm="1">
        <f t="array" ref="T44">_xlfn.SWITCH(F44,"R",_xlfn.XLOOKUP(E44&amp;"|"&amp;B44,
        Calculate_cap_emi!$I$14:$I$21&amp;"|"&amp;Calculate_cap_emi!$L$14:$L$21,
        Calculate_cap_emi!$BE$14:$BE$21, "Not found", 0),"Rb",_xlfn.XLOOKUP(E44&amp;"|"&amp;B44,
        Calculate_cap_emi!$I$14:$I$21&amp;"|"&amp;Calculate_cap_emi!$L$14:$L$21,
        Calculate_cap_emi!$BG$14:$BG$21, "Not found", 0),"Rl",_xlfn.XLOOKUP(E44&amp;"|"&amp;B44,
        Calculate_cap_emi!$I$14:$I$21&amp;"|"&amp;Calculate_cap_emi!$L$14:$L$21,
        Calculate_cap_emi!$BH$14:$BH$21, "Not found", 0),"HP",_xlfn.XLOOKUP(E44&amp;"|"&amp;B44,
        Calculate_cap_emi!$I$14:$I$21&amp;"|"&amp;Calculate_cap_emi!$L$14:$L$21,
        Calculate_cap_emi!$BF$14:$BF$21, "Not found", 0),"HPl",_xlfn.XLOOKUP(E44&amp;"|"&amp;B44,
        Calculate_cap_emi!$I$14:$I$21&amp;"|"&amp;Calculate_cap_emi!$L$14:$L$21,
        Calculate_cap_emi!$BI$14:$BI$21, "Not found", 0),"Missing")</f>
        <v>0</v>
      </c>
    </row>
    <row r="45" spans="1:20" x14ac:dyDescent="0.25">
      <c r="A45" s="5" t="s">
        <v>6</v>
      </c>
      <c r="B45" s="5" t="str">
        <f t="shared" si="0"/>
        <v>Mass-H1</v>
      </c>
      <c r="C45" s="5" t="str">
        <f t="shared" si="1"/>
        <v>Mass</v>
      </c>
      <c r="D45" s="5" t="str">
        <f t="shared" si="2"/>
        <v>H1</v>
      </c>
      <c r="E45" s="5" t="s">
        <v>11</v>
      </c>
      <c r="F45" s="5" t="s">
        <v>14</v>
      </c>
      <c r="G45" s="5"/>
      <c r="H45" s="5"/>
      <c r="I45" s="5" cm="1">
        <f t="array" ref="I45">_xlfn.SWITCH(F45,"R",_xlfn.XLOOKUP(E45&amp;"|"&amp;B45,
        Calculate_cap_emi!$I$14:$I$21&amp;"|"&amp;Calculate_cap_emi!$L$14:$L$21,
        Calculate_cap_emi!$W$14:$W$21, "Not found", 0),"Rb",_xlfn.XLOOKUP(E45&amp;"|"&amp;B45,
        Calculate_cap_emi!$I$14:$I$21&amp;"|"&amp;Calculate_cap_emi!$L$14:$L$21,
        Calculate_cap_emi!$Y$14:$Y$21, "Not found", 0),"Rl",_xlfn.XLOOKUP(E45&amp;"|"&amp;B45,
        Calculate_cap_emi!$I$14:$I$21&amp;"|"&amp;Calculate_cap_emi!$L$14:$L$21,
        Calculate_cap_emi!$Z$14:$Z$21, "Not found", 0),0)</f>
        <v>5</v>
      </c>
      <c r="J45" s="5"/>
      <c r="K45" s="5"/>
      <c r="L45" s="5" cm="1">
        <f t="array" ref="L45">_xlfn.SWITCH(F45,"R",_xlfn.XLOOKUP(E45&amp;"|"&amp;B45,
        Calculate_cap_emi!$I$14:$I$21&amp;"|"&amp;Calculate_cap_emi!$L$14:$L$21,
        Calculate_cap_emi!$AC$14:$AC$21, "Not found", 0),"Rb",_xlfn.XLOOKUP(E45&amp;"|"&amp;B45,
        Calculate_cap_emi!$I$14:$I$21&amp;"|"&amp;Calculate_cap_emi!$L$14:$L$21,
        Calculate_cap_emi!$AE$14:$AE$21, "Not found", 0),"Rl",_xlfn.XLOOKUP(E45&amp;"|"&amp;B45,
        Calculate_cap_emi!$I$14:$I$21&amp;"|"&amp;Calculate_cap_emi!$L$14:$L$21,
        Calculate_cap_emi!$AF$14:$AF$21, "Not found", 0),"HP",_xlfn.XLOOKUP(E45&amp;"|"&amp;B45,
        Calculate_cap_emi!$I$14:$I$21&amp;"|"&amp;Calculate_cap_emi!$L$14:$L$21,
        Calculate_cap_emi!$AD$14:$AD$21, "Not found", 0),"HPl",_xlfn.XLOOKUP(E45&amp;"|"&amp;B45,
        Calculate_cap_emi!$I$14:$I$21&amp;"|"&amp;Calculate_cap_emi!$L$14:$L$21,
        Calculate_cap_emi!$AG$14:$AG$21, "Not found", 0),"Missing")</f>
        <v>325.17240459949971</v>
      </c>
      <c r="M45" s="5"/>
      <c r="N45" s="5"/>
      <c r="O45" s="5"/>
      <c r="P45" s="5"/>
      <c r="Q45" s="5" cm="1">
        <f t="array" ref="Q45">_xlfn.SWITCH(F45,"R",_xlfn.XLOOKUP(E45&amp;"|"&amp;B45,
        Calculate_cap_emi!$I$14:$I$21&amp;"|"&amp;Calculate_cap_emi!$L$14:$L$21,
        Calculate_cap_emi!$AJ$14:$AJ$21, "Not found", 0),"Rb",_xlfn.XLOOKUP(E45&amp;"|"&amp;B45,
        Calculate_cap_emi!$I$14:$I$21&amp;"|"&amp;Calculate_cap_emi!$L$14:$L$21,
        Calculate_cap_emi!$AL$14:$AL$21, "Not found", 0),"Rl",_xlfn.XLOOKUP(E45&amp;"|"&amp;B45,
        Calculate_cap_emi!$I$14:$I$21&amp;"|"&amp;Calculate_cap_emi!$L$14:$L$21,
        Calculate_cap_emi!$AM$14:$AM$21, "Not found", 0),"HP",_xlfn.XLOOKUP(E45&amp;"|"&amp;B45,
        Calculate_cap_emi!$I$14:$I$21&amp;"|"&amp;Calculate_cap_emi!$L$14:$L$21,
        Calculate_cap_emi!$AK$14:$AK$21, "Not found", 0),"HPl",_xlfn.XLOOKUP(E45&amp;"|"&amp;B45,
        Calculate_cap_emi!$I$14:$I$21&amp;"|"&amp;Calculate_cap_emi!$L$14:$L$21,
        Calculate_cap_emi!$AN$14:$AN$21, "Not found", 0),"Missing")</f>
        <v>0</v>
      </c>
      <c r="R45" s="5" cm="1">
        <f t="array" ref="R45">_xlfn.SWITCH(F45,"R",_xlfn.XLOOKUP(E45&amp;"|"&amp;B45,
        Calculate_cap_emi!$I$14:$I$21&amp;"|"&amp;Calculate_cap_emi!$L$14:$L$21,
        Calculate_cap_emi!$AQ$14:$AQ$21, "Not found", 0),"Rb",_xlfn.XLOOKUP(E45&amp;"|"&amp;B45,
        Calculate_cap_emi!$I$14:$I$21&amp;"|"&amp;Calculate_cap_emi!$L$14:$L$21,
        Calculate_cap_emi!$AS$14:$AS$21, "Not found", 0),"Rl",_xlfn.XLOOKUP(E45&amp;"|"&amp;B45,
        Calculate_cap_emi!$I$14:$I$21&amp;"|"&amp;Calculate_cap_emi!$L$14:$L$21,
        Calculate_cap_emi!$AT$14:$AT$21, "Not found", 0),"HP",_xlfn.XLOOKUP(E45&amp;"|"&amp;B45,
        Calculate_cap_emi!$I$14:$I$21&amp;"|"&amp;Calculate_cap_emi!$L$14:$L$21,
        Calculate_cap_emi!$AR$14:$AR$21, "Not found", 0),"HPl",_xlfn.XLOOKUP(E45&amp;"|"&amp;B45,
        Calculate_cap_emi!$I$14:$I$21&amp;"|"&amp;Calculate_cap_emi!$L$14:$L$21,
        Calculate_cap_emi!$AU$14:$AU$21, "Not found", 0),"Missing")</f>
        <v>0.7995184676470577</v>
      </c>
      <c r="S45" s="5" cm="1">
        <f t="array" ref="S45">_xlfn.SWITCH(F45,"R",_xlfn.XLOOKUP(E45&amp;"|"&amp;B45,
        Calculate_cap_emi!$I$14:$I$21&amp;"|"&amp;Calculate_cap_emi!$L$14:$L$21,
        Calculate_cap_emi!$AX$14:$AX$21, "Not found", 0),"Rb",_xlfn.XLOOKUP(E45&amp;"|"&amp;B45,
        Calculate_cap_emi!$I$14:$I$21&amp;"|"&amp;Calculate_cap_emi!$L$14:$L$21,
        Calculate_cap_emi!$AZ$14:$AZ$21, "Not found", 0),"Rl",_xlfn.XLOOKUP(E45&amp;"|"&amp;B45,
        Calculate_cap_emi!$I$14:$I$21&amp;"|"&amp;Calculate_cap_emi!$L$14:$L$21,
        Calculate_cap_emi!$BA$14:$BA$21, "Not found", 0),"HP",_xlfn.XLOOKUP(E45&amp;"|"&amp;B45,
        Calculate_cap_emi!$I$14:$I$21&amp;"|"&amp;Calculate_cap_emi!$L$14:$L$21,
        Calculate_cap_emi!$AY$14:$AY$21, "Not found", 0),"HPl",_xlfn.XLOOKUP(E45&amp;"|"&amp;B45,
        Calculate_cap_emi!$I$14:$I$21&amp;"|"&amp;Calculate_cap_emi!$L$14:$L$21,
        Calculate_cap_emi!$BB$14:$BB$21, "Not found", 0),"Missing")</f>
        <v>22.364152941176492</v>
      </c>
      <c r="T45" s="5" cm="1">
        <f t="array" ref="T45">_xlfn.SWITCH(F45,"R",_xlfn.XLOOKUP(E45&amp;"|"&amp;B45,
        Calculate_cap_emi!$I$14:$I$21&amp;"|"&amp;Calculate_cap_emi!$L$14:$L$21,
        Calculate_cap_emi!$BE$14:$BE$21, "Not found", 0),"Rb",_xlfn.XLOOKUP(E45&amp;"|"&amp;B45,
        Calculate_cap_emi!$I$14:$I$21&amp;"|"&amp;Calculate_cap_emi!$L$14:$L$21,
        Calculate_cap_emi!$BG$14:$BG$21, "Not found", 0),"Rl",_xlfn.XLOOKUP(E45&amp;"|"&amp;B45,
        Calculate_cap_emi!$I$14:$I$21&amp;"|"&amp;Calculate_cap_emi!$L$14:$L$21,
        Calculate_cap_emi!$BH$14:$BH$21, "Not found", 0),"HP",_xlfn.XLOOKUP(E45&amp;"|"&amp;B45,
        Calculate_cap_emi!$I$14:$I$21&amp;"|"&amp;Calculate_cap_emi!$L$14:$L$21,
        Calculate_cap_emi!$BF$14:$BF$21, "Not found", 0),"HPl",_xlfn.XLOOKUP(E45&amp;"|"&amp;B45,
        Calculate_cap_emi!$I$14:$I$21&amp;"|"&amp;Calculate_cap_emi!$L$14:$L$21,
        Calculate_cap_emi!$BI$14:$BI$21, "Not found", 0),"Missing")</f>
        <v>0</v>
      </c>
    </row>
    <row r="46" spans="1:20" x14ac:dyDescent="0.25">
      <c r="A46" s="5" t="s">
        <v>7</v>
      </c>
      <c r="B46" s="5" t="str">
        <f t="shared" si="0"/>
        <v>Mod-Nom</v>
      </c>
      <c r="C46" s="5" t="str">
        <f t="shared" si="1"/>
        <v>Mod</v>
      </c>
      <c r="D46" s="5" t="str">
        <f t="shared" si="2"/>
        <v>Nom</v>
      </c>
      <c r="E46" s="5" t="s">
        <v>11</v>
      </c>
      <c r="F46" s="5" t="s">
        <v>14</v>
      </c>
      <c r="G46" s="5"/>
      <c r="H46" s="5"/>
      <c r="I46" s="5" cm="1">
        <f t="array" ref="I46">_xlfn.SWITCH(F46,"R",_xlfn.XLOOKUP(E46&amp;"|"&amp;B46,
        Calculate_cap_emi!$I$14:$I$21&amp;"|"&amp;Calculate_cap_emi!$L$14:$L$21,
        Calculate_cap_emi!$W$14:$W$21, "Not found", 0),"Rb",_xlfn.XLOOKUP(E46&amp;"|"&amp;B46,
        Calculate_cap_emi!$I$14:$I$21&amp;"|"&amp;Calculate_cap_emi!$L$14:$L$21,
        Calculate_cap_emi!$Y$14:$Y$21, "Not found", 0),"Rl",_xlfn.XLOOKUP(E46&amp;"|"&amp;B46,
        Calculate_cap_emi!$I$14:$I$21&amp;"|"&amp;Calculate_cap_emi!$L$14:$L$21,
        Calculate_cap_emi!$Z$14:$Z$21, "Not found", 0),0)</f>
        <v>9</v>
      </c>
      <c r="J46" s="5"/>
      <c r="K46" s="5"/>
      <c r="L46" s="5" cm="1">
        <f t="array" ref="L46">_xlfn.SWITCH(F46,"R",_xlfn.XLOOKUP(E46&amp;"|"&amp;B46,
        Calculate_cap_emi!$I$14:$I$21&amp;"|"&amp;Calculate_cap_emi!$L$14:$L$21,
        Calculate_cap_emi!$AC$14:$AC$21, "Not found", 0),"Rb",_xlfn.XLOOKUP(E46&amp;"|"&amp;B46,
        Calculate_cap_emi!$I$14:$I$21&amp;"|"&amp;Calculate_cap_emi!$L$14:$L$21,
        Calculate_cap_emi!$AE$14:$AE$21, "Not found", 0),"Rl",_xlfn.XLOOKUP(E46&amp;"|"&amp;B46,
        Calculate_cap_emi!$I$14:$I$21&amp;"|"&amp;Calculate_cap_emi!$L$14:$L$21,
        Calculate_cap_emi!$AF$14:$AF$21, "Not found", 0),"HP",_xlfn.XLOOKUP(E46&amp;"|"&amp;B46,
        Calculate_cap_emi!$I$14:$I$21&amp;"|"&amp;Calculate_cap_emi!$L$14:$L$21,
        Calculate_cap_emi!$AD$14:$AD$21, "Not found", 0),"HPl",_xlfn.XLOOKUP(E46&amp;"|"&amp;B46,
        Calculate_cap_emi!$I$14:$I$21&amp;"|"&amp;Calculate_cap_emi!$L$14:$L$21,
        Calculate_cap_emi!$AG$14:$AG$21, "Not found", 0),"Missing")</f>
        <v>525.79625153316692</v>
      </c>
      <c r="M46" s="5"/>
      <c r="N46" s="5"/>
      <c r="O46" s="5"/>
      <c r="P46" s="5"/>
      <c r="Q46" s="5" cm="1">
        <f t="array" ref="Q46">_xlfn.SWITCH(F46,"R",_xlfn.XLOOKUP(E46&amp;"|"&amp;B46,
        Calculate_cap_emi!$I$14:$I$21&amp;"|"&amp;Calculate_cap_emi!$L$14:$L$21,
        Calculate_cap_emi!$AJ$14:$AJ$21, "Not found", 0),"Rb",_xlfn.XLOOKUP(E46&amp;"|"&amp;B46,
        Calculate_cap_emi!$I$14:$I$21&amp;"|"&amp;Calculate_cap_emi!$L$14:$L$21,
        Calculate_cap_emi!$AL$14:$AL$21, "Not found", 0),"Rl",_xlfn.XLOOKUP(E46&amp;"|"&amp;B46,
        Calculate_cap_emi!$I$14:$I$21&amp;"|"&amp;Calculate_cap_emi!$L$14:$L$21,
        Calculate_cap_emi!$AM$14:$AM$21, "Not found", 0),"HP",_xlfn.XLOOKUP(E46&amp;"|"&amp;B46,
        Calculate_cap_emi!$I$14:$I$21&amp;"|"&amp;Calculate_cap_emi!$L$14:$L$21,
        Calculate_cap_emi!$AK$14:$AK$21, "Not found", 0),"HPl",_xlfn.XLOOKUP(E46&amp;"|"&amp;B46,
        Calculate_cap_emi!$I$14:$I$21&amp;"|"&amp;Calculate_cap_emi!$L$14:$L$21,
        Calculate_cap_emi!$AN$14:$AN$21, "Not found", 0),"Missing")</f>
        <v>0</v>
      </c>
      <c r="R46" s="5" cm="1">
        <f t="array" ref="R46">_xlfn.SWITCH(F46,"R",_xlfn.XLOOKUP(E46&amp;"|"&amp;B46,
        Calculate_cap_emi!$I$14:$I$21&amp;"|"&amp;Calculate_cap_emi!$L$14:$L$21,
        Calculate_cap_emi!$AQ$14:$AQ$21, "Not found", 0),"Rb",_xlfn.XLOOKUP(E46&amp;"|"&amp;B46,
        Calculate_cap_emi!$I$14:$I$21&amp;"|"&amp;Calculate_cap_emi!$L$14:$L$21,
        Calculate_cap_emi!$AS$14:$AS$21, "Not found", 0),"Rl",_xlfn.XLOOKUP(E46&amp;"|"&amp;B46,
        Calculate_cap_emi!$I$14:$I$21&amp;"|"&amp;Calculate_cap_emi!$L$14:$L$21,
        Calculate_cap_emi!$AT$14:$AT$21, "Not found", 0),"HP",_xlfn.XLOOKUP(E46&amp;"|"&amp;B46,
        Calculate_cap_emi!$I$14:$I$21&amp;"|"&amp;Calculate_cap_emi!$L$14:$L$21,
        Calculate_cap_emi!$AR$14:$AR$21, "Not found", 0),"HPl",_xlfn.XLOOKUP(E46&amp;"|"&amp;B46,
        Calculate_cap_emi!$I$14:$I$21&amp;"|"&amp;Calculate_cap_emi!$L$14:$L$21,
        Calculate_cap_emi!$AU$14:$AU$21, "Not found", 0),"Missing")</f>
        <v>1.2928028558823512</v>
      </c>
      <c r="S46" s="5" cm="1">
        <f t="array" ref="S46">_xlfn.SWITCH(F46,"R",_xlfn.XLOOKUP(E46&amp;"|"&amp;B46,
        Calculate_cap_emi!$I$14:$I$21&amp;"|"&amp;Calculate_cap_emi!$L$14:$L$21,
        Calculate_cap_emi!$AX$14:$AX$21, "Not found", 0),"Rb",_xlfn.XLOOKUP(E46&amp;"|"&amp;B46,
        Calculate_cap_emi!$I$14:$I$21&amp;"|"&amp;Calculate_cap_emi!$L$14:$L$21,
        Calculate_cap_emi!$AZ$14:$AZ$21, "Not found", 0),"Rl",_xlfn.XLOOKUP(E46&amp;"|"&amp;B46,
        Calculate_cap_emi!$I$14:$I$21&amp;"|"&amp;Calculate_cap_emi!$L$14:$L$21,
        Calculate_cap_emi!$BA$14:$BA$21, "Not found", 0),"HP",_xlfn.XLOOKUP(E46&amp;"|"&amp;B46,
        Calculate_cap_emi!$I$14:$I$21&amp;"|"&amp;Calculate_cap_emi!$L$14:$L$21,
        Calculate_cap_emi!$AY$14:$AY$21, "Not found", 0),"HPl",_xlfn.XLOOKUP(E46&amp;"|"&amp;B46,
        Calculate_cap_emi!$I$14:$I$21&amp;"|"&amp;Calculate_cap_emi!$L$14:$L$21,
        Calculate_cap_emi!$BB$14:$BB$21, "Not found", 0),"Missing")</f>
        <v>36.162317647058856</v>
      </c>
      <c r="T46" s="5" cm="1">
        <f t="array" ref="T46">_xlfn.SWITCH(F46,"R",_xlfn.XLOOKUP(E46&amp;"|"&amp;B46,
        Calculate_cap_emi!$I$14:$I$21&amp;"|"&amp;Calculate_cap_emi!$L$14:$L$21,
        Calculate_cap_emi!$BE$14:$BE$21, "Not found", 0),"Rb",_xlfn.XLOOKUP(E46&amp;"|"&amp;B46,
        Calculate_cap_emi!$I$14:$I$21&amp;"|"&amp;Calculate_cap_emi!$L$14:$L$21,
        Calculate_cap_emi!$BG$14:$BG$21, "Not found", 0),"Rl",_xlfn.XLOOKUP(E46&amp;"|"&amp;B46,
        Calculate_cap_emi!$I$14:$I$21&amp;"|"&amp;Calculate_cap_emi!$L$14:$L$21,
        Calculate_cap_emi!$BH$14:$BH$21, "Not found", 0),"HP",_xlfn.XLOOKUP(E46&amp;"|"&amp;B46,
        Calculate_cap_emi!$I$14:$I$21&amp;"|"&amp;Calculate_cap_emi!$L$14:$L$21,
        Calculate_cap_emi!$BF$14:$BF$21, "Not found", 0),"HPl",_xlfn.XLOOKUP(E46&amp;"|"&amp;B46,
        Calculate_cap_emi!$I$14:$I$21&amp;"|"&amp;Calculate_cap_emi!$L$14:$L$21,
        Calculate_cap_emi!$BI$14:$BI$21, "Not found", 0),"Missing")</f>
        <v>0</v>
      </c>
    </row>
    <row r="47" spans="1:20" x14ac:dyDescent="0.25">
      <c r="A47" s="5" t="s">
        <v>8</v>
      </c>
      <c r="B47" s="5" t="str">
        <f t="shared" si="0"/>
        <v>Mod-Nom</v>
      </c>
      <c r="C47" s="5" t="str">
        <f t="shared" si="1"/>
        <v>Mod</v>
      </c>
      <c r="D47" s="5" t="str">
        <f t="shared" si="2"/>
        <v>Nom</v>
      </c>
      <c r="E47" s="5" t="s">
        <v>11</v>
      </c>
      <c r="F47" s="5" t="s">
        <v>14</v>
      </c>
      <c r="G47" s="5"/>
      <c r="H47" s="5"/>
      <c r="I47" s="5" cm="1">
        <f t="array" ref="I47">_xlfn.SWITCH(F47,"R",_xlfn.XLOOKUP(E47&amp;"|"&amp;B47,
        Calculate_cap_emi!$I$14:$I$21&amp;"|"&amp;Calculate_cap_emi!$L$14:$L$21,
        Calculate_cap_emi!$W$14:$W$21, "Not found", 0),"Rb",_xlfn.XLOOKUP(E47&amp;"|"&amp;B47,
        Calculate_cap_emi!$I$14:$I$21&amp;"|"&amp;Calculate_cap_emi!$L$14:$L$21,
        Calculate_cap_emi!$Y$14:$Y$21, "Not found", 0),"Rl",_xlfn.XLOOKUP(E47&amp;"|"&amp;B47,
        Calculate_cap_emi!$I$14:$I$21&amp;"|"&amp;Calculate_cap_emi!$L$14:$L$21,
        Calculate_cap_emi!$Z$14:$Z$21, "Not found", 0),0)</f>
        <v>9</v>
      </c>
      <c r="J47" s="5"/>
      <c r="K47" s="5"/>
      <c r="L47" s="5" cm="1">
        <f t="array" ref="L47">_xlfn.SWITCH(F47,"R",_xlfn.XLOOKUP(E47&amp;"|"&amp;B47,
        Calculate_cap_emi!$I$14:$I$21&amp;"|"&amp;Calculate_cap_emi!$L$14:$L$21,
        Calculate_cap_emi!$AC$14:$AC$21, "Not found", 0),"Rb",_xlfn.XLOOKUP(E47&amp;"|"&amp;B47,
        Calculate_cap_emi!$I$14:$I$21&amp;"|"&amp;Calculate_cap_emi!$L$14:$L$21,
        Calculate_cap_emi!$AE$14:$AE$21, "Not found", 0),"Rl",_xlfn.XLOOKUP(E47&amp;"|"&amp;B47,
        Calculate_cap_emi!$I$14:$I$21&amp;"|"&amp;Calculate_cap_emi!$L$14:$L$21,
        Calculate_cap_emi!$AF$14:$AF$21, "Not found", 0),"HP",_xlfn.XLOOKUP(E47&amp;"|"&amp;B47,
        Calculate_cap_emi!$I$14:$I$21&amp;"|"&amp;Calculate_cap_emi!$L$14:$L$21,
        Calculate_cap_emi!$AD$14:$AD$21, "Not found", 0),"HPl",_xlfn.XLOOKUP(E47&amp;"|"&amp;B47,
        Calculate_cap_emi!$I$14:$I$21&amp;"|"&amp;Calculate_cap_emi!$L$14:$L$21,
        Calculate_cap_emi!$AG$14:$AG$21, "Not found", 0),"Missing")</f>
        <v>525.79625153316692</v>
      </c>
      <c r="M47" s="5"/>
      <c r="N47" s="5"/>
      <c r="O47" s="5"/>
      <c r="P47" s="5"/>
      <c r="Q47" s="5" cm="1">
        <f t="array" ref="Q47">_xlfn.SWITCH(F47,"R",_xlfn.XLOOKUP(E47&amp;"|"&amp;B47,
        Calculate_cap_emi!$I$14:$I$21&amp;"|"&amp;Calculate_cap_emi!$L$14:$L$21,
        Calculate_cap_emi!$AJ$14:$AJ$21, "Not found", 0),"Rb",_xlfn.XLOOKUP(E47&amp;"|"&amp;B47,
        Calculate_cap_emi!$I$14:$I$21&amp;"|"&amp;Calculate_cap_emi!$L$14:$L$21,
        Calculate_cap_emi!$AL$14:$AL$21, "Not found", 0),"Rl",_xlfn.XLOOKUP(E47&amp;"|"&amp;B47,
        Calculate_cap_emi!$I$14:$I$21&amp;"|"&amp;Calculate_cap_emi!$L$14:$L$21,
        Calculate_cap_emi!$AM$14:$AM$21, "Not found", 0),"HP",_xlfn.XLOOKUP(E47&amp;"|"&amp;B47,
        Calculate_cap_emi!$I$14:$I$21&amp;"|"&amp;Calculate_cap_emi!$L$14:$L$21,
        Calculate_cap_emi!$AK$14:$AK$21, "Not found", 0),"HPl",_xlfn.XLOOKUP(E47&amp;"|"&amp;B47,
        Calculate_cap_emi!$I$14:$I$21&amp;"|"&amp;Calculate_cap_emi!$L$14:$L$21,
        Calculate_cap_emi!$AN$14:$AN$21, "Not found", 0),"Missing")</f>
        <v>0</v>
      </c>
      <c r="R47" s="5" cm="1">
        <f t="array" ref="R47">_xlfn.SWITCH(F47,"R",_xlfn.XLOOKUP(E47&amp;"|"&amp;B47,
        Calculate_cap_emi!$I$14:$I$21&amp;"|"&amp;Calculate_cap_emi!$L$14:$L$21,
        Calculate_cap_emi!$AQ$14:$AQ$21, "Not found", 0),"Rb",_xlfn.XLOOKUP(E47&amp;"|"&amp;B47,
        Calculate_cap_emi!$I$14:$I$21&amp;"|"&amp;Calculate_cap_emi!$L$14:$L$21,
        Calculate_cap_emi!$AS$14:$AS$21, "Not found", 0),"Rl",_xlfn.XLOOKUP(E47&amp;"|"&amp;B47,
        Calculate_cap_emi!$I$14:$I$21&amp;"|"&amp;Calculate_cap_emi!$L$14:$L$21,
        Calculate_cap_emi!$AT$14:$AT$21, "Not found", 0),"HP",_xlfn.XLOOKUP(E47&amp;"|"&amp;B47,
        Calculate_cap_emi!$I$14:$I$21&amp;"|"&amp;Calculate_cap_emi!$L$14:$L$21,
        Calculate_cap_emi!$AR$14:$AR$21, "Not found", 0),"HPl",_xlfn.XLOOKUP(E47&amp;"|"&amp;B47,
        Calculate_cap_emi!$I$14:$I$21&amp;"|"&amp;Calculate_cap_emi!$L$14:$L$21,
        Calculate_cap_emi!$AU$14:$AU$21, "Not found", 0),"Missing")</f>
        <v>1.2928028558823512</v>
      </c>
      <c r="S47" s="5" cm="1">
        <f t="array" ref="S47">_xlfn.SWITCH(F47,"R",_xlfn.XLOOKUP(E47&amp;"|"&amp;B47,
        Calculate_cap_emi!$I$14:$I$21&amp;"|"&amp;Calculate_cap_emi!$L$14:$L$21,
        Calculate_cap_emi!$AX$14:$AX$21, "Not found", 0),"Rb",_xlfn.XLOOKUP(E47&amp;"|"&amp;B47,
        Calculate_cap_emi!$I$14:$I$21&amp;"|"&amp;Calculate_cap_emi!$L$14:$L$21,
        Calculate_cap_emi!$AZ$14:$AZ$21, "Not found", 0),"Rl",_xlfn.XLOOKUP(E47&amp;"|"&amp;B47,
        Calculate_cap_emi!$I$14:$I$21&amp;"|"&amp;Calculate_cap_emi!$L$14:$L$21,
        Calculate_cap_emi!$BA$14:$BA$21, "Not found", 0),"HP",_xlfn.XLOOKUP(E47&amp;"|"&amp;B47,
        Calculate_cap_emi!$I$14:$I$21&amp;"|"&amp;Calculate_cap_emi!$L$14:$L$21,
        Calculate_cap_emi!$AY$14:$AY$21, "Not found", 0),"HPl",_xlfn.XLOOKUP(E47&amp;"|"&amp;B47,
        Calculate_cap_emi!$I$14:$I$21&amp;"|"&amp;Calculate_cap_emi!$L$14:$L$21,
        Calculate_cap_emi!$BB$14:$BB$21, "Not found", 0),"Missing")</f>
        <v>36.162317647058856</v>
      </c>
      <c r="T47" s="5" cm="1">
        <f t="array" ref="T47">_xlfn.SWITCH(F47,"R",_xlfn.XLOOKUP(E47&amp;"|"&amp;B47,
        Calculate_cap_emi!$I$14:$I$21&amp;"|"&amp;Calculate_cap_emi!$L$14:$L$21,
        Calculate_cap_emi!$BE$14:$BE$21, "Not found", 0),"Rb",_xlfn.XLOOKUP(E47&amp;"|"&amp;B47,
        Calculate_cap_emi!$I$14:$I$21&amp;"|"&amp;Calculate_cap_emi!$L$14:$L$21,
        Calculate_cap_emi!$BG$14:$BG$21, "Not found", 0),"Rl",_xlfn.XLOOKUP(E47&amp;"|"&amp;B47,
        Calculate_cap_emi!$I$14:$I$21&amp;"|"&amp;Calculate_cap_emi!$L$14:$L$21,
        Calculate_cap_emi!$BH$14:$BH$21, "Not found", 0),"HP",_xlfn.XLOOKUP(E47&amp;"|"&amp;B47,
        Calculate_cap_emi!$I$14:$I$21&amp;"|"&amp;Calculate_cap_emi!$L$14:$L$21,
        Calculate_cap_emi!$BF$14:$BF$21, "Not found", 0),"HPl",_xlfn.XLOOKUP(E47&amp;"|"&amp;B47,
        Calculate_cap_emi!$I$14:$I$21&amp;"|"&amp;Calculate_cap_emi!$L$14:$L$21,
        Calculate_cap_emi!$BI$14:$BI$21, "Not found", 0),"Missing")</f>
        <v>0</v>
      </c>
    </row>
    <row r="48" spans="1:20" x14ac:dyDescent="0.25">
      <c r="A48" s="5" t="s">
        <v>9</v>
      </c>
      <c r="B48" s="5" t="str">
        <f t="shared" si="0"/>
        <v>Mod-H1</v>
      </c>
      <c r="C48" s="5" t="str">
        <f t="shared" si="1"/>
        <v>Mod</v>
      </c>
      <c r="D48" s="5" t="str">
        <f t="shared" si="2"/>
        <v>H1</v>
      </c>
      <c r="E48" s="5" t="s">
        <v>11</v>
      </c>
      <c r="F48" s="5" t="s">
        <v>14</v>
      </c>
      <c r="G48" s="5"/>
      <c r="H48" s="5"/>
      <c r="I48" s="5" cm="1">
        <f t="array" ref="I48">_xlfn.SWITCH(F48,"R",_xlfn.XLOOKUP(E48&amp;"|"&amp;B48,
        Calculate_cap_emi!$I$14:$I$21&amp;"|"&amp;Calculate_cap_emi!$L$14:$L$21,
        Calculate_cap_emi!$W$14:$W$21, "Not found", 0),"Rb",_xlfn.XLOOKUP(E48&amp;"|"&amp;B48,
        Calculate_cap_emi!$I$14:$I$21&amp;"|"&amp;Calculate_cap_emi!$L$14:$L$21,
        Calculate_cap_emi!$Y$14:$Y$21, "Not found", 0),"Rl",_xlfn.XLOOKUP(E48&amp;"|"&amp;B48,
        Calculate_cap_emi!$I$14:$I$21&amp;"|"&amp;Calculate_cap_emi!$L$14:$L$21,
        Calculate_cap_emi!$Z$14:$Z$21, "Not found", 0),0)</f>
        <v>8</v>
      </c>
      <c r="J48" s="5"/>
      <c r="K48" s="5"/>
      <c r="L48" s="5" cm="1">
        <f t="array" ref="L48">_xlfn.SWITCH(F48,"R",_xlfn.XLOOKUP(E48&amp;"|"&amp;B48,
        Calculate_cap_emi!$I$14:$I$21&amp;"|"&amp;Calculate_cap_emi!$L$14:$L$21,
        Calculate_cap_emi!$AC$14:$AC$21, "Not found", 0),"Rb",_xlfn.XLOOKUP(E48&amp;"|"&amp;B48,
        Calculate_cap_emi!$I$14:$I$21&amp;"|"&amp;Calculate_cap_emi!$L$14:$L$21,
        Calculate_cap_emi!$AE$14:$AE$21, "Not found", 0),"Rl",_xlfn.XLOOKUP(E48&amp;"|"&amp;B48,
        Calculate_cap_emi!$I$14:$I$21&amp;"|"&amp;Calculate_cap_emi!$L$14:$L$21,
        Calculate_cap_emi!$AF$14:$AF$21, "Not found", 0),"HP",_xlfn.XLOOKUP(E48&amp;"|"&amp;B48,
        Calculate_cap_emi!$I$14:$I$21&amp;"|"&amp;Calculate_cap_emi!$L$14:$L$21,
        Calculate_cap_emi!$AD$14:$AD$21, "Not found", 0),"HPl",_xlfn.XLOOKUP(E48&amp;"|"&amp;B48,
        Calculate_cap_emi!$I$14:$I$21&amp;"|"&amp;Calculate_cap_emi!$L$14:$L$21,
        Calculate_cap_emi!$AG$14:$AG$21, "Not found", 0),"Missing")</f>
        <v>475.64028979975012</v>
      </c>
      <c r="M48" s="5"/>
      <c r="N48" s="5"/>
      <c r="O48" s="5"/>
      <c r="P48" s="5"/>
      <c r="Q48" s="5" cm="1">
        <f t="array" ref="Q48">_xlfn.SWITCH(F48,"R",_xlfn.XLOOKUP(E48&amp;"|"&amp;B48,
        Calculate_cap_emi!$I$14:$I$21&amp;"|"&amp;Calculate_cap_emi!$L$14:$L$21,
        Calculate_cap_emi!$AJ$14:$AJ$21, "Not found", 0),"Rb",_xlfn.XLOOKUP(E48&amp;"|"&amp;B48,
        Calculate_cap_emi!$I$14:$I$21&amp;"|"&amp;Calculate_cap_emi!$L$14:$L$21,
        Calculate_cap_emi!$AL$14:$AL$21, "Not found", 0),"Rl",_xlfn.XLOOKUP(E48&amp;"|"&amp;B48,
        Calculate_cap_emi!$I$14:$I$21&amp;"|"&amp;Calculate_cap_emi!$L$14:$L$21,
        Calculate_cap_emi!$AM$14:$AM$21, "Not found", 0),"HP",_xlfn.XLOOKUP(E48&amp;"|"&amp;B48,
        Calculate_cap_emi!$I$14:$I$21&amp;"|"&amp;Calculate_cap_emi!$L$14:$L$21,
        Calculate_cap_emi!$AK$14:$AK$21, "Not found", 0),"HPl",_xlfn.XLOOKUP(E48&amp;"|"&amp;B48,
        Calculate_cap_emi!$I$14:$I$21&amp;"|"&amp;Calculate_cap_emi!$L$14:$L$21,
        Calculate_cap_emi!$AN$14:$AN$21, "Not found", 0),"Missing")</f>
        <v>0</v>
      </c>
      <c r="R48" s="5" cm="1">
        <f t="array" ref="R48">_xlfn.SWITCH(F48,"R",_xlfn.XLOOKUP(E48&amp;"|"&amp;B48,
        Calculate_cap_emi!$I$14:$I$21&amp;"|"&amp;Calculate_cap_emi!$L$14:$L$21,
        Calculate_cap_emi!$AQ$14:$AQ$21, "Not found", 0),"Rb",_xlfn.XLOOKUP(E48&amp;"|"&amp;B48,
        Calculate_cap_emi!$I$14:$I$21&amp;"|"&amp;Calculate_cap_emi!$L$14:$L$21,
        Calculate_cap_emi!$AS$14:$AS$21, "Not found", 0),"Rl",_xlfn.XLOOKUP(E48&amp;"|"&amp;B48,
        Calculate_cap_emi!$I$14:$I$21&amp;"|"&amp;Calculate_cap_emi!$L$14:$L$21,
        Calculate_cap_emi!$AT$14:$AT$21, "Not found", 0),"HP",_xlfn.XLOOKUP(E48&amp;"|"&amp;B48,
        Calculate_cap_emi!$I$14:$I$21&amp;"|"&amp;Calculate_cap_emi!$L$14:$L$21,
        Calculate_cap_emi!$AR$14:$AR$21, "Not found", 0),"HPl",_xlfn.XLOOKUP(E48&amp;"|"&amp;B48,
        Calculate_cap_emi!$I$14:$I$21&amp;"|"&amp;Calculate_cap_emi!$L$14:$L$21,
        Calculate_cap_emi!$AU$14:$AU$21, "Not found", 0),"Missing")</f>
        <v>1.1694817588235278</v>
      </c>
      <c r="S48" s="5" cm="1">
        <f t="array" ref="S48">_xlfn.SWITCH(F48,"R",_xlfn.XLOOKUP(E48&amp;"|"&amp;B48,
        Calculate_cap_emi!$I$14:$I$21&amp;"|"&amp;Calculate_cap_emi!$L$14:$L$21,
        Calculate_cap_emi!$AX$14:$AX$21, "Not found", 0),"Rb",_xlfn.XLOOKUP(E48&amp;"|"&amp;B48,
        Calculate_cap_emi!$I$14:$I$21&amp;"|"&amp;Calculate_cap_emi!$L$14:$L$21,
        Calculate_cap_emi!$AZ$14:$AZ$21, "Not found", 0),"Rl",_xlfn.XLOOKUP(E48&amp;"|"&amp;B48,
        Calculate_cap_emi!$I$14:$I$21&amp;"|"&amp;Calculate_cap_emi!$L$14:$L$21,
        Calculate_cap_emi!$BA$14:$BA$21, "Not found", 0),"HP",_xlfn.XLOOKUP(E48&amp;"|"&amp;B48,
        Calculate_cap_emi!$I$14:$I$21&amp;"|"&amp;Calculate_cap_emi!$L$14:$L$21,
        Calculate_cap_emi!$AY$14:$AY$21, "Not found", 0),"HPl",_xlfn.XLOOKUP(E48&amp;"|"&amp;B48,
        Calculate_cap_emi!$I$14:$I$21&amp;"|"&amp;Calculate_cap_emi!$L$14:$L$21,
        Calculate_cap_emi!$BB$14:$BB$21, "Not found", 0),"Missing")</f>
        <v>32.712776470588267</v>
      </c>
      <c r="T48" s="5" cm="1">
        <f t="array" ref="T48">_xlfn.SWITCH(F48,"R",_xlfn.XLOOKUP(E48&amp;"|"&amp;B48,
        Calculate_cap_emi!$I$14:$I$21&amp;"|"&amp;Calculate_cap_emi!$L$14:$L$21,
        Calculate_cap_emi!$BE$14:$BE$21, "Not found", 0),"Rb",_xlfn.XLOOKUP(E48&amp;"|"&amp;B48,
        Calculate_cap_emi!$I$14:$I$21&amp;"|"&amp;Calculate_cap_emi!$L$14:$L$21,
        Calculate_cap_emi!$BG$14:$BG$21, "Not found", 0),"Rl",_xlfn.XLOOKUP(E48&amp;"|"&amp;B48,
        Calculate_cap_emi!$I$14:$I$21&amp;"|"&amp;Calculate_cap_emi!$L$14:$L$21,
        Calculate_cap_emi!$BH$14:$BH$21, "Not found", 0),"HP",_xlfn.XLOOKUP(E48&amp;"|"&amp;B48,
        Calculate_cap_emi!$I$14:$I$21&amp;"|"&amp;Calculate_cap_emi!$L$14:$L$21,
        Calculate_cap_emi!$BF$14:$BF$21, "Not found", 0),"HPl",_xlfn.XLOOKUP(E48&amp;"|"&amp;B48,
        Calculate_cap_emi!$I$14:$I$21&amp;"|"&amp;Calculate_cap_emi!$L$14:$L$21,
        Calculate_cap_emi!$BI$14:$BI$21, "Not found", 0),"Missing")</f>
        <v>0</v>
      </c>
    </row>
    <row r="49" spans="1:20" x14ac:dyDescent="0.25">
      <c r="A49" s="5" t="s">
        <v>10</v>
      </c>
      <c r="B49" s="5" t="str">
        <f t="shared" si="0"/>
        <v>Mod-H1</v>
      </c>
      <c r="C49" s="5" t="str">
        <f t="shared" si="1"/>
        <v>Mod</v>
      </c>
      <c r="D49" s="5" t="str">
        <f t="shared" si="2"/>
        <v>H1</v>
      </c>
      <c r="E49" s="5" t="s">
        <v>11</v>
      </c>
      <c r="F49" s="5" t="s">
        <v>14</v>
      </c>
      <c r="G49" s="5"/>
      <c r="H49" s="5"/>
      <c r="I49" s="5" cm="1">
        <f t="array" ref="I49">_xlfn.SWITCH(F49,"R",_xlfn.XLOOKUP(E49&amp;"|"&amp;B49,
        Calculate_cap_emi!$I$14:$I$21&amp;"|"&amp;Calculate_cap_emi!$L$14:$L$21,
        Calculate_cap_emi!$W$14:$W$21, "Not found", 0),"Rb",_xlfn.XLOOKUP(E49&amp;"|"&amp;B49,
        Calculate_cap_emi!$I$14:$I$21&amp;"|"&amp;Calculate_cap_emi!$L$14:$L$21,
        Calculate_cap_emi!$Y$14:$Y$21, "Not found", 0),"Rl",_xlfn.XLOOKUP(E49&amp;"|"&amp;B49,
        Calculate_cap_emi!$I$14:$I$21&amp;"|"&amp;Calculate_cap_emi!$L$14:$L$21,
        Calculate_cap_emi!$Z$14:$Z$21, "Not found", 0),0)</f>
        <v>8</v>
      </c>
      <c r="J49" s="5"/>
      <c r="K49" s="5"/>
      <c r="L49" s="5" cm="1">
        <f t="array" ref="L49">_xlfn.SWITCH(F49,"R",_xlfn.XLOOKUP(E49&amp;"|"&amp;B49,
        Calculate_cap_emi!$I$14:$I$21&amp;"|"&amp;Calculate_cap_emi!$L$14:$L$21,
        Calculate_cap_emi!$AC$14:$AC$21, "Not found", 0),"Rb",_xlfn.XLOOKUP(E49&amp;"|"&amp;B49,
        Calculate_cap_emi!$I$14:$I$21&amp;"|"&amp;Calculate_cap_emi!$L$14:$L$21,
        Calculate_cap_emi!$AE$14:$AE$21, "Not found", 0),"Rl",_xlfn.XLOOKUP(E49&amp;"|"&amp;B49,
        Calculate_cap_emi!$I$14:$I$21&amp;"|"&amp;Calculate_cap_emi!$L$14:$L$21,
        Calculate_cap_emi!$AF$14:$AF$21, "Not found", 0),"HP",_xlfn.XLOOKUP(E49&amp;"|"&amp;B49,
        Calculate_cap_emi!$I$14:$I$21&amp;"|"&amp;Calculate_cap_emi!$L$14:$L$21,
        Calculate_cap_emi!$AD$14:$AD$21, "Not found", 0),"HPl",_xlfn.XLOOKUP(E49&amp;"|"&amp;B49,
        Calculate_cap_emi!$I$14:$I$21&amp;"|"&amp;Calculate_cap_emi!$L$14:$L$21,
        Calculate_cap_emi!$AG$14:$AG$21, "Not found", 0),"Missing")</f>
        <v>475.64028979975012</v>
      </c>
      <c r="M49" s="5"/>
      <c r="N49" s="5"/>
      <c r="O49" s="5"/>
      <c r="P49" s="5"/>
      <c r="Q49" s="5" cm="1">
        <f t="array" ref="Q49">_xlfn.SWITCH(F49,"R",_xlfn.XLOOKUP(E49&amp;"|"&amp;B49,
        Calculate_cap_emi!$I$14:$I$21&amp;"|"&amp;Calculate_cap_emi!$L$14:$L$21,
        Calculate_cap_emi!$AJ$14:$AJ$21, "Not found", 0),"Rb",_xlfn.XLOOKUP(E49&amp;"|"&amp;B49,
        Calculate_cap_emi!$I$14:$I$21&amp;"|"&amp;Calculate_cap_emi!$L$14:$L$21,
        Calculate_cap_emi!$AL$14:$AL$21, "Not found", 0),"Rl",_xlfn.XLOOKUP(E49&amp;"|"&amp;B49,
        Calculate_cap_emi!$I$14:$I$21&amp;"|"&amp;Calculate_cap_emi!$L$14:$L$21,
        Calculate_cap_emi!$AM$14:$AM$21, "Not found", 0),"HP",_xlfn.XLOOKUP(E49&amp;"|"&amp;B49,
        Calculate_cap_emi!$I$14:$I$21&amp;"|"&amp;Calculate_cap_emi!$L$14:$L$21,
        Calculate_cap_emi!$AK$14:$AK$21, "Not found", 0),"HPl",_xlfn.XLOOKUP(E49&amp;"|"&amp;B49,
        Calculate_cap_emi!$I$14:$I$21&amp;"|"&amp;Calculate_cap_emi!$L$14:$L$21,
        Calculate_cap_emi!$AN$14:$AN$21, "Not found", 0),"Missing")</f>
        <v>0</v>
      </c>
      <c r="R49" s="5" cm="1">
        <f t="array" ref="R49">_xlfn.SWITCH(F49,"R",_xlfn.XLOOKUP(E49&amp;"|"&amp;B49,
        Calculate_cap_emi!$I$14:$I$21&amp;"|"&amp;Calculate_cap_emi!$L$14:$L$21,
        Calculate_cap_emi!$AQ$14:$AQ$21, "Not found", 0),"Rb",_xlfn.XLOOKUP(E49&amp;"|"&amp;B49,
        Calculate_cap_emi!$I$14:$I$21&amp;"|"&amp;Calculate_cap_emi!$L$14:$L$21,
        Calculate_cap_emi!$AS$14:$AS$21, "Not found", 0),"Rl",_xlfn.XLOOKUP(E49&amp;"|"&amp;B49,
        Calculate_cap_emi!$I$14:$I$21&amp;"|"&amp;Calculate_cap_emi!$L$14:$L$21,
        Calculate_cap_emi!$AT$14:$AT$21, "Not found", 0),"HP",_xlfn.XLOOKUP(E49&amp;"|"&amp;B49,
        Calculate_cap_emi!$I$14:$I$21&amp;"|"&amp;Calculate_cap_emi!$L$14:$L$21,
        Calculate_cap_emi!$AR$14:$AR$21, "Not found", 0),"HPl",_xlfn.XLOOKUP(E49&amp;"|"&amp;B49,
        Calculate_cap_emi!$I$14:$I$21&amp;"|"&amp;Calculate_cap_emi!$L$14:$L$21,
        Calculate_cap_emi!$AU$14:$AU$21, "Not found", 0),"Missing")</f>
        <v>1.1694817588235278</v>
      </c>
      <c r="S49" s="5" cm="1">
        <f t="array" ref="S49">_xlfn.SWITCH(F49,"R",_xlfn.XLOOKUP(E49&amp;"|"&amp;B49,
        Calculate_cap_emi!$I$14:$I$21&amp;"|"&amp;Calculate_cap_emi!$L$14:$L$21,
        Calculate_cap_emi!$AX$14:$AX$21, "Not found", 0),"Rb",_xlfn.XLOOKUP(E49&amp;"|"&amp;B49,
        Calculate_cap_emi!$I$14:$I$21&amp;"|"&amp;Calculate_cap_emi!$L$14:$L$21,
        Calculate_cap_emi!$AZ$14:$AZ$21, "Not found", 0),"Rl",_xlfn.XLOOKUP(E49&amp;"|"&amp;B49,
        Calculate_cap_emi!$I$14:$I$21&amp;"|"&amp;Calculate_cap_emi!$L$14:$L$21,
        Calculate_cap_emi!$BA$14:$BA$21, "Not found", 0),"HP",_xlfn.XLOOKUP(E49&amp;"|"&amp;B49,
        Calculate_cap_emi!$I$14:$I$21&amp;"|"&amp;Calculate_cap_emi!$L$14:$L$21,
        Calculate_cap_emi!$AY$14:$AY$21, "Not found", 0),"HPl",_xlfn.XLOOKUP(E49&amp;"|"&amp;B49,
        Calculate_cap_emi!$I$14:$I$21&amp;"|"&amp;Calculate_cap_emi!$L$14:$L$21,
        Calculate_cap_emi!$BB$14:$BB$21, "Not found", 0),"Missing")</f>
        <v>32.712776470588267</v>
      </c>
      <c r="T49" s="5" cm="1">
        <f t="array" ref="T49">_xlfn.SWITCH(F49,"R",_xlfn.XLOOKUP(E49&amp;"|"&amp;B49,
        Calculate_cap_emi!$I$14:$I$21&amp;"|"&amp;Calculate_cap_emi!$L$14:$L$21,
        Calculate_cap_emi!$BE$14:$BE$21, "Not found", 0),"Rb",_xlfn.XLOOKUP(E49&amp;"|"&amp;B49,
        Calculate_cap_emi!$I$14:$I$21&amp;"|"&amp;Calculate_cap_emi!$L$14:$L$21,
        Calculate_cap_emi!$BG$14:$BG$21, "Not found", 0),"Rl",_xlfn.XLOOKUP(E49&amp;"|"&amp;B49,
        Calculate_cap_emi!$I$14:$I$21&amp;"|"&amp;Calculate_cap_emi!$L$14:$L$21,
        Calculate_cap_emi!$BH$14:$BH$21, "Not found", 0),"HP",_xlfn.XLOOKUP(E49&amp;"|"&amp;B49,
        Calculate_cap_emi!$I$14:$I$21&amp;"|"&amp;Calculate_cap_emi!$L$14:$L$21,
        Calculate_cap_emi!$BF$14:$BF$21, "Not found", 0),"HPl",_xlfn.XLOOKUP(E49&amp;"|"&amp;B49,
        Calculate_cap_emi!$I$14:$I$21&amp;"|"&amp;Calculate_cap_emi!$L$14:$L$21,
        Calculate_cap_emi!$BI$14:$BI$21, "Not found", 0),"Missing")</f>
        <v>0</v>
      </c>
    </row>
    <row r="50" spans="1:20" x14ac:dyDescent="0.25">
      <c r="A50" s="5" t="s">
        <v>4</v>
      </c>
      <c r="B50" s="5" t="str">
        <f t="shared" si="0"/>
        <v>Mass-Nom</v>
      </c>
      <c r="C50" s="5" t="str">
        <f t="shared" si="1"/>
        <v>Mass</v>
      </c>
      <c r="D50" s="5" t="str">
        <f t="shared" si="2"/>
        <v>Nom</v>
      </c>
      <c r="E50" s="5" t="s">
        <v>3</v>
      </c>
      <c r="F50" s="5" t="s">
        <v>16</v>
      </c>
      <c r="G50" s="5"/>
      <c r="H50" s="5" cm="1">
        <f t="array" ref="H50">_xlfn.SWITCH(F50,"HP",_xlfn.XLOOKUP(E50&amp;"|"&amp;B50,
        Calculate_cap_emi!$I$14:$I$21&amp;"|"&amp;Calculate_cap_emi!$L$14:$L$21,
        Calculate_cap_emi!$X$14:$X$21, "Not found", 0),"HPl",_xlfn.XLOOKUP(E50&amp;"|"&amp;B50,
        Calculate_cap_emi!$I$14:$I$21&amp;"|"&amp;Calculate_cap_emi!$L$14:$L$21,
        Calculate_cap_emi!$AA$14:$AA$21, "Not found", 0),)</f>
        <v>11</v>
      </c>
      <c r="I50" s="5"/>
      <c r="J50" s="5"/>
      <c r="K50" s="5"/>
      <c r="L50" s="5" cm="1">
        <f t="array" ref="L50">_xlfn.SWITCH(F50,"R",_xlfn.XLOOKUP(E50&amp;"|"&amp;B50,
        Calculate_cap_emi!$I$14:$I$21&amp;"|"&amp;Calculate_cap_emi!$L$14:$L$21,
        Calculate_cap_emi!$AC$14:$AC$21, "Not found", 0),"Rb",_xlfn.XLOOKUP(E50&amp;"|"&amp;B50,
        Calculate_cap_emi!$I$14:$I$21&amp;"|"&amp;Calculate_cap_emi!$L$14:$L$21,
        Calculate_cap_emi!$AE$14:$AE$21, "Not found", 0),"Rl",_xlfn.XLOOKUP(E50&amp;"|"&amp;B50,
        Calculate_cap_emi!$I$14:$I$21&amp;"|"&amp;Calculate_cap_emi!$L$14:$L$21,
        Calculate_cap_emi!$AF$14:$AF$21, "Not found", 0),"HP",_xlfn.XLOOKUP(E50&amp;"|"&amp;B50,
        Calculate_cap_emi!$I$14:$I$21&amp;"|"&amp;Calculate_cap_emi!$L$14:$L$21,
        Calculate_cap_emi!$AD$14:$AD$21, "Not found", 0),"HPl",_xlfn.XLOOKUP(E50&amp;"|"&amp;B50,
        Calculate_cap_emi!$I$14:$I$21&amp;"|"&amp;Calculate_cap_emi!$L$14:$L$21,
        Calculate_cap_emi!$AG$14:$AG$21, "Not found", 0),"Missing")</f>
        <v>1374.0176470588235</v>
      </c>
      <c r="M50" s="5"/>
      <c r="N50" s="5"/>
      <c r="O50" s="5"/>
      <c r="P50" s="5"/>
      <c r="Q50" s="5" cm="1">
        <f t="array" ref="Q50">_xlfn.SWITCH(F50,"R",_xlfn.XLOOKUP(E50&amp;"|"&amp;B50,
        Calculate_cap_emi!$I$14:$I$21&amp;"|"&amp;Calculate_cap_emi!$L$14:$L$21,
        Calculate_cap_emi!$AJ$14:$AJ$21, "Not found", 0),"Rb",_xlfn.XLOOKUP(E50&amp;"|"&amp;B50,
        Calculate_cap_emi!$I$14:$I$21&amp;"|"&amp;Calculate_cap_emi!$L$14:$L$21,
        Calculate_cap_emi!$AL$14:$AL$21, "Not found", 0),"Rl",_xlfn.XLOOKUP(E50&amp;"|"&amp;B50,
        Calculate_cap_emi!$I$14:$I$21&amp;"|"&amp;Calculate_cap_emi!$L$14:$L$21,
        Calculate_cap_emi!$AM$14:$AM$21, "Not found", 0),"HP",_xlfn.XLOOKUP(E50&amp;"|"&amp;B50,
        Calculate_cap_emi!$I$14:$I$21&amp;"|"&amp;Calculate_cap_emi!$L$14:$L$21,
        Calculate_cap_emi!$AK$14:$AK$21, "Not found", 0),"HPl",_xlfn.XLOOKUP(E50&amp;"|"&amp;B50,
        Calculate_cap_emi!$I$14:$I$21&amp;"|"&amp;Calculate_cap_emi!$L$14:$L$21,
        Calculate_cap_emi!$AN$14:$AN$21, "Not found", 0),"Missing")</f>
        <v>0</v>
      </c>
      <c r="R50" s="5" cm="1">
        <f t="array" ref="R50">_xlfn.SWITCH(F50,"R",_xlfn.XLOOKUP(E50&amp;"|"&amp;B50,
        Calculate_cap_emi!$I$14:$I$21&amp;"|"&amp;Calculate_cap_emi!$L$14:$L$21,
        Calculate_cap_emi!$AQ$14:$AQ$21, "Not found", 0),"Rb",_xlfn.XLOOKUP(E50&amp;"|"&amp;B50,
        Calculate_cap_emi!$I$14:$I$21&amp;"|"&amp;Calculate_cap_emi!$L$14:$L$21,
        Calculate_cap_emi!$AS$14:$AS$21, "Not found", 0),"Rl",_xlfn.XLOOKUP(E50&amp;"|"&amp;B50,
        Calculate_cap_emi!$I$14:$I$21&amp;"|"&amp;Calculate_cap_emi!$L$14:$L$21,
        Calculate_cap_emi!$AT$14:$AT$21, "Not found", 0),"HP",_xlfn.XLOOKUP(E50&amp;"|"&amp;B50,
        Calculate_cap_emi!$I$14:$I$21&amp;"|"&amp;Calculate_cap_emi!$L$14:$L$21,
        Calculate_cap_emi!$AR$14:$AR$21, "Not found", 0),"HPl",_xlfn.XLOOKUP(E50&amp;"|"&amp;B50,
        Calculate_cap_emi!$I$14:$I$21&amp;"|"&amp;Calculate_cap_emi!$L$14:$L$21,
        Calculate_cap_emi!$AU$14:$AU$21, "Not found", 0),"Missing")</f>
        <v>55.711764705882352</v>
      </c>
      <c r="S50" s="5" cm="1">
        <f t="array" ref="S50">_xlfn.SWITCH(F50,"R",_xlfn.XLOOKUP(E50&amp;"|"&amp;B50,
        Calculate_cap_emi!$I$14:$I$21&amp;"|"&amp;Calculate_cap_emi!$L$14:$L$21,
        Calculate_cap_emi!$AX$14:$AX$21, "Not found", 0),"Rb",_xlfn.XLOOKUP(E50&amp;"|"&amp;B50,
        Calculate_cap_emi!$I$14:$I$21&amp;"|"&amp;Calculate_cap_emi!$L$14:$L$21,
        Calculate_cap_emi!$AZ$14:$AZ$21, "Not found", 0),"Rl",_xlfn.XLOOKUP(E50&amp;"|"&amp;B50,
        Calculate_cap_emi!$I$14:$I$21&amp;"|"&amp;Calculate_cap_emi!$L$14:$L$21,
        Calculate_cap_emi!$BA$14:$BA$21, "Not found", 0),"HP",_xlfn.XLOOKUP(E50&amp;"|"&amp;B50,
        Calculate_cap_emi!$I$14:$I$21&amp;"|"&amp;Calculate_cap_emi!$L$14:$L$21,
        Calculate_cap_emi!$AY$14:$AY$21, "Not found", 0),"HPl",_xlfn.XLOOKUP(E50&amp;"|"&amp;B50,
        Calculate_cap_emi!$I$14:$I$21&amp;"|"&amp;Calculate_cap_emi!$L$14:$L$21,
        Calculate_cap_emi!$BB$14:$BB$21, "Not found", 0),"Missing")</f>
        <v>226.3</v>
      </c>
      <c r="T50" s="5" cm="1">
        <f t="array" ref="T50">_xlfn.SWITCH(F50,"R",_xlfn.XLOOKUP(E50&amp;"|"&amp;B50,
        Calculate_cap_emi!$I$14:$I$21&amp;"|"&amp;Calculate_cap_emi!$L$14:$L$21,
        Calculate_cap_emi!$BE$14:$BE$21, "Not found", 0),"Rb",_xlfn.XLOOKUP(E50&amp;"|"&amp;B50,
        Calculate_cap_emi!$I$14:$I$21&amp;"|"&amp;Calculate_cap_emi!$L$14:$L$21,
        Calculate_cap_emi!$BG$14:$BG$21, "Not found", 0),"Rl",_xlfn.XLOOKUP(E50&amp;"|"&amp;B50,
        Calculate_cap_emi!$I$14:$I$21&amp;"|"&amp;Calculate_cap_emi!$L$14:$L$21,
        Calculate_cap_emi!$BH$14:$BH$21, "Not found", 0),"HP",_xlfn.XLOOKUP(E50&amp;"|"&amp;B50,
        Calculate_cap_emi!$I$14:$I$21&amp;"|"&amp;Calculate_cap_emi!$L$14:$L$21,
        Calculate_cap_emi!$BF$14:$BF$21, "Not found", 0),"HPl",_xlfn.XLOOKUP(E50&amp;"|"&amp;B50,
        Calculate_cap_emi!$I$14:$I$21&amp;"|"&amp;Calculate_cap_emi!$L$14:$L$21,
        Calculate_cap_emi!$BI$14:$BI$21, "Not found", 0),"Missing")</f>
        <v>1491.4941176470588</v>
      </c>
    </row>
    <row r="51" spans="1:20" x14ac:dyDescent="0.25">
      <c r="A51" s="5" t="s">
        <v>2</v>
      </c>
      <c r="B51" s="5" t="str">
        <f t="shared" si="0"/>
        <v>Mass-Nom</v>
      </c>
      <c r="C51" s="5" t="str">
        <f t="shared" si="1"/>
        <v>Mass</v>
      </c>
      <c r="D51" s="5" t="str">
        <f t="shared" si="2"/>
        <v>Nom</v>
      </c>
      <c r="E51" s="5" t="s">
        <v>3</v>
      </c>
      <c r="F51" s="5" t="s">
        <v>16</v>
      </c>
      <c r="G51" s="5"/>
      <c r="H51" s="5" cm="1">
        <f t="array" ref="H51">_xlfn.SWITCH(F51,"HP",_xlfn.XLOOKUP(E51&amp;"|"&amp;B51,
        Calculate_cap_emi!$I$14:$I$21&amp;"|"&amp;Calculate_cap_emi!$L$14:$L$21,
        Calculate_cap_emi!$X$14:$X$21, "Not found", 0),"HPl",_xlfn.XLOOKUP(E51&amp;"|"&amp;B51,
        Calculate_cap_emi!$I$14:$I$21&amp;"|"&amp;Calculate_cap_emi!$L$14:$L$21,
        Calculate_cap_emi!$AA$14:$AA$21, "Not found", 0),)</f>
        <v>11</v>
      </c>
      <c r="I51" s="5"/>
      <c r="J51" s="5"/>
      <c r="K51" s="5"/>
      <c r="L51" s="5" cm="1">
        <f t="array" ref="L51">_xlfn.SWITCH(F51,"R",_xlfn.XLOOKUP(E51&amp;"|"&amp;B51,
        Calculate_cap_emi!$I$14:$I$21&amp;"|"&amp;Calculate_cap_emi!$L$14:$L$21,
        Calculate_cap_emi!$AC$14:$AC$21, "Not found", 0),"Rb",_xlfn.XLOOKUP(E51&amp;"|"&amp;B51,
        Calculate_cap_emi!$I$14:$I$21&amp;"|"&amp;Calculate_cap_emi!$L$14:$L$21,
        Calculate_cap_emi!$AE$14:$AE$21, "Not found", 0),"Rl",_xlfn.XLOOKUP(E51&amp;"|"&amp;B51,
        Calculate_cap_emi!$I$14:$I$21&amp;"|"&amp;Calculate_cap_emi!$L$14:$L$21,
        Calculate_cap_emi!$AF$14:$AF$21, "Not found", 0),"HP",_xlfn.XLOOKUP(E51&amp;"|"&amp;B51,
        Calculate_cap_emi!$I$14:$I$21&amp;"|"&amp;Calculate_cap_emi!$L$14:$L$21,
        Calculate_cap_emi!$AD$14:$AD$21, "Not found", 0),"HPl",_xlfn.XLOOKUP(E51&amp;"|"&amp;B51,
        Calculate_cap_emi!$I$14:$I$21&amp;"|"&amp;Calculate_cap_emi!$L$14:$L$21,
        Calculate_cap_emi!$AG$14:$AG$21, "Not found", 0),"Missing")</f>
        <v>1374.0176470588235</v>
      </c>
      <c r="M51" s="5"/>
      <c r="N51" s="5"/>
      <c r="O51" s="5"/>
      <c r="P51" s="5"/>
      <c r="Q51" s="5" cm="1">
        <f t="array" ref="Q51">_xlfn.SWITCH(F51,"R",_xlfn.XLOOKUP(E51&amp;"|"&amp;B51,
        Calculate_cap_emi!$I$14:$I$21&amp;"|"&amp;Calculate_cap_emi!$L$14:$L$21,
        Calculate_cap_emi!$AJ$14:$AJ$21, "Not found", 0),"Rb",_xlfn.XLOOKUP(E51&amp;"|"&amp;B51,
        Calculate_cap_emi!$I$14:$I$21&amp;"|"&amp;Calculate_cap_emi!$L$14:$L$21,
        Calculate_cap_emi!$AL$14:$AL$21, "Not found", 0),"Rl",_xlfn.XLOOKUP(E51&amp;"|"&amp;B51,
        Calculate_cap_emi!$I$14:$I$21&amp;"|"&amp;Calculate_cap_emi!$L$14:$L$21,
        Calculate_cap_emi!$AM$14:$AM$21, "Not found", 0),"HP",_xlfn.XLOOKUP(E51&amp;"|"&amp;B51,
        Calculate_cap_emi!$I$14:$I$21&amp;"|"&amp;Calculate_cap_emi!$L$14:$L$21,
        Calculate_cap_emi!$AK$14:$AK$21, "Not found", 0),"HPl",_xlfn.XLOOKUP(E51&amp;"|"&amp;B51,
        Calculate_cap_emi!$I$14:$I$21&amp;"|"&amp;Calculate_cap_emi!$L$14:$L$21,
        Calculate_cap_emi!$AN$14:$AN$21, "Not found", 0),"Missing")</f>
        <v>0</v>
      </c>
      <c r="R51" s="5" cm="1">
        <f t="array" ref="R51">_xlfn.SWITCH(F51,"R",_xlfn.XLOOKUP(E51&amp;"|"&amp;B51,
        Calculate_cap_emi!$I$14:$I$21&amp;"|"&amp;Calculate_cap_emi!$L$14:$L$21,
        Calculate_cap_emi!$AQ$14:$AQ$21, "Not found", 0),"Rb",_xlfn.XLOOKUP(E51&amp;"|"&amp;B51,
        Calculate_cap_emi!$I$14:$I$21&amp;"|"&amp;Calculate_cap_emi!$L$14:$L$21,
        Calculate_cap_emi!$AS$14:$AS$21, "Not found", 0),"Rl",_xlfn.XLOOKUP(E51&amp;"|"&amp;B51,
        Calculate_cap_emi!$I$14:$I$21&amp;"|"&amp;Calculate_cap_emi!$L$14:$L$21,
        Calculate_cap_emi!$AT$14:$AT$21, "Not found", 0),"HP",_xlfn.XLOOKUP(E51&amp;"|"&amp;B51,
        Calculate_cap_emi!$I$14:$I$21&amp;"|"&amp;Calculate_cap_emi!$L$14:$L$21,
        Calculate_cap_emi!$AR$14:$AR$21, "Not found", 0),"HPl",_xlfn.XLOOKUP(E51&amp;"|"&amp;B51,
        Calculate_cap_emi!$I$14:$I$21&amp;"|"&amp;Calculate_cap_emi!$L$14:$L$21,
        Calculate_cap_emi!$AU$14:$AU$21, "Not found", 0),"Missing")</f>
        <v>55.711764705882352</v>
      </c>
      <c r="S51" s="5" cm="1">
        <f t="array" ref="S51">_xlfn.SWITCH(F51,"R",_xlfn.XLOOKUP(E51&amp;"|"&amp;B51,
        Calculate_cap_emi!$I$14:$I$21&amp;"|"&amp;Calculate_cap_emi!$L$14:$L$21,
        Calculate_cap_emi!$AX$14:$AX$21, "Not found", 0),"Rb",_xlfn.XLOOKUP(E51&amp;"|"&amp;B51,
        Calculate_cap_emi!$I$14:$I$21&amp;"|"&amp;Calculate_cap_emi!$L$14:$L$21,
        Calculate_cap_emi!$AZ$14:$AZ$21, "Not found", 0),"Rl",_xlfn.XLOOKUP(E51&amp;"|"&amp;B51,
        Calculate_cap_emi!$I$14:$I$21&amp;"|"&amp;Calculate_cap_emi!$L$14:$L$21,
        Calculate_cap_emi!$BA$14:$BA$21, "Not found", 0),"HP",_xlfn.XLOOKUP(E51&amp;"|"&amp;B51,
        Calculate_cap_emi!$I$14:$I$21&amp;"|"&amp;Calculate_cap_emi!$L$14:$L$21,
        Calculate_cap_emi!$AY$14:$AY$21, "Not found", 0),"HPl",_xlfn.XLOOKUP(E51&amp;"|"&amp;B51,
        Calculate_cap_emi!$I$14:$I$21&amp;"|"&amp;Calculate_cap_emi!$L$14:$L$21,
        Calculate_cap_emi!$BB$14:$BB$21, "Not found", 0),"Missing")</f>
        <v>226.3</v>
      </c>
      <c r="T51" s="5" cm="1">
        <f t="array" ref="T51">_xlfn.SWITCH(F51,"R",_xlfn.XLOOKUP(E51&amp;"|"&amp;B51,
        Calculate_cap_emi!$I$14:$I$21&amp;"|"&amp;Calculate_cap_emi!$L$14:$L$21,
        Calculate_cap_emi!$BE$14:$BE$21, "Not found", 0),"Rb",_xlfn.XLOOKUP(E51&amp;"|"&amp;B51,
        Calculate_cap_emi!$I$14:$I$21&amp;"|"&amp;Calculate_cap_emi!$L$14:$L$21,
        Calculate_cap_emi!$BG$14:$BG$21, "Not found", 0),"Rl",_xlfn.XLOOKUP(E51&amp;"|"&amp;B51,
        Calculate_cap_emi!$I$14:$I$21&amp;"|"&amp;Calculate_cap_emi!$L$14:$L$21,
        Calculate_cap_emi!$BH$14:$BH$21, "Not found", 0),"HP",_xlfn.XLOOKUP(E51&amp;"|"&amp;B51,
        Calculate_cap_emi!$I$14:$I$21&amp;"|"&amp;Calculate_cap_emi!$L$14:$L$21,
        Calculate_cap_emi!$BF$14:$BF$21, "Not found", 0),"HPl",_xlfn.XLOOKUP(E51&amp;"|"&amp;B51,
        Calculate_cap_emi!$I$14:$I$21&amp;"|"&amp;Calculate_cap_emi!$L$14:$L$21,
        Calculate_cap_emi!$BI$14:$BI$21, "Not found", 0),"Missing")</f>
        <v>1491.4941176470588</v>
      </c>
    </row>
    <row r="52" spans="1:20" x14ac:dyDescent="0.25">
      <c r="A52" s="5" t="s">
        <v>5</v>
      </c>
      <c r="B52" s="5" t="str">
        <f t="shared" si="0"/>
        <v>Mass-H1</v>
      </c>
      <c r="C52" s="5" t="str">
        <f t="shared" si="1"/>
        <v>Mass</v>
      </c>
      <c r="D52" s="5" t="str">
        <f t="shared" si="2"/>
        <v>H1</v>
      </c>
      <c r="E52" s="5" t="s">
        <v>3</v>
      </c>
      <c r="F52" s="5" t="s">
        <v>16</v>
      </c>
      <c r="G52" s="5"/>
      <c r="H52" s="5" cm="1">
        <f t="array" ref="H52">_xlfn.SWITCH(F52,"HP",_xlfn.XLOOKUP(E52&amp;"|"&amp;B52,
        Calculate_cap_emi!$I$14:$I$21&amp;"|"&amp;Calculate_cap_emi!$L$14:$L$21,
        Calculate_cap_emi!$X$14:$X$21, "Not found", 0),"HPl",_xlfn.XLOOKUP(E52&amp;"|"&amp;B52,
        Calculate_cap_emi!$I$14:$I$21&amp;"|"&amp;Calculate_cap_emi!$L$14:$L$21,
        Calculate_cap_emi!$AA$14:$AA$21, "Not found", 0),)</f>
        <v>6.5</v>
      </c>
      <c r="I52" s="5"/>
      <c r="J52" s="5"/>
      <c r="K52" s="5"/>
      <c r="L52" s="5" cm="1">
        <f t="array" ref="L52">_xlfn.SWITCH(F52,"R",_xlfn.XLOOKUP(E52&amp;"|"&amp;B52,
        Calculate_cap_emi!$I$14:$I$21&amp;"|"&amp;Calculate_cap_emi!$L$14:$L$21,
        Calculate_cap_emi!$AC$14:$AC$21, "Not found", 0),"Rb",_xlfn.XLOOKUP(E52&amp;"|"&amp;B52,
        Calculate_cap_emi!$I$14:$I$21&amp;"|"&amp;Calculate_cap_emi!$L$14:$L$21,
        Calculate_cap_emi!$AE$14:$AE$21, "Not found", 0),"Rl",_xlfn.XLOOKUP(E52&amp;"|"&amp;B52,
        Calculate_cap_emi!$I$14:$I$21&amp;"|"&amp;Calculate_cap_emi!$L$14:$L$21,
        Calculate_cap_emi!$AF$14:$AF$21, "Not found", 0),"HP",_xlfn.XLOOKUP(E52&amp;"|"&amp;B52,
        Calculate_cap_emi!$I$14:$I$21&amp;"|"&amp;Calculate_cap_emi!$L$14:$L$21,
        Calculate_cap_emi!$AD$14:$AD$21, "Not found", 0),"HPl",_xlfn.XLOOKUP(E52&amp;"|"&amp;B52,
        Calculate_cap_emi!$I$14:$I$21&amp;"|"&amp;Calculate_cap_emi!$L$14:$L$21,
        Calculate_cap_emi!$AG$14:$AG$21, "Not found", 0),"Missing")</f>
        <v>1020.8470588235293</v>
      </c>
      <c r="M52" s="5"/>
      <c r="N52" s="5"/>
      <c r="O52" s="5"/>
      <c r="P52" s="5"/>
      <c r="Q52" s="5" cm="1">
        <f t="array" ref="Q52">_xlfn.SWITCH(F52,"R",_xlfn.XLOOKUP(E52&amp;"|"&amp;B52,
        Calculate_cap_emi!$I$14:$I$21&amp;"|"&amp;Calculate_cap_emi!$L$14:$L$21,
        Calculate_cap_emi!$AJ$14:$AJ$21, "Not found", 0),"Rb",_xlfn.XLOOKUP(E52&amp;"|"&amp;B52,
        Calculate_cap_emi!$I$14:$I$21&amp;"|"&amp;Calculate_cap_emi!$L$14:$L$21,
        Calculate_cap_emi!$AL$14:$AL$21, "Not found", 0),"Rl",_xlfn.XLOOKUP(E52&amp;"|"&amp;B52,
        Calculate_cap_emi!$I$14:$I$21&amp;"|"&amp;Calculate_cap_emi!$L$14:$L$21,
        Calculate_cap_emi!$AM$14:$AM$21, "Not found", 0),"HP",_xlfn.XLOOKUP(E52&amp;"|"&amp;B52,
        Calculate_cap_emi!$I$14:$I$21&amp;"|"&amp;Calculate_cap_emi!$L$14:$L$21,
        Calculate_cap_emi!$AK$14:$AK$21, "Not found", 0),"HPl",_xlfn.XLOOKUP(E52&amp;"|"&amp;B52,
        Calculate_cap_emi!$I$14:$I$21&amp;"|"&amp;Calculate_cap_emi!$L$14:$L$21,
        Calculate_cap_emi!$AN$14:$AN$21, "Not found", 0),"Missing")</f>
        <v>0</v>
      </c>
      <c r="R52" s="5" cm="1">
        <f t="array" ref="R52">_xlfn.SWITCH(F52,"R",_xlfn.XLOOKUP(E52&amp;"|"&amp;B52,
        Calculate_cap_emi!$I$14:$I$21&amp;"|"&amp;Calculate_cap_emi!$L$14:$L$21,
        Calculate_cap_emi!$AQ$14:$AQ$21, "Not found", 0),"Rb",_xlfn.XLOOKUP(E52&amp;"|"&amp;B52,
        Calculate_cap_emi!$I$14:$I$21&amp;"|"&amp;Calculate_cap_emi!$L$14:$L$21,
        Calculate_cap_emi!$AS$14:$AS$21, "Not found", 0),"Rl",_xlfn.XLOOKUP(E52&amp;"|"&amp;B52,
        Calculate_cap_emi!$I$14:$I$21&amp;"|"&amp;Calculate_cap_emi!$L$14:$L$21,
        Calculate_cap_emi!$AT$14:$AT$21, "Not found", 0),"HP",_xlfn.XLOOKUP(E52&amp;"|"&amp;B52,
        Calculate_cap_emi!$I$14:$I$21&amp;"|"&amp;Calculate_cap_emi!$L$14:$L$21,
        Calculate_cap_emi!$AR$14:$AR$21, "Not found", 0),"HPl",_xlfn.XLOOKUP(E52&amp;"|"&amp;B52,
        Calculate_cap_emi!$I$14:$I$21&amp;"|"&amp;Calculate_cap_emi!$L$14:$L$21,
        Calculate_cap_emi!$AU$14:$AU$21, "Not found", 0),"Missing")</f>
        <v>55.217647058823523</v>
      </c>
      <c r="S52" s="5" cm="1">
        <f t="array" ref="S52">_xlfn.SWITCH(F52,"R",_xlfn.XLOOKUP(E52&amp;"|"&amp;B52,
        Calculate_cap_emi!$I$14:$I$21&amp;"|"&amp;Calculate_cap_emi!$L$14:$L$21,
        Calculate_cap_emi!$AX$14:$AX$21, "Not found", 0),"Rb",_xlfn.XLOOKUP(E52&amp;"|"&amp;B52,
        Calculate_cap_emi!$I$14:$I$21&amp;"|"&amp;Calculate_cap_emi!$L$14:$L$21,
        Calculate_cap_emi!$AZ$14:$AZ$21, "Not found", 0),"Rl",_xlfn.XLOOKUP(E52&amp;"|"&amp;B52,
        Calculate_cap_emi!$I$14:$I$21&amp;"|"&amp;Calculate_cap_emi!$L$14:$L$21,
        Calculate_cap_emi!$BA$14:$BA$21, "Not found", 0),"HP",_xlfn.XLOOKUP(E52&amp;"|"&amp;B52,
        Calculate_cap_emi!$I$14:$I$21&amp;"|"&amp;Calculate_cap_emi!$L$14:$L$21,
        Calculate_cap_emi!$AY$14:$AY$21, "Not found", 0),"HPl",_xlfn.XLOOKUP(E52&amp;"|"&amp;B52,
        Calculate_cap_emi!$I$14:$I$21&amp;"|"&amp;Calculate_cap_emi!$L$14:$L$21,
        Calculate_cap_emi!$BB$14:$BB$21, "Not found", 0),"Missing")</f>
        <v>180.00588235294117</v>
      </c>
      <c r="T52" s="5" cm="1">
        <f t="array" ref="T52">_xlfn.SWITCH(F52,"R",_xlfn.XLOOKUP(E52&amp;"|"&amp;B52,
        Calculate_cap_emi!$I$14:$I$21&amp;"|"&amp;Calculate_cap_emi!$L$14:$L$21,
        Calculate_cap_emi!$BE$14:$BE$21, "Not found", 0),"Rb",_xlfn.XLOOKUP(E52&amp;"|"&amp;B52,
        Calculate_cap_emi!$I$14:$I$21&amp;"|"&amp;Calculate_cap_emi!$L$14:$L$21,
        Calculate_cap_emi!$BG$14:$BG$21, "Not found", 0),"Rl",_xlfn.XLOOKUP(E52&amp;"|"&amp;B52,
        Calculate_cap_emi!$I$14:$I$21&amp;"|"&amp;Calculate_cap_emi!$L$14:$L$21,
        Calculate_cap_emi!$BH$14:$BH$21, "Not found", 0),"HP",_xlfn.XLOOKUP(E52&amp;"|"&amp;B52,
        Calculate_cap_emi!$I$14:$I$21&amp;"|"&amp;Calculate_cap_emi!$L$14:$L$21,
        Calculate_cap_emi!$BF$14:$BF$21, "Not found", 0),"HPl",_xlfn.XLOOKUP(E52&amp;"|"&amp;B52,
        Calculate_cap_emi!$I$14:$I$21&amp;"|"&amp;Calculate_cap_emi!$L$14:$L$21,
        Calculate_cap_emi!$BI$14:$BI$21, "Not found", 0),"Missing")</f>
        <v>1179.2117647058824</v>
      </c>
    </row>
    <row r="53" spans="1:20" x14ac:dyDescent="0.25">
      <c r="A53" s="5" t="s">
        <v>6</v>
      </c>
      <c r="B53" s="5" t="str">
        <f t="shared" si="0"/>
        <v>Mass-H1</v>
      </c>
      <c r="C53" s="5" t="str">
        <f t="shared" si="1"/>
        <v>Mass</v>
      </c>
      <c r="D53" s="5" t="str">
        <f t="shared" si="2"/>
        <v>H1</v>
      </c>
      <c r="E53" s="5" t="s">
        <v>3</v>
      </c>
      <c r="F53" s="5" t="s">
        <v>16</v>
      </c>
      <c r="G53" s="5"/>
      <c r="H53" s="5" cm="1">
        <f t="array" ref="H53">_xlfn.SWITCH(F53,"HP",_xlfn.XLOOKUP(E53&amp;"|"&amp;B53,
        Calculate_cap_emi!$I$14:$I$21&amp;"|"&amp;Calculate_cap_emi!$L$14:$L$21,
        Calculate_cap_emi!$X$14:$X$21, "Not found", 0),"HPl",_xlfn.XLOOKUP(E53&amp;"|"&amp;B53,
        Calculate_cap_emi!$I$14:$I$21&amp;"|"&amp;Calculate_cap_emi!$L$14:$L$21,
        Calculate_cap_emi!$AA$14:$AA$21, "Not found", 0),)</f>
        <v>6.5</v>
      </c>
      <c r="I53" s="5"/>
      <c r="J53" s="5"/>
      <c r="K53" s="5"/>
      <c r="L53" s="5" cm="1">
        <f t="array" ref="L53">_xlfn.SWITCH(F53,"R",_xlfn.XLOOKUP(E53&amp;"|"&amp;B53,
        Calculate_cap_emi!$I$14:$I$21&amp;"|"&amp;Calculate_cap_emi!$L$14:$L$21,
        Calculate_cap_emi!$AC$14:$AC$21, "Not found", 0),"Rb",_xlfn.XLOOKUP(E53&amp;"|"&amp;B53,
        Calculate_cap_emi!$I$14:$I$21&amp;"|"&amp;Calculate_cap_emi!$L$14:$L$21,
        Calculate_cap_emi!$AE$14:$AE$21, "Not found", 0),"Rl",_xlfn.XLOOKUP(E53&amp;"|"&amp;B53,
        Calculate_cap_emi!$I$14:$I$21&amp;"|"&amp;Calculate_cap_emi!$L$14:$L$21,
        Calculate_cap_emi!$AF$14:$AF$21, "Not found", 0),"HP",_xlfn.XLOOKUP(E53&amp;"|"&amp;B53,
        Calculate_cap_emi!$I$14:$I$21&amp;"|"&amp;Calculate_cap_emi!$L$14:$L$21,
        Calculate_cap_emi!$AD$14:$AD$21, "Not found", 0),"HPl",_xlfn.XLOOKUP(E53&amp;"|"&amp;B53,
        Calculate_cap_emi!$I$14:$I$21&amp;"|"&amp;Calculate_cap_emi!$L$14:$L$21,
        Calculate_cap_emi!$AG$14:$AG$21, "Not found", 0),"Missing")</f>
        <v>1020.8470588235293</v>
      </c>
      <c r="M53" s="5"/>
      <c r="N53" s="5"/>
      <c r="O53" s="5"/>
      <c r="P53" s="5"/>
      <c r="Q53" s="5" cm="1">
        <f t="array" ref="Q53">_xlfn.SWITCH(F53,"R",_xlfn.XLOOKUP(E53&amp;"|"&amp;B53,
        Calculate_cap_emi!$I$14:$I$21&amp;"|"&amp;Calculate_cap_emi!$L$14:$L$21,
        Calculate_cap_emi!$AJ$14:$AJ$21, "Not found", 0),"Rb",_xlfn.XLOOKUP(E53&amp;"|"&amp;B53,
        Calculate_cap_emi!$I$14:$I$21&amp;"|"&amp;Calculate_cap_emi!$L$14:$L$21,
        Calculate_cap_emi!$AL$14:$AL$21, "Not found", 0),"Rl",_xlfn.XLOOKUP(E53&amp;"|"&amp;B53,
        Calculate_cap_emi!$I$14:$I$21&amp;"|"&amp;Calculate_cap_emi!$L$14:$L$21,
        Calculate_cap_emi!$AM$14:$AM$21, "Not found", 0),"HP",_xlfn.XLOOKUP(E53&amp;"|"&amp;B53,
        Calculate_cap_emi!$I$14:$I$21&amp;"|"&amp;Calculate_cap_emi!$L$14:$L$21,
        Calculate_cap_emi!$AK$14:$AK$21, "Not found", 0),"HPl",_xlfn.XLOOKUP(E53&amp;"|"&amp;B53,
        Calculate_cap_emi!$I$14:$I$21&amp;"|"&amp;Calculate_cap_emi!$L$14:$L$21,
        Calculate_cap_emi!$AN$14:$AN$21, "Not found", 0),"Missing")</f>
        <v>0</v>
      </c>
      <c r="R53" s="5" cm="1">
        <f t="array" ref="R53">_xlfn.SWITCH(F53,"R",_xlfn.XLOOKUP(E53&amp;"|"&amp;B53,
        Calculate_cap_emi!$I$14:$I$21&amp;"|"&amp;Calculate_cap_emi!$L$14:$L$21,
        Calculate_cap_emi!$AQ$14:$AQ$21, "Not found", 0),"Rb",_xlfn.XLOOKUP(E53&amp;"|"&amp;B53,
        Calculate_cap_emi!$I$14:$I$21&amp;"|"&amp;Calculate_cap_emi!$L$14:$L$21,
        Calculate_cap_emi!$AS$14:$AS$21, "Not found", 0),"Rl",_xlfn.XLOOKUP(E53&amp;"|"&amp;B53,
        Calculate_cap_emi!$I$14:$I$21&amp;"|"&amp;Calculate_cap_emi!$L$14:$L$21,
        Calculate_cap_emi!$AT$14:$AT$21, "Not found", 0),"HP",_xlfn.XLOOKUP(E53&amp;"|"&amp;B53,
        Calculate_cap_emi!$I$14:$I$21&amp;"|"&amp;Calculate_cap_emi!$L$14:$L$21,
        Calculate_cap_emi!$AR$14:$AR$21, "Not found", 0),"HPl",_xlfn.XLOOKUP(E53&amp;"|"&amp;B53,
        Calculate_cap_emi!$I$14:$I$21&amp;"|"&amp;Calculate_cap_emi!$L$14:$L$21,
        Calculate_cap_emi!$AU$14:$AU$21, "Not found", 0),"Missing")</f>
        <v>55.217647058823523</v>
      </c>
      <c r="S53" s="5" cm="1">
        <f t="array" ref="S53">_xlfn.SWITCH(F53,"R",_xlfn.XLOOKUP(E53&amp;"|"&amp;B53,
        Calculate_cap_emi!$I$14:$I$21&amp;"|"&amp;Calculate_cap_emi!$L$14:$L$21,
        Calculate_cap_emi!$AX$14:$AX$21, "Not found", 0),"Rb",_xlfn.XLOOKUP(E53&amp;"|"&amp;B53,
        Calculate_cap_emi!$I$14:$I$21&amp;"|"&amp;Calculate_cap_emi!$L$14:$L$21,
        Calculate_cap_emi!$AZ$14:$AZ$21, "Not found", 0),"Rl",_xlfn.XLOOKUP(E53&amp;"|"&amp;B53,
        Calculate_cap_emi!$I$14:$I$21&amp;"|"&amp;Calculate_cap_emi!$L$14:$L$21,
        Calculate_cap_emi!$BA$14:$BA$21, "Not found", 0),"HP",_xlfn.XLOOKUP(E53&amp;"|"&amp;B53,
        Calculate_cap_emi!$I$14:$I$21&amp;"|"&amp;Calculate_cap_emi!$L$14:$L$21,
        Calculate_cap_emi!$AY$14:$AY$21, "Not found", 0),"HPl",_xlfn.XLOOKUP(E53&amp;"|"&amp;B53,
        Calculate_cap_emi!$I$14:$I$21&amp;"|"&amp;Calculate_cap_emi!$L$14:$L$21,
        Calculate_cap_emi!$BB$14:$BB$21, "Not found", 0),"Missing")</f>
        <v>180.00588235294117</v>
      </c>
      <c r="T53" s="5" cm="1">
        <f t="array" ref="T53">_xlfn.SWITCH(F53,"R",_xlfn.XLOOKUP(E53&amp;"|"&amp;B53,
        Calculate_cap_emi!$I$14:$I$21&amp;"|"&amp;Calculate_cap_emi!$L$14:$L$21,
        Calculate_cap_emi!$BE$14:$BE$21, "Not found", 0),"Rb",_xlfn.XLOOKUP(E53&amp;"|"&amp;B53,
        Calculate_cap_emi!$I$14:$I$21&amp;"|"&amp;Calculate_cap_emi!$L$14:$L$21,
        Calculate_cap_emi!$BG$14:$BG$21, "Not found", 0),"Rl",_xlfn.XLOOKUP(E53&amp;"|"&amp;B53,
        Calculate_cap_emi!$I$14:$I$21&amp;"|"&amp;Calculate_cap_emi!$L$14:$L$21,
        Calculate_cap_emi!$BH$14:$BH$21, "Not found", 0),"HP",_xlfn.XLOOKUP(E53&amp;"|"&amp;B53,
        Calculate_cap_emi!$I$14:$I$21&amp;"|"&amp;Calculate_cap_emi!$L$14:$L$21,
        Calculate_cap_emi!$BF$14:$BF$21, "Not found", 0),"HPl",_xlfn.XLOOKUP(E53&amp;"|"&amp;B53,
        Calculate_cap_emi!$I$14:$I$21&amp;"|"&amp;Calculate_cap_emi!$L$14:$L$21,
        Calculate_cap_emi!$BI$14:$BI$21, "Not found", 0),"Missing")</f>
        <v>1179.2117647058824</v>
      </c>
    </row>
    <row r="54" spans="1:20" x14ac:dyDescent="0.25">
      <c r="A54" s="5" t="s">
        <v>7</v>
      </c>
      <c r="B54" s="5" t="str">
        <f t="shared" si="0"/>
        <v>Mod-Nom</v>
      </c>
      <c r="C54" s="5" t="str">
        <f t="shared" si="1"/>
        <v>Mod</v>
      </c>
      <c r="D54" s="5" t="str">
        <f t="shared" si="2"/>
        <v>Nom</v>
      </c>
      <c r="E54" s="5" t="s">
        <v>3</v>
      </c>
      <c r="F54" s="5" t="s">
        <v>16</v>
      </c>
      <c r="G54" s="5"/>
      <c r="H54" s="5" cm="1">
        <f t="array" ref="H54">_xlfn.SWITCH(F54,"HP",_xlfn.XLOOKUP(E54&amp;"|"&amp;B54,
        Calculate_cap_emi!$I$14:$I$21&amp;"|"&amp;Calculate_cap_emi!$L$14:$L$21,
        Calculate_cap_emi!$X$14:$X$21, "Not found", 0),"HPl",_xlfn.XLOOKUP(E54&amp;"|"&amp;B54,
        Calculate_cap_emi!$I$14:$I$21&amp;"|"&amp;Calculate_cap_emi!$L$14:$L$21,
        Calculate_cap_emi!$AA$14:$AA$21, "Not found", 0),)</f>
        <v>11</v>
      </c>
      <c r="I54" s="5"/>
      <c r="J54" s="5"/>
      <c r="K54" s="5"/>
      <c r="L54" s="5" cm="1">
        <f t="array" ref="L54">_xlfn.SWITCH(F54,"R",_xlfn.XLOOKUP(E54&amp;"|"&amp;B54,
        Calculate_cap_emi!$I$14:$I$21&amp;"|"&amp;Calculate_cap_emi!$L$14:$L$21,
        Calculate_cap_emi!$AC$14:$AC$21, "Not found", 0),"Rb",_xlfn.XLOOKUP(E54&amp;"|"&amp;B54,
        Calculate_cap_emi!$I$14:$I$21&amp;"|"&amp;Calculate_cap_emi!$L$14:$L$21,
        Calculate_cap_emi!$AE$14:$AE$21, "Not found", 0),"Rl",_xlfn.XLOOKUP(E54&amp;"|"&amp;B54,
        Calculate_cap_emi!$I$14:$I$21&amp;"|"&amp;Calculate_cap_emi!$L$14:$L$21,
        Calculate_cap_emi!$AF$14:$AF$21, "Not found", 0),"HP",_xlfn.XLOOKUP(E54&amp;"|"&amp;B54,
        Calculate_cap_emi!$I$14:$I$21&amp;"|"&amp;Calculate_cap_emi!$L$14:$L$21,
        Calculate_cap_emi!$AD$14:$AD$21, "Not found", 0),"HPl",_xlfn.XLOOKUP(E54&amp;"|"&amp;B54,
        Calculate_cap_emi!$I$14:$I$21&amp;"|"&amp;Calculate_cap_emi!$L$14:$L$21,
        Calculate_cap_emi!$AG$14:$AG$21, "Not found", 0),"Missing")</f>
        <v>1642.6941176470586</v>
      </c>
      <c r="M54" s="5"/>
      <c r="N54" s="5"/>
      <c r="O54" s="5"/>
      <c r="P54" s="5"/>
      <c r="Q54" s="5" cm="1">
        <f t="array" ref="Q54">_xlfn.SWITCH(F54,"R",_xlfn.XLOOKUP(E54&amp;"|"&amp;B54,
        Calculate_cap_emi!$I$14:$I$21&amp;"|"&amp;Calculate_cap_emi!$L$14:$L$21,
        Calculate_cap_emi!$AJ$14:$AJ$21, "Not found", 0),"Rb",_xlfn.XLOOKUP(E54&amp;"|"&amp;B54,
        Calculate_cap_emi!$I$14:$I$21&amp;"|"&amp;Calculate_cap_emi!$L$14:$L$21,
        Calculate_cap_emi!$AL$14:$AL$21, "Not found", 0),"Rl",_xlfn.XLOOKUP(E54&amp;"|"&amp;B54,
        Calculate_cap_emi!$I$14:$I$21&amp;"|"&amp;Calculate_cap_emi!$L$14:$L$21,
        Calculate_cap_emi!$AM$14:$AM$21, "Not found", 0),"HP",_xlfn.XLOOKUP(E54&amp;"|"&amp;B54,
        Calculate_cap_emi!$I$14:$I$21&amp;"|"&amp;Calculate_cap_emi!$L$14:$L$21,
        Calculate_cap_emi!$AK$14:$AK$21, "Not found", 0),"HPl",_xlfn.XLOOKUP(E54&amp;"|"&amp;B54,
        Calculate_cap_emi!$I$14:$I$21&amp;"|"&amp;Calculate_cap_emi!$L$14:$L$21,
        Calculate_cap_emi!$AN$14:$AN$21, "Not found", 0),"Missing")</f>
        <v>0</v>
      </c>
      <c r="R54" s="5" cm="1">
        <f t="array" ref="R54">_xlfn.SWITCH(F54,"R",_xlfn.XLOOKUP(E54&amp;"|"&amp;B54,
        Calculate_cap_emi!$I$14:$I$21&amp;"|"&amp;Calculate_cap_emi!$L$14:$L$21,
        Calculate_cap_emi!$AQ$14:$AQ$21, "Not found", 0),"Rb",_xlfn.XLOOKUP(E54&amp;"|"&amp;B54,
        Calculate_cap_emi!$I$14:$I$21&amp;"|"&amp;Calculate_cap_emi!$L$14:$L$21,
        Calculate_cap_emi!$AS$14:$AS$21, "Not found", 0),"Rl",_xlfn.XLOOKUP(E54&amp;"|"&amp;B54,
        Calculate_cap_emi!$I$14:$I$21&amp;"|"&amp;Calculate_cap_emi!$L$14:$L$21,
        Calculate_cap_emi!$AT$14:$AT$21, "Not found", 0),"HP",_xlfn.XLOOKUP(E54&amp;"|"&amp;B54,
        Calculate_cap_emi!$I$14:$I$21&amp;"|"&amp;Calculate_cap_emi!$L$14:$L$21,
        Calculate_cap_emi!$AR$14:$AR$21, "Not found", 0),"HPl",_xlfn.XLOOKUP(E54&amp;"|"&amp;B54,
        Calculate_cap_emi!$I$14:$I$21&amp;"|"&amp;Calculate_cap_emi!$L$14:$L$21,
        Calculate_cap_emi!$AU$14:$AU$21, "Not found", 0),"Missing")</f>
        <v>95.488235294117644</v>
      </c>
      <c r="S54" s="5" cm="1">
        <f t="array" ref="S54">_xlfn.SWITCH(F54,"R",_xlfn.XLOOKUP(E54&amp;"|"&amp;B54,
        Calculate_cap_emi!$I$14:$I$21&amp;"|"&amp;Calculate_cap_emi!$L$14:$L$21,
        Calculate_cap_emi!$AX$14:$AX$21, "Not found", 0),"Rb",_xlfn.XLOOKUP(E54&amp;"|"&amp;B54,
        Calculate_cap_emi!$I$14:$I$21&amp;"|"&amp;Calculate_cap_emi!$L$14:$L$21,
        Calculate_cap_emi!$AZ$14:$AZ$21, "Not found", 0),"Rl",_xlfn.XLOOKUP(E54&amp;"|"&amp;B54,
        Calculate_cap_emi!$I$14:$I$21&amp;"|"&amp;Calculate_cap_emi!$L$14:$L$21,
        Calculate_cap_emi!$BA$14:$BA$21, "Not found", 0),"HP",_xlfn.XLOOKUP(E54&amp;"|"&amp;B54,
        Calculate_cap_emi!$I$14:$I$21&amp;"|"&amp;Calculate_cap_emi!$L$14:$L$21,
        Calculate_cap_emi!$AY$14:$AY$21, "Not found", 0),"HPl",_xlfn.XLOOKUP(E54&amp;"|"&amp;B54,
        Calculate_cap_emi!$I$14:$I$21&amp;"|"&amp;Calculate_cap_emi!$L$14:$L$21,
        Calculate_cap_emi!$BB$14:$BB$21, "Not found", 0),"Missing")</f>
        <v>302.88823529411764</v>
      </c>
      <c r="T54" s="5" cm="1">
        <f t="array" ref="T54">_xlfn.SWITCH(F54,"R",_xlfn.XLOOKUP(E54&amp;"|"&amp;B54,
        Calculate_cap_emi!$I$14:$I$21&amp;"|"&amp;Calculate_cap_emi!$L$14:$L$21,
        Calculate_cap_emi!$BE$14:$BE$21, "Not found", 0),"Rb",_xlfn.XLOOKUP(E54&amp;"|"&amp;B54,
        Calculate_cap_emi!$I$14:$I$21&amp;"|"&amp;Calculate_cap_emi!$L$14:$L$21,
        Calculate_cap_emi!$BG$14:$BG$21, "Not found", 0),"Rl",_xlfn.XLOOKUP(E54&amp;"|"&amp;B54,
        Calculate_cap_emi!$I$14:$I$21&amp;"|"&amp;Calculate_cap_emi!$L$14:$L$21,
        Calculate_cap_emi!$BH$14:$BH$21, "Not found", 0),"HP",_xlfn.XLOOKUP(E54&amp;"|"&amp;B54,
        Calculate_cap_emi!$I$14:$I$21&amp;"|"&amp;Calculate_cap_emi!$L$14:$L$21,
        Calculate_cap_emi!$BF$14:$BF$21, "Not found", 0),"HPl",_xlfn.XLOOKUP(E54&amp;"|"&amp;B54,
        Calculate_cap_emi!$I$14:$I$21&amp;"|"&amp;Calculate_cap_emi!$L$14:$L$21,
        Calculate_cap_emi!$BI$14:$BI$21, "Not found", 0),"Missing")</f>
        <v>1999.0764705882352</v>
      </c>
    </row>
    <row r="55" spans="1:20" x14ac:dyDescent="0.25">
      <c r="A55" s="5" t="s">
        <v>8</v>
      </c>
      <c r="B55" s="5" t="str">
        <f t="shared" si="0"/>
        <v>Mod-Nom</v>
      </c>
      <c r="C55" s="5" t="str">
        <f t="shared" si="1"/>
        <v>Mod</v>
      </c>
      <c r="D55" s="5" t="str">
        <f t="shared" si="2"/>
        <v>Nom</v>
      </c>
      <c r="E55" s="5" t="s">
        <v>3</v>
      </c>
      <c r="F55" s="5" t="s">
        <v>16</v>
      </c>
      <c r="G55" s="5"/>
      <c r="H55" s="5" cm="1">
        <f t="array" ref="H55">_xlfn.SWITCH(F55,"HP",_xlfn.XLOOKUP(E55&amp;"|"&amp;B55,
        Calculate_cap_emi!$I$14:$I$21&amp;"|"&amp;Calculate_cap_emi!$L$14:$L$21,
        Calculate_cap_emi!$X$14:$X$21, "Not found", 0),"HPl",_xlfn.XLOOKUP(E55&amp;"|"&amp;B55,
        Calculate_cap_emi!$I$14:$I$21&amp;"|"&amp;Calculate_cap_emi!$L$14:$L$21,
        Calculate_cap_emi!$AA$14:$AA$21, "Not found", 0),)</f>
        <v>11</v>
      </c>
      <c r="I55" s="5"/>
      <c r="J55" s="5"/>
      <c r="K55" s="5"/>
      <c r="L55" s="5" cm="1">
        <f t="array" ref="L55">_xlfn.SWITCH(F55,"R",_xlfn.XLOOKUP(E55&amp;"|"&amp;B55,
        Calculate_cap_emi!$I$14:$I$21&amp;"|"&amp;Calculate_cap_emi!$L$14:$L$21,
        Calculate_cap_emi!$AC$14:$AC$21, "Not found", 0),"Rb",_xlfn.XLOOKUP(E55&amp;"|"&amp;B55,
        Calculate_cap_emi!$I$14:$I$21&amp;"|"&amp;Calculate_cap_emi!$L$14:$L$21,
        Calculate_cap_emi!$AE$14:$AE$21, "Not found", 0),"Rl",_xlfn.XLOOKUP(E55&amp;"|"&amp;B55,
        Calculate_cap_emi!$I$14:$I$21&amp;"|"&amp;Calculate_cap_emi!$L$14:$L$21,
        Calculate_cap_emi!$AF$14:$AF$21, "Not found", 0),"HP",_xlfn.XLOOKUP(E55&amp;"|"&amp;B55,
        Calculate_cap_emi!$I$14:$I$21&amp;"|"&amp;Calculate_cap_emi!$L$14:$L$21,
        Calculate_cap_emi!$AD$14:$AD$21, "Not found", 0),"HPl",_xlfn.XLOOKUP(E55&amp;"|"&amp;B55,
        Calculate_cap_emi!$I$14:$I$21&amp;"|"&amp;Calculate_cap_emi!$L$14:$L$21,
        Calculate_cap_emi!$AG$14:$AG$21, "Not found", 0),"Missing")</f>
        <v>1642.6941176470586</v>
      </c>
      <c r="M55" s="5"/>
      <c r="N55" s="5"/>
      <c r="O55" s="5"/>
      <c r="P55" s="5"/>
      <c r="Q55" s="5" cm="1">
        <f t="array" ref="Q55">_xlfn.SWITCH(F55,"R",_xlfn.XLOOKUP(E55&amp;"|"&amp;B55,
        Calculate_cap_emi!$I$14:$I$21&amp;"|"&amp;Calculate_cap_emi!$L$14:$L$21,
        Calculate_cap_emi!$AJ$14:$AJ$21, "Not found", 0),"Rb",_xlfn.XLOOKUP(E55&amp;"|"&amp;B55,
        Calculate_cap_emi!$I$14:$I$21&amp;"|"&amp;Calculate_cap_emi!$L$14:$L$21,
        Calculate_cap_emi!$AL$14:$AL$21, "Not found", 0),"Rl",_xlfn.XLOOKUP(E55&amp;"|"&amp;B55,
        Calculate_cap_emi!$I$14:$I$21&amp;"|"&amp;Calculate_cap_emi!$L$14:$L$21,
        Calculate_cap_emi!$AM$14:$AM$21, "Not found", 0),"HP",_xlfn.XLOOKUP(E55&amp;"|"&amp;B55,
        Calculate_cap_emi!$I$14:$I$21&amp;"|"&amp;Calculate_cap_emi!$L$14:$L$21,
        Calculate_cap_emi!$AK$14:$AK$21, "Not found", 0),"HPl",_xlfn.XLOOKUP(E55&amp;"|"&amp;B55,
        Calculate_cap_emi!$I$14:$I$21&amp;"|"&amp;Calculate_cap_emi!$L$14:$L$21,
        Calculate_cap_emi!$AN$14:$AN$21, "Not found", 0),"Missing")</f>
        <v>0</v>
      </c>
      <c r="R55" s="5" cm="1">
        <f t="array" ref="R55">_xlfn.SWITCH(F55,"R",_xlfn.XLOOKUP(E55&amp;"|"&amp;B55,
        Calculate_cap_emi!$I$14:$I$21&amp;"|"&amp;Calculate_cap_emi!$L$14:$L$21,
        Calculate_cap_emi!$AQ$14:$AQ$21, "Not found", 0),"Rb",_xlfn.XLOOKUP(E55&amp;"|"&amp;B55,
        Calculate_cap_emi!$I$14:$I$21&amp;"|"&amp;Calculate_cap_emi!$L$14:$L$21,
        Calculate_cap_emi!$AS$14:$AS$21, "Not found", 0),"Rl",_xlfn.XLOOKUP(E55&amp;"|"&amp;B55,
        Calculate_cap_emi!$I$14:$I$21&amp;"|"&amp;Calculate_cap_emi!$L$14:$L$21,
        Calculate_cap_emi!$AT$14:$AT$21, "Not found", 0),"HP",_xlfn.XLOOKUP(E55&amp;"|"&amp;B55,
        Calculate_cap_emi!$I$14:$I$21&amp;"|"&amp;Calculate_cap_emi!$L$14:$L$21,
        Calculate_cap_emi!$AR$14:$AR$21, "Not found", 0),"HPl",_xlfn.XLOOKUP(E55&amp;"|"&amp;B55,
        Calculate_cap_emi!$I$14:$I$21&amp;"|"&amp;Calculate_cap_emi!$L$14:$L$21,
        Calculate_cap_emi!$AU$14:$AU$21, "Not found", 0),"Missing")</f>
        <v>95.488235294117644</v>
      </c>
      <c r="S55" s="5" cm="1">
        <f t="array" ref="S55">_xlfn.SWITCH(F55,"R",_xlfn.XLOOKUP(E55&amp;"|"&amp;B55,
        Calculate_cap_emi!$I$14:$I$21&amp;"|"&amp;Calculate_cap_emi!$L$14:$L$21,
        Calculate_cap_emi!$AX$14:$AX$21, "Not found", 0),"Rb",_xlfn.XLOOKUP(E55&amp;"|"&amp;B55,
        Calculate_cap_emi!$I$14:$I$21&amp;"|"&amp;Calculate_cap_emi!$L$14:$L$21,
        Calculate_cap_emi!$AZ$14:$AZ$21, "Not found", 0),"Rl",_xlfn.XLOOKUP(E55&amp;"|"&amp;B55,
        Calculate_cap_emi!$I$14:$I$21&amp;"|"&amp;Calculate_cap_emi!$L$14:$L$21,
        Calculate_cap_emi!$BA$14:$BA$21, "Not found", 0),"HP",_xlfn.XLOOKUP(E55&amp;"|"&amp;B55,
        Calculate_cap_emi!$I$14:$I$21&amp;"|"&amp;Calculate_cap_emi!$L$14:$L$21,
        Calculate_cap_emi!$AY$14:$AY$21, "Not found", 0),"HPl",_xlfn.XLOOKUP(E55&amp;"|"&amp;B55,
        Calculate_cap_emi!$I$14:$I$21&amp;"|"&amp;Calculate_cap_emi!$L$14:$L$21,
        Calculate_cap_emi!$BB$14:$BB$21, "Not found", 0),"Missing")</f>
        <v>302.88823529411764</v>
      </c>
      <c r="T55" s="5" cm="1">
        <f t="array" ref="T55">_xlfn.SWITCH(F55,"R",_xlfn.XLOOKUP(E55&amp;"|"&amp;B55,
        Calculate_cap_emi!$I$14:$I$21&amp;"|"&amp;Calculate_cap_emi!$L$14:$L$21,
        Calculate_cap_emi!$BE$14:$BE$21, "Not found", 0),"Rb",_xlfn.XLOOKUP(E55&amp;"|"&amp;B55,
        Calculate_cap_emi!$I$14:$I$21&amp;"|"&amp;Calculate_cap_emi!$L$14:$L$21,
        Calculate_cap_emi!$BG$14:$BG$21, "Not found", 0),"Rl",_xlfn.XLOOKUP(E55&amp;"|"&amp;B55,
        Calculate_cap_emi!$I$14:$I$21&amp;"|"&amp;Calculate_cap_emi!$L$14:$L$21,
        Calculate_cap_emi!$BH$14:$BH$21, "Not found", 0),"HP",_xlfn.XLOOKUP(E55&amp;"|"&amp;B55,
        Calculate_cap_emi!$I$14:$I$21&amp;"|"&amp;Calculate_cap_emi!$L$14:$L$21,
        Calculate_cap_emi!$BF$14:$BF$21, "Not found", 0),"HPl",_xlfn.XLOOKUP(E55&amp;"|"&amp;B55,
        Calculate_cap_emi!$I$14:$I$21&amp;"|"&amp;Calculate_cap_emi!$L$14:$L$21,
        Calculate_cap_emi!$BI$14:$BI$21, "Not found", 0),"Missing")</f>
        <v>1999.0764705882352</v>
      </c>
    </row>
    <row r="56" spans="1:20" x14ac:dyDescent="0.25">
      <c r="A56" s="5" t="s">
        <v>9</v>
      </c>
      <c r="B56" s="5" t="str">
        <f t="shared" si="0"/>
        <v>Mod-H1</v>
      </c>
      <c r="C56" s="5" t="str">
        <f t="shared" si="1"/>
        <v>Mod</v>
      </c>
      <c r="D56" s="5" t="str">
        <f t="shared" si="2"/>
        <v>H1</v>
      </c>
      <c r="E56" s="5" t="s">
        <v>3</v>
      </c>
      <c r="F56" s="5" t="s">
        <v>16</v>
      </c>
      <c r="G56" s="5"/>
      <c r="H56" s="5" cm="1">
        <f t="array" ref="H56">_xlfn.SWITCH(F56,"HP",_xlfn.XLOOKUP(E56&amp;"|"&amp;B56,
        Calculate_cap_emi!$I$14:$I$21&amp;"|"&amp;Calculate_cap_emi!$L$14:$L$21,
        Calculate_cap_emi!$X$14:$X$21, "Not found", 0),"HPl",_xlfn.XLOOKUP(E56&amp;"|"&amp;B56,
        Calculate_cap_emi!$I$14:$I$21&amp;"|"&amp;Calculate_cap_emi!$L$14:$L$21,
        Calculate_cap_emi!$AA$14:$AA$21, "Not found", 0),)</f>
        <v>6.5</v>
      </c>
      <c r="I56" s="5"/>
      <c r="J56" s="5"/>
      <c r="K56" s="5"/>
      <c r="L56" s="5" cm="1">
        <f t="array" ref="L56">_xlfn.SWITCH(F56,"R",_xlfn.XLOOKUP(E56&amp;"|"&amp;B56,
        Calculate_cap_emi!$I$14:$I$21&amp;"|"&amp;Calculate_cap_emi!$L$14:$L$21,
        Calculate_cap_emi!$AC$14:$AC$21, "Not found", 0),"Rb",_xlfn.XLOOKUP(E56&amp;"|"&amp;B56,
        Calculate_cap_emi!$I$14:$I$21&amp;"|"&amp;Calculate_cap_emi!$L$14:$L$21,
        Calculate_cap_emi!$AE$14:$AE$21, "Not found", 0),"Rl",_xlfn.XLOOKUP(E56&amp;"|"&amp;B56,
        Calculate_cap_emi!$I$14:$I$21&amp;"|"&amp;Calculate_cap_emi!$L$14:$L$21,
        Calculate_cap_emi!$AF$14:$AF$21, "Not found", 0),"HP",_xlfn.XLOOKUP(E56&amp;"|"&amp;B56,
        Calculate_cap_emi!$I$14:$I$21&amp;"|"&amp;Calculate_cap_emi!$L$14:$L$21,
        Calculate_cap_emi!$AD$14:$AD$21, "Not found", 0),"HPl",_xlfn.XLOOKUP(E56&amp;"|"&amp;B56,
        Calculate_cap_emi!$I$14:$I$21&amp;"|"&amp;Calculate_cap_emi!$L$14:$L$21,
        Calculate_cap_emi!$AG$14:$AG$21, "Not found", 0),"Missing")</f>
        <v>1442.5764705882352</v>
      </c>
      <c r="M56" s="5"/>
      <c r="N56" s="5"/>
      <c r="O56" s="5"/>
      <c r="P56" s="5"/>
      <c r="Q56" s="5" cm="1">
        <f t="array" ref="Q56">_xlfn.SWITCH(F56,"R",_xlfn.XLOOKUP(E56&amp;"|"&amp;B56,
        Calculate_cap_emi!$I$14:$I$21&amp;"|"&amp;Calculate_cap_emi!$L$14:$L$21,
        Calculate_cap_emi!$AJ$14:$AJ$21, "Not found", 0),"Rb",_xlfn.XLOOKUP(E56&amp;"|"&amp;B56,
        Calculate_cap_emi!$I$14:$I$21&amp;"|"&amp;Calculate_cap_emi!$L$14:$L$21,
        Calculate_cap_emi!$AL$14:$AL$21, "Not found", 0),"Rl",_xlfn.XLOOKUP(E56&amp;"|"&amp;B56,
        Calculate_cap_emi!$I$14:$I$21&amp;"|"&amp;Calculate_cap_emi!$L$14:$L$21,
        Calculate_cap_emi!$AM$14:$AM$21, "Not found", 0),"HP",_xlfn.XLOOKUP(E56&amp;"|"&amp;B56,
        Calculate_cap_emi!$I$14:$I$21&amp;"|"&amp;Calculate_cap_emi!$L$14:$L$21,
        Calculate_cap_emi!$AK$14:$AK$21, "Not found", 0),"HPl",_xlfn.XLOOKUP(E56&amp;"|"&amp;B56,
        Calculate_cap_emi!$I$14:$I$21&amp;"|"&amp;Calculate_cap_emi!$L$14:$L$21,
        Calculate_cap_emi!$AN$14:$AN$21, "Not found", 0),"Missing")</f>
        <v>0</v>
      </c>
      <c r="R56" s="5" cm="1">
        <f t="array" ref="R56">_xlfn.SWITCH(F56,"R",_xlfn.XLOOKUP(E56&amp;"|"&amp;B56,
        Calculate_cap_emi!$I$14:$I$21&amp;"|"&amp;Calculate_cap_emi!$L$14:$L$21,
        Calculate_cap_emi!$AQ$14:$AQ$21, "Not found", 0),"Rb",_xlfn.XLOOKUP(E56&amp;"|"&amp;B56,
        Calculate_cap_emi!$I$14:$I$21&amp;"|"&amp;Calculate_cap_emi!$L$14:$L$21,
        Calculate_cap_emi!$AS$14:$AS$21, "Not found", 0),"Rl",_xlfn.XLOOKUP(E56&amp;"|"&amp;B56,
        Calculate_cap_emi!$I$14:$I$21&amp;"|"&amp;Calculate_cap_emi!$L$14:$L$21,
        Calculate_cap_emi!$AT$14:$AT$21, "Not found", 0),"HP",_xlfn.XLOOKUP(E56&amp;"|"&amp;B56,
        Calculate_cap_emi!$I$14:$I$21&amp;"|"&amp;Calculate_cap_emi!$L$14:$L$21,
        Calculate_cap_emi!$AR$14:$AR$21, "Not found", 0),"HPl",_xlfn.XLOOKUP(E56&amp;"|"&amp;B56,
        Calculate_cap_emi!$I$14:$I$21&amp;"|"&amp;Calculate_cap_emi!$L$14:$L$21,
        Calculate_cap_emi!$AU$14:$AU$21, "Not found", 0),"Missing")</f>
        <v>86.841176470588238</v>
      </c>
      <c r="S56" s="5" cm="1">
        <f t="array" ref="S56">_xlfn.SWITCH(F56,"R",_xlfn.XLOOKUP(E56&amp;"|"&amp;B56,
        Calculate_cap_emi!$I$14:$I$21&amp;"|"&amp;Calculate_cap_emi!$L$14:$L$21,
        Calculate_cap_emi!$AX$14:$AX$21, "Not found", 0),"Rb",_xlfn.XLOOKUP(E56&amp;"|"&amp;B56,
        Calculate_cap_emi!$I$14:$I$21&amp;"|"&amp;Calculate_cap_emi!$L$14:$L$21,
        Calculate_cap_emi!$AZ$14:$AZ$21, "Not found", 0),"Rl",_xlfn.XLOOKUP(E56&amp;"|"&amp;B56,
        Calculate_cap_emi!$I$14:$I$21&amp;"|"&amp;Calculate_cap_emi!$L$14:$L$21,
        Calculate_cap_emi!$BA$14:$BA$21, "Not found", 0),"HP",_xlfn.XLOOKUP(E56&amp;"|"&amp;B56,
        Calculate_cap_emi!$I$14:$I$21&amp;"|"&amp;Calculate_cap_emi!$L$14:$L$21,
        Calculate_cap_emi!$AY$14:$AY$21, "Not found", 0),"HPl",_xlfn.XLOOKUP(E56&amp;"|"&amp;B56,
        Calculate_cap_emi!$I$14:$I$21&amp;"|"&amp;Calculate_cap_emi!$L$14:$L$21,
        Calculate_cap_emi!$BB$14:$BB$21, "Not found", 0),"Missing")</f>
        <v>273.88823529411764</v>
      </c>
      <c r="T56" s="5" cm="1">
        <f t="array" ref="T56">_xlfn.SWITCH(F56,"R",_xlfn.XLOOKUP(E56&amp;"|"&amp;B56,
        Calculate_cap_emi!$I$14:$I$21&amp;"|"&amp;Calculate_cap_emi!$L$14:$L$21,
        Calculate_cap_emi!$BE$14:$BE$21, "Not found", 0),"Rb",_xlfn.XLOOKUP(E56&amp;"|"&amp;B56,
        Calculate_cap_emi!$I$14:$I$21&amp;"|"&amp;Calculate_cap_emi!$L$14:$L$21,
        Calculate_cap_emi!$BG$14:$BG$21, "Not found", 0),"Rl",_xlfn.XLOOKUP(E56&amp;"|"&amp;B56,
        Calculate_cap_emi!$I$14:$I$21&amp;"|"&amp;Calculate_cap_emi!$L$14:$L$21,
        Calculate_cap_emi!$BH$14:$BH$21, "Not found", 0),"HP",_xlfn.XLOOKUP(E56&amp;"|"&amp;B56,
        Calculate_cap_emi!$I$14:$I$21&amp;"|"&amp;Calculate_cap_emi!$L$14:$L$21,
        Calculate_cap_emi!$BF$14:$BF$21, "Not found", 0),"HPl",_xlfn.XLOOKUP(E56&amp;"|"&amp;B56,
        Calculate_cap_emi!$I$14:$I$21&amp;"|"&amp;Calculate_cap_emi!$L$14:$L$21,
        Calculate_cap_emi!$BI$14:$BI$21, "Not found", 0),"Missing")</f>
        <v>1816.2529411764706</v>
      </c>
    </row>
    <row r="57" spans="1:20" x14ac:dyDescent="0.25">
      <c r="A57" s="5" t="s">
        <v>10</v>
      </c>
      <c r="B57" s="5" t="str">
        <f t="shared" si="0"/>
        <v>Mod-H1</v>
      </c>
      <c r="C57" s="5" t="str">
        <f t="shared" si="1"/>
        <v>Mod</v>
      </c>
      <c r="D57" s="5" t="str">
        <f t="shared" si="2"/>
        <v>H1</v>
      </c>
      <c r="E57" s="5" t="s">
        <v>3</v>
      </c>
      <c r="F57" s="5" t="s">
        <v>16</v>
      </c>
      <c r="G57" s="5"/>
      <c r="H57" s="5" cm="1">
        <f t="array" ref="H57">_xlfn.SWITCH(F57,"HP",_xlfn.XLOOKUP(E57&amp;"|"&amp;B57,
        Calculate_cap_emi!$I$14:$I$21&amp;"|"&amp;Calculate_cap_emi!$L$14:$L$21,
        Calculate_cap_emi!$X$14:$X$21, "Not found", 0),"HPl",_xlfn.XLOOKUP(E57&amp;"|"&amp;B57,
        Calculate_cap_emi!$I$14:$I$21&amp;"|"&amp;Calculate_cap_emi!$L$14:$L$21,
        Calculate_cap_emi!$AA$14:$AA$21, "Not found", 0),)</f>
        <v>6.5</v>
      </c>
      <c r="I57" s="5"/>
      <c r="J57" s="5"/>
      <c r="K57" s="5"/>
      <c r="L57" s="5" cm="1">
        <f t="array" ref="L57">_xlfn.SWITCH(F57,"R",_xlfn.XLOOKUP(E57&amp;"|"&amp;B57,
        Calculate_cap_emi!$I$14:$I$21&amp;"|"&amp;Calculate_cap_emi!$L$14:$L$21,
        Calculate_cap_emi!$AC$14:$AC$21, "Not found", 0),"Rb",_xlfn.XLOOKUP(E57&amp;"|"&amp;B57,
        Calculate_cap_emi!$I$14:$I$21&amp;"|"&amp;Calculate_cap_emi!$L$14:$L$21,
        Calculate_cap_emi!$AE$14:$AE$21, "Not found", 0),"Rl",_xlfn.XLOOKUP(E57&amp;"|"&amp;B57,
        Calculate_cap_emi!$I$14:$I$21&amp;"|"&amp;Calculate_cap_emi!$L$14:$L$21,
        Calculate_cap_emi!$AF$14:$AF$21, "Not found", 0),"HP",_xlfn.XLOOKUP(E57&amp;"|"&amp;B57,
        Calculate_cap_emi!$I$14:$I$21&amp;"|"&amp;Calculate_cap_emi!$L$14:$L$21,
        Calculate_cap_emi!$AD$14:$AD$21, "Not found", 0),"HPl",_xlfn.XLOOKUP(E57&amp;"|"&amp;B57,
        Calculate_cap_emi!$I$14:$I$21&amp;"|"&amp;Calculate_cap_emi!$L$14:$L$21,
        Calculate_cap_emi!$AG$14:$AG$21, "Not found", 0),"Missing")</f>
        <v>1442.5764705882352</v>
      </c>
      <c r="M57" s="5"/>
      <c r="N57" s="5"/>
      <c r="O57" s="5"/>
      <c r="P57" s="5"/>
      <c r="Q57" s="5" cm="1">
        <f t="array" ref="Q57">_xlfn.SWITCH(F57,"R",_xlfn.XLOOKUP(E57&amp;"|"&amp;B57,
        Calculate_cap_emi!$I$14:$I$21&amp;"|"&amp;Calculate_cap_emi!$L$14:$L$21,
        Calculate_cap_emi!$AJ$14:$AJ$21, "Not found", 0),"Rb",_xlfn.XLOOKUP(E57&amp;"|"&amp;B57,
        Calculate_cap_emi!$I$14:$I$21&amp;"|"&amp;Calculate_cap_emi!$L$14:$L$21,
        Calculate_cap_emi!$AL$14:$AL$21, "Not found", 0),"Rl",_xlfn.XLOOKUP(E57&amp;"|"&amp;B57,
        Calculate_cap_emi!$I$14:$I$21&amp;"|"&amp;Calculate_cap_emi!$L$14:$L$21,
        Calculate_cap_emi!$AM$14:$AM$21, "Not found", 0),"HP",_xlfn.XLOOKUP(E57&amp;"|"&amp;B57,
        Calculate_cap_emi!$I$14:$I$21&amp;"|"&amp;Calculate_cap_emi!$L$14:$L$21,
        Calculate_cap_emi!$AK$14:$AK$21, "Not found", 0),"HPl",_xlfn.XLOOKUP(E57&amp;"|"&amp;B57,
        Calculate_cap_emi!$I$14:$I$21&amp;"|"&amp;Calculate_cap_emi!$L$14:$L$21,
        Calculate_cap_emi!$AN$14:$AN$21, "Not found", 0),"Missing")</f>
        <v>0</v>
      </c>
      <c r="R57" s="5" cm="1">
        <f t="array" ref="R57">_xlfn.SWITCH(F57,"R",_xlfn.XLOOKUP(E57&amp;"|"&amp;B57,
        Calculate_cap_emi!$I$14:$I$21&amp;"|"&amp;Calculate_cap_emi!$L$14:$L$21,
        Calculate_cap_emi!$AQ$14:$AQ$21, "Not found", 0),"Rb",_xlfn.XLOOKUP(E57&amp;"|"&amp;B57,
        Calculate_cap_emi!$I$14:$I$21&amp;"|"&amp;Calculate_cap_emi!$L$14:$L$21,
        Calculate_cap_emi!$AS$14:$AS$21, "Not found", 0),"Rl",_xlfn.XLOOKUP(E57&amp;"|"&amp;B57,
        Calculate_cap_emi!$I$14:$I$21&amp;"|"&amp;Calculate_cap_emi!$L$14:$L$21,
        Calculate_cap_emi!$AT$14:$AT$21, "Not found", 0),"HP",_xlfn.XLOOKUP(E57&amp;"|"&amp;B57,
        Calculate_cap_emi!$I$14:$I$21&amp;"|"&amp;Calculate_cap_emi!$L$14:$L$21,
        Calculate_cap_emi!$AR$14:$AR$21, "Not found", 0),"HPl",_xlfn.XLOOKUP(E57&amp;"|"&amp;B57,
        Calculate_cap_emi!$I$14:$I$21&amp;"|"&amp;Calculate_cap_emi!$L$14:$L$21,
        Calculate_cap_emi!$AU$14:$AU$21, "Not found", 0),"Missing")</f>
        <v>86.841176470588238</v>
      </c>
      <c r="S57" s="5" cm="1">
        <f t="array" ref="S57">_xlfn.SWITCH(F57,"R",_xlfn.XLOOKUP(E57&amp;"|"&amp;B57,
        Calculate_cap_emi!$I$14:$I$21&amp;"|"&amp;Calculate_cap_emi!$L$14:$L$21,
        Calculate_cap_emi!$AX$14:$AX$21, "Not found", 0),"Rb",_xlfn.XLOOKUP(E57&amp;"|"&amp;B57,
        Calculate_cap_emi!$I$14:$I$21&amp;"|"&amp;Calculate_cap_emi!$L$14:$L$21,
        Calculate_cap_emi!$AZ$14:$AZ$21, "Not found", 0),"Rl",_xlfn.XLOOKUP(E57&amp;"|"&amp;B57,
        Calculate_cap_emi!$I$14:$I$21&amp;"|"&amp;Calculate_cap_emi!$L$14:$L$21,
        Calculate_cap_emi!$BA$14:$BA$21, "Not found", 0),"HP",_xlfn.XLOOKUP(E57&amp;"|"&amp;B57,
        Calculate_cap_emi!$I$14:$I$21&amp;"|"&amp;Calculate_cap_emi!$L$14:$L$21,
        Calculate_cap_emi!$AY$14:$AY$21, "Not found", 0),"HPl",_xlfn.XLOOKUP(E57&amp;"|"&amp;B57,
        Calculate_cap_emi!$I$14:$I$21&amp;"|"&amp;Calculate_cap_emi!$L$14:$L$21,
        Calculate_cap_emi!$BB$14:$BB$21, "Not found", 0),"Missing")</f>
        <v>273.88823529411764</v>
      </c>
      <c r="T57" s="5" cm="1">
        <f t="array" ref="T57">_xlfn.SWITCH(F57,"R",_xlfn.XLOOKUP(E57&amp;"|"&amp;B57,
        Calculate_cap_emi!$I$14:$I$21&amp;"|"&amp;Calculate_cap_emi!$L$14:$L$21,
        Calculate_cap_emi!$BE$14:$BE$21, "Not found", 0),"Rb",_xlfn.XLOOKUP(E57&amp;"|"&amp;B57,
        Calculate_cap_emi!$I$14:$I$21&amp;"|"&amp;Calculate_cap_emi!$L$14:$L$21,
        Calculate_cap_emi!$BG$14:$BG$21, "Not found", 0),"Rl",_xlfn.XLOOKUP(E57&amp;"|"&amp;B57,
        Calculate_cap_emi!$I$14:$I$21&amp;"|"&amp;Calculate_cap_emi!$L$14:$L$21,
        Calculate_cap_emi!$BH$14:$BH$21, "Not found", 0),"HP",_xlfn.XLOOKUP(E57&amp;"|"&amp;B57,
        Calculate_cap_emi!$I$14:$I$21&amp;"|"&amp;Calculate_cap_emi!$L$14:$L$21,
        Calculate_cap_emi!$BF$14:$BF$21, "Not found", 0),"HPl",_xlfn.XLOOKUP(E57&amp;"|"&amp;B57,
        Calculate_cap_emi!$I$14:$I$21&amp;"|"&amp;Calculate_cap_emi!$L$14:$L$21,
        Calculate_cap_emi!$BI$14:$BI$21, "Not found", 0),"Missing")</f>
        <v>1816.2529411764706</v>
      </c>
    </row>
    <row r="58" spans="1:20" x14ac:dyDescent="0.25">
      <c r="A58" s="5" t="s">
        <v>4</v>
      </c>
      <c r="B58" s="5" t="str">
        <f t="shared" si="0"/>
        <v>Mass-Nom</v>
      </c>
      <c r="C58" s="5" t="str">
        <f t="shared" si="1"/>
        <v>Mass</v>
      </c>
      <c r="D58" s="5" t="str">
        <f t="shared" si="2"/>
        <v>Nom</v>
      </c>
      <c r="E58" s="5" t="s">
        <v>11</v>
      </c>
      <c r="F58" s="5" t="s">
        <v>16</v>
      </c>
      <c r="G58" s="5"/>
      <c r="H58" s="5" cm="1">
        <f t="array" ref="H58">_xlfn.SWITCH(F58,"HP",_xlfn.XLOOKUP(E58&amp;"|"&amp;B58,
        Calculate_cap_emi!$I$14:$I$21&amp;"|"&amp;Calculate_cap_emi!$L$14:$L$21,
        Calculate_cap_emi!$X$14:$X$21, "Not found", 0),"HPl",_xlfn.XLOOKUP(E58&amp;"|"&amp;B58,
        Calculate_cap_emi!$I$14:$I$21&amp;"|"&amp;Calculate_cap_emi!$L$14:$L$21,
        Calculate_cap_emi!$AA$14:$AA$21, "Not found", 0),)</f>
        <v>15.5</v>
      </c>
      <c r="I58" s="5"/>
      <c r="J58" s="5"/>
      <c r="K58" s="5"/>
      <c r="L58" s="5" cm="1">
        <f t="array" ref="L58">_xlfn.SWITCH(F58,"R",_xlfn.XLOOKUP(E58&amp;"|"&amp;B58,
        Calculate_cap_emi!$I$14:$I$21&amp;"|"&amp;Calculate_cap_emi!$L$14:$L$21,
        Calculate_cap_emi!$AC$14:$AC$21, "Not found", 0),"Rb",_xlfn.XLOOKUP(E58&amp;"|"&amp;B58,
        Calculate_cap_emi!$I$14:$I$21&amp;"|"&amp;Calculate_cap_emi!$L$14:$L$21,
        Calculate_cap_emi!$AE$14:$AE$21, "Not found", 0),"Rl",_xlfn.XLOOKUP(E58&amp;"|"&amp;B58,
        Calculate_cap_emi!$I$14:$I$21&amp;"|"&amp;Calculate_cap_emi!$L$14:$L$21,
        Calculate_cap_emi!$AF$14:$AF$21, "Not found", 0),"HP",_xlfn.XLOOKUP(E58&amp;"|"&amp;B58,
        Calculate_cap_emi!$I$14:$I$21&amp;"|"&amp;Calculate_cap_emi!$L$14:$L$21,
        Calculate_cap_emi!$AD$14:$AD$21, "Not found", 0),"HPl",_xlfn.XLOOKUP(E58&amp;"|"&amp;B58,
        Calculate_cap_emi!$I$14:$I$21&amp;"|"&amp;Calculate_cap_emi!$L$14:$L$21,
        Calculate_cap_emi!$AG$14:$AG$21, "Not found", 0),"Missing")</f>
        <v>1550.2941176470588</v>
      </c>
      <c r="M58" s="5"/>
      <c r="N58" s="5"/>
      <c r="O58" s="5"/>
      <c r="P58" s="5"/>
      <c r="Q58" s="5" cm="1">
        <f t="array" ref="Q58">_xlfn.SWITCH(F58,"R",_xlfn.XLOOKUP(E58&amp;"|"&amp;B58,
        Calculate_cap_emi!$I$14:$I$21&amp;"|"&amp;Calculate_cap_emi!$L$14:$L$21,
        Calculate_cap_emi!$AJ$14:$AJ$21, "Not found", 0),"Rb",_xlfn.XLOOKUP(E58&amp;"|"&amp;B58,
        Calculate_cap_emi!$I$14:$I$21&amp;"|"&amp;Calculate_cap_emi!$L$14:$L$21,
        Calculate_cap_emi!$AL$14:$AL$21, "Not found", 0),"Rl",_xlfn.XLOOKUP(E58&amp;"|"&amp;B58,
        Calculate_cap_emi!$I$14:$I$21&amp;"|"&amp;Calculate_cap_emi!$L$14:$L$21,
        Calculate_cap_emi!$AM$14:$AM$21, "Not found", 0),"HP",_xlfn.XLOOKUP(E58&amp;"|"&amp;B58,
        Calculate_cap_emi!$I$14:$I$21&amp;"|"&amp;Calculate_cap_emi!$L$14:$L$21,
        Calculate_cap_emi!$AK$14:$AK$21, "Not found", 0),"HPl",_xlfn.XLOOKUP(E58&amp;"|"&amp;B58,
        Calculate_cap_emi!$I$14:$I$21&amp;"|"&amp;Calculate_cap_emi!$L$14:$L$21,
        Calculate_cap_emi!$AN$14:$AN$21, "Not found", 0),"Missing")</f>
        <v>0</v>
      </c>
      <c r="R58" s="5" cm="1">
        <f t="array" ref="R58">_xlfn.SWITCH(F58,"R",_xlfn.XLOOKUP(E58&amp;"|"&amp;B58,
        Calculate_cap_emi!$I$14:$I$21&amp;"|"&amp;Calculate_cap_emi!$L$14:$L$21,
        Calculate_cap_emi!$AQ$14:$AQ$21, "Not found", 0),"Rb",_xlfn.XLOOKUP(E58&amp;"|"&amp;B58,
        Calculate_cap_emi!$I$14:$I$21&amp;"|"&amp;Calculate_cap_emi!$L$14:$L$21,
        Calculate_cap_emi!$AS$14:$AS$21, "Not found", 0),"Rl",_xlfn.XLOOKUP(E58&amp;"|"&amp;B58,
        Calculate_cap_emi!$I$14:$I$21&amp;"|"&amp;Calculate_cap_emi!$L$14:$L$21,
        Calculate_cap_emi!$AT$14:$AT$21, "Not found", 0),"HP",_xlfn.XLOOKUP(E58&amp;"|"&amp;B58,
        Calculate_cap_emi!$I$14:$I$21&amp;"|"&amp;Calculate_cap_emi!$L$14:$L$21,
        Calculate_cap_emi!$AR$14:$AR$21, "Not found", 0),"HPl",_xlfn.XLOOKUP(E58&amp;"|"&amp;B58,
        Calculate_cap_emi!$I$14:$I$21&amp;"|"&amp;Calculate_cap_emi!$L$14:$L$21,
        Calculate_cap_emi!$AU$14:$AU$21, "Not found", 0),"Missing")</f>
        <v>65.347058823529409</v>
      </c>
      <c r="S58" s="5" cm="1">
        <f t="array" ref="S58">_xlfn.SWITCH(F58,"R",_xlfn.XLOOKUP(E58&amp;"|"&amp;B58,
        Calculate_cap_emi!$I$14:$I$21&amp;"|"&amp;Calculate_cap_emi!$L$14:$L$21,
        Calculate_cap_emi!$AX$14:$AX$21, "Not found", 0),"Rb",_xlfn.XLOOKUP(E58&amp;"|"&amp;B58,
        Calculate_cap_emi!$I$14:$I$21&amp;"|"&amp;Calculate_cap_emi!$L$14:$L$21,
        Calculate_cap_emi!$AZ$14:$AZ$21, "Not found", 0),"Rl",_xlfn.XLOOKUP(E58&amp;"|"&amp;B58,
        Calculate_cap_emi!$I$14:$I$21&amp;"|"&amp;Calculate_cap_emi!$L$14:$L$21,
        Calculate_cap_emi!$BA$14:$BA$21, "Not found", 0),"HP",_xlfn.XLOOKUP(E58&amp;"|"&amp;B58,
        Calculate_cap_emi!$I$14:$I$21&amp;"|"&amp;Calculate_cap_emi!$L$14:$L$21,
        Calculate_cap_emi!$AY$14:$AY$21, "Not found", 0),"HPl",_xlfn.XLOOKUP(E58&amp;"|"&amp;B58,
        Calculate_cap_emi!$I$14:$I$21&amp;"|"&amp;Calculate_cap_emi!$L$14:$L$21,
        Calculate_cap_emi!$BB$14:$BB$21, "Not found", 0),"Missing")</f>
        <v>399.24117647058819</v>
      </c>
      <c r="T58" s="5" cm="1">
        <f t="array" ref="T58">_xlfn.SWITCH(F58,"R",_xlfn.XLOOKUP(E58&amp;"|"&amp;B58,
        Calculate_cap_emi!$I$14:$I$21&amp;"|"&amp;Calculate_cap_emi!$L$14:$L$21,
        Calculate_cap_emi!$BE$14:$BE$21, "Not found", 0),"Rb",_xlfn.XLOOKUP(E58&amp;"|"&amp;B58,
        Calculate_cap_emi!$I$14:$I$21&amp;"|"&amp;Calculate_cap_emi!$L$14:$L$21,
        Calculate_cap_emi!$BG$14:$BG$21, "Not found", 0),"Rl",_xlfn.XLOOKUP(E58&amp;"|"&amp;B58,
        Calculate_cap_emi!$I$14:$I$21&amp;"|"&amp;Calculate_cap_emi!$L$14:$L$21,
        Calculate_cap_emi!$BH$14:$BH$21, "Not found", 0),"HP",_xlfn.XLOOKUP(E58&amp;"|"&amp;B58,
        Calculate_cap_emi!$I$14:$I$21&amp;"|"&amp;Calculate_cap_emi!$L$14:$L$21,
        Calculate_cap_emi!$BF$14:$BF$21, "Not found", 0),"HPl",_xlfn.XLOOKUP(E58&amp;"|"&amp;B58,
        Calculate_cap_emi!$I$14:$I$21&amp;"|"&amp;Calculate_cap_emi!$L$14:$L$21,
        Calculate_cap_emi!$BI$14:$BI$21, "Not found", 0),"Missing")</f>
        <v>1687.7823529411764</v>
      </c>
    </row>
    <row r="59" spans="1:20" x14ac:dyDescent="0.25">
      <c r="A59" s="5" t="s">
        <v>2</v>
      </c>
      <c r="B59" s="5" t="str">
        <f t="shared" si="0"/>
        <v>Mass-Nom</v>
      </c>
      <c r="C59" s="5" t="str">
        <f t="shared" si="1"/>
        <v>Mass</v>
      </c>
      <c r="D59" s="5" t="str">
        <f t="shared" si="2"/>
        <v>Nom</v>
      </c>
      <c r="E59" s="5" t="s">
        <v>11</v>
      </c>
      <c r="F59" s="5" t="s">
        <v>16</v>
      </c>
      <c r="G59" s="5"/>
      <c r="H59" s="5" cm="1">
        <f t="array" ref="H59">_xlfn.SWITCH(F59,"HP",_xlfn.XLOOKUP(E59&amp;"|"&amp;B59,
        Calculate_cap_emi!$I$14:$I$21&amp;"|"&amp;Calculate_cap_emi!$L$14:$L$21,
        Calculate_cap_emi!$X$14:$X$21, "Not found", 0),"HPl",_xlfn.XLOOKUP(E59&amp;"|"&amp;B59,
        Calculate_cap_emi!$I$14:$I$21&amp;"|"&amp;Calculate_cap_emi!$L$14:$L$21,
        Calculate_cap_emi!$AA$14:$AA$21, "Not found", 0),)</f>
        <v>15.5</v>
      </c>
      <c r="I59" s="5"/>
      <c r="J59" s="5"/>
      <c r="K59" s="5"/>
      <c r="L59" s="5" cm="1">
        <f t="array" ref="L59">_xlfn.SWITCH(F59,"R",_xlfn.XLOOKUP(E59&amp;"|"&amp;B59,
        Calculate_cap_emi!$I$14:$I$21&amp;"|"&amp;Calculate_cap_emi!$L$14:$L$21,
        Calculate_cap_emi!$AC$14:$AC$21, "Not found", 0),"Rb",_xlfn.XLOOKUP(E59&amp;"|"&amp;B59,
        Calculate_cap_emi!$I$14:$I$21&amp;"|"&amp;Calculate_cap_emi!$L$14:$L$21,
        Calculate_cap_emi!$AE$14:$AE$21, "Not found", 0),"Rl",_xlfn.XLOOKUP(E59&amp;"|"&amp;B59,
        Calculate_cap_emi!$I$14:$I$21&amp;"|"&amp;Calculate_cap_emi!$L$14:$L$21,
        Calculate_cap_emi!$AF$14:$AF$21, "Not found", 0),"HP",_xlfn.XLOOKUP(E59&amp;"|"&amp;B59,
        Calculate_cap_emi!$I$14:$I$21&amp;"|"&amp;Calculate_cap_emi!$L$14:$L$21,
        Calculate_cap_emi!$AD$14:$AD$21, "Not found", 0),"HPl",_xlfn.XLOOKUP(E59&amp;"|"&amp;B59,
        Calculate_cap_emi!$I$14:$I$21&amp;"|"&amp;Calculate_cap_emi!$L$14:$L$21,
        Calculate_cap_emi!$AG$14:$AG$21, "Not found", 0),"Missing")</f>
        <v>1550.2941176470588</v>
      </c>
      <c r="M59" s="5"/>
      <c r="N59" s="5"/>
      <c r="O59" s="5"/>
      <c r="P59" s="5"/>
      <c r="Q59" s="5" cm="1">
        <f t="array" ref="Q59">_xlfn.SWITCH(F59,"R",_xlfn.XLOOKUP(E59&amp;"|"&amp;B59,
        Calculate_cap_emi!$I$14:$I$21&amp;"|"&amp;Calculate_cap_emi!$L$14:$L$21,
        Calculate_cap_emi!$AJ$14:$AJ$21, "Not found", 0),"Rb",_xlfn.XLOOKUP(E59&amp;"|"&amp;B59,
        Calculate_cap_emi!$I$14:$I$21&amp;"|"&amp;Calculate_cap_emi!$L$14:$L$21,
        Calculate_cap_emi!$AL$14:$AL$21, "Not found", 0),"Rl",_xlfn.XLOOKUP(E59&amp;"|"&amp;B59,
        Calculate_cap_emi!$I$14:$I$21&amp;"|"&amp;Calculate_cap_emi!$L$14:$L$21,
        Calculate_cap_emi!$AM$14:$AM$21, "Not found", 0),"HP",_xlfn.XLOOKUP(E59&amp;"|"&amp;B59,
        Calculate_cap_emi!$I$14:$I$21&amp;"|"&amp;Calculate_cap_emi!$L$14:$L$21,
        Calculate_cap_emi!$AK$14:$AK$21, "Not found", 0),"HPl",_xlfn.XLOOKUP(E59&amp;"|"&amp;B59,
        Calculate_cap_emi!$I$14:$I$21&amp;"|"&amp;Calculate_cap_emi!$L$14:$L$21,
        Calculate_cap_emi!$AN$14:$AN$21, "Not found", 0),"Missing")</f>
        <v>0</v>
      </c>
      <c r="R59" s="5" cm="1">
        <f t="array" ref="R59">_xlfn.SWITCH(F59,"R",_xlfn.XLOOKUP(E59&amp;"|"&amp;B59,
        Calculate_cap_emi!$I$14:$I$21&amp;"|"&amp;Calculate_cap_emi!$L$14:$L$21,
        Calculate_cap_emi!$AQ$14:$AQ$21, "Not found", 0),"Rb",_xlfn.XLOOKUP(E59&amp;"|"&amp;B59,
        Calculate_cap_emi!$I$14:$I$21&amp;"|"&amp;Calculate_cap_emi!$L$14:$L$21,
        Calculate_cap_emi!$AS$14:$AS$21, "Not found", 0),"Rl",_xlfn.XLOOKUP(E59&amp;"|"&amp;B59,
        Calculate_cap_emi!$I$14:$I$21&amp;"|"&amp;Calculate_cap_emi!$L$14:$L$21,
        Calculate_cap_emi!$AT$14:$AT$21, "Not found", 0),"HP",_xlfn.XLOOKUP(E59&amp;"|"&amp;B59,
        Calculate_cap_emi!$I$14:$I$21&amp;"|"&amp;Calculate_cap_emi!$L$14:$L$21,
        Calculate_cap_emi!$AR$14:$AR$21, "Not found", 0),"HPl",_xlfn.XLOOKUP(E59&amp;"|"&amp;B59,
        Calculate_cap_emi!$I$14:$I$21&amp;"|"&amp;Calculate_cap_emi!$L$14:$L$21,
        Calculate_cap_emi!$AU$14:$AU$21, "Not found", 0),"Missing")</f>
        <v>65.347058823529409</v>
      </c>
      <c r="S59" s="5" cm="1">
        <f t="array" ref="S59">_xlfn.SWITCH(F59,"R",_xlfn.XLOOKUP(E59&amp;"|"&amp;B59,
        Calculate_cap_emi!$I$14:$I$21&amp;"|"&amp;Calculate_cap_emi!$L$14:$L$21,
        Calculate_cap_emi!$AX$14:$AX$21, "Not found", 0),"Rb",_xlfn.XLOOKUP(E59&amp;"|"&amp;B59,
        Calculate_cap_emi!$I$14:$I$21&amp;"|"&amp;Calculate_cap_emi!$L$14:$L$21,
        Calculate_cap_emi!$AZ$14:$AZ$21, "Not found", 0),"Rl",_xlfn.XLOOKUP(E59&amp;"|"&amp;B59,
        Calculate_cap_emi!$I$14:$I$21&amp;"|"&amp;Calculate_cap_emi!$L$14:$L$21,
        Calculate_cap_emi!$BA$14:$BA$21, "Not found", 0),"HP",_xlfn.XLOOKUP(E59&amp;"|"&amp;B59,
        Calculate_cap_emi!$I$14:$I$21&amp;"|"&amp;Calculate_cap_emi!$L$14:$L$21,
        Calculate_cap_emi!$AY$14:$AY$21, "Not found", 0),"HPl",_xlfn.XLOOKUP(E59&amp;"|"&amp;B59,
        Calculate_cap_emi!$I$14:$I$21&amp;"|"&amp;Calculate_cap_emi!$L$14:$L$21,
        Calculate_cap_emi!$BB$14:$BB$21, "Not found", 0),"Missing")</f>
        <v>399.24117647058819</v>
      </c>
      <c r="T59" s="5" cm="1">
        <f t="array" ref="T59">_xlfn.SWITCH(F59,"R",_xlfn.XLOOKUP(E59&amp;"|"&amp;B59,
        Calculate_cap_emi!$I$14:$I$21&amp;"|"&amp;Calculate_cap_emi!$L$14:$L$21,
        Calculate_cap_emi!$BE$14:$BE$21, "Not found", 0),"Rb",_xlfn.XLOOKUP(E59&amp;"|"&amp;B59,
        Calculate_cap_emi!$I$14:$I$21&amp;"|"&amp;Calculate_cap_emi!$L$14:$L$21,
        Calculate_cap_emi!$BG$14:$BG$21, "Not found", 0),"Rl",_xlfn.XLOOKUP(E59&amp;"|"&amp;B59,
        Calculate_cap_emi!$I$14:$I$21&amp;"|"&amp;Calculate_cap_emi!$L$14:$L$21,
        Calculate_cap_emi!$BH$14:$BH$21, "Not found", 0),"HP",_xlfn.XLOOKUP(E59&amp;"|"&amp;B59,
        Calculate_cap_emi!$I$14:$I$21&amp;"|"&amp;Calculate_cap_emi!$L$14:$L$21,
        Calculate_cap_emi!$BF$14:$BF$21, "Not found", 0),"HPl",_xlfn.XLOOKUP(E59&amp;"|"&amp;B59,
        Calculate_cap_emi!$I$14:$I$21&amp;"|"&amp;Calculate_cap_emi!$L$14:$L$21,
        Calculate_cap_emi!$BI$14:$BI$21, "Not found", 0),"Missing")</f>
        <v>1687.7823529411764</v>
      </c>
    </row>
    <row r="60" spans="1:20" x14ac:dyDescent="0.25">
      <c r="A60" s="5" t="s">
        <v>5</v>
      </c>
      <c r="B60" s="5" t="str">
        <f t="shared" si="0"/>
        <v>Mass-H1</v>
      </c>
      <c r="C60" s="5" t="str">
        <f t="shared" si="1"/>
        <v>Mass</v>
      </c>
      <c r="D60" s="5" t="str">
        <f t="shared" si="2"/>
        <v>H1</v>
      </c>
      <c r="E60" s="5" t="s">
        <v>11</v>
      </c>
      <c r="F60" s="5" t="s">
        <v>16</v>
      </c>
      <c r="G60" s="5"/>
      <c r="H60" s="5" cm="1">
        <f t="array" ref="H60">_xlfn.SWITCH(F60,"HP",_xlfn.XLOOKUP(E60&amp;"|"&amp;B60,
        Calculate_cap_emi!$I$14:$I$21&amp;"|"&amp;Calculate_cap_emi!$L$14:$L$21,
        Calculate_cap_emi!$X$14:$X$21, "Not found", 0),"HPl",_xlfn.XLOOKUP(E60&amp;"|"&amp;B60,
        Calculate_cap_emi!$I$14:$I$21&amp;"|"&amp;Calculate_cap_emi!$L$14:$L$21,
        Calculate_cap_emi!$AA$14:$AA$21, "Not found", 0),)</f>
        <v>8</v>
      </c>
      <c r="I60" s="5"/>
      <c r="J60" s="5"/>
      <c r="K60" s="5"/>
      <c r="L60" s="5" cm="1">
        <f t="array" ref="L60">_xlfn.SWITCH(F60,"R",_xlfn.XLOOKUP(E60&amp;"|"&amp;B60,
        Calculate_cap_emi!$I$14:$I$21&amp;"|"&amp;Calculate_cap_emi!$L$14:$L$21,
        Calculate_cap_emi!$AC$14:$AC$21, "Not found", 0),"Rb",_xlfn.XLOOKUP(E60&amp;"|"&amp;B60,
        Calculate_cap_emi!$I$14:$I$21&amp;"|"&amp;Calculate_cap_emi!$L$14:$L$21,
        Calculate_cap_emi!$AE$14:$AE$21, "Not found", 0),"Rl",_xlfn.XLOOKUP(E60&amp;"|"&amp;B60,
        Calculate_cap_emi!$I$14:$I$21&amp;"|"&amp;Calculate_cap_emi!$L$14:$L$21,
        Calculate_cap_emi!$AF$14:$AF$21, "Not found", 0),"HP",_xlfn.XLOOKUP(E60&amp;"|"&amp;B60,
        Calculate_cap_emi!$I$14:$I$21&amp;"|"&amp;Calculate_cap_emi!$L$14:$L$21,
        Calculate_cap_emi!$AD$14:$AD$21, "Not found", 0),"HPl",_xlfn.XLOOKUP(E60&amp;"|"&amp;B60,
        Calculate_cap_emi!$I$14:$I$21&amp;"|"&amp;Calculate_cap_emi!$L$14:$L$21,
        Calculate_cap_emi!$AG$14:$AG$21, "Not found", 0),"Missing")</f>
        <v>1065.3176470588235</v>
      </c>
      <c r="M60" s="5"/>
      <c r="N60" s="5"/>
      <c r="O60" s="5"/>
      <c r="P60" s="5"/>
      <c r="Q60" s="5" cm="1">
        <f t="array" ref="Q60">_xlfn.SWITCH(F60,"R",_xlfn.XLOOKUP(E60&amp;"|"&amp;B60,
        Calculate_cap_emi!$I$14:$I$21&amp;"|"&amp;Calculate_cap_emi!$L$14:$L$21,
        Calculate_cap_emi!$AJ$14:$AJ$21, "Not found", 0),"Rb",_xlfn.XLOOKUP(E60&amp;"|"&amp;B60,
        Calculate_cap_emi!$I$14:$I$21&amp;"|"&amp;Calculate_cap_emi!$L$14:$L$21,
        Calculate_cap_emi!$AL$14:$AL$21, "Not found", 0),"Rl",_xlfn.XLOOKUP(E60&amp;"|"&amp;B60,
        Calculate_cap_emi!$I$14:$I$21&amp;"|"&amp;Calculate_cap_emi!$L$14:$L$21,
        Calculate_cap_emi!$AM$14:$AM$21, "Not found", 0),"HP",_xlfn.XLOOKUP(E60&amp;"|"&amp;B60,
        Calculate_cap_emi!$I$14:$I$21&amp;"|"&amp;Calculate_cap_emi!$L$14:$L$21,
        Calculate_cap_emi!$AK$14:$AK$21, "Not found", 0),"HPl",_xlfn.XLOOKUP(E60&amp;"|"&amp;B60,
        Calculate_cap_emi!$I$14:$I$21&amp;"|"&amp;Calculate_cap_emi!$L$14:$L$21,
        Calculate_cap_emi!$AN$14:$AN$21, "Not found", 0),"Missing")</f>
        <v>0</v>
      </c>
      <c r="R60" s="5" cm="1">
        <f t="array" ref="R60">_xlfn.SWITCH(F60,"R",_xlfn.XLOOKUP(E60&amp;"|"&amp;B60,
        Calculate_cap_emi!$I$14:$I$21&amp;"|"&amp;Calculate_cap_emi!$L$14:$L$21,
        Calculate_cap_emi!$AQ$14:$AQ$21, "Not found", 0),"Rb",_xlfn.XLOOKUP(E60&amp;"|"&amp;B60,
        Calculate_cap_emi!$I$14:$I$21&amp;"|"&amp;Calculate_cap_emi!$L$14:$L$21,
        Calculate_cap_emi!$AS$14:$AS$21, "Not found", 0),"Rl",_xlfn.XLOOKUP(E60&amp;"|"&amp;B60,
        Calculate_cap_emi!$I$14:$I$21&amp;"|"&amp;Calculate_cap_emi!$L$14:$L$21,
        Calculate_cap_emi!$AT$14:$AT$21, "Not found", 0),"HP",_xlfn.XLOOKUP(E60&amp;"|"&amp;B60,
        Calculate_cap_emi!$I$14:$I$21&amp;"|"&amp;Calculate_cap_emi!$L$14:$L$21,
        Calculate_cap_emi!$AR$14:$AR$21, "Not found", 0),"HPl",_xlfn.XLOOKUP(E60&amp;"|"&amp;B60,
        Calculate_cap_emi!$I$14:$I$21&amp;"|"&amp;Calculate_cap_emi!$L$14:$L$21,
        Calculate_cap_emi!$AU$14:$AU$21, "Not found", 0),"Missing")</f>
        <v>57.688235294117646</v>
      </c>
      <c r="S60" s="5" cm="1">
        <f t="array" ref="S60">_xlfn.SWITCH(F60,"R",_xlfn.XLOOKUP(E60&amp;"|"&amp;B60,
        Calculate_cap_emi!$I$14:$I$21&amp;"|"&amp;Calculate_cap_emi!$L$14:$L$21,
        Calculate_cap_emi!$AX$14:$AX$21, "Not found", 0),"Rb",_xlfn.XLOOKUP(E60&amp;"|"&amp;B60,
        Calculate_cap_emi!$I$14:$I$21&amp;"|"&amp;Calculate_cap_emi!$L$14:$L$21,
        Calculate_cap_emi!$AZ$14:$AZ$21, "Not found", 0),"Rl",_xlfn.XLOOKUP(E60&amp;"|"&amp;B60,
        Calculate_cap_emi!$I$14:$I$21&amp;"|"&amp;Calculate_cap_emi!$L$14:$L$21,
        Calculate_cap_emi!$BA$14:$BA$21, "Not found", 0),"HP",_xlfn.XLOOKUP(E60&amp;"|"&amp;B60,
        Calculate_cap_emi!$I$14:$I$21&amp;"|"&amp;Calculate_cap_emi!$L$14:$L$21,
        Calculate_cap_emi!$AY$14:$AY$21, "Not found", 0),"HPl",_xlfn.XLOOKUP(E60&amp;"|"&amp;B60,
        Calculate_cap_emi!$I$14:$I$21&amp;"|"&amp;Calculate_cap_emi!$L$14:$L$21,
        Calculate_cap_emi!$BB$14:$BB$21, "Not found", 0),"Missing")</f>
        <v>186.00588235294117</v>
      </c>
      <c r="T60" s="5" cm="1">
        <f t="array" ref="T60">_xlfn.SWITCH(F60,"R",_xlfn.XLOOKUP(E60&amp;"|"&amp;B60,
        Calculate_cap_emi!$I$14:$I$21&amp;"|"&amp;Calculate_cap_emi!$L$14:$L$21,
        Calculate_cap_emi!$BE$14:$BE$21, "Not found", 0),"Rb",_xlfn.XLOOKUP(E60&amp;"|"&amp;B60,
        Calculate_cap_emi!$I$14:$I$21&amp;"|"&amp;Calculate_cap_emi!$L$14:$L$21,
        Calculate_cap_emi!$BG$14:$BG$21, "Not found", 0),"Rl",_xlfn.XLOOKUP(E60&amp;"|"&amp;B60,
        Calculate_cap_emi!$I$14:$I$21&amp;"|"&amp;Calculate_cap_emi!$L$14:$L$21,
        Calculate_cap_emi!$BH$14:$BH$21, "Not found", 0),"HP",_xlfn.XLOOKUP(E60&amp;"|"&amp;B60,
        Calculate_cap_emi!$I$14:$I$21&amp;"|"&amp;Calculate_cap_emi!$L$14:$L$21,
        Calculate_cap_emi!$BF$14:$BF$21, "Not found", 0),"HPl",_xlfn.XLOOKUP(E60&amp;"|"&amp;B60,
        Calculate_cap_emi!$I$14:$I$21&amp;"|"&amp;Calculate_cap_emi!$L$14:$L$21,
        Calculate_cap_emi!$BI$14:$BI$21, "Not found", 0),"Missing")</f>
        <v>1219.9764705882353</v>
      </c>
    </row>
    <row r="61" spans="1:20" x14ac:dyDescent="0.25">
      <c r="A61" s="5" t="s">
        <v>6</v>
      </c>
      <c r="B61" s="5" t="str">
        <f t="shared" si="0"/>
        <v>Mass-H1</v>
      </c>
      <c r="C61" s="5" t="str">
        <f t="shared" si="1"/>
        <v>Mass</v>
      </c>
      <c r="D61" s="5" t="str">
        <f t="shared" si="2"/>
        <v>H1</v>
      </c>
      <c r="E61" s="5" t="s">
        <v>11</v>
      </c>
      <c r="F61" s="5" t="s">
        <v>16</v>
      </c>
      <c r="G61" s="5"/>
      <c r="H61" s="5" cm="1">
        <f t="array" ref="H61">_xlfn.SWITCH(F61,"HP",_xlfn.XLOOKUP(E61&amp;"|"&amp;B61,
        Calculate_cap_emi!$I$14:$I$21&amp;"|"&amp;Calculate_cap_emi!$L$14:$L$21,
        Calculate_cap_emi!$X$14:$X$21, "Not found", 0),"HPl",_xlfn.XLOOKUP(E61&amp;"|"&amp;B61,
        Calculate_cap_emi!$I$14:$I$21&amp;"|"&amp;Calculate_cap_emi!$L$14:$L$21,
        Calculate_cap_emi!$AA$14:$AA$21, "Not found", 0),)</f>
        <v>8</v>
      </c>
      <c r="I61" s="5"/>
      <c r="J61" s="5"/>
      <c r="K61" s="5"/>
      <c r="L61" s="5" cm="1">
        <f t="array" ref="L61">_xlfn.SWITCH(F61,"R",_xlfn.XLOOKUP(E61&amp;"|"&amp;B61,
        Calculate_cap_emi!$I$14:$I$21&amp;"|"&amp;Calculate_cap_emi!$L$14:$L$21,
        Calculate_cap_emi!$AC$14:$AC$21, "Not found", 0),"Rb",_xlfn.XLOOKUP(E61&amp;"|"&amp;B61,
        Calculate_cap_emi!$I$14:$I$21&amp;"|"&amp;Calculate_cap_emi!$L$14:$L$21,
        Calculate_cap_emi!$AE$14:$AE$21, "Not found", 0),"Rl",_xlfn.XLOOKUP(E61&amp;"|"&amp;B61,
        Calculate_cap_emi!$I$14:$I$21&amp;"|"&amp;Calculate_cap_emi!$L$14:$L$21,
        Calculate_cap_emi!$AF$14:$AF$21, "Not found", 0),"HP",_xlfn.XLOOKUP(E61&amp;"|"&amp;B61,
        Calculate_cap_emi!$I$14:$I$21&amp;"|"&amp;Calculate_cap_emi!$L$14:$L$21,
        Calculate_cap_emi!$AD$14:$AD$21, "Not found", 0),"HPl",_xlfn.XLOOKUP(E61&amp;"|"&amp;B61,
        Calculate_cap_emi!$I$14:$I$21&amp;"|"&amp;Calculate_cap_emi!$L$14:$L$21,
        Calculate_cap_emi!$AG$14:$AG$21, "Not found", 0),"Missing")</f>
        <v>1065.3176470588235</v>
      </c>
      <c r="M61" s="5"/>
      <c r="N61" s="5"/>
      <c r="O61" s="5"/>
      <c r="P61" s="5"/>
      <c r="Q61" s="5" cm="1">
        <f t="array" ref="Q61">_xlfn.SWITCH(F61,"R",_xlfn.XLOOKUP(E61&amp;"|"&amp;B61,
        Calculate_cap_emi!$I$14:$I$21&amp;"|"&amp;Calculate_cap_emi!$L$14:$L$21,
        Calculate_cap_emi!$AJ$14:$AJ$21, "Not found", 0),"Rb",_xlfn.XLOOKUP(E61&amp;"|"&amp;B61,
        Calculate_cap_emi!$I$14:$I$21&amp;"|"&amp;Calculate_cap_emi!$L$14:$L$21,
        Calculate_cap_emi!$AL$14:$AL$21, "Not found", 0),"Rl",_xlfn.XLOOKUP(E61&amp;"|"&amp;B61,
        Calculate_cap_emi!$I$14:$I$21&amp;"|"&amp;Calculate_cap_emi!$L$14:$L$21,
        Calculate_cap_emi!$AM$14:$AM$21, "Not found", 0),"HP",_xlfn.XLOOKUP(E61&amp;"|"&amp;B61,
        Calculate_cap_emi!$I$14:$I$21&amp;"|"&amp;Calculate_cap_emi!$L$14:$L$21,
        Calculate_cap_emi!$AK$14:$AK$21, "Not found", 0),"HPl",_xlfn.XLOOKUP(E61&amp;"|"&amp;B61,
        Calculate_cap_emi!$I$14:$I$21&amp;"|"&amp;Calculate_cap_emi!$L$14:$L$21,
        Calculate_cap_emi!$AN$14:$AN$21, "Not found", 0),"Missing")</f>
        <v>0</v>
      </c>
      <c r="R61" s="5" cm="1">
        <f t="array" ref="R61">_xlfn.SWITCH(F61,"R",_xlfn.XLOOKUP(E61&amp;"|"&amp;B61,
        Calculate_cap_emi!$I$14:$I$21&amp;"|"&amp;Calculate_cap_emi!$L$14:$L$21,
        Calculate_cap_emi!$AQ$14:$AQ$21, "Not found", 0),"Rb",_xlfn.XLOOKUP(E61&amp;"|"&amp;B61,
        Calculate_cap_emi!$I$14:$I$21&amp;"|"&amp;Calculate_cap_emi!$L$14:$L$21,
        Calculate_cap_emi!$AS$14:$AS$21, "Not found", 0),"Rl",_xlfn.XLOOKUP(E61&amp;"|"&amp;B61,
        Calculate_cap_emi!$I$14:$I$21&amp;"|"&amp;Calculate_cap_emi!$L$14:$L$21,
        Calculate_cap_emi!$AT$14:$AT$21, "Not found", 0),"HP",_xlfn.XLOOKUP(E61&amp;"|"&amp;B61,
        Calculate_cap_emi!$I$14:$I$21&amp;"|"&amp;Calculate_cap_emi!$L$14:$L$21,
        Calculate_cap_emi!$AR$14:$AR$21, "Not found", 0),"HPl",_xlfn.XLOOKUP(E61&amp;"|"&amp;B61,
        Calculate_cap_emi!$I$14:$I$21&amp;"|"&amp;Calculate_cap_emi!$L$14:$L$21,
        Calculate_cap_emi!$AU$14:$AU$21, "Not found", 0),"Missing")</f>
        <v>57.688235294117646</v>
      </c>
      <c r="S61" s="5" cm="1">
        <f t="array" ref="S61">_xlfn.SWITCH(F61,"R",_xlfn.XLOOKUP(E61&amp;"|"&amp;B61,
        Calculate_cap_emi!$I$14:$I$21&amp;"|"&amp;Calculate_cap_emi!$L$14:$L$21,
        Calculate_cap_emi!$AX$14:$AX$21, "Not found", 0),"Rb",_xlfn.XLOOKUP(E61&amp;"|"&amp;B61,
        Calculate_cap_emi!$I$14:$I$21&amp;"|"&amp;Calculate_cap_emi!$L$14:$L$21,
        Calculate_cap_emi!$AZ$14:$AZ$21, "Not found", 0),"Rl",_xlfn.XLOOKUP(E61&amp;"|"&amp;B61,
        Calculate_cap_emi!$I$14:$I$21&amp;"|"&amp;Calculate_cap_emi!$L$14:$L$21,
        Calculate_cap_emi!$BA$14:$BA$21, "Not found", 0),"HP",_xlfn.XLOOKUP(E61&amp;"|"&amp;B61,
        Calculate_cap_emi!$I$14:$I$21&amp;"|"&amp;Calculate_cap_emi!$L$14:$L$21,
        Calculate_cap_emi!$AY$14:$AY$21, "Not found", 0),"HPl",_xlfn.XLOOKUP(E61&amp;"|"&amp;B61,
        Calculate_cap_emi!$I$14:$I$21&amp;"|"&amp;Calculate_cap_emi!$L$14:$L$21,
        Calculate_cap_emi!$BB$14:$BB$21, "Not found", 0),"Missing")</f>
        <v>186.00588235294117</v>
      </c>
      <c r="T61" s="5" cm="1">
        <f t="array" ref="T61">_xlfn.SWITCH(F61,"R",_xlfn.XLOOKUP(E61&amp;"|"&amp;B61,
        Calculate_cap_emi!$I$14:$I$21&amp;"|"&amp;Calculate_cap_emi!$L$14:$L$21,
        Calculate_cap_emi!$BE$14:$BE$21, "Not found", 0),"Rb",_xlfn.XLOOKUP(E61&amp;"|"&amp;B61,
        Calculate_cap_emi!$I$14:$I$21&amp;"|"&amp;Calculate_cap_emi!$L$14:$L$21,
        Calculate_cap_emi!$BG$14:$BG$21, "Not found", 0),"Rl",_xlfn.XLOOKUP(E61&amp;"|"&amp;B61,
        Calculate_cap_emi!$I$14:$I$21&amp;"|"&amp;Calculate_cap_emi!$L$14:$L$21,
        Calculate_cap_emi!$BH$14:$BH$21, "Not found", 0),"HP",_xlfn.XLOOKUP(E61&amp;"|"&amp;B61,
        Calculate_cap_emi!$I$14:$I$21&amp;"|"&amp;Calculate_cap_emi!$L$14:$L$21,
        Calculate_cap_emi!$BF$14:$BF$21, "Not found", 0),"HPl",_xlfn.XLOOKUP(E61&amp;"|"&amp;B61,
        Calculate_cap_emi!$I$14:$I$21&amp;"|"&amp;Calculate_cap_emi!$L$14:$L$21,
        Calculate_cap_emi!$BI$14:$BI$21, "Not found", 0),"Missing")</f>
        <v>1219.9764705882353</v>
      </c>
    </row>
    <row r="62" spans="1:20" x14ac:dyDescent="0.25">
      <c r="A62" s="5" t="s">
        <v>7</v>
      </c>
      <c r="B62" s="5" t="str">
        <f t="shared" si="0"/>
        <v>Mod-Nom</v>
      </c>
      <c r="C62" s="5" t="str">
        <f t="shared" si="1"/>
        <v>Mod</v>
      </c>
      <c r="D62" s="5" t="str">
        <f t="shared" si="2"/>
        <v>Nom</v>
      </c>
      <c r="E62" s="5" t="s">
        <v>11</v>
      </c>
      <c r="F62" s="5" t="s">
        <v>16</v>
      </c>
      <c r="G62" s="5"/>
      <c r="H62" s="5" cm="1">
        <f t="array" ref="H62">_xlfn.SWITCH(F62,"HP",_xlfn.XLOOKUP(E62&amp;"|"&amp;B62,
        Calculate_cap_emi!$I$14:$I$21&amp;"|"&amp;Calculate_cap_emi!$L$14:$L$21,
        Calculate_cap_emi!$X$14:$X$21, "Not found", 0),"HPl",_xlfn.XLOOKUP(E62&amp;"|"&amp;B62,
        Calculate_cap_emi!$I$14:$I$21&amp;"|"&amp;Calculate_cap_emi!$L$14:$L$21,
        Calculate_cap_emi!$AA$14:$AA$21, "Not found", 0),)</f>
        <v>16</v>
      </c>
      <c r="I62" s="5"/>
      <c r="J62" s="5"/>
      <c r="K62" s="5"/>
      <c r="L62" s="5" cm="1">
        <f t="array" ref="L62">_xlfn.SWITCH(F62,"R",_xlfn.XLOOKUP(E62&amp;"|"&amp;B62,
        Calculate_cap_emi!$I$14:$I$21&amp;"|"&amp;Calculate_cap_emi!$L$14:$L$21,
        Calculate_cap_emi!$AC$14:$AC$21, "Not found", 0),"Rb",_xlfn.XLOOKUP(E62&amp;"|"&amp;B62,
        Calculate_cap_emi!$I$14:$I$21&amp;"|"&amp;Calculate_cap_emi!$L$14:$L$21,
        Calculate_cap_emi!$AE$14:$AE$21, "Not found", 0),"Rl",_xlfn.XLOOKUP(E62&amp;"|"&amp;B62,
        Calculate_cap_emi!$I$14:$I$21&amp;"|"&amp;Calculate_cap_emi!$L$14:$L$21,
        Calculate_cap_emi!$AF$14:$AF$21, "Not found", 0),"HP",_xlfn.XLOOKUP(E62&amp;"|"&amp;B62,
        Calculate_cap_emi!$I$14:$I$21&amp;"|"&amp;Calculate_cap_emi!$L$14:$L$21,
        Calculate_cap_emi!$AD$14:$AD$21, "Not found", 0),"HPl",_xlfn.XLOOKUP(E62&amp;"|"&amp;B62,
        Calculate_cap_emi!$I$14:$I$21&amp;"|"&amp;Calculate_cap_emi!$L$14:$L$21,
        Calculate_cap_emi!$AG$14:$AG$21, "Not found", 0),"Missing")</f>
        <v>2089.8705882352942</v>
      </c>
      <c r="M62" s="5"/>
      <c r="N62" s="5"/>
      <c r="O62" s="5"/>
      <c r="P62" s="5"/>
      <c r="Q62" s="5" cm="1">
        <f t="array" ref="Q62">_xlfn.SWITCH(F62,"R",_xlfn.XLOOKUP(E62&amp;"|"&amp;B62,
        Calculate_cap_emi!$I$14:$I$21&amp;"|"&amp;Calculate_cap_emi!$L$14:$L$21,
        Calculate_cap_emi!$AJ$14:$AJ$21, "Not found", 0),"Rb",_xlfn.XLOOKUP(E62&amp;"|"&amp;B62,
        Calculate_cap_emi!$I$14:$I$21&amp;"|"&amp;Calculate_cap_emi!$L$14:$L$21,
        Calculate_cap_emi!$AL$14:$AL$21, "Not found", 0),"Rl",_xlfn.XLOOKUP(E62&amp;"|"&amp;B62,
        Calculate_cap_emi!$I$14:$I$21&amp;"|"&amp;Calculate_cap_emi!$L$14:$L$21,
        Calculate_cap_emi!$AM$14:$AM$21, "Not found", 0),"HP",_xlfn.XLOOKUP(E62&amp;"|"&amp;B62,
        Calculate_cap_emi!$I$14:$I$21&amp;"|"&amp;Calculate_cap_emi!$L$14:$L$21,
        Calculate_cap_emi!$AK$14:$AK$21, "Not found", 0),"HPl",_xlfn.XLOOKUP(E62&amp;"|"&amp;B62,
        Calculate_cap_emi!$I$14:$I$21&amp;"|"&amp;Calculate_cap_emi!$L$14:$L$21,
        Calculate_cap_emi!$AN$14:$AN$21, "Not found", 0),"Missing")</f>
        <v>0</v>
      </c>
      <c r="R62" s="5" cm="1">
        <f t="array" ref="R62">_xlfn.SWITCH(F62,"R",_xlfn.XLOOKUP(E62&amp;"|"&amp;B62,
        Calculate_cap_emi!$I$14:$I$21&amp;"|"&amp;Calculate_cap_emi!$L$14:$L$21,
        Calculate_cap_emi!$AQ$14:$AQ$21, "Not found", 0),"Rb",_xlfn.XLOOKUP(E62&amp;"|"&amp;B62,
        Calculate_cap_emi!$I$14:$I$21&amp;"|"&amp;Calculate_cap_emi!$L$14:$L$21,
        Calculate_cap_emi!$AS$14:$AS$21, "Not found", 0),"Rl",_xlfn.XLOOKUP(E62&amp;"|"&amp;B62,
        Calculate_cap_emi!$I$14:$I$21&amp;"|"&amp;Calculate_cap_emi!$L$14:$L$21,
        Calculate_cap_emi!$AT$14:$AT$21, "Not found", 0),"HP",_xlfn.XLOOKUP(E62&amp;"|"&amp;B62,
        Calculate_cap_emi!$I$14:$I$21&amp;"|"&amp;Calculate_cap_emi!$L$14:$L$21,
        Calculate_cap_emi!$AR$14:$AR$21, "Not found", 0),"HPl",_xlfn.XLOOKUP(E62&amp;"|"&amp;B62,
        Calculate_cap_emi!$I$14:$I$21&amp;"|"&amp;Calculate_cap_emi!$L$14:$L$21,
        Calculate_cap_emi!$AU$14:$AU$21, "Not found", 0),"Missing")</f>
        <v>78.564705882352939</v>
      </c>
      <c r="S62" s="5" cm="1">
        <f t="array" ref="S62">_xlfn.SWITCH(F62,"R",_xlfn.XLOOKUP(E62&amp;"|"&amp;B62,
        Calculate_cap_emi!$I$14:$I$21&amp;"|"&amp;Calculate_cap_emi!$L$14:$L$21,
        Calculate_cap_emi!$AX$14:$AX$21, "Not found", 0),"Rb",_xlfn.XLOOKUP(E62&amp;"|"&amp;B62,
        Calculate_cap_emi!$I$14:$I$21&amp;"|"&amp;Calculate_cap_emi!$L$14:$L$21,
        Calculate_cap_emi!$AZ$14:$AZ$21, "Not found", 0),"Rl",_xlfn.XLOOKUP(E62&amp;"|"&amp;B62,
        Calculate_cap_emi!$I$14:$I$21&amp;"|"&amp;Calculate_cap_emi!$L$14:$L$21,
        Calculate_cap_emi!$BA$14:$BA$21, "Not found", 0),"HP",_xlfn.XLOOKUP(E62&amp;"|"&amp;B62,
        Calculate_cap_emi!$I$14:$I$21&amp;"|"&amp;Calculate_cap_emi!$L$14:$L$21,
        Calculate_cap_emi!$AY$14:$AY$21, "Not found", 0),"HPl",_xlfn.XLOOKUP(E62&amp;"|"&amp;B62,
        Calculate_cap_emi!$I$14:$I$21&amp;"|"&amp;Calculate_cap_emi!$L$14:$L$21,
        Calculate_cap_emi!$BB$14:$BB$21, "Not found", 0),"Missing")</f>
        <v>386.39411764705881</v>
      </c>
      <c r="T62" s="5" cm="1">
        <f t="array" ref="T62">_xlfn.SWITCH(F62,"R",_xlfn.XLOOKUP(E62&amp;"|"&amp;B62,
        Calculate_cap_emi!$I$14:$I$21&amp;"|"&amp;Calculate_cap_emi!$L$14:$L$21,
        Calculate_cap_emi!$BE$14:$BE$21, "Not found", 0),"Rb",_xlfn.XLOOKUP(E62&amp;"|"&amp;B62,
        Calculate_cap_emi!$I$14:$I$21&amp;"|"&amp;Calculate_cap_emi!$L$14:$L$21,
        Calculate_cap_emi!$BG$14:$BG$21, "Not found", 0),"Rl",_xlfn.XLOOKUP(E62&amp;"|"&amp;B62,
        Calculate_cap_emi!$I$14:$I$21&amp;"|"&amp;Calculate_cap_emi!$L$14:$L$21,
        Calculate_cap_emi!$BH$14:$BH$21, "Not found", 0),"HP",_xlfn.XLOOKUP(E62&amp;"|"&amp;B62,
        Calculate_cap_emi!$I$14:$I$21&amp;"|"&amp;Calculate_cap_emi!$L$14:$L$21,
        Calculate_cap_emi!$BF$14:$BF$21, "Not found", 0),"HPl",_xlfn.XLOOKUP(E62&amp;"|"&amp;B62,
        Calculate_cap_emi!$I$14:$I$21&amp;"|"&amp;Calculate_cap_emi!$L$14:$L$21,
        Calculate_cap_emi!$BI$14:$BI$21, "Not found", 0),"Missing")</f>
        <v>1991.9117647058824</v>
      </c>
    </row>
    <row r="63" spans="1:20" x14ac:dyDescent="0.25">
      <c r="A63" s="5" t="s">
        <v>8</v>
      </c>
      <c r="B63" s="5" t="str">
        <f t="shared" si="0"/>
        <v>Mod-Nom</v>
      </c>
      <c r="C63" s="5" t="str">
        <f t="shared" si="1"/>
        <v>Mod</v>
      </c>
      <c r="D63" s="5" t="str">
        <f t="shared" si="2"/>
        <v>Nom</v>
      </c>
      <c r="E63" s="5" t="s">
        <v>11</v>
      </c>
      <c r="F63" s="5" t="s">
        <v>16</v>
      </c>
      <c r="G63" s="5"/>
      <c r="H63" s="5" cm="1">
        <f t="array" ref="H63">_xlfn.SWITCH(F63,"HP",_xlfn.XLOOKUP(E63&amp;"|"&amp;B63,
        Calculate_cap_emi!$I$14:$I$21&amp;"|"&amp;Calculate_cap_emi!$L$14:$L$21,
        Calculate_cap_emi!$X$14:$X$21, "Not found", 0),"HPl",_xlfn.XLOOKUP(E63&amp;"|"&amp;B63,
        Calculate_cap_emi!$I$14:$I$21&amp;"|"&amp;Calculate_cap_emi!$L$14:$L$21,
        Calculate_cap_emi!$AA$14:$AA$21, "Not found", 0),)</f>
        <v>16</v>
      </c>
      <c r="I63" s="5"/>
      <c r="J63" s="5"/>
      <c r="K63" s="5"/>
      <c r="L63" s="5" cm="1">
        <f t="array" ref="L63">_xlfn.SWITCH(F63,"R",_xlfn.XLOOKUP(E63&amp;"|"&amp;B63,
        Calculate_cap_emi!$I$14:$I$21&amp;"|"&amp;Calculate_cap_emi!$L$14:$L$21,
        Calculate_cap_emi!$AC$14:$AC$21, "Not found", 0),"Rb",_xlfn.XLOOKUP(E63&amp;"|"&amp;B63,
        Calculate_cap_emi!$I$14:$I$21&amp;"|"&amp;Calculate_cap_emi!$L$14:$L$21,
        Calculate_cap_emi!$AE$14:$AE$21, "Not found", 0),"Rl",_xlfn.XLOOKUP(E63&amp;"|"&amp;B63,
        Calculate_cap_emi!$I$14:$I$21&amp;"|"&amp;Calculate_cap_emi!$L$14:$L$21,
        Calculate_cap_emi!$AF$14:$AF$21, "Not found", 0),"HP",_xlfn.XLOOKUP(E63&amp;"|"&amp;B63,
        Calculate_cap_emi!$I$14:$I$21&amp;"|"&amp;Calculate_cap_emi!$L$14:$L$21,
        Calculate_cap_emi!$AD$14:$AD$21, "Not found", 0),"HPl",_xlfn.XLOOKUP(E63&amp;"|"&amp;B63,
        Calculate_cap_emi!$I$14:$I$21&amp;"|"&amp;Calculate_cap_emi!$L$14:$L$21,
        Calculate_cap_emi!$AG$14:$AG$21, "Not found", 0),"Missing")</f>
        <v>2089.8705882352942</v>
      </c>
      <c r="M63" s="5"/>
      <c r="N63" s="5"/>
      <c r="O63" s="5"/>
      <c r="P63" s="5"/>
      <c r="Q63" s="5" cm="1">
        <f t="array" ref="Q63">_xlfn.SWITCH(F63,"R",_xlfn.XLOOKUP(E63&amp;"|"&amp;B63,
        Calculate_cap_emi!$I$14:$I$21&amp;"|"&amp;Calculate_cap_emi!$L$14:$L$21,
        Calculate_cap_emi!$AJ$14:$AJ$21, "Not found", 0),"Rb",_xlfn.XLOOKUP(E63&amp;"|"&amp;B63,
        Calculate_cap_emi!$I$14:$I$21&amp;"|"&amp;Calculate_cap_emi!$L$14:$L$21,
        Calculate_cap_emi!$AL$14:$AL$21, "Not found", 0),"Rl",_xlfn.XLOOKUP(E63&amp;"|"&amp;B63,
        Calculate_cap_emi!$I$14:$I$21&amp;"|"&amp;Calculate_cap_emi!$L$14:$L$21,
        Calculate_cap_emi!$AM$14:$AM$21, "Not found", 0),"HP",_xlfn.XLOOKUP(E63&amp;"|"&amp;B63,
        Calculate_cap_emi!$I$14:$I$21&amp;"|"&amp;Calculate_cap_emi!$L$14:$L$21,
        Calculate_cap_emi!$AK$14:$AK$21, "Not found", 0),"HPl",_xlfn.XLOOKUP(E63&amp;"|"&amp;B63,
        Calculate_cap_emi!$I$14:$I$21&amp;"|"&amp;Calculate_cap_emi!$L$14:$L$21,
        Calculate_cap_emi!$AN$14:$AN$21, "Not found", 0),"Missing")</f>
        <v>0</v>
      </c>
      <c r="R63" s="5" cm="1">
        <f t="array" ref="R63">_xlfn.SWITCH(F63,"R",_xlfn.XLOOKUP(E63&amp;"|"&amp;B63,
        Calculate_cap_emi!$I$14:$I$21&amp;"|"&amp;Calculate_cap_emi!$L$14:$L$21,
        Calculate_cap_emi!$AQ$14:$AQ$21, "Not found", 0),"Rb",_xlfn.XLOOKUP(E63&amp;"|"&amp;B63,
        Calculate_cap_emi!$I$14:$I$21&amp;"|"&amp;Calculate_cap_emi!$L$14:$L$21,
        Calculate_cap_emi!$AS$14:$AS$21, "Not found", 0),"Rl",_xlfn.XLOOKUP(E63&amp;"|"&amp;B63,
        Calculate_cap_emi!$I$14:$I$21&amp;"|"&amp;Calculate_cap_emi!$L$14:$L$21,
        Calculate_cap_emi!$AT$14:$AT$21, "Not found", 0),"HP",_xlfn.XLOOKUP(E63&amp;"|"&amp;B63,
        Calculate_cap_emi!$I$14:$I$21&amp;"|"&amp;Calculate_cap_emi!$L$14:$L$21,
        Calculate_cap_emi!$AR$14:$AR$21, "Not found", 0),"HPl",_xlfn.XLOOKUP(E63&amp;"|"&amp;B63,
        Calculate_cap_emi!$I$14:$I$21&amp;"|"&amp;Calculate_cap_emi!$L$14:$L$21,
        Calculate_cap_emi!$AU$14:$AU$21, "Not found", 0),"Missing")</f>
        <v>78.564705882352939</v>
      </c>
      <c r="S63" s="5" cm="1">
        <f t="array" ref="S63">_xlfn.SWITCH(F63,"R",_xlfn.XLOOKUP(E63&amp;"|"&amp;B63,
        Calculate_cap_emi!$I$14:$I$21&amp;"|"&amp;Calculate_cap_emi!$L$14:$L$21,
        Calculate_cap_emi!$AX$14:$AX$21, "Not found", 0),"Rb",_xlfn.XLOOKUP(E63&amp;"|"&amp;B63,
        Calculate_cap_emi!$I$14:$I$21&amp;"|"&amp;Calculate_cap_emi!$L$14:$L$21,
        Calculate_cap_emi!$AZ$14:$AZ$21, "Not found", 0),"Rl",_xlfn.XLOOKUP(E63&amp;"|"&amp;B63,
        Calculate_cap_emi!$I$14:$I$21&amp;"|"&amp;Calculate_cap_emi!$L$14:$L$21,
        Calculate_cap_emi!$BA$14:$BA$21, "Not found", 0),"HP",_xlfn.XLOOKUP(E63&amp;"|"&amp;B63,
        Calculate_cap_emi!$I$14:$I$21&amp;"|"&amp;Calculate_cap_emi!$L$14:$L$21,
        Calculate_cap_emi!$AY$14:$AY$21, "Not found", 0),"HPl",_xlfn.XLOOKUP(E63&amp;"|"&amp;B63,
        Calculate_cap_emi!$I$14:$I$21&amp;"|"&amp;Calculate_cap_emi!$L$14:$L$21,
        Calculate_cap_emi!$BB$14:$BB$21, "Not found", 0),"Missing")</f>
        <v>386.39411764705881</v>
      </c>
      <c r="T63" s="5" cm="1">
        <f t="array" ref="T63">_xlfn.SWITCH(F63,"R",_xlfn.XLOOKUP(E63&amp;"|"&amp;B63,
        Calculate_cap_emi!$I$14:$I$21&amp;"|"&amp;Calculate_cap_emi!$L$14:$L$21,
        Calculate_cap_emi!$BE$14:$BE$21, "Not found", 0),"Rb",_xlfn.XLOOKUP(E63&amp;"|"&amp;B63,
        Calculate_cap_emi!$I$14:$I$21&amp;"|"&amp;Calculate_cap_emi!$L$14:$L$21,
        Calculate_cap_emi!$BG$14:$BG$21, "Not found", 0),"Rl",_xlfn.XLOOKUP(E63&amp;"|"&amp;B63,
        Calculate_cap_emi!$I$14:$I$21&amp;"|"&amp;Calculate_cap_emi!$L$14:$L$21,
        Calculate_cap_emi!$BH$14:$BH$21, "Not found", 0),"HP",_xlfn.XLOOKUP(E63&amp;"|"&amp;B63,
        Calculate_cap_emi!$I$14:$I$21&amp;"|"&amp;Calculate_cap_emi!$L$14:$L$21,
        Calculate_cap_emi!$BF$14:$BF$21, "Not found", 0),"HPl",_xlfn.XLOOKUP(E63&amp;"|"&amp;B63,
        Calculate_cap_emi!$I$14:$I$21&amp;"|"&amp;Calculate_cap_emi!$L$14:$L$21,
        Calculate_cap_emi!$BI$14:$BI$21, "Not found", 0),"Missing")</f>
        <v>1991.9117647058824</v>
      </c>
    </row>
    <row r="64" spans="1:20" x14ac:dyDescent="0.25">
      <c r="A64" s="5" t="s">
        <v>9</v>
      </c>
      <c r="B64" s="5" t="str">
        <f t="shared" si="0"/>
        <v>Mod-H1</v>
      </c>
      <c r="C64" s="5" t="str">
        <f t="shared" si="1"/>
        <v>Mod</v>
      </c>
      <c r="D64" s="5" t="str">
        <f t="shared" si="2"/>
        <v>H1</v>
      </c>
      <c r="E64" s="5" t="s">
        <v>11</v>
      </c>
      <c r="F64" s="5" t="s">
        <v>16</v>
      </c>
      <c r="G64" s="5"/>
      <c r="H64" s="5" cm="1">
        <f t="array" ref="H64">_xlfn.SWITCH(F64,"HP",_xlfn.XLOOKUP(E64&amp;"|"&amp;B64,
        Calculate_cap_emi!$I$14:$I$21&amp;"|"&amp;Calculate_cap_emi!$L$14:$L$21,
        Calculate_cap_emi!$X$14:$X$21, "Not found", 0),"HPl",_xlfn.XLOOKUP(E64&amp;"|"&amp;B64,
        Calculate_cap_emi!$I$14:$I$21&amp;"|"&amp;Calculate_cap_emi!$L$14:$L$21,
        Calculate_cap_emi!$AA$14:$AA$21, "Not found", 0),)</f>
        <v>12.5</v>
      </c>
      <c r="I64" s="5"/>
      <c r="J64" s="5"/>
      <c r="K64" s="5"/>
      <c r="L64" s="5" cm="1">
        <f t="array" ref="L64">_xlfn.SWITCH(F64,"R",_xlfn.XLOOKUP(E64&amp;"|"&amp;B64,
        Calculate_cap_emi!$I$14:$I$21&amp;"|"&amp;Calculate_cap_emi!$L$14:$L$21,
        Calculate_cap_emi!$AC$14:$AC$21, "Not found", 0),"Rb",_xlfn.XLOOKUP(E64&amp;"|"&amp;B64,
        Calculate_cap_emi!$I$14:$I$21&amp;"|"&amp;Calculate_cap_emi!$L$14:$L$21,
        Calculate_cap_emi!$AE$14:$AE$21, "Not found", 0),"Rl",_xlfn.XLOOKUP(E64&amp;"|"&amp;B64,
        Calculate_cap_emi!$I$14:$I$21&amp;"|"&amp;Calculate_cap_emi!$L$14:$L$21,
        Calculate_cap_emi!$AF$14:$AF$21, "Not found", 0),"HP",_xlfn.XLOOKUP(E64&amp;"|"&amp;B64,
        Calculate_cap_emi!$I$14:$I$21&amp;"|"&amp;Calculate_cap_emi!$L$14:$L$21,
        Calculate_cap_emi!$AD$14:$AD$21, "Not found", 0),"HPl",_xlfn.XLOOKUP(E64&amp;"|"&amp;B64,
        Calculate_cap_emi!$I$14:$I$21&amp;"|"&amp;Calculate_cap_emi!$L$14:$L$21,
        Calculate_cap_emi!$AG$14:$AG$21, "Not found", 0),"Missing")</f>
        <v>1642.6941176470586</v>
      </c>
      <c r="M64" s="5"/>
      <c r="N64" s="5"/>
      <c r="O64" s="5"/>
      <c r="P64" s="5"/>
      <c r="Q64" s="5" cm="1">
        <f t="array" ref="Q64">_xlfn.SWITCH(F64,"R",_xlfn.XLOOKUP(E64&amp;"|"&amp;B64,
        Calculate_cap_emi!$I$14:$I$21&amp;"|"&amp;Calculate_cap_emi!$L$14:$L$21,
        Calculate_cap_emi!$AJ$14:$AJ$21, "Not found", 0),"Rb",_xlfn.XLOOKUP(E64&amp;"|"&amp;B64,
        Calculate_cap_emi!$I$14:$I$21&amp;"|"&amp;Calculate_cap_emi!$L$14:$L$21,
        Calculate_cap_emi!$AL$14:$AL$21, "Not found", 0),"Rl",_xlfn.XLOOKUP(E64&amp;"|"&amp;B64,
        Calculate_cap_emi!$I$14:$I$21&amp;"|"&amp;Calculate_cap_emi!$L$14:$L$21,
        Calculate_cap_emi!$AM$14:$AM$21, "Not found", 0),"HP",_xlfn.XLOOKUP(E64&amp;"|"&amp;B64,
        Calculate_cap_emi!$I$14:$I$21&amp;"|"&amp;Calculate_cap_emi!$L$14:$L$21,
        Calculate_cap_emi!$AK$14:$AK$21, "Not found", 0),"HPl",_xlfn.XLOOKUP(E64&amp;"|"&amp;B64,
        Calculate_cap_emi!$I$14:$I$21&amp;"|"&amp;Calculate_cap_emi!$L$14:$L$21,
        Calculate_cap_emi!$AN$14:$AN$21, "Not found", 0),"Missing")</f>
        <v>0</v>
      </c>
      <c r="R64" s="5" cm="1">
        <f t="array" ref="R64">_xlfn.SWITCH(F64,"R",_xlfn.XLOOKUP(E64&amp;"|"&amp;B64,
        Calculate_cap_emi!$I$14:$I$21&amp;"|"&amp;Calculate_cap_emi!$L$14:$L$21,
        Calculate_cap_emi!$AQ$14:$AQ$21, "Not found", 0),"Rb",_xlfn.XLOOKUP(E64&amp;"|"&amp;B64,
        Calculate_cap_emi!$I$14:$I$21&amp;"|"&amp;Calculate_cap_emi!$L$14:$L$21,
        Calculate_cap_emi!$AS$14:$AS$21, "Not found", 0),"Rl",_xlfn.XLOOKUP(E64&amp;"|"&amp;B64,
        Calculate_cap_emi!$I$14:$I$21&amp;"|"&amp;Calculate_cap_emi!$L$14:$L$21,
        Calculate_cap_emi!$AT$14:$AT$21, "Not found", 0),"HP",_xlfn.XLOOKUP(E64&amp;"|"&amp;B64,
        Calculate_cap_emi!$I$14:$I$21&amp;"|"&amp;Calculate_cap_emi!$L$14:$L$21,
        Calculate_cap_emi!$AR$14:$AR$21, "Not found", 0),"HPl",_xlfn.XLOOKUP(E64&amp;"|"&amp;B64,
        Calculate_cap_emi!$I$14:$I$21&amp;"|"&amp;Calculate_cap_emi!$L$14:$L$21,
        Calculate_cap_emi!$AU$14:$AU$21, "Not found", 0),"Missing")</f>
        <v>95.488235294117644</v>
      </c>
      <c r="S64" s="5" cm="1">
        <f t="array" ref="S64">_xlfn.SWITCH(F64,"R",_xlfn.XLOOKUP(E64&amp;"|"&amp;B64,
        Calculate_cap_emi!$I$14:$I$21&amp;"|"&amp;Calculate_cap_emi!$L$14:$L$21,
        Calculate_cap_emi!$AX$14:$AX$21, "Not found", 0),"Rb",_xlfn.XLOOKUP(E64&amp;"|"&amp;B64,
        Calculate_cap_emi!$I$14:$I$21&amp;"|"&amp;Calculate_cap_emi!$L$14:$L$21,
        Calculate_cap_emi!$AZ$14:$AZ$21, "Not found", 0),"Rl",_xlfn.XLOOKUP(E64&amp;"|"&amp;B64,
        Calculate_cap_emi!$I$14:$I$21&amp;"|"&amp;Calculate_cap_emi!$L$14:$L$21,
        Calculate_cap_emi!$BA$14:$BA$21, "Not found", 0),"HP",_xlfn.XLOOKUP(E64&amp;"|"&amp;B64,
        Calculate_cap_emi!$I$14:$I$21&amp;"|"&amp;Calculate_cap_emi!$L$14:$L$21,
        Calculate_cap_emi!$AY$14:$AY$21, "Not found", 0),"HPl",_xlfn.XLOOKUP(E64&amp;"|"&amp;B64,
        Calculate_cap_emi!$I$14:$I$21&amp;"|"&amp;Calculate_cap_emi!$L$14:$L$21,
        Calculate_cap_emi!$BB$14:$BB$21, "Not found", 0),"Missing")</f>
        <v>302.88823529411764</v>
      </c>
      <c r="T64" s="5" cm="1">
        <f t="array" ref="T64">_xlfn.SWITCH(F64,"R",_xlfn.XLOOKUP(E64&amp;"|"&amp;B64,
        Calculate_cap_emi!$I$14:$I$21&amp;"|"&amp;Calculate_cap_emi!$L$14:$L$21,
        Calculate_cap_emi!$BE$14:$BE$21, "Not found", 0),"Rb",_xlfn.XLOOKUP(E64&amp;"|"&amp;B64,
        Calculate_cap_emi!$I$14:$I$21&amp;"|"&amp;Calculate_cap_emi!$L$14:$L$21,
        Calculate_cap_emi!$BG$14:$BG$21, "Not found", 0),"Rl",_xlfn.XLOOKUP(E64&amp;"|"&amp;B64,
        Calculate_cap_emi!$I$14:$I$21&amp;"|"&amp;Calculate_cap_emi!$L$14:$L$21,
        Calculate_cap_emi!$BH$14:$BH$21, "Not found", 0),"HP",_xlfn.XLOOKUP(E64&amp;"|"&amp;B64,
        Calculate_cap_emi!$I$14:$I$21&amp;"|"&amp;Calculate_cap_emi!$L$14:$L$21,
        Calculate_cap_emi!$BF$14:$BF$21, "Not found", 0),"HPl",_xlfn.XLOOKUP(E64&amp;"|"&amp;B64,
        Calculate_cap_emi!$I$14:$I$21&amp;"|"&amp;Calculate_cap_emi!$L$14:$L$21,
        Calculate_cap_emi!$BI$14:$BI$21, "Not found", 0),"Missing")</f>
        <v>1999.0764705882352</v>
      </c>
    </row>
    <row r="65" spans="1:20" x14ac:dyDescent="0.25">
      <c r="A65" s="5" t="s">
        <v>10</v>
      </c>
      <c r="B65" s="5" t="str">
        <f t="shared" si="0"/>
        <v>Mod-H1</v>
      </c>
      <c r="C65" s="5" t="str">
        <f t="shared" si="1"/>
        <v>Mod</v>
      </c>
      <c r="D65" s="5" t="str">
        <f t="shared" si="2"/>
        <v>H1</v>
      </c>
      <c r="E65" s="5" t="s">
        <v>11</v>
      </c>
      <c r="F65" s="5" t="s">
        <v>16</v>
      </c>
      <c r="G65" s="5"/>
      <c r="H65" s="5" cm="1">
        <f t="array" ref="H65">_xlfn.SWITCH(F65,"HP",_xlfn.XLOOKUP(E65&amp;"|"&amp;B65,
        Calculate_cap_emi!$I$14:$I$21&amp;"|"&amp;Calculate_cap_emi!$L$14:$L$21,
        Calculate_cap_emi!$X$14:$X$21, "Not found", 0),"HPl",_xlfn.XLOOKUP(E65&amp;"|"&amp;B65,
        Calculate_cap_emi!$I$14:$I$21&amp;"|"&amp;Calculate_cap_emi!$L$14:$L$21,
        Calculate_cap_emi!$AA$14:$AA$21, "Not found", 0),)</f>
        <v>12.5</v>
      </c>
      <c r="I65" s="5"/>
      <c r="J65" s="5"/>
      <c r="K65" s="5"/>
      <c r="L65" s="5" cm="1">
        <f t="array" ref="L65">_xlfn.SWITCH(F65,"R",_xlfn.XLOOKUP(E65&amp;"|"&amp;B65,
        Calculate_cap_emi!$I$14:$I$21&amp;"|"&amp;Calculate_cap_emi!$L$14:$L$21,
        Calculate_cap_emi!$AC$14:$AC$21, "Not found", 0),"Rb",_xlfn.XLOOKUP(E65&amp;"|"&amp;B65,
        Calculate_cap_emi!$I$14:$I$21&amp;"|"&amp;Calculate_cap_emi!$L$14:$L$21,
        Calculate_cap_emi!$AE$14:$AE$21, "Not found", 0),"Rl",_xlfn.XLOOKUP(E65&amp;"|"&amp;B65,
        Calculate_cap_emi!$I$14:$I$21&amp;"|"&amp;Calculate_cap_emi!$L$14:$L$21,
        Calculate_cap_emi!$AF$14:$AF$21, "Not found", 0),"HP",_xlfn.XLOOKUP(E65&amp;"|"&amp;B65,
        Calculate_cap_emi!$I$14:$I$21&amp;"|"&amp;Calculate_cap_emi!$L$14:$L$21,
        Calculate_cap_emi!$AD$14:$AD$21, "Not found", 0),"HPl",_xlfn.XLOOKUP(E65&amp;"|"&amp;B65,
        Calculate_cap_emi!$I$14:$I$21&amp;"|"&amp;Calculate_cap_emi!$L$14:$L$21,
        Calculate_cap_emi!$AG$14:$AG$21, "Not found", 0),"Missing")</f>
        <v>1642.6941176470586</v>
      </c>
      <c r="M65" s="5"/>
      <c r="N65" s="5"/>
      <c r="O65" s="5"/>
      <c r="P65" s="5"/>
      <c r="Q65" s="5" cm="1">
        <f t="array" ref="Q65">_xlfn.SWITCH(F65,"R",_xlfn.XLOOKUP(E65&amp;"|"&amp;B65,
        Calculate_cap_emi!$I$14:$I$21&amp;"|"&amp;Calculate_cap_emi!$L$14:$L$21,
        Calculate_cap_emi!$AJ$14:$AJ$21, "Not found", 0),"Rb",_xlfn.XLOOKUP(E65&amp;"|"&amp;B65,
        Calculate_cap_emi!$I$14:$I$21&amp;"|"&amp;Calculate_cap_emi!$L$14:$L$21,
        Calculate_cap_emi!$AL$14:$AL$21, "Not found", 0),"Rl",_xlfn.XLOOKUP(E65&amp;"|"&amp;B65,
        Calculate_cap_emi!$I$14:$I$21&amp;"|"&amp;Calculate_cap_emi!$L$14:$L$21,
        Calculate_cap_emi!$AM$14:$AM$21, "Not found", 0),"HP",_xlfn.XLOOKUP(E65&amp;"|"&amp;B65,
        Calculate_cap_emi!$I$14:$I$21&amp;"|"&amp;Calculate_cap_emi!$L$14:$L$21,
        Calculate_cap_emi!$AK$14:$AK$21, "Not found", 0),"HPl",_xlfn.XLOOKUP(E65&amp;"|"&amp;B65,
        Calculate_cap_emi!$I$14:$I$21&amp;"|"&amp;Calculate_cap_emi!$L$14:$L$21,
        Calculate_cap_emi!$AN$14:$AN$21, "Not found", 0),"Missing")</f>
        <v>0</v>
      </c>
      <c r="R65" s="5" cm="1">
        <f t="array" ref="R65">_xlfn.SWITCH(F65,"R",_xlfn.XLOOKUP(E65&amp;"|"&amp;B65,
        Calculate_cap_emi!$I$14:$I$21&amp;"|"&amp;Calculate_cap_emi!$L$14:$L$21,
        Calculate_cap_emi!$AQ$14:$AQ$21, "Not found", 0),"Rb",_xlfn.XLOOKUP(E65&amp;"|"&amp;B65,
        Calculate_cap_emi!$I$14:$I$21&amp;"|"&amp;Calculate_cap_emi!$L$14:$L$21,
        Calculate_cap_emi!$AS$14:$AS$21, "Not found", 0),"Rl",_xlfn.XLOOKUP(E65&amp;"|"&amp;B65,
        Calculate_cap_emi!$I$14:$I$21&amp;"|"&amp;Calculate_cap_emi!$L$14:$L$21,
        Calculate_cap_emi!$AT$14:$AT$21, "Not found", 0),"HP",_xlfn.XLOOKUP(E65&amp;"|"&amp;B65,
        Calculate_cap_emi!$I$14:$I$21&amp;"|"&amp;Calculate_cap_emi!$L$14:$L$21,
        Calculate_cap_emi!$AR$14:$AR$21, "Not found", 0),"HPl",_xlfn.XLOOKUP(E65&amp;"|"&amp;B65,
        Calculate_cap_emi!$I$14:$I$21&amp;"|"&amp;Calculate_cap_emi!$L$14:$L$21,
        Calculate_cap_emi!$AU$14:$AU$21, "Not found", 0),"Missing")</f>
        <v>95.488235294117644</v>
      </c>
      <c r="S65" s="5" cm="1">
        <f t="array" ref="S65">_xlfn.SWITCH(F65,"R",_xlfn.XLOOKUP(E65&amp;"|"&amp;B65,
        Calculate_cap_emi!$I$14:$I$21&amp;"|"&amp;Calculate_cap_emi!$L$14:$L$21,
        Calculate_cap_emi!$AX$14:$AX$21, "Not found", 0),"Rb",_xlfn.XLOOKUP(E65&amp;"|"&amp;B65,
        Calculate_cap_emi!$I$14:$I$21&amp;"|"&amp;Calculate_cap_emi!$L$14:$L$21,
        Calculate_cap_emi!$AZ$14:$AZ$21, "Not found", 0),"Rl",_xlfn.XLOOKUP(E65&amp;"|"&amp;B65,
        Calculate_cap_emi!$I$14:$I$21&amp;"|"&amp;Calculate_cap_emi!$L$14:$L$21,
        Calculate_cap_emi!$BA$14:$BA$21, "Not found", 0),"HP",_xlfn.XLOOKUP(E65&amp;"|"&amp;B65,
        Calculate_cap_emi!$I$14:$I$21&amp;"|"&amp;Calculate_cap_emi!$L$14:$L$21,
        Calculate_cap_emi!$AY$14:$AY$21, "Not found", 0),"HPl",_xlfn.XLOOKUP(E65&amp;"|"&amp;B65,
        Calculate_cap_emi!$I$14:$I$21&amp;"|"&amp;Calculate_cap_emi!$L$14:$L$21,
        Calculate_cap_emi!$BB$14:$BB$21, "Not found", 0),"Missing")</f>
        <v>302.88823529411764</v>
      </c>
      <c r="T65" s="5" cm="1">
        <f t="array" ref="T65">_xlfn.SWITCH(F65,"R",_xlfn.XLOOKUP(E65&amp;"|"&amp;B65,
        Calculate_cap_emi!$I$14:$I$21&amp;"|"&amp;Calculate_cap_emi!$L$14:$L$21,
        Calculate_cap_emi!$BE$14:$BE$21, "Not found", 0),"Rb",_xlfn.XLOOKUP(E65&amp;"|"&amp;B65,
        Calculate_cap_emi!$I$14:$I$21&amp;"|"&amp;Calculate_cap_emi!$L$14:$L$21,
        Calculate_cap_emi!$BG$14:$BG$21, "Not found", 0),"Rl",_xlfn.XLOOKUP(E65&amp;"|"&amp;B65,
        Calculate_cap_emi!$I$14:$I$21&amp;"|"&amp;Calculate_cap_emi!$L$14:$L$21,
        Calculate_cap_emi!$BH$14:$BH$21, "Not found", 0),"HP",_xlfn.XLOOKUP(E65&amp;"|"&amp;B65,
        Calculate_cap_emi!$I$14:$I$21&amp;"|"&amp;Calculate_cap_emi!$L$14:$L$21,
        Calculate_cap_emi!$BF$14:$BF$21, "Not found", 0),"HPl",_xlfn.XLOOKUP(E65&amp;"|"&amp;B65,
        Calculate_cap_emi!$I$14:$I$21&amp;"|"&amp;Calculate_cap_emi!$L$14:$L$21,
        Calculate_cap_emi!$BI$14:$BI$21, "Not found", 0),"Missing")</f>
        <v>1999.0764705882352</v>
      </c>
    </row>
    <row r="66" spans="1:20" x14ac:dyDescent="0.25">
      <c r="A66" s="5" t="s">
        <v>4</v>
      </c>
      <c r="B66" s="5" t="str">
        <f t="shared" si="0"/>
        <v>Mass-Nom</v>
      </c>
      <c r="C66" s="5" t="str">
        <f t="shared" si="1"/>
        <v>Mass</v>
      </c>
      <c r="D66" s="5" t="str">
        <f t="shared" si="2"/>
        <v>Nom</v>
      </c>
      <c r="E66" s="5" t="s">
        <v>3</v>
      </c>
      <c r="F66" s="5" t="s">
        <v>17</v>
      </c>
      <c r="G66" s="5"/>
      <c r="H66" s="5" cm="1">
        <f t="array" ref="H66">_xlfn.SWITCH(F66,"HP",_xlfn.XLOOKUP(E66&amp;"|"&amp;B66,
        Calculate_cap_emi!$I$14:$I$21&amp;"|"&amp;Calculate_cap_emi!$L$14:$L$21,
        Calculate_cap_emi!$X$14:$X$21, "Not found", 0),"HPl",_xlfn.XLOOKUP(E66&amp;"|"&amp;B66,
        Calculate_cap_emi!$I$14:$I$21&amp;"|"&amp;Calculate_cap_emi!$L$14:$L$21,
        Calculate_cap_emi!$AA$14:$AA$21, "Not found", 0),)</f>
        <v>7</v>
      </c>
      <c r="I66" s="5"/>
      <c r="J66" s="5"/>
      <c r="K66" s="5"/>
      <c r="L66" s="5" cm="1">
        <f t="array" ref="L66">_xlfn.SWITCH(F66,"R",_xlfn.XLOOKUP(E66&amp;"|"&amp;B66,
        Calculate_cap_emi!$I$14:$I$21&amp;"|"&amp;Calculate_cap_emi!$L$14:$L$21,
        Calculate_cap_emi!$AC$14:$AC$21, "Not found", 0),"Rb",_xlfn.XLOOKUP(E66&amp;"|"&amp;B66,
        Calculate_cap_emi!$I$14:$I$21&amp;"|"&amp;Calculate_cap_emi!$L$14:$L$21,
        Calculate_cap_emi!$AE$14:$AE$21, "Not found", 0),"Rl",_xlfn.XLOOKUP(E66&amp;"|"&amp;B66,
        Calculate_cap_emi!$I$14:$I$21&amp;"|"&amp;Calculate_cap_emi!$L$14:$L$21,
        Calculate_cap_emi!$AF$14:$AF$21, "Not found", 0),"HP",_xlfn.XLOOKUP(E66&amp;"|"&amp;B66,
        Calculate_cap_emi!$I$14:$I$21&amp;"|"&amp;Calculate_cap_emi!$L$14:$L$21,
        Calculate_cap_emi!$AD$14:$AD$21, "Not found", 0),"HPl",_xlfn.XLOOKUP(E66&amp;"|"&amp;B66,
        Calculate_cap_emi!$I$14:$I$21&amp;"|"&amp;Calculate_cap_emi!$L$14:$L$21,
        Calculate_cap_emi!$AG$14:$AG$21, "Not found", 0),"Missing")</f>
        <v>799.23529411764707</v>
      </c>
      <c r="M66" s="5"/>
      <c r="N66" s="5"/>
      <c r="O66" s="5"/>
      <c r="P66" s="5"/>
      <c r="Q66" s="5" cm="1">
        <f t="array" ref="Q66">_xlfn.SWITCH(F66,"R",_xlfn.XLOOKUP(E66&amp;"|"&amp;B66,
        Calculate_cap_emi!$I$14:$I$21&amp;"|"&amp;Calculate_cap_emi!$L$14:$L$21,
        Calculate_cap_emi!$AJ$14:$AJ$21, "Not found", 0),"Rb",_xlfn.XLOOKUP(E66&amp;"|"&amp;B66,
        Calculate_cap_emi!$I$14:$I$21&amp;"|"&amp;Calculate_cap_emi!$L$14:$L$21,
        Calculate_cap_emi!$AL$14:$AL$21, "Not found", 0),"Rl",_xlfn.XLOOKUP(E66&amp;"|"&amp;B66,
        Calculate_cap_emi!$I$14:$I$21&amp;"|"&amp;Calculate_cap_emi!$L$14:$L$21,
        Calculate_cap_emi!$AM$14:$AM$21, "Not found", 0),"HP",_xlfn.XLOOKUP(E66&amp;"|"&amp;B66,
        Calculate_cap_emi!$I$14:$I$21&amp;"|"&amp;Calculate_cap_emi!$L$14:$L$21,
        Calculate_cap_emi!$AK$14:$AK$21, "Not found", 0),"HPl",_xlfn.XLOOKUP(E66&amp;"|"&amp;B66,
        Calculate_cap_emi!$I$14:$I$21&amp;"|"&amp;Calculate_cap_emi!$L$14:$L$21,
        Calculate_cap_emi!$AN$14:$AN$21, "Not found", 0),"Missing")</f>
        <v>0</v>
      </c>
      <c r="R66" s="5" cm="1">
        <f t="array" ref="R66">_xlfn.SWITCH(F66,"R",_xlfn.XLOOKUP(E66&amp;"|"&amp;B66,
        Calculate_cap_emi!$I$14:$I$21&amp;"|"&amp;Calculate_cap_emi!$L$14:$L$21,
        Calculate_cap_emi!$AQ$14:$AQ$21, "Not found", 0),"Rb",_xlfn.XLOOKUP(E66&amp;"|"&amp;B66,
        Calculate_cap_emi!$I$14:$I$21&amp;"|"&amp;Calculate_cap_emi!$L$14:$L$21,
        Calculate_cap_emi!$AS$14:$AS$21, "Not found", 0),"Rl",_xlfn.XLOOKUP(E66&amp;"|"&amp;B66,
        Calculate_cap_emi!$I$14:$I$21&amp;"|"&amp;Calculate_cap_emi!$L$14:$L$21,
        Calculate_cap_emi!$AT$14:$AT$21, "Not found", 0),"HP",_xlfn.XLOOKUP(E66&amp;"|"&amp;B66,
        Calculate_cap_emi!$I$14:$I$21&amp;"|"&amp;Calculate_cap_emi!$L$14:$L$21,
        Calculate_cap_emi!$AR$14:$AR$21, "Not found", 0),"HPl",_xlfn.XLOOKUP(E66&amp;"|"&amp;B66,
        Calculate_cap_emi!$I$14:$I$21&amp;"|"&amp;Calculate_cap_emi!$L$14:$L$21,
        Calculate_cap_emi!$AU$14:$AU$21, "Not found", 0),"Missing")</f>
        <v>32.117647058823529</v>
      </c>
      <c r="S66" s="5" cm="1">
        <f t="array" ref="S66">_xlfn.SWITCH(F66,"R",_xlfn.XLOOKUP(E66&amp;"|"&amp;B66,
        Calculate_cap_emi!$I$14:$I$21&amp;"|"&amp;Calculate_cap_emi!$L$14:$L$21,
        Calculate_cap_emi!$AX$14:$AX$21, "Not found", 0),"Rb",_xlfn.XLOOKUP(E66&amp;"|"&amp;B66,
        Calculate_cap_emi!$I$14:$I$21&amp;"|"&amp;Calculate_cap_emi!$L$14:$L$21,
        Calculate_cap_emi!$AZ$14:$AZ$21, "Not found", 0),"Rl",_xlfn.XLOOKUP(E66&amp;"|"&amp;B66,
        Calculate_cap_emi!$I$14:$I$21&amp;"|"&amp;Calculate_cap_emi!$L$14:$L$21,
        Calculate_cap_emi!$BA$14:$BA$21, "Not found", 0),"HP",_xlfn.XLOOKUP(E66&amp;"|"&amp;B66,
        Calculate_cap_emi!$I$14:$I$21&amp;"|"&amp;Calculate_cap_emi!$L$14:$L$21,
        Calculate_cap_emi!$AY$14:$AY$21, "Not found", 0),"HPl",_xlfn.XLOOKUP(E66&amp;"|"&amp;B66,
        Calculate_cap_emi!$I$14:$I$21&amp;"|"&amp;Calculate_cap_emi!$L$14:$L$21,
        Calculate_cap_emi!$BB$14:$BB$21, "Not found", 0),"Missing")</f>
        <v>115</v>
      </c>
      <c r="T66" s="5" cm="1">
        <f t="array" ref="T66">_xlfn.SWITCH(F66,"R",_xlfn.XLOOKUP(E66&amp;"|"&amp;B66,
        Calculate_cap_emi!$I$14:$I$21&amp;"|"&amp;Calculate_cap_emi!$L$14:$L$21,
        Calculate_cap_emi!$BE$14:$BE$21, "Not found", 0),"Rb",_xlfn.XLOOKUP(E66&amp;"|"&amp;B66,
        Calculate_cap_emi!$I$14:$I$21&amp;"|"&amp;Calculate_cap_emi!$L$14:$L$21,
        Calculate_cap_emi!$BG$14:$BG$21, "Not found", 0),"Rl",_xlfn.XLOOKUP(E66&amp;"|"&amp;B66,
        Calculate_cap_emi!$I$14:$I$21&amp;"|"&amp;Calculate_cap_emi!$L$14:$L$21,
        Calculate_cap_emi!$BH$14:$BH$21, "Not found", 0),"HP",_xlfn.XLOOKUP(E66&amp;"|"&amp;B66,
        Calculate_cap_emi!$I$14:$I$21&amp;"|"&amp;Calculate_cap_emi!$L$14:$L$21,
        Calculate_cap_emi!$BF$14:$BF$21, "Not found", 0),"HPl",_xlfn.XLOOKUP(E66&amp;"|"&amp;B66,
        Calculate_cap_emi!$I$14:$I$21&amp;"|"&amp;Calculate_cap_emi!$L$14:$L$21,
        Calculate_cap_emi!$BI$14:$BI$21, "Not found", 0),"Missing")</f>
        <v>725.11764705882354</v>
      </c>
    </row>
    <row r="67" spans="1:20" x14ac:dyDescent="0.25">
      <c r="A67" s="5" t="s">
        <v>2</v>
      </c>
      <c r="B67" s="5" t="str">
        <f t="shared" ref="B67:B81" si="3">_xlfn.TEXTBEFORE(A67, "-", 2)</f>
        <v>Mass-Nom</v>
      </c>
      <c r="C67" s="5" t="str">
        <f t="shared" ref="C67:C81" si="4">_xlfn.TEXTBEFORE(A67, "-", 1)</f>
        <v>Mass</v>
      </c>
      <c r="D67" s="5" t="str">
        <f t="shared" ref="D67:D144" si="5">_xlfn.TEXTAFTER(B67, "-", 1)</f>
        <v>Nom</v>
      </c>
      <c r="E67" s="5" t="s">
        <v>3</v>
      </c>
      <c r="F67" s="5" t="s">
        <v>17</v>
      </c>
      <c r="G67" s="5"/>
      <c r="H67" s="5" cm="1">
        <f t="array" ref="H67">_xlfn.SWITCH(F67,"HP",_xlfn.XLOOKUP(E67&amp;"|"&amp;B67,
        Calculate_cap_emi!$I$14:$I$21&amp;"|"&amp;Calculate_cap_emi!$L$14:$L$21,
        Calculate_cap_emi!$X$14:$X$21, "Not found", 0),"HPl",_xlfn.XLOOKUP(E67&amp;"|"&amp;B67,
        Calculate_cap_emi!$I$14:$I$21&amp;"|"&amp;Calculate_cap_emi!$L$14:$L$21,
        Calculate_cap_emi!$AA$14:$AA$21, "Not found", 0),)</f>
        <v>7</v>
      </c>
      <c r="I67" s="5"/>
      <c r="J67" s="5"/>
      <c r="K67" s="5"/>
      <c r="L67" s="5" cm="1">
        <f t="array" ref="L67">_xlfn.SWITCH(F67,"R",_xlfn.XLOOKUP(E67&amp;"|"&amp;B67,
        Calculate_cap_emi!$I$14:$I$21&amp;"|"&amp;Calculate_cap_emi!$L$14:$L$21,
        Calculate_cap_emi!$AC$14:$AC$21, "Not found", 0),"Rb",_xlfn.XLOOKUP(E67&amp;"|"&amp;B67,
        Calculate_cap_emi!$I$14:$I$21&amp;"|"&amp;Calculate_cap_emi!$L$14:$L$21,
        Calculate_cap_emi!$AE$14:$AE$21, "Not found", 0),"Rl",_xlfn.XLOOKUP(E67&amp;"|"&amp;B67,
        Calculate_cap_emi!$I$14:$I$21&amp;"|"&amp;Calculate_cap_emi!$L$14:$L$21,
        Calculate_cap_emi!$AF$14:$AF$21, "Not found", 0),"HP",_xlfn.XLOOKUP(E67&amp;"|"&amp;B67,
        Calculate_cap_emi!$I$14:$I$21&amp;"|"&amp;Calculate_cap_emi!$L$14:$L$21,
        Calculate_cap_emi!$AD$14:$AD$21, "Not found", 0),"HPl",_xlfn.XLOOKUP(E67&amp;"|"&amp;B67,
        Calculate_cap_emi!$I$14:$I$21&amp;"|"&amp;Calculate_cap_emi!$L$14:$L$21,
        Calculate_cap_emi!$AG$14:$AG$21, "Not found", 0),"Missing")</f>
        <v>799.23529411764707</v>
      </c>
      <c r="M67" s="5"/>
      <c r="N67" s="5"/>
      <c r="O67" s="5"/>
      <c r="P67" s="5"/>
      <c r="Q67" s="5" cm="1">
        <f t="array" ref="Q67">_xlfn.SWITCH(F67,"R",_xlfn.XLOOKUP(E67&amp;"|"&amp;B67,
        Calculate_cap_emi!$I$14:$I$21&amp;"|"&amp;Calculate_cap_emi!$L$14:$L$21,
        Calculate_cap_emi!$AJ$14:$AJ$21, "Not found", 0),"Rb",_xlfn.XLOOKUP(E67&amp;"|"&amp;B67,
        Calculate_cap_emi!$I$14:$I$21&amp;"|"&amp;Calculate_cap_emi!$L$14:$L$21,
        Calculate_cap_emi!$AL$14:$AL$21, "Not found", 0),"Rl",_xlfn.XLOOKUP(E67&amp;"|"&amp;B67,
        Calculate_cap_emi!$I$14:$I$21&amp;"|"&amp;Calculate_cap_emi!$L$14:$L$21,
        Calculate_cap_emi!$AM$14:$AM$21, "Not found", 0),"HP",_xlfn.XLOOKUP(E67&amp;"|"&amp;B67,
        Calculate_cap_emi!$I$14:$I$21&amp;"|"&amp;Calculate_cap_emi!$L$14:$L$21,
        Calculate_cap_emi!$AK$14:$AK$21, "Not found", 0),"HPl",_xlfn.XLOOKUP(E67&amp;"|"&amp;B67,
        Calculate_cap_emi!$I$14:$I$21&amp;"|"&amp;Calculate_cap_emi!$L$14:$L$21,
        Calculate_cap_emi!$AN$14:$AN$21, "Not found", 0),"Missing")</f>
        <v>0</v>
      </c>
      <c r="R67" s="5" cm="1">
        <f t="array" ref="R67">_xlfn.SWITCH(F67,"R",_xlfn.XLOOKUP(E67&amp;"|"&amp;B67,
        Calculate_cap_emi!$I$14:$I$21&amp;"|"&amp;Calculate_cap_emi!$L$14:$L$21,
        Calculate_cap_emi!$AQ$14:$AQ$21, "Not found", 0),"Rb",_xlfn.XLOOKUP(E67&amp;"|"&amp;B67,
        Calculate_cap_emi!$I$14:$I$21&amp;"|"&amp;Calculate_cap_emi!$L$14:$L$21,
        Calculate_cap_emi!$AS$14:$AS$21, "Not found", 0),"Rl",_xlfn.XLOOKUP(E67&amp;"|"&amp;B67,
        Calculate_cap_emi!$I$14:$I$21&amp;"|"&amp;Calculate_cap_emi!$L$14:$L$21,
        Calculate_cap_emi!$AT$14:$AT$21, "Not found", 0),"HP",_xlfn.XLOOKUP(E67&amp;"|"&amp;B67,
        Calculate_cap_emi!$I$14:$I$21&amp;"|"&amp;Calculate_cap_emi!$L$14:$L$21,
        Calculate_cap_emi!$AR$14:$AR$21, "Not found", 0),"HPl",_xlfn.XLOOKUP(E67&amp;"|"&amp;B67,
        Calculate_cap_emi!$I$14:$I$21&amp;"|"&amp;Calculate_cap_emi!$L$14:$L$21,
        Calculate_cap_emi!$AU$14:$AU$21, "Not found", 0),"Missing")</f>
        <v>32.117647058823529</v>
      </c>
      <c r="S67" s="5" cm="1">
        <f t="array" ref="S67">_xlfn.SWITCH(F67,"R",_xlfn.XLOOKUP(E67&amp;"|"&amp;B67,
        Calculate_cap_emi!$I$14:$I$21&amp;"|"&amp;Calculate_cap_emi!$L$14:$L$21,
        Calculate_cap_emi!$AX$14:$AX$21, "Not found", 0),"Rb",_xlfn.XLOOKUP(E67&amp;"|"&amp;B67,
        Calculate_cap_emi!$I$14:$I$21&amp;"|"&amp;Calculate_cap_emi!$L$14:$L$21,
        Calculate_cap_emi!$AZ$14:$AZ$21, "Not found", 0),"Rl",_xlfn.XLOOKUP(E67&amp;"|"&amp;B67,
        Calculate_cap_emi!$I$14:$I$21&amp;"|"&amp;Calculate_cap_emi!$L$14:$L$21,
        Calculate_cap_emi!$BA$14:$BA$21, "Not found", 0),"HP",_xlfn.XLOOKUP(E67&amp;"|"&amp;B67,
        Calculate_cap_emi!$I$14:$I$21&amp;"|"&amp;Calculate_cap_emi!$L$14:$L$21,
        Calculate_cap_emi!$AY$14:$AY$21, "Not found", 0),"HPl",_xlfn.XLOOKUP(E67&amp;"|"&amp;B67,
        Calculate_cap_emi!$I$14:$I$21&amp;"|"&amp;Calculate_cap_emi!$L$14:$L$21,
        Calculate_cap_emi!$BB$14:$BB$21, "Not found", 0),"Missing")</f>
        <v>115</v>
      </c>
      <c r="T67" s="5" cm="1">
        <f t="array" ref="T67">_xlfn.SWITCH(F67,"R",_xlfn.XLOOKUP(E67&amp;"|"&amp;B67,
        Calculate_cap_emi!$I$14:$I$21&amp;"|"&amp;Calculate_cap_emi!$L$14:$L$21,
        Calculate_cap_emi!$BE$14:$BE$21, "Not found", 0),"Rb",_xlfn.XLOOKUP(E67&amp;"|"&amp;B67,
        Calculate_cap_emi!$I$14:$I$21&amp;"|"&amp;Calculate_cap_emi!$L$14:$L$21,
        Calculate_cap_emi!$BG$14:$BG$21, "Not found", 0),"Rl",_xlfn.XLOOKUP(E67&amp;"|"&amp;B67,
        Calculate_cap_emi!$I$14:$I$21&amp;"|"&amp;Calculate_cap_emi!$L$14:$L$21,
        Calculate_cap_emi!$BH$14:$BH$21, "Not found", 0),"HP",_xlfn.XLOOKUP(E67&amp;"|"&amp;B67,
        Calculate_cap_emi!$I$14:$I$21&amp;"|"&amp;Calculate_cap_emi!$L$14:$L$21,
        Calculate_cap_emi!$BF$14:$BF$21, "Not found", 0),"HPl",_xlfn.XLOOKUP(E67&amp;"|"&amp;B67,
        Calculate_cap_emi!$I$14:$I$21&amp;"|"&amp;Calculate_cap_emi!$L$14:$L$21,
        Calculate_cap_emi!$BI$14:$BI$21, "Not found", 0),"Missing")</f>
        <v>725.11764705882354</v>
      </c>
    </row>
    <row r="68" spans="1:20" x14ac:dyDescent="0.25">
      <c r="A68" s="5" t="s">
        <v>5</v>
      </c>
      <c r="B68" s="5" t="str">
        <f t="shared" si="3"/>
        <v>Mass-H1</v>
      </c>
      <c r="C68" s="5" t="str">
        <f t="shared" si="4"/>
        <v>Mass</v>
      </c>
      <c r="D68" s="5" t="str">
        <f t="shared" si="5"/>
        <v>H1</v>
      </c>
      <c r="E68" s="5" t="s">
        <v>3</v>
      </c>
      <c r="F68" s="5" t="s">
        <v>17</v>
      </c>
      <c r="G68" s="5"/>
      <c r="H68" s="5" cm="1">
        <f t="array" ref="H68">_xlfn.SWITCH(F68,"HP",_xlfn.XLOOKUP(E68&amp;"|"&amp;B68,
        Calculate_cap_emi!$I$14:$I$21&amp;"|"&amp;Calculate_cap_emi!$L$14:$L$21,
        Calculate_cap_emi!$X$14:$X$21, "Not found", 0),"HPl",_xlfn.XLOOKUP(E68&amp;"|"&amp;B68,
        Calculate_cap_emi!$I$14:$I$21&amp;"|"&amp;Calculate_cap_emi!$L$14:$L$21,
        Calculate_cap_emi!$AA$14:$AA$21, "Not found", 0),)</f>
        <v>4.5</v>
      </c>
      <c r="I68" s="5"/>
      <c r="J68" s="5"/>
      <c r="K68" s="5"/>
      <c r="L68" s="5" cm="1">
        <f t="array" ref="L68">_xlfn.SWITCH(F68,"R",_xlfn.XLOOKUP(E68&amp;"|"&amp;B68,
        Calculate_cap_emi!$I$14:$I$21&amp;"|"&amp;Calculate_cap_emi!$L$14:$L$21,
        Calculate_cap_emi!$AC$14:$AC$21, "Not found", 0),"Rb",_xlfn.XLOOKUP(E68&amp;"|"&amp;B68,
        Calculate_cap_emi!$I$14:$I$21&amp;"|"&amp;Calculate_cap_emi!$L$14:$L$21,
        Calculate_cap_emi!$AE$14:$AE$21, "Not found", 0),"Rl",_xlfn.XLOOKUP(E68&amp;"|"&amp;B68,
        Calculate_cap_emi!$I$14:$I$21&amp;"|"&amp;Calculate_cap_emi!$L$14:$L$21,
        Calculate_cap_emi!$AF$14:$AF$21, "Not found", 0),"HP",_xlfn.XLOOKUP(E68&amp;"|"&amp;B68,
        Calculate_cap_emi!$I$14:$I$21&amp;"|"&amp;Calculate_cap_emi!$L$14:$L$21,
        Calculate_cap_emi!$AD$14:$AD$21, "Not found", 0),"HPl",_xlfn.XLOOKUP(E68&amp;"|"&amp;B68,
        Calculate_cap_emi!$I$14:$I$21&amp;"|"&amp;Calculate_cap_emi!$L$14:$L$21,
        Calculate_cap_emi!$AG$14:$AG$21, "Not found", 0),"Missing")</f>
        <v>599.11764705882354</v>
      </c>
      <c r="M68" s="5"/>
      <c r="N68" s="5"/>
      <c r="O68" s="5"/>
      <c r="P68" s="5"/>
      <c r="Q68" s="5" cm="1">
        <f t="array" ref="Q68">_xlfn.SWITCH(F68,"R",_xlfn.XLOOKUP(E68&amp;"|"&amp;B68,
        Calculate_cap_emi!$I$14:$I$21&amp;"|"&amp;Calculate_cap_emi!$L$14:$L$21,
        Calculate_cap_emi!$AJ$14:$AJ$21, "Not found", 0),"Rb",_xlfn.XLOOKUP(E68&amp;"|"&amp;B68,
        Calculate_cap_emi!$I$14:$I$21&amp;"|"&amp;Calculate_cap_emi!$L$14:$L$21,
        Calculate_cap_emi!$AL$14:$AL$21, "Not found", 0),"Rl",_xlfn.XLOOKUP(E68&amp;"|"&amp;B68,
        Calculate_cap_emi!$I$14:$I$21&amp;"|"&amp;Calculate_cap_emi!$L$14:$L$21,
        Calculate_cap_emi!$AM$14:$AM$21, "Not found", 0),"HP",_xlfn.XLOOKUP(E68&amp;"|"&amp;B68,
        Calculate_cap_emi!$I$14:$I$21&amp;"|"&amp;Calculate_cap_emi!$L$14:$L$21,
        Calculate_cap_emi!$AK$14:$AK$21, "Not found", 0),"HPl",_xlfn.XLOOKUP(E68&amp;"|"&amp;B68,
        Calculate_cap_emi!$I$14:$I$21&amp;"|"&amp;Calculate_cap_emi!$L$14:$L$21,
        Calculate_cap_emi!$AN$14:$AN$21, "Not found", 0),"Missing")</f>
        <v>0</v>
      </c>
      <c r="R68" s="5" cm="1">
        <f t="array" ref="R68">_xlfn.SWITCH(F68,"R",_xlfn.XLOOKUP(E68&amp;"|"&amp;B68,
        Calculate_cap_emi!$I$14:$I$21&amp;"|"&amp;Calculate_cap_emi!$L$14:$L$21,
        Calculate_cap_emi!$AQ$14:$AQ$21, "Not found", 0),"Rb",_xlfn.XLOOKUP(E68&amp;"|"&amp;B68,
        Calculate_cap_emi!$I$14:$I$21&amp;"|"&amp;Calculate_cap_emi!$L$14:$L$21,
        Calculate_cap_emi!$AS$14:$AS$21, "Not found", 0),"Rl",_xlfn.XLOOKUP(E68&amp;"|"&amp;B68,
        Calculate_cap_emi!$I$14:$I$21&amp;"|"&amp;Calculate_cap_emi!$L$14:$L$21,
        Calculate_cap_emi!$AT$14:$AT$21, "Not found", 0),"HP",_xlfn.XLOOKUP(E68&amp;"|"&amp;B68,
        Calculate_cap_emi!$I$14:$I$21&amp;"|"&amp;Calculate_cap_emi!$L$14:$L$21,
        Calculate_cap_emi!$AR$14:$AR$21, "Not found", 0),"HPl",_xlfn.XLOOKUP(E68&amp;"|"&amp;B68,
        Calculate_cap_emi!$I$14:$I$21&amp;"|"&amp;Calculate_cap_emi!$L$14:$L$21,
        Calculate_cap_emi!$AU$14:$AU$21, "Not found", 0),"Missing")</f>
        <v>23.470588235294116</v>
      </c>
      <c r="S68" s="5" cm="1">
        <f t="array" ref="S68">_xlfn.SWITCH(F68,"R",_xlfn.XLOOKUP(E68&amp;"|"&amp;B68,
        Calculate_cap_emi!$I$14:$I$21&amp;"|"&amp;Calculate_cap_emi!$L$14:$L$21,
        Calculate_cap_emi!$AX$14:$AX$21, "Not found", 0),"Rb",_xlfn.XLOOKUP(E68&amp;"|"&amp;B68,
        Calculate_cap_emi!$I$14:$I$21&amp;"|"&amp;Calculate_cap_emi!$L$14:$L$21,
        Calculate_cap_emi!$AZ$14:$AZ$21, "Not found", 0),"Rl",_xlfn.XLOOKUP(E68&amp;"|"&amp;B68,
        Calculate_cap_emi!$I$14:$I$21&amp;"|"&amp;Calculate_cap_emi!$L$14:$L$21,
        Calculate_cap_emi!$BA$14:$BA$21, "Not found", 0),"HP",_xlfn.XLOOKUP(E68&amp;"|"&amp;B68,
        Calculate_cap_emi!$I$14:$I$21&amp;"|"&amp;Calculate_cap_emi!$L$14:$L$21,
        Calculate_cap_emi!$AY$14:$AY$21, "Not found", 0),"HPl",_xlfn.XLOOKUP(E68&amp;"|"&amp;B68,
        Calculate_cap_emi!$I$14:$I$21&amp;"|"&amp;Calculate_cap_emi!$L$14:$L$21,
        Calculate_cap_emi!$BB$14:$BB$21, "Not found", 0),"Missing")</f>
        <v>86</v>
      </c>
      <c r="T68" s="5" cm="1">
        <f t="array" ref="T68">_xlfn.SWITCH(F68,"R",_xlfn.XLOOKUP(E68&amp;"|"&amp;B68,
        Calculate_cap_emi!$I$14:$I$21&amp;"|"&amp;Calculate_cap_emi!$L$14:$L$21,
        Calculate_cap_emi!$BE$14:$BE$21, "Not found", 0),"Rb",_xlfn.XLOOKUP(E68&amp;"|"&amp;B68,
        Calculate_cap_emi!$I$14:$I$21&amp;"|"&amp;Calculate_cap_emi!$L$14:$L$21,
        Calculate_cap_emi!$BG$14:$BG$21, "Not found", 0),"Rl",_xlfn.XLOOKUP(E68&amp;"|"&amp;B68,
        Calculate_cap_emi!$I$14:$I$21&amp;"|"&amp;Calculate_cap_emi!$L$14:$L$21,
        Calculate_cap_emi!$BH$14:$BH$21, "Not found", 0),"HP",_xlfn.XLOOKUP(E68&amp;"|"&amp;B68,
        Calculate_cap_emi!$I$14:$I$21&amp;"|"&amp;Calculate_cap_emi!$L$14:$L$21,
        Calculate_cap_emi!$BF$14:$BF$21, "Not found", 0),"HPl",_xlfn.XLOOKUP(E68&amp;"|"&amp;B68,
        Calculate_cap_emi!$I$14:$I$21&amp;"|"&amp;Calculate_cap_emi!$L$14:$L$21,
        Calculate_cap_emi!$BI$14:$BI$21, "Not found", 0),"Missing")</f>
        <v>542.29411764705878</v>
      </c>
    </row>
    <row r="69" spans="1:20" x14ac:dyDescent="0.25">
      <c r="A69" s="5" t="s">
        <v>6</v>
      </c>
      <c r="B69" s="5" t="str">
        <f t="shared" si="3"/>
        <v>Mass-H1</v>
      </c>
      <c r="C69" s="5" t="str">
        <f t="shared" si="4"/>
        <v>Mass</v>
      </c>
      <c r="D69" s="5" t="str">
        <f t="shared" si="5"/>
        <v>H1</v>
      </c>
      <c r="E69" s="5" t="s">
        <v>3</v>
      </c>
      <c r="F69" s="5" t="s">
        <v>17</v>
      </c>
      <c r="G69" s="5"/>
      <c r="H69" s="5" cm="1">
        <f t="array" ref="H69">_xlfn.SWITCH(F69,"HP",_xlfn.XLOOKUP(E69&amp;"|"&amp;B69,
        Calculate_cap_emi!$I$14:$I$21&amp;"|"&amp;Calculate_cap_emi!$L$14:$L$21,
        Calculate_cap_emi!$X$14:$X$21, "Not found", 0),"HPl",_xlfn.XLOOKUP(E69&amp;"|"&amp;B69,
        Calculate_cap_emi!$I$14:$I$21&amp;"|"&amp;Calculate_cap_emi!$L$14:$L$21,
        Calculate_cap_emi!$AA$14:$AA$21, "Not found", 0),)</f>
        <v>4.5</v>
      </c>
      <c r="I69" s="5"/>
      <c r="J69" s="5"/>
      <c r="K69" s="5"/>
      <c r="L69" s="5" cm="1">
        <f t="array" ref="L69">_xlfn.SWITCH(F69,"R",_xlfn.XLOOKUP(E69&amp;"|"&amp;B69,
        Calculate_cap_emi!$I$14:$I$21&amp;"|"&amp;Calculate_cap_emi!$L$14:$L$21,
        Calculate_cap_emi!$AC$14:$AC$21, "Not found", 0),"Rb",_xlfn.XLOOKUP(E69&amp;"|"&amp;B69,
        Calculate_cap_emi!$I$14:$I$21&amp;"|"&amp;Calculate_cap_emi!$L$14:$L$21,
        Calculate_cap_emi!$AE$14:$AE$21, "Not found", 0),"Rl",_xlfn.XLOOKUP(E69&amp;"|"&amp;B69,
        Calculate_cap_emi!$I$14:$I$21&amp;"|"&amp;Calculate_cap_emi!$L$14:$L$21,
        Calculate_cap_emi!$AF$14:$AF$21, "Not found", 0),"HP",_xlfn.XLOOKUP(E69&amp;"|"&amp;B69,
        Calculate_cap_emi!$I$14:$I$21&amp;"|"&amp;Calculate_cap_emi!$L$14:$L$21,
        Calculate_cap_emi!$AD$14:$AD$21, "Not found", 0),"HPl",_xlfn.XLOOKUP(E69&amp;"|"&amp;B69,
        Calculate_cap_emi!$I$14:$I$21&amp;"|"&amp;Calculate_cap_emi!$L$14:$L$21,
        Calculate_cap_emi!$AG$14:$AG$21, "Not found", 0),"Missing")</f>
        <v>599.11764705882354</v>
      </c>
      <c r="M69" s="5"/>
      <c r="N69" s="5"/>
      <c r="O69" s="5"/>
      <c r="P69" s="5"/>
      <c r="Q69" s="5" cm="1">
        <f t="array" ref="Q69">_xlfn.SWITCH(F69,"R",_xlfn.XLOOKUP(E69&amp;"|"&amp;B69,
        Calculate_cap_emi!$I$14:$I$21&amp;"|"&amp;Calculate_cap_emi!$L$14:$L$21,
        Calculate_cap_emi!$AJ$14:$AJ$21, "Not found", 0),"Rb",_xlfn.XLOOKUP(E69&amp;"|"&amp;B69,
        Calculate_cap_emi!$I$14:$I$21&amp;"|"&amp;Calculate_cap_emi!$L$14:$L$21,
        Calculate_cap_emi!$AL$14:$AL$21, "Not found", 0),"Rl",_xlfn.XLOOKUP(E69&amp;"|"&amp;B69,
        Calculate_cap_emi!$I$14:$I$21&amp;"|"&amp;Calculate_cap_emi!$L$14:$L$21,
        Calculate_cap_emi!$AM$14:$AM$21, "Not found", 0),"HP",_xlfn.XLOOKUP(E69&amp;"|"&amp;B69,
        Calculate_cap_emi!$I$14:$I$21&amp;"|"&amp;Calculate_cap_emi!$L$14:$L$21,
        Calculate_cap_emi!$AK$14:$AK$21, "Not found", 0),"HPl",_xlfn.XLOOKUP(E69&amp;"|"&amp;B69,
        Calculate_cap_emi!$I$14:$I$21&amp;"|"&amp;Calculate_cap_emi!$L$14:$L$21,
        Calculate_cap_emi!$AN$14:$AN$21, "Not found", 0),"Missing")</f>
        <v>0</v>
      </c>
      <c r="R69" s="5" cm="1">
        <f t="array" ref="R69">_xlfn.SWITCH(F69,"R",_xlfn.XLOOKUP(E69&amp;"|"&amp;B69,
        Calculate_cap_emi!$I$14:$I$21&amp;"|"&amp;Calculate_cap_emi!$L$14:$L$21,
        Calculate_cap_emi!$AQ$14:$AQ$21, "Not found", 0),"Rb",_xlfn.XLOOKUP(E69&amp;"|"&amp;B69,
        Calculate_cap_emi!$I$14:$I$21&amp;"|"&amp;Calculate_cap_emi!$L$14:$L$21,
        Calculate_cap_emi!$AS$14:$AS$21, "Not found", 0),"Rl",_xlfn.XLOOKUP(E69&amp;"|"&amp;B69,
        Calculate_cap_emi!$I$14:$I$21&amp;"|"&amp;Calculate_cap_emi!$L$14:$L$21,
        Calculate_cap_emi!$AT$14:$AT$21, "Not found", 0),"HP",_xlfn.XLOOKUP(E69&amp;"|"&amp;B69,
        Calculate_cap_emi!$I$14:$I$21&amp;"|"&amp;Calculate_cap_emi!$L$14:$L$21,
        Calculate_cap_emi!$AR$14:$AR$21, "Not found", 0),"HPl",_xlfn.XLOOKUP(E69&amp;"|"&amp;B69,
        Calculate_cap_emi!$I$14:$I$21&amp;"|"&amp;Calculate_cap_emi!$L$14:$L$21,
        Calculate_cap_emi!$AU$14:$AU$21, "Not found", 0),"Missing")</f>
        <v>23.470588235294116</v>
      </c>
      <c r="S69" s="5" cm="1">
        <f t="array" ref="S69">_xlfn.SWITCH(F69,"R",_xlfn.XLOOKUP(E69&amp;"|"&amp;B69,
        Calculate_cap_emi!$I$14:$I$21&amp;"|"&amp;Calculate_cap_emi!$L$14:$L$21,
        Calculate_cap_emi!$AX$14:$AX$21, "Not found", 0),"Rb",_xlfn.XLOOKUP(E69&amp;"|"&amp;B69,
        Calculate_cap_emi!$I$14:$I$21&amp;"|"&amp;Calculate_cap_emi!$L$14:$L$21,
        Calculate_cap_emi!$AZ$14:$AZ$21, "Not found", 0),"Rl",_xlfn.XLOOKUP(E69&amp;"|"&amp;B69,
        Calculate_cap_emi!$I$14:$I$21&amp;"|"&amp;Calculate_cap_emi!$L$14:$L$21,
        Calculate_cap_emi!$BA$14:$BA$21, "Not found", 0),"HP",_xlfn.XLOOKUP(E69&amp;"|"&amp;B69,
        Calculate_cap_emi!$I$14:$I$21&amp;"|"&amp;Calculate_cap_emi!$L$14:$L$21,
        Calculate_cap_emi!$AY$14:$AY$21, "Not found", 0),"HPl",_xlfn.XLOOKUP(E69&amp;"|"&amp;B69,
        Calculate_cap_emi!$I$14:$I$21&amp;"|"&amp;Calculate_cap_emi!$L$14:$L$21,
        Calculate_cap_emi!$BB$14:$BB$21, "Not found", 0),"Missing")</f>
        <v>86</v>
      </c>
      <c r="T69" s="5" cm="1">
        <f t="array" ref="T69">_xlfn.SWITCH(F69,"R",_xlfn.XLOOKUP(E69&amp;"|"&amp;B69,
        Calculate_cap_emi!$I$14:$I$21&amp;"|"&amp;Calculate_cap_emi!$L$14:$L$21,
        Calculate_cap_emi!$BE$14:$BE$21, "Not found", 0),"Rb",_xlfn.XLOOKUP(E69&amp;"|"&amp;B69,
        Calculate_cap_emi!$I$14:$I$21&amp;"|"&amp;Calculate_cap_emi!$L$14:$L$21,
        Calculate_cap_emi!$BG$14:$BG$21, "Not found", 0),"Rl",_xlfn.XLOOKUP(E69&amp;"|"&amp;B69,
        Calculate_cap_emi!$I$14:$I$21&amp;"|"&amp;Calculate_cap_emi!$L$14:$L$21,
        Calculate_cap_emi!$BH$14:$BH$21, "Not found", 0),"HP",_xlfn.XLOOKUP(E69&amp;"|"&amp;B69,
        Calculate_cap_emi!$I$14:$I$21&amp;"|"&amp;Calculate_cap_emi!$L$14:$L$21,
        Calculate_cap_emi!$BF$14:$BF$21, "Not found", 0),"HPl",_xlfn.XLOOKUP(E69&amp;"|"&amp;B69,
        Calculate_cap_emi!$I$14:$I$21&amp;"|"&amp;Calculate_cap_emi!$L$14:$L$21,
        Calculate_cap_emi!$BI$14:$BI$21, "Not found", 0),"Missing")</f>
        <v>542.29411764705878</v>
      </c>
    </row>
    <row r="70" spans="1:20" x14ac:dyDescent="0.25">
      <c r="A70" s="5" t="s">
        <v>7</v>
      </c>
      <c r="B70" s="5" t="str">
        <f t="shared" si="3"/>
        <v>Mod-Nom</v>
      </c>
      <c r="C70" s="5" t="str">
        <f t="shared" si="4"/>
        <v>Mod</v>
      </c>
      <c r="D70" s="5" t="str">
        <f t="shared" si="5"/>
        <v>Nom</v>
      </c>
      <c r="E70" s="5" t="s">
        <v>3</v>
      </c>
      <c r="F70" s="5" t="s">
        <v>17</v>
      </c>
      <c r="G70" s="5"/>
      <c r="H70" s="5" cm="1">
        <f t="array" ref="H70">_xlfn.SWITCH(F70,"HP",_xlfn.XLOOKUP(E70&amp;"|"&amp;B70,
        Calculate_cap_emi!$I$14:$I$21&amp;"|"&amp;Calculate_cap_emi!$L$14:$L$21,
        Calculate_cap_emi!$X$14:$X$21, "Not found", 0),"HPl",_xlfn.XLOOKUP(E70&amp;"|"&amp;B70,
        Calculate_cap_emi!$I$14:$I$21&amp;"|"&amp;Calculate_cap_emi!$L$14:$L$21,
        Calculate_cap_emi!$AA$14:$AA$21, "Not found", 0),)</f>
        <v>8</v>
      </c>
      <c r="I70" s="5"/>
      <c r="J70" s="5"/>
      <c r="K70" s="5"/>
      <c r="L70" s="5" cm="1">
        <f t="array" ref="L70">_xlfn.SWITCH(F70,"R",_xlfn.XLOOKUP(E70&amp;"|"&amp;B70,
        Calculate_cap_emi!$I$14:$I$21&amp;"|"&amp;Calculate_cap_emi!$L$14:$L$21,
        Calculate_cap_emi!$AC$14:$AC$21, "Not found", 0),"Rb",_xlfn.XLOOKUP(E70&amp;"|"&amp;B70,
        Calculate_cap_emi!$I$14:$I$21&amp;"|"&amp;Calculate_cap_emi!$L$14:$L$21,
        Calculate_cap_emi!$AE$14:$AE$21, "Not found", 0),"Rl",_xlfn.XLOOKUP(E70&amp;"|"&amp;B70,
        Calculate_cap_emi!$I$14:$I$21&amp;"|"&amp;Calculate_cap_emi!$L$14:$L$21,
        Calculate_cap_emi!$AF$14:$AF$21, "Not found", 0),"HP",_xlfn.XLOOKUP(E70&amp;"|"&amp;B70,
        Calculate_cap_emi!$I$14:$I$21&amp;"|"&amp;Calculate_cap_emi!$L$14:$L$21,
        Calculate_cap_emi!$AD$14:$AD$21, "Not found", 0),"HPl",_xlfn.XLOOKUP(E70&amp;"|"&amp;B70,
        Calculate_cap_emi!$I$14:$I$21&amp;"|"&amp;Calculate_cap_emi!$L$14:$L$21,
        Calculate_cap_emi!$AG$14:$AG$21, "Not found", 0),"Missing")</f>
        <v>799.23529411764707</v>
      </c>
      <c r="M70" s="5"/>
      <c r="N70" s="5"/>
      <c r="O70" s="5"/>
      <c r="P70" s="5"/>
      <c r="Q70" s="5" cm="1">
        <f t="array" ref="Q70">_xlfn.SWITCH(F70,"R",_xlfn.XLOOKUP(E70&amp;"|"&amp;B70,
        Calculate_cap_emi!$I$14:$I$21&amp;"|"&amp;Calculate_cap_emi!$L$14:$L$21,
        Calculate_cap_emi!$AJ$14:$AJ$21, "Not found", 0),"Rb",_xlfn.XLOOKUP(E70&amp;"|"&amp;B70,
        Calculate_cap_emi!$I$14:$I$21&amp;"|"&amp;Calculate_cap_emi!$L$14:$L$21,
        Calculate_cap_emi!$AL$14:$AL$21, "Not found", 0),"Rl",_xlfn.XLOOKUP(E70&amp;"|"&amp;B70,
        Calculate_cap_emi!$I$14:$I$21&amp;"|"&amp;Calculate_cap_emi!$L$14:$L$21,
        Calculate_cap_emi!$AM$14:$AM$21, "Not found", 0),"HP",_xlfn.XLOOKUP(E70&amp;"|"&amp;B70,
        Calculate_cap_emi!$I$14:$I$21&amp;"|"&amp;Calculate_cap_emi!$L$14:$L$21,
        Calculate_cap_emi!$AK$14:$AK$21, "Not found", 0),"HPl",_xlfn.XLOOKUP(E70&amp;"|"&amp;B70,
        Calculate_cap_emi!$I$14:$I$21&amp;"|"&amp;Calculate_cap_emi!$L$14:$L$21,
        Calculate_cap_emi!$AN$14:$AN$21, "Not found", 0),"Missing")</f>
        <v>0</v>
      </c>
      <c r="R70" s="5" cm="1">
        <f t="array" ref="R70">_xlfn.SWITCH(F70,"R",_xlfn.XLOOKUP(E70&amp;"|"&amp;B70,
        Calculate_cap_emi!$I$14:$I$21&amp;"|"&amp;Calculate_cap_emi!$L$14:$L$21,
        Calculate_cap_emi!$AQ$14:$AQ$21, "Not found", 0),"Rb",_xlfn.XLOOKUP(E70&amp;"|"&amp;B70,
        Calculate_cap_emi!$I$14:$I$21&amp;"|"&amp;Calculate_cap_emi!$L$14:$L$21,
        Calculate_cap_emi!$AS$14:$AS$21, "Not found", 0),"Rl",_xlfn.XLOOKUP(E70&amp;"|"&amp;B70,
        Calculate_cap_emi!$I$14:$I$21&amp;"|"&amp;Calculate_cap_emi!$L$14:$L$21,
        Calculate_cap_emi!$AT$14:$AT$21, "Not found", 0),"HP",_xlfn.XLOOKUP(E70&amp;"|"&amp;B70,
        Calculate_cap_emi!$I$14:$I$21&amp;"|"&amp;Calculate_cap_emi!$L$14:$L$21,
        Calculate_cap_emi!$AR$14:$AR$21, "Not found", 0),"HPl",_xlfn.XLOOKUP(E70&amp;"|"&amp;B70,
        Calculate_cap_emi!$I$14:$I$21&amp;"|"&amp;Calculate_cap_emi!$L$14:$L$21,
        Calculate_cap_emi!$AU$14:$AU$21, "Not found", 0),"Missing")</f>
        <v>32.117647058823529</v>
      </c>
      <c r="S70" s="5" cm="1">
        <f t="array" ref="S70">_xlfn.SWITCH(F70,"R",_xlfn.XLOOKUP(E70&amp;"|"&amp;B70,
        Calculate_cap_emi!$I$14:$I$21&amp;"|"&amp;Calculate_cap_emi!$L$14:$L$21,
        Calculate_cap_emi!$AX$14:$AX$21, "Not found", 0),"Rb",_xlfn.XLOOKUP(E70&amp;"|"&amp;B70,
        Calculate_cap_emi!$I$14:$I$21&amp;"|"&amp;Calculate_cap_emi!$L$14:$L$21,
        Calculate_cap_emi!$AZ$14:$AZ$21, "Not found", 0),"Rl",_xlfn.XLOOKUP(E70&amp;"|"&amp;B70,
        Calculate_cap_emi!$I$14:$I$21&amp;"|"&amp;Calculate_cap_emi!$L$14:$L$21,
        Calculate_cap_emi!$BA$14:$BA$21, "Not found", 0),"HP",_xlfn.XLOOKUP(E70&amp;"|"&amp;B70,
        Calculate_cap_emi!$I$14:$I$21&amp;"|"&amp;Calculate_cap_emi!$L$14:$L$21,
        Calculate_cap_emi!$AY$14:$AY$21, "Not found", 0),"HPl",_xlfn.XLOOKUP(E70&amp;"|"&amp;B70,
        Calculate_cap_emi!$I$14:$I$21&amp;"|"&amp;Calculate_cap_emi!$L$14:$L$21,
        Calculate_cap_emi!$BB$14:$BB$21, "Not found", 0),"Missing")</f>
        <v>115</v>
      </c>
      <c r="T70" s="5" cm="1">
        <f t="array" ref="T70">_xlfn.SWITCH(F70,"R",_xlfn.XLOOKUP(E70&amp;"|"&amp;B70,
        Calculate_cap_emi!$I$14:$I$21&amp;"|"&amp;Calculate_cap_emi!$L$14:$L$21,
        Calculate_cap_emi!$BE$14:$BE$21, "Not found", 0),"Rb",_xlfn.XLOOKUP(E70&amp;"|"&amp;B70,
        Calculate_cap_emi!$I$14:$I$21&amp;"|"&amp;Calculate_cap_emi!$L$14:$L$21,
        Calculate_cap_emi!$BG$14:$BG$21, "Not found", 0),"Rl",_xlfn.XLOOKUP(E70&amp;"|"&amp;B70,
        Calculate_cap_emi!$I$14:$I$21&amp;"|"&amp;Calculate_cap_emi!$L$14:$L$21,
        Calculate_cap_emi!$BH$14:$BH$21, "Not found", 0),"HP",_xlfn.XLOOKUP(E70&amp;"|"&amp;B70,
        Calculate_cap_emi!$I$14:$I$21&amp;"|"&amp;Calculate_cap_emi!$L$14:$L$21,
        Calculate_cap_emi!$BF$14:$BF$21, "Not found", 0),"HPl",_xlfn.XLOOKUP(E70&amp;"|"&amp;B70,
        Calculate_cap_emi!$I$14:$I$21&amp;"|"&amp;Calculate_cap_emi!$L$14:$L$21,
        Calculate_cap_emi!$BI$14:$BI$21, "Not found", 0),"Missing")</f>
        <v>725.11764705882354</v>
      </c>
    </row>
    <row r="71" spans="1:20" x14ac:dyDescent="0.25">
      <c r="A71" s="5" t="s">
        <v>8</v>
      </c>
      <c r="B71" s="5" t="str">
        <f t="shared" si="3"/>
        <v>Mod-Nom</v>
      </c>
      <c r="C71" s="5" t="str">
        <f t="shared" si="4"/>
        <v>Mod</v>
      </c>
      <c r="D71" s="5" t="str">
        <f t="shared" si="5"/>
        <v>Nom</v>
      </c>
      <c r="E71" s="5" t="s">
        <v>3</v>
      </c>
      <c r="F71" s="5" t="s">
        <v>17</v>
      </c>
      <c r="G71" s="5"/>
      <c r="H71" s="5" cm="1">
        <f t="array" ref="H71">_xlfn.SWITCH(F71,"HP",_xlfn.XLOOKUP(E71&amp;"|"&amp;B71,
        Calculate_cap_emi!$I$14:$I$21&amp;"|"&amp;Calculate_cap_emi!$L$14:$L$21,
        Calculate_cap_emi!$X$14:$X$21, "Not found", 0),"HPl",_xlfn.XLOOKUP(E71&amp;"|"&amp;B71,
        Calculate_cap_emi!$I$14:$I$21&amp;"|"&amp;Calculate_cap_emi!$L$14:$L$21,
        Calculate_cap_emi!$AA$14:$AA$21, "Not found", 0),)</f>
        <v>8</v>
      </c>
      <c r="I71" s="5"/>
      <c r="J71" s="5"/>
      <c r="K71" s="5"/>
      <c r="L71" s="5" cm="1">
        <f t="array" ref="L71">_xlfn.SWITCH(F71,"R",_xlfn.XLOOKUP(E71&amp;"|"&amp;B71,
        Calculate_cap_emi!$I$14:$I$21&amp;"|"&amp;Calculate_cap_emi!$L$14:$L$21,
        Calculate_cap_emi!$AC$14:$AC$21, "Not found", 0),"Rb",_xlfn.XLOOKUP(E71&amp;"|"&amp;B71,
        Calculate_cap_emi!$I$14:$I$21&amp;"|"&amp;Calculate_cap_emi!$L$14:$L$21,
        Calculate_cap_emi!$AE$14:$AE$21, "Not found", 0),"Rl",_xlfn.XLOOKUP(E71&amp;"|"&amp;B71,
        Calculate_cap_emi!$I$14:$I$21&amp;"|"&amp;Calculate_cap_emi!$L$14:$L$21,
        Calculate_cap_emi!$AF$14:$AF$21, "Not found", 0),"HP",_xlfn.XLOOKUP(E71&amp;"|"&amp;B71,
        Calculate_cap_emi!$I$14:$I$21&amp;"|"&amp;Calculate_cap_emi!$L$14:$L$21,
        Calculate_cap_emi!$AD$14:$AD$21, "Not found", 0),"HPl",_xlfn.XLOOKUP(E71&amp;"|"&amp;B71,
        Calculate_cap_emi!$I$14:$I$21&amp;"|"&amp;Calculate_cap_emi!$L$14:$L$21,
        Calculate_cap_emi!$AG$14:$AG$21, "Not found", 0),"Missing")</f>
        <v>799.23529411764707</v>
      </c>
      <c r="M71" s="5"/>
      <c r="N71" s="5"/>
      <c r="O71" s="5"/>
      <c r="P71" s="5"/>
      <c r="Q71" s="5" cm="1">
        <f t="array" ref="Q71">_xlfn.SWITCH(F71,"R",_xlfn.XLOOKUP(E71&amp;"|"&amp;B71,
        Calculate_cap_emi!$I$14:$I$21&amp;"|"&amp;Calculate_cap_emi!$L$14:$L$21,
        Calculate_cap_emi!$AJ$14:$AJ$21, "Not found", 0),"Rb",_xlfn.XLOOKUP(E71&amp;"|"&amp;B71,
        Calculate_cap_emi!$I$14:$I$21&amp;"|"&amp;Calculate_cap_emi!$L$14:$L$21,
        Calculate_cap_emi!$AL$14:$AL$21, "Not found", 0),"Rl",_xlfn.XLOOKUP(E71&amp;"|"&amp;B71,
        Calculate_cap_emi!$I$14:$I$21&amp;"|"&amp;Calculate_cap_emi!$L$14:$L$21,
        Calculate_cap_emi!$AM$14:$AM$21, "Not found", 0),"HP",_xlfn.XLOOKUP(E71&amp;"|"&amp;B71,
        Calculate_cap_emi!$I$14:$I$21&amp;"|"&amp;Calculate_cap_emi!$L$14:$L$21,
        Calculate_cap_emi!$AK$14:$AK$21, "Not found", 0),"HPl",_xlfn.XLOOKUP(E71&amp;"|"&amp;B71,
        Calculate_cap_emi!$I$14:$I$21&amp;"|"&amp;Calculate_cap_emi!$L$14:$L$21,
        Calculate_cap_emi!$AN$14:$AN$21, "Not found", 0),"Missing")</f>
        <v>0</v>
      </c>
      <c r="R71" s="5" cm="1">
        <f t="array" ref="R71">_xlfn.SWITCH(F71,"R",_xlfn.XLOOKUP(E71&amp;"|"&amp;B71,
        Calculate_cap_emi!$I$14:$I$21&amp;"|"&amp;Calculate_cap_emi!$L$14:$L$21,
        Calculate_cap_emi!$AQ$14:$AQ$21, "Not found", 0),"Rb",_xlfn.XLOOKUP(E71&amp;"|"&amp;B71,
        Calculate_cap_emi!$I$14:$I$21&amp;"|"&amp;Calculate_cap_emi!$L$14:$L$21,
        Calculate_cap_emi!$AS$14:$AS$21, "Not found", 0),"Rl",_xlfn.XLOOKUP(E71&amp;"|"&amp;B71,
        Calculate_cap_emi!$I$14:$I$21&amp;"|"&amp;Calculate_cap_emi!$L$14:$L$21,
        Calculate_cap_emi!$AT$14:$AT$21, "Not found", 0),"HP",_xlfn.XLOOKUP(E71&amp;"|"&amp;B71,
        Calculate_cap_emi!$I$14:$I$21&amp;"|"&amp;Calculate_cap_emi!$L$14:$L$21,
        Calculate_cap_emi!$AR$14:$AR$21, "Not found", 0),"HPl",_xlfn.XLOOKUP(E71&amp;"|"&amp;B71,
        Calculate_cap_emi!$I$14:$I$21&amp;"|"&amp;Calculate_cap_emi!$L$14:$L$21,
        Calculate_cap_emi!$AU$14:$AU$21, "Not found", 0),"Missing")</f>
        <v>32.117647058823529</v>
      </c>
      <c r="S71" s="5" cm="1">
        <f t="array" ref="S71">_xlfn.SWITCH(F71,"R",_xlfn.XLOOKUP(E71&amp;"|"&amp;B71,
        Calculate_cap_emi!$I$14:$I$21&amp;"|"&amp;Calculate_cap_emi!$L$14:$L$21,
        Calculate_cap_emi!$AX$14:$AX$21, "Not found", 0),"Rb",_xlfn.XLOOKUP(E71&amp;"|"&amp;B71,
        Calculate_cap_emi!$I$14:$I$21&amp;"|"&amp;Calculate_cap_emi!$L$14:$L$21,
        Calculate_cap_emi!$AZ$14:$AZ$21, "Not found", 0),"Rl",_xlfn.XLOOKUP(E71&amp;"|"&amp;B71,
        Calculate_cap_emi!$I$14:$I$21&amp;"|"&amp;Calculate_cap_emi!$L$14:$L$21,
        Calculate_cap_emi!$BA$14:$BA$21, "Not found", 0),"HP",_xlfn.XLOOKUP(E71&amp;"|"&amp;B71,
        Calculate_cap_emi!$I$14:$I$21&amp;"|"&amp;Calculate_cap_emi!$L$14:$L$21,
        Calculate_cap_emi!$AY$14:$AY$21, "Not found", 0),"HPl",_xlfn.XLOOKUP(E71&amp;"|"&amp;B71,
        Calculate_cap_emi!$I$14:$I$21&amp;"|"&amp;Calculate_cap_emi!$L$14:$L$21,
        Calculate_cap_emi!$BB$14:$BB$21, "Not found", 0),"Missing")</f>
        <v>115</v>
      </c>
      <c r="T71" s="5" cm="1">
        <f t="array" ref="T71">_xlfn.SWITCH(F71,"R",_xlfn.XLOOKUP(E71&amp;"|"&amp;B71,
        Calculate_cap_emi!$I$14:$I$21&amp;"|"&amp;Calculate_cap_emi!$L$14:$L$21,
        Calculate_cap_emi!$BE$14:$BE$21, "Not found", 0),"Rb",_xlfn.XLOOKUP(E71&amp;"|"&amp;B71,
        Calculate_cap_emi!$I$14:$I$21&amp;"|"&amp;Calculate_cap_emi!$L$14:$L$21,
        Calculate_cap_emi!$BG$14:$BG$21, "Not found", 0),"Rl",_xlfn.XLOOKUP(E71&amp;"|"&amp;B71,
        Calculate_cap_emi!$I$14:$I$21&amp;"|"&amp;Calculate_cap_emi!$L$14:$L$21,
        Calculate_cap_emi!$BH$14:$BH$21, "Not found", 0),"HP",_xlfn.XLOOKUP(E71&amp;"|"&amp;B71,
        Calculate_cap_emi!$I$14:$I$21&amp;"|"&amp;Calculate_cap_emi!$L$14:$L$21,
        Calculate_cap_emi!$BF$14:$BF$21, "Not found", 0),"HPl",_xlfn.XLOOKUP(E71&amp;"|"&amp;B71,
        Calculate_cap_emi!$I$14:$I$21&amp;"|"&amp;Calculate_cap_emi!$L$14:$L$21,
        Calculate_cap_emi!$BI$14:$BI$21, "Not found", 0),"Missing")</f>
        <v>725.11764705882354</v>
      </c>
    </row>
    <row r="72" spans="1:20" x14ac:dyDescent="0.25">
      <c r="A72" s="5" t="s">
        <v>9</v>
      </c>
      <c r="B72" s="5" t="str">
        <f t="shared" si="3"/>
        <v>Mod-H1</v>
      </c>
      <c r="C72" s="5" t="str">
        <f t="shared" si="4"/>
        <v>Mod</v>
      </c>
      <c r="D72" s="5" t="str">
        <f t="shared" si="5"/>
        <v>H1</v>
      </c>
      <c r="E72" s="5" t="s">
        <v>3</v>
      </c>
      <c r="F72" s="5" t="s">
        <v>17</v>
      </c>
      <c r="G72" s="5"/>
      <c r="H72" s="5" cm="1">
        <f t="array" ref="H72">_xlfn.SWITCH(F72,"HP",_xlfn.XLOOKUP(E72&amp;"|"&amp;B72,
        Calculate_cap_emi!$I$14:$I$21&amp;"|"&amp;Calculate_cap_emi!$L$14:$L$21,
        Calculate_cap_emi!$X$14:$X$21, "Not found", 0),"HPl",_xlfn.XLOOKUP(E72&amp;"|"&amp;B72,
        Calculate_cap_emi!$I$14:$I$21&amp;"|"&amp;Calculate_cap_emi!$L$14:$L$21,
        Calculate_cap_emi!$AA$14:$AA$21, "Not found", 0),)</f>
        <v>4.5</v>
      </c>
      <c r="I72" s="5"/>
      <c r="J72" s="5"/>
      <c r="K72" s="5"/>
      <c r="L72" s="5" cm="1">
        <f t="array" ref="L72">_xlfn.SWITCH(F72,"R",_xlfn.XLOOKUP(E72&amp;"|"&amp;B72,
        Calculate_cap_emi!$I$14:$I$21&amp;"|"&amp;Calculate_cap_emi!$L$14:$L$21,
        Calculate_cap_emi!$AC$14:$AC$21, "Not found", 0),"Rb",_xlfn.XLOOKUP(E72&amp;"|"&amp;B72,
        Calculate_cap_emi!$I$14:$I$21&amp;"|"&amp;Calculate_cap_emi!$L$14:$L$21,
        Calculate_cap_emi!$AE$14:$AE$21, "Not found", 0),"Rl",_xlfn.XLOOKUP(E72&amp;"|"&amp;B72,
        Calculate_cap_emi!$I$14:$I$21&amp;"|"&amp;Calculate_cap_emi!$L$14:$L$21,
        Calculate_cap_emi!$AF$14:$AF$21, "Not found", 0),"HP",_xlfn.XLOOKUP(E72&amp;"|"&amp;B72,
        Calculate_cap_emi!$I$14:$I$21&amp;"|"&amp;Calculate_cap_emi!$L$14:$L$21,
        Calculate_cap_emi!$AD$14:$AD$21, "Not found", 0),"HPl",_xlfn.XLOOKUP(E72&amp;"|"&amp;B72,
        Calculate_cap_emi!$I$14:$I$21&amp;"|"&amp;Calculate_cap_emi!$L$14:$L$21,
        Calculate_cap_emi!$AG$14:$AG$21, "Not found", 0),"Missing")</f>
        <v>599.11764705882354</v>
      </c>
      <c r="M72" s="5"/>
      <c r="N72" s="5"/>
      <c r="O72" s="5"/>
      <c r="P72" s="5"/>
      <c r="Q72" s="5" cm="1">
        <f t="array" ref="Q72">_xlfn.SWITCH(F72,"R",_xlfn.XLOOKUP(E72&amp;"|"&amp;B72,
        Calculate_cap_emi!$I$14:$I$21&amp;"|"&amp;Calculate_cap_emi!$L$14:$L$21,
        Calculate_cap_emi!$AJ$14:$AJ$21, "Not found", 0),"Rb",_xlfn.XLOOKUP(E72&amp;"|"&amp;B72,
        Calculate_cap_emi!$I$14:$I$21&amp;"|"&amp;Calculate_cap_emi!$L$14:$L$21,
        Calculate_cap_emi!$AL$14:$AL$21, "Not found", 0),"Rl",_xlfn.XLOOKUP(E72&amp;"|"&amp;B72,
        Calculate_cap_emi!$I$14:$I$21&amp;"|"&amp;Calculate_cap_emi!$L$14:$L$21,
        Calculate_cap_emi!$AM$14:$AM$21, "Not found", 0),"HP",_xlfn.XLOOKUP(E72&amp;"|"&amp;B72,
        Calculate_cap_emi!$I$14:$I$21&amp;"|"&amp;Calculate_cap_emi!$L$14:$L$21,
        Calculate_cap_emi!$AK$14:$AK$21, "Not found", 0),"HPl",_xlfn.XLOOKUP(E72&amp;"|"&amp;B72,
        Calculate_cap_emi!$I$14:$I$21&amp;"|"&amp;Calculate_cap_emi!$L$14:$L$21,
        Calculate_cap_emi!$AN$14:$AN$21, "Not found", 0),"Missing")</f>
        <v>0</v>
      </c>
      <c r="R72" s="5" cm="1">
        <f t="array" ref="R72">_xlfn.SWITCH(F72,"R",_xlfn.XLOOKUP(E72&amp;"|"&amp;B72,
        Calculate_cap_emi!$I$14:$I$21&amp;"|"&amp;Calculate_cap_emi!$L$14:$L$21,
        Calculate_cap_emi!$AQ$14:$AQ$21, "Not found", 0),"Rb",_xlfn.XLOOKUP(E72&amp;"|"&amp;B72,
        Calculate_cap_emi!$I$14:$I$21&amp;"|"&amp;Calculate_cap_emi!$L$14:$L$21,
        Calculate_cap_emi!$AS$14:$AS$21, "Not found", 0),"Rl",_xlfn.XLOOKUP(E72&amp;"|"&amp;B72,
        Calculate_cap_emi!$I$14:$I$21&amp;"|"&amp;Calculate_cap_emi!$L$14:$L$21,
        Calculate_cap_emi!$AT$14:$AT$21, "Not found", 0),"HP",_xlfn.XLOOKUP(E72&amp;"|"&amp;B72,
        Calculate_cap_emi!$I$14:$I$21&amp;"|"&amp;Calculate_cap_emi!$L$14:$L$21,
        Calculate_cap_emi!$AR$14:$AR$21, "Not found", 0),"HPl",_xlfn.XLOOKUP(E72&amp;"|"&amp;B72,
        Calculate_cap_emi!$I$14:$I$21&amp;"|"&amp;Calculate_cap_emi!$L$14:$L$21,
        Calculate_cap_emi!$AU$14:$AU$21, "Not found", 0),"Missing")</f>
        <v>23.470588235294116</v>
      </c>
      <c r="S72" s="5" cm="1">
        <f t="array" ref="S72">_xlfn.SWITCH(F72,"R",_xlfn.XLOOKUP(E72&amp;"|"&amp;B72,
        Calculate_cap_emi!$I$14:$I$21&amp;"|"&amp;Calculate_cap_emi!$L$14:$L$21,
        Calculate_cap_emi!$AX$14:$AX$21, "Not found", 0),"Rb",_xlfn.XLOOKUP(E72&amp;"|"&amp;B72,
        Calculate_cap_emi!$I$14:$I$21&amp;"|"&amp;Calculate_cap_emi!$L$14:$L$21,
        Calculate_cap_emi!$AZ$14:$AZ$21, "Not found", 0),"Rl",_xlfn.XLOOKUP(E72&amp;"|"&amp;B72,
        Calculate_cap_emi!$I$14:$I$21&amp;"|"&amp;Calculate_cap_emi!$L$14:$L$21,
        Calculate_cap_emi!$BA$14:$BA$21, "Not found", 0),"HP",_xlfn.XLOOKUP(E72&amp;"|"&amp;B72,
        Calculate_cap_emi!$I$14:$I$21&amp;"|"&amp;Calculate_cap_emi!$L$14:$L$21,
        Calculate_cap_emi!$AY$14:$AY$21, "Not found", 0),"HPl",_xlfn.XLOOKUP(E72&amp;"|"&amp;B72,
        Calculate_cap_emi!$I$14:$I$21&amp;"|"&amp;Calculate_cap_emi!$L$14:$L$21,
        Calculate_cap_emi!$BB$14:$BB$21, "Not found", 0),"Missing")</f>
        <v>86</v>
      </c>
      <c r="T72" s="5" cm="1">
        <f t="array" ref="T72">_xlfn.SWITCH(F72,"R",_xlfn.XLOOKUP(E72&amp;"|"&amp;B72,
        Calculate_cap_emi!$I$14:$I$21&amp;"|"&amp;Calculate_cap_emi!$L$14:$L$21,
        Calculate_cap_emi!$BE$14:$BE$21, "Not found", 0),"Rb",_xlfn.XLOOKUP(E72&amp;"|"&amp;B72,
        Calculate_cap_emi!$I$14:$I$21&amp;"|"&amp;Calculate_cap_emi!$L$14:$L$21,
        Calculate_cap_emi!$BG$14:$BG$21, "Not found", 0),"Rl",_xlfn.XLOOKUP(E72&amp;"|"&amp;B72,
        Calculate_cap_emi!$I$14:$I$21&amp;"|"&amp;Calculate_cap_emi!$L$14:$L$21,
        Calculate_cap_emi!$BH$14:$BH$21, "Not found", 0),"HP",_xlfn.XLOOKUP(E72&amp;"|"&amp;B72,
        Calculate_cap_emi!$I$14:$I$21&amp;"|"&amp;Calculate_cap_emi!$L$14:$L$21,
        Calculate_cap_emi!$BF$14:$BF$21, "Not found", 0),"HPl",_xlfn.XLOOKUP(E72&amp;"|"&amp;B72,
        Calculate_cap_emi!$I$14:$I$21&amp;"|"&amp;Calculate_cap_emi!$L$14:$L$21,
        Calculate_cap_emi!$BI$14:$BI$21, "Not found", 0),"Missing")</f>
        <v>542.29411764705878</v>
      </c>
    </row>
    <row r="73" spans="1:20" x14ac:dyDescent="0.25">
      <c r="A73" s="5" t="s">
        <v>10</v>
      </c>
      <c r="B73" s="5" t="str">
        <f t="shared" si="3"/>
        <v>Mod-H1</v>
      </c>
      <c r="C73" s="5" t="str">
        <f t="shared" si="4"/>
        <v>Mod</v>
      </c>
      <c r="D73" s="5" t="str">
        <f t="shared" si="5"/>
        <v>H1</v>
      </c>
      <c r="E73" s="5" t="s">
        <v>3</v>
      </c>
      <c r="F73" s="5" t="s">
        <v>17</v>
      </c>
      <c r="G73" s="5"/>
      <c r="H73" s="5" cm="1">
        <f t="array" ref="H73">_xlfn.SWITCH(F73,"HP",_xlfn.XLOOKUP(E73&amp;"|"&amp;B73,
        Calculate_cap_emi!$I$14:$I$21&amp;"|"&amp;Calculate_cap_emi!$L$14:$L$21,
        Calculate_cap_emi!$X$14:$X$21, "Not found", 0),"HPl",_xlfn.XLOOKUP(E73&amp;"|"&amp;B73,
        Calculate_cap_emi!$I$14:$I$21&amp;"|"&amp;Calculate_cap_emi!$L$14:$L$21,
        Calculate_cap_emi!$AA$14:$AA$21, "Not found", 0),)</f>
        <v>4.5</v>
      </c>
      <c r="I73" s="5"/>
      <c r="J73" s="5"/>
      <c r="K73" s="5"/>
      <c r="L73" s="5" cm="1">
        <f t="array" ref="L73">_xlfn.SWITCH(F73,"R",_xlfn.XLOOKUP(E73&amp;"|"&amp;B73,
        Calculate_cap_emi!$I$14:$I$21&amp;"|"&amp;Calculate_cap_emi!$L$14:$L$21,
        Calculate_cap_emi!$AC$14:$AC$21, "Not found", 0),"Rb",_xlfn.XLOOKUP(E73&amp;"|"&amp;B73,
        Calculate_cap_emi!$I$14:$I$21&amp;"|"&amp;Calculate_cap_emi!$L$14:$L$21,
        Calculate_cap_emi!$AE$14:$AE$21, "Not found", 0),"Rl",_xlfn.XLOOKUP(E73&amp;"|"&amp;B73,
        Calculate_cap_emi!$I$14:$I$21&amp;"|"&amp;Calculate_cap_emi!$L$14:$L$21,
        Calculate_cap_emi!$AF$14:$AF$21, "Not found", 0),"HP",_xlfn.XLOOKUP(E73&amp;"|"&amp;B73,
        Calculate_cap_emi!$I$14:$I$21&amp;"|"&amp;Calculate_cap_emi!$L$14:$L$21,
        Calculate_cap_emi!$AD$14:$AD$21, "Not found", 0),"HPl",_xlfn.XLOOKUP(E73&amp;"|"&amp;B73,
        Calculate_cap_emi!$I$14:$I$21&amp;"|"&amp;Calculate_cap_emi!$L$14:$L$21,
        Calculate_cap_emi!$AG$14:$AG$21, "Not found", 0),"Missing")</f>
        <v>599.11764705882354</v>
      </c>
      <c r="M73" s="5"/>
      <c r="N73" s="5"/>
      <c r="O73" s="5"/>
      <c r="P73" s="5"/>
      <c r="Q73" s="5" cm="1">
        <f t="array" ref="Q73">_xlfn.SWITCH(F73,"R",_xlfn.XLOOKUP(E73&amp;"|"&amp;B73,
        Calculate_cap_emi!$I$14:$I$21&amp;"|"&amp;Calculate_cap_emi!$L$14:$L$21,
        Calculate_cap_emi!$AJ$14:$AJ$21, "Not found", 0),"Rb",_xlfn.XLOOKUP(E73&amp;"|"&amp;B73,
        Calculate_cap_emi!$I$14:$I$21&amp;"|"&amp;Calculate_cap_emi!$L$14:$L$21,
        Calculate_cap_emi!$AL$14:$AL$21, "Not found", 0),"Rl",_xlfn.XLOOKUP(E73&amp;"|"&amp;B73,
        Calculate_cap_emi!$I$14:$I$21&amp;"|"&amp;Calculate_cap_emi!$L$14:$L$21,
        Calculate_cap_emi!$AM$14:$AM$21, "Not found", 0),"HP",_xlfn.XLOOKUP(E73&amp;"|"&amp;B73,
        Calculate_cap_emi!$I$14:$I$21&amp;"|"&amp;Calculate_cap_emi!$L$14:$L$21,
        Calculate_cap_emi!$AK$14:$AK$21, "Not found", 0),"HPl",_xlfn.XLOOKUP(E73&amp;"|"&amp;B73,
        Calculate_cap_emi!$I$14:$I$21&amp;"|"&amp;Calculate_cap_emi!$L$14:$L$21,
        Calculate_cap_emi!$AN$14:$AN$21, "Not found", 0),"Missing")</f>
        <v>0</v>
      </c>
      <c r="R73" s="5" cm="1">
        <f t="array" ref="R73">_xlfn.SWITCH(F73,"R",_xlfn.XLOOKUP(E73&amp;"|"&amp;B73,
        Calculate_cap_emi!$I$14:$I$21&amp;"|"&amp;Calculate_cap_emi!$L$14:$L$21,
        Calculate_cap_emi!$AQ$14:$AQ$21, "Not found", 0),"Rb",_xlfn.XLOOKUP(E73&amp;"|"&amp;B73,
        Calculate_cap_emi!$I$14:$I$21&amp;"|"&amp;Calculate_cap_emi!$L$14:$L$21,
        Calculate_cap_emi!$AS$14:$AS$21, "Not found", 0),"Rl",_xlfn.XLOOKUP(E73&amp;"|"&amp;B73,
        Calculate_cap_emi!$I$14:$I$21&amp;"|"&amp;Calculate_cap_emi!$L$14:$L$21,
        Calculate_cap_emi!$AT$14:$AT$21, "Not found", 0),"HP",_xlfn.XLOOKUP(E73&amp;"|"&amp;B73,
        Calculate_cap_emi!$I$14:$I$21&amp;"|"&amp;Calculate_cap_emi!$L$14:$L$21,
        Calculate_cap_emi!$AR$14:$AR$21, "Not found", 0),"HPl",_xlfn.XLOOKUP(E73&amp;"|"&amp;B73,
        Calculate_cap_emi!$I$14:$I$21&amp;"|"&amp;Calculate_cap_emi!$L$14:$L$21,
        Calculate_cap_emi!$AU$14:$AU$21, "Not found", 0),"Missing")</f>
        <v>23.470588235294116</v>
      </c>
      <c r="S73" s="5" cm="1">
        <f t="array" ref="S73">_xlfn.SWITCH(F73,"R",_xlfn.XLOOKUP(E73&amp;"|"&amp;B73,
        Calculate_cap_emi!$I$14:$I$21&amp;"|"&amp;Calculate_cap_emi!$L$14:$L$21,
        Calculate_cap_emi!$AX$14:$AX$21, "Not found", 0),"Rb",_xlfn.XLOOKUP(E73&amp;"|"&amp;B73,
        Calculate_cap_emi!$I$14:$I$21&amp;"|"&amp;Calculate_cap_emi!$L$14:$L$21,
        Calculate_cap_emi!$AZ$14:$AZ$21, "Not found", 0),"Rl",_xlfn.XLOOKUP(E73&amp;"|"&amp;B73,
        Calculate_cap_emi!$I$14:$I$21&amp;"|"&amp;Calculate_cap_emi!$L$14:$L$21,
        Calculate_cap_emi!$BA$14:$BA$21, "Not found", 0),"HP",_xlfn.XLOOKUP(E73&amp;"|"&amp;B73,
        Calculate_cap_emi!$I$14:$I$21&amp;"|"&amp;Calculate_cap_emi!$L$14:$L$21,
        Calculate_cap_emi!$AY$14:$AY$21, "Not found", 0),"HPl",_xlfn.XLOOKUP(E73&amp;"|"&amp;B73,
        Calculate_cap_emi!$I$14:$I$21&amp;"|"&amp;Calculate_cap_emi!$L$14:$L$21,
        Calculate_cap_emi!$BB$14:$BB$21, "Not found", 0),"Missing")</f>
        <v>86</v>
      </c>
      <c r="T73" s="5" cm="1">
        <f t="array" ref="T73">_xlfn.SWITCH(F73,"R",_xlfn.XLOOKUP(E73&amp;"|"&amp;B73,
        Calculate_cap_emi!$I$14:$I$21&amp;"|"&amp;Calculate_cap_emi!$L$14:$L$21,
        Calculate_cap_emi!$BE$14:$BE$21, "Not found", 0),"Rb",_xlfn.XLOOKUP(E73&amp;"|"&amp;B73,
        Calculate_cap_emi!$I$14:$I$21&amp;"|"&amp;Calculate_cap_emi!$L$14:$L$21,
        Calculate_cap_emi!$BG$14:$BG$21, "Not found", 0),"Rl",_xlfn.XLOOKUP(E73&amp;"|"&amp;B73,
        Calculate_cap_emi!$I$14:$I$21&amp;"|"&amp;Calculate_cap_emi!$L$14:$L$21,
        Calculate_cap_emi!$BH$14:$BH$21, "Not found", 0),"HP",_xlfn.XLOOKUP(E73&amp;"|"&amp;B73,
        Calculate_cap_emi!$I$14:$I$21&amp;"|"&amp;Calculate_cap_emi!$L$14:$L$21,
        Calculate_cap_emi!$BF$14:$BF$21, "Not found", 0),"HPl",_xlfn.XLOOKUP(E73&amp;"|"&amp;B73,
        Calculate_cap_emi!$I$14:$I$21&amp;"|"&amp;Calculate_cap_emi!$L$14:$L$21,
        Calculate_cap_emi!$BI$14:$BI$21, "Not found", 0),"Missing")</f>
        <v>542.29411764705878</v>
      </c>
    </row>
    <row r="74" spans="1:20" x14ac:dyDescent="0.25">
      <c r="A74" s="5" t="s">
        <v>4</v>
      </c>
      <c r="B74" s="5" t="str">
        <f t="shared" si="3"/>
        <v>Mass-Nom</v>
      </c>
      <c r="C74" s="5" t="str">
        <f t="shared" si="4"/>
        <v>Mass</v>
      </c>
      <c r="D74" s="5" t="str">
        <f t="shared" si="5"/>
        <v>Nom</v>
      </c>
      <c r="E74" s="5" t="s">
        <v>11</v>
      </c>
      <c r="F74" s="5" t="s">
        <v>17</v>
      </c>
      <c r="G74" s="5"/>
      <c r="H74" s="5" cm="1">
        <f t="array" ref="H74">_xlfn.SWITCH(F74,"HP",_xlfn.XLOOKUP(E74&amp;"|"&amp;B74,
        Calculate_cap_emi!$I$14:$I$21&amp;"|"&amp;Calculate_cap_emi!$L$14:$L$21,
        Calculate_cap_emi!$X$14:$X$21, "Not found", 0),"HPl",_xlfn.XLOOKUP(E74&amp;"|"&amp;B74,
        Calculate_cap_emi!$I$14:$I$21&amp;"|"&amp;Calculate_cap_emi!$L$14:$L$21,
        Calculate_cap_emi!$AA$14:$AA$21, "Not found", 0),)</f>
        <v>8.5</v>
      </c>
      <c r="I74" s="5"/>
      <c r="J74" s="5"/>
      <c r="K74" s="5"/>
      <c r="L74" s="5" cm="1">
        <f t="array" ref="L74">_xlfn.SWITCH(F74,"R",_xlfn.XLOOKUP(E74&amp;"|"&amp;B74,
        Calculate_cap_emi!$I$14:$I$21&amp;"|"&amp;Calculate_cap_emi!$L$14:$L$21,
        Calculate_cap_emi!$AC$14:$AC$21, "Not found", 0),"Rb",_xlfn.XLOOKUP(E74&amp;"|"&amp;B74,
        Calculate_cap_emi!$I$14:$I$21&amp;"|"&amp;Calculate_cap_emi!$L$14:$L$21,
        Calculate_cap_emi!$AE$14:$AE$21, "Not found", 0),"Rl",_xlfn.XLOOKUP(E74&amp;"|"&amp;B74,
        Calculate_cap_emi!$I$14:$I$21&amp;"|"&amp;Calculate_cap_emi!$L$14:$L$21,
        Calculate_cap_emi!$AF$14:$AF$21, "Not found", 0),"HP",_xlfn.XLOOKUP(E74&amp;"|"&amp;B74,
        Calculate_cap_emi!$I$14:$I$21&amp;"|"&amp;Calculate_cap_emi!$L$14:$L$21,
        Calculate_cap_emi!$AD$14:$AD$21, "Not found", 0),"HPl",_xlfn.XLOOKUP(E74&amp;"|"&amp;B74,
        Calculate_cap_emi!$I$14:$I$21&amp;"|"&amp;Calculate_cap_emi!$L$14:$L$21,
        Calculate_cap_emi!$AG$14:$AG$21, "Not found", 0),"Missing")</f>
        <v>799.23529411764707</v>
      </c>
      <c r="M74" s="5"/>
      <c r="N74" s="5"/>
      <c r="O74" s="5"/>
      <c r="P74" s="5"/>
      <c r="Q74" s="5" cm="1">
        <f t="array" ref="Q74">_xlfn.SWITCH(F74,"R",_xlfn.XLOOKUP(E74&amp;"|"&amp;B74,
        Calculate_cap_emi!$I$14:$I$21&amp;"|"&amp;Calculate_cap_emi!$L$14:$L$21,
        Calculate_cap_emi!$AJ$14:$AJ$21, "Not found", 0),"Rb",_xlfn.XLOOKUP(E74&amp;"|"&amp;B74,
        Calculate_cap_emi!$I$14:$I$21&amp;"|"&amp;Calculate_cap_emi!$L$14:$L$21,
        Calculate_cap_emi!$AL$14:$AL$21, "Not found", 0),"Rl",_xlfn.XLOOKUP(E74&amp;"|"&amp;B74,
        Calculate_cap_emi!$I$14:$I$21&amp;"|"&amp;Calculate_cap_emi!$L$14:$L$21,
        Calculate_cap_emi!$AM$14:$AM$21, "Not found", 0),"HP",_xlfn.XLOOKUP(E74&amp;"|"&amp;B74,
        Calculate_cap_emi!$I$14:$I$21&amp;"|"&amp;Calculate_cap_emi!$L$14:$L$21,
        Calculate_cap_emi!$AK$14:$AK$21, "Not found", 0),"HPl",_xlfn.XLOOKUP(E74&amp;"|"&amp;B74,
        Calculate_cap_emi!$I$14:$I$21&amp;"|"&amp;Calculate_cap_emi!$L$14:$L$21,
        Calculate_cap_emi!$AN$14:$AN$21, "Not found", 0),"Missing")</f>
        <v>0</v>
      </c>
      <c r="R74" s="5" cm="1">
        <f t="array" ref="R74">_xlfn.SWITCH(F74,"R",_xlfn.XLOOKUP(E74&amp;"|"&amp;B74,
        Calculate_cap_emi!$I$14:$I$21&amp;"|"&amp;Calculate_cap_emi!$L$14:$L$21,
        Calculate_cap_emi!$AQ$14:$AQ$21, "Not found", 0),"Rb",_xlfn.XLOOKUP(E74&amp;"|"&amp;B74,
        Calculate_cap_emi!$I$14:$I$21&amp;"|"&amp;Calculate_cap_emi!$L$14:$L$21,
        Calculate_cap_emi!$AS$14:$AS$21, "Not found", 0),"Rl",_xlfn.XLOOKUP(E74&amp;"|"&amp;B74,
        Calculate_cap_emi!$I$14:$I$21&amp;"|"&amp;Calculate_cap_emi!$L$14:$L$21,
        Calculate_cap_emi!$AT$14:$AT$21, "Not found", 0),"HP",_xlfn.XLOOKUP(E74&amp;"|"&amp;B74,
        Calculate_cap_emi!$I$14:$I$21&amp;"|"&amp;Calculate_cap_emi!$L$14:$L$21,
        Calculate_cap_emi!$AR$14:$AR$21, "Not found", 0),"HPl",_xlfn.XLOOKUP(E74&amp;"|"&amp;B74,
        Calculate_cap_emi!$I$14:$I$21&amp;"|"&amp;Calculate_cap_emi!$L$14:$L$21,
        Calculate_cap_emi!$AU$14:$AU$21, "Not found", 0),"Missing")</f>
        <v>32.117647058823529</v>
      </c>
      <c r="S74" s="5" cm="1">
        <f t="array" ref="S74">_xlfn.SWITCH(F74,"R",_xlfn.XLOOKUP(E74&amp;"|"&amp;B74,
        Calculate_cap_emi!$I$14:$I$21&amp;"|"&amp;Calculate_cap_emi!$L$14:$L$21,
        Calculate_cap_emi!$AX$14:$AX$21, "Not found", 0),"Rb",_xlfn.XLOOKUP(E74&amp;"|"&amp;B74,
        Calculate_cap_emi!$I$14:$I$21&amp;"|"&amp;Calculate_cap_emi!$L$14:$L$21,
        Calculate_cap_emi!$AZ$14:$AZ$21, "Not found", 0),"Rl",_xlfn.XLOOKUP(E74&amp;"|"&amp;B74,
        Calculate_cap_emi!$I$14:$I$21&amp;"|"&amp;Calculate_cap_emi!$L$14:$L$21,
        Calculate_cap_emi!$BA$14:$BA$21, "Not found", 0),"HP",_xlfn.XLOOKUP(E74&amp;"|"&amp;B74,
        Calculate_cap_emi!$I$14:$I$21&amp;"|"&amp;Calculate_cap_emi!$L$14:$L$21,
        Calculate_cap_emi!$AY$14:$AY$21, "Not found", 0),"HPl",_xlfn.XLOOKUP(E74&amp;"|"&amp;B74,
        Calculate_cap_emi!$I$14:$I$21&amp;"|"&amp;Calculate_cap_emi!$L$14:$L$21,
        Calculate_cap_emi!$BB$14:$BB$21, "Not found", 0),"Missing")</f>
        <v>115</v>
      </c>
      <c r="T74" s="5" cm="1">
        <f t="array" ref="T74">_xlfn.SWITCH(F74,"R",_xlfn.XLOOKUP(E74&amp;"|"&amp;B74,
        Calculate_cap_emi!$I$14:$I$21&amp;"|"&amp;Calculate_cap_emi!$L$14:$L$21,
        Calculate_cap_emi!$BE$14:$BE$21, "Not found", 0),"Rb",_xlfn.XLOOKUP(E74&amp;"|"&amp;B74,
        Calculate_cap_emi!$I$14:$I$21&amp;"|"&amp;Calculate_cap_emi!$L$14:$L$21,
        Calculate_cap_emi!$BG$14:$BG$21, "Not found", 0),"Rl",_xlfn.XLOOKUP(E74&amp;"|"&amp;B74,
        Calculate_cap_emi!$I$14:$I$21&amp;"|"&amp;Calculate_cap_emi!$L$14:$L$21,
        Calculate_cap_emi!$BH$14:$BH$21, "Not found", 0),"HP",_xlfn.XLOOKUP(E74&amp;"|"&amp;B74,
        Calculate_cap_emi!$I$14:$I$21&amp;"|"&amp;Calculate_cap_emi!$L$14:$L$21,
        Calculate_cap_emi!$BF$14:$BF$21, "Not found", 0),"HPl",_xlfn.XLOOKUP(E74&amp;"|"&amp;B74,
        Calculate_cap_emi!$I$14:$I$21&amp;"|"&amp;Calculate_cap_emi!$L$14:$L$21,
        Calculate_cap_emi!$BI$14:$BI$21, "Not found", 0),"Missing")</f>
        <v>725.11764705882354</v>
      </c>
    </row>
    <row r="75" spans="1:20" x14ac:dyDescent="0.25">
      <c r="A75" s="5" t="s">
        <v>2</v>
      </c>
      <c r="B75" s="5" t="str">
        <f t="shared" si="3"/>
        <v>Mass-Nom</v>
      </c>
      <c r="C75" s="5" t="str">
        <f t="shared" si="4"/>
        <v>Mass</v>
      </c>
      <c r="D75" s="5" t="str">
        <f t="shared" si="5"/>
        <v>Nom</v>
      </c>
      <c r="E75" s="5" t="s">
        <v>11</v>
      </c>
      <c r="F75" s="5" t="s">
        <v>17</v>
      </c>
      <c r="G75" s="5"/>
      <c r="H75" s="5" cm="1">
        <f t="array" ref="H75">_xlfn.SWITCH(F75,"HP",_xlfn.XLOOKUP(E75&amp;"|"&amp;B75,
        Calculate_cap_emi!$I$14:$I$21&amp;"|"&amp;Calculate_cap_emi!$L$14:$L$21,
        Calculate_cap_emi!$X$14:$X$21, "Not found", 0),"HPl",_xlfn.XLOOKUP(E75&amp;"|"&amp;B75,
        Calculate_cap_emi!$I$14:$I$21&amp;"|"&amp;Calculate_cap_emi!$L$14:$L$21,
        Calculate_cap_emi!$AA$14:$AA$21, "Not found", 0),)</f>
        <v>8.5</v>
      </c>
      <c r="I75" s="5"/>
      <c r="J75" s="5"/>
      <c r="K75" s="5"/>
      <c r="L75" s="5" cm="1">
        <f t="array" ref="L75">_xlfn.SWITCH(F75,"R",_xlfn.XLOOKUP(E75&amp;"|"&amp;B75,
        Calculate_cap_emi!$I$14:$I$21&amp;"|"&amp;Calculate_cap_emi!$L$14:$L$21,
        Calculate_cap_emi!$AC$14:$AC$21, "Not found", 0),"Rb",_xlfn.XLOOKUP(E75&amp;"|"&amp;B75,
        Calculate_cap_emi!$I$14:$I$21&amp;"|"&amp;Calculate_cap_emi!$L$14:$L$21,
        Calculate_cap_emi!$AE$14:$AE$21, "Not found", 0),"Rl",_xlfn.XLOOKUP(E75&amp;"|"&amp;B75,
        Calculate_cap_emi!$I$14:$I$21&amp;"|"&amp;Calculate_cap_emi!$L$14:$L$21,
        Calculate_cap_emi!$AF$14:$AF$21, "Not found", 0),"HP",_xlfn.XLOOKUP(E75&amp;"|"&amp;B75,
        Calculate_cap_emi!$I$14:$I$21&amp;"|"&amp;Calculate_cap_emi!$L$14:$L$21,
        Calculate_cap_emi!$AD$14:$AD$21, "Not found", 0),"HPl",_xlfn.XLOOKUP(E75&amp;"|"&amp;B75,
        Calculate_cap_emi!$I$14:$I$21&amp;"|"&amp;Calculate_cap_emi!$L$14:$L$21,
        Calculate_cap_emi!$AG$14:$AG$21, "Not found", 0),"Missing")</f>
        <v>799.23529411764707</v>
      </c>
      <c r="M75" s="5"/>
      <c r="N75" s="5"/>
      <c r="O75" s="5"/>
      <c r="P75" s="5"/>
      <c r="Q75" s="5" cm="1">
        <f t="array" ref="Q75">_xlfn.SWITCH(F75,"R",_xlfn.XLOOKUP(E75&amp;"|"&amp;B75,
        Calculate_cap_emi!$I$14:$I$21&amp;"|"&amp;Calculate_cap_emi!$L$14:$L$21,
        Calculate_cap_emi!$AJ$14:$AJ$21, "Not found", 0),"Rb",_xlfn.XLOOKUP(E75&amp;"|"&amp;B75,
        Calculate_cap_emi!$I$14:$I$21&amp;"|"&amp;Calculate_cap_emi!$L$14:$L$21,
        Calculate_cap_emi!$AL$14:$AL$21, "Not found", 0),"Rl",_xlfn.XLOOKUP(E75&amp;"|"&amp;B75,
        Calculate_cap_emi!$I$14:$I$21&amp;"|"&amp;Calculate_cap_emi!$L$14:$L$21,
        Calculate_cap_emi!$AM$14:$AM$21, "Not found", 0),"HP",_xlfn.XLOOKUP(E75&amp;"|"&amp;B75,
        Calculate_cap_emi!$I$14:$I$21&amp;"|"&amp;Calculate_cap_emi!$L$14:$L$21,
        Calculate_cap_emi!$AK$14:$AK$21, "Not found", 0),"HPl",_xlfn.XLOOKUP(E75&amp;"|"&amp;B75,
        Calculate_cap_emi!$I$14:$I$21&amp;"|"&amp;Calculate_cap_emi!$L$14:$L$21,
        Calculate_cap_emi!$AN$14:$AN$21, "Not found", 0),"Missing")</f>
        <v>0</v>
      </c>
      <c r="R75" s="5" cm="1">
        <f t="array" ref="R75">_xlfn.SWITCH(F75,"R",_xlfn.XLOOKUP(E75&amp;"|"&amp;B75,
        Calculate_cap_emi!$I$14:$I$21&amp;"|"&amp;Calculate_cap_emi!$L$14:$L$21,
        Calculate_cap_emi!$AQ$14:$AQ$21, "Not found", 0),"Rb",_xlfn.XLOOKUP(E75&amp;"|"&amp;B75,
        Calculate_cap_emi!$I$14:$I$21&amp;"|"&amp;Calculate_cap_emi!$L$14:$L$21,
        Calculate_cap_emi!$AS$14:$AS$21, "Not found", 0),"Rl",_xlfn.XLOOKUP(E75&amp;"|"&amp;B75,
        Calculate_cap_emi!$I$14:$I$21&amp;"|"&amp;Calculate_cap_emi!$L$14:$L$21,
        Calculate_cap_emi!$AT$14:$AT$21, "Not found", 0),"HP",_xlfn.XLOOKUP(E75&amp;"|"&amp;B75,
        Calculate_cap_emi!$I$14:$I$21&amp;"|"&amp;Calculate_cap_emi!$L$14:$L$21,
        Calculate_cap_emi!$AR$14:$AR$21, "Not found", 0),"HPl",_xlfn.XLOOKUP(E75&amp;"|"&amp;B75,
        Calculate_cap_emi!$I$14:$I$21&amp;"|"&amp;Calculate_cap_emi!$L$14:$L$21,
        Calculate_cap_emi!$AU$14:$AU$21, "Not found", 0),"Missing")</f>
        <v>32.117647058823529</v>
      </c>
      <c r="S75" s="5" cm="1">
        <f t="array" ref="S75">_xlfn.SWITCH(F75,"R",_xlfn.XLOOKUP(E75&amp;"|"&amp;B75,
        Calculate_cap_emi!$I$14:$I$21&amp;"|"&amp;Calculate_cap_emi!$L$14:$L$21,
        Calculate_cap_emi!$AX$14:$AX$21, "Not found", 0),"Rb",_xlfn.XLOOKUP(E75&amp;"|"&amp;B75,
        Calculate_cap_emi!$I$14:$I$21&amp;"|"&amp;Calculate_cap_emi!$L$14:$L$21,
        Calculate_cap_emi!$AZ$14:$AZ$21, "Not found", 0),"Rl",_xlfn.XLOOKUP(E75&amp;"|"&amp;B75,
        Calculate_cap_emi!$I$14:$I$21&amp;"|"&amp;Calculate_cap_emi!$L$14:$L$21,
        Calculate_cap_emi!$BA$14:$BA$21, "Not found", 0),"HP",_xlfn.XLOOKUP(E75&amp;"|"&amp;B75,
        Calculate_cap_emi!$I$14:$I$21&amp;"|"&amp;Calculate_cap_emi!$L$14:$L$21,
        Calculate_cap_emi!$AY$14:$AY$21, "Not found", 0),"HPl",_xlfn.XLOOKUP(E75&amp;"|"&amp;B75,
        Calculate_cap_emi!$I$14:$I$21&amp;"|"&amp;Calculate_cap_emi!$L$14:$L$21,
        Calculate_cap_emi!$BB$14:$BB$21, "Not found", 0),"Missing")</f>
        <v>115</v>
      </c>
      <c r="T75" s="5" cm="1">
        <f t="array" ref="T75">_xlfn.SWITCH(F75,"R",_xlfn.XLOOKUP(E75&amp;"|"&amp;B75,
        Calculate_cap_emi!$I$14:$I$21&amp;"|"&amp;Calculate_cap_emi!$L$14:$L$21,
        Calculate_cap_emi!$BE$14:$BE$21, "Not found", 0),"Rb",_xlfn.XLOOKUP(E75&amp;"|"&amp;B75,
        Calculate_cap_emi!$I$14:$I$21&amp;"|"&amp;Calculate_cap_emi!$L$14:$L$21,
        Calculate_cap_emi!$BG$14:$BG$21, "Not found", 0),"Rl",_xlfn.XLOOKUP(E75&amp;"|"&amp;B75,
        Calculate_cap_emi!$I$14:$I$21&amp;"|"&amp;Calculate_cap_emi!$L$14:$L$21,
        Calculate_cap_emi!$BH$14:$BH$21, "Not found", 0),"HP",_xlfn.XLOOKUP(E75&amp;"|"&amp;B75,
        Calculate_cap_emi!$I$14:$I$21&amp;"|"&amp;Calculate_cap_emi!$L$14:$L$21,
        Calculate_cap_emi!$BF$14:$BF$21, "Not found", 0),"HPl",_xlfn.XLOOKUP(E75&amp;"|"&amp;B75,
        Calculate_cap_emi!$I$14:$I$21&amp;"|"&amp;Calculate_cap_emi!$L$14:$L$21,
        Calculate_cap_emi!$BI$14:$BI$21, "Not found", 0),"Missing")</f>
        <v>725.11764705882354</v>
      </c>
    </row>
    <row r="76" spans="1:20" x14ac:dyDescent="0.25">
      <c r="A76" s="5" t="s">
        <v>5</v>
      </c>
      <c r="B76" s="5" t="str">
        <f t="shared" si="3"/>
        <v>Mass-H1</v>
      </c>
      <c r="C76" s="5" t="str">
        <f t="shared" si="4"/>
        <v>Mass</v>
      </c>
      <c r="D76" s="5" t="str">
        <f t="shared" si="5"/>
        <v>H1</v>
      </c>
      <c r="E76" s="5" t="s">
        <v>11</v>
      </c>
      <c r="F76" s="5" t="s">
        <v>17</v>
      </c>
      <c r="G76" s="5"/>
      <c r="H76" s="5" cm="1">
        <f t="array" ref="H76">_xlfn.SWITCH(F76,"HP",_xlfn.XLOOKUP(E76&amp;"|"&amp;B76,
        Calculate_cap_emi!$I$14:$I$21&amp;"|"&amp;Calculate_cap_emi!$L$14:$L$21,
        Calculate_cap_emi!$X$14:$X$21, "Not found", 0),"HPl",_xlfn.XLOOKUP(E76&amp;"|"&amp;B76,
        Calculate_cap_emi!$I$14:$I$21&amp;"|"&amp;Calculate_cap_emi!$L$14:$L$21,
        Calculate_cap_emi!$AA$14:$AA$21, "Not found", 0),)</f>
        <v>5</v>
      </c>
      <c r="I76" s="5"/>
      <c r="J76" s="5"/>
      <c r="K76" s="5"/>
      <c r="L76" s="5" cm="1">
        <f t="array" ref="L76">_xlfn.SWITCH(F76,"R",_xlfn.XLOOKUP(E76&amp;"|"&amp;B76,
        Calculate_cap_emi!$I$14:$I$21&amp;"|"&amp;Calculate_cap_emi!$L$14:$L$21,
        Calculate_cap_emi!$AC$14:$AC$21, "Not found", 0),"Rb",_xlfn.XLOOKUP(E76&amp;"|"&amp;B76,
        Calculate_cap_emi!$I$14:$I$21&amp;"|"&amp;Calculate_cap_emi!$L$14:$L$21,
        Calculate_cap_emi!$AE$14:$AE$21, "Not found", 0),"Rl",_xlfn.XLOOKUP(E76&amp;"|"&amp;B76,
        Calculate_cap_emi!$I$14:$I$21&amp;"|"&amp;Calculate_cap_emi!$L$14:$L$21,
        Calculate_cap_emi!$AF$14:$AF$21, "Not found", 0),"HP",_xlfn.XLOOKUP(E76&amp;"|"&amp;B76,
        Calculate_cap_emi!$I$14:$I$21&amp;"|"&amp;Calculate_cap_emi!$L$14:$L$21,
        Calculate_cap_emi!$AD$14:$AD$21, "Not found", 0),"HPl",_xlfn.XLOOKUP(E76&amp;"|"&amp;B76,
        Calculate_cap_emi!$I$14:$I$21&amp;"|"&amp;Calculate_cap_emi!$L$14:$L$21,
        Calculate_cap_emi!$AG$14:$AG$21, "Not found", 0),"Missing")</f>
        <v>643.58823529411768</v>
      </c>
      <c r="M76" s="5"/>
      <c r="N76" s="5"/>
      <c r="O76" s="5"/>
      <c r="P76" s="5"/>
      <c r="Q76" s="5" cm="1">
        <f t="array" ref="Q76">_xlfn.SWITCH(F76,"R",_xlfn.XLOOKUP(E76&amp;"|"&amp;B76,
        Calculate_cap_emi!$I$14:$I$21&amp;"|"&amp;Calculate_cap_emi!$L$14:$L$21,
        Calculate_cap_emi!$AJ$14:$AJ$21, "Not found", 0),"Rb",_xlfn.XLOOKUP(E76&amp;"|"&amp;B76,
        Calculate_cap_emi!$I$14:$I$21&amp;"|"&amp;Calculate_cap_emi!$L$14:$L$21,
        Calculate_cap_emi!$AL$14:$AL$21, "Not found", 0),"Rl",_xlfn.XLOOKUP(E76&amp;"|"&amp;B76,
        Calculate_cap_emi!$I$14:$I$21&amp;"|"&amp;Calculate_cap_emi!$L$14:$L$21,
        Calculate_cap_emi!$AM$14:$AM$21, "Not found", 0),"HP",_xlfn.XLOOKUP(E76&amp;"|"&amp;B76,
        Calculate_cap_emi!$I$14:$I$21&amp;"|"&amp;Calculate_cap_emi!$L$14:$L$21,
        Calculate_cap_emi!$AK$14:$AK$21, "Not found", 0),"HPl",_xlfn.XLOOKUP(E76&amp;"|"&amp;B76,
        Calculate_cap_emi!$I$14:$I$21&amp;"|"&amp;Calculate_cap_emi!$L$14:$L$21,
        Calculate_cap_emi!$AN$14:$AN$21, "Not found", 0),"Missing")</f>
        <v>0</v>
      </c>
      <c r="R76" s="5" cm="1">
        <f t="array" ref="R76">_xlfn.SWITCH(F76,"R",_xlfn.XLOOKUP(E76&amp;"|"&amp;B76,
        Calculate_cap_emi!$I$14:$I$21&amp;"|"&amp;Calculate_cap_emi!$L$14:$L$21,
        Calculate_cap_emi!$AQ$14:$AQ$21, "Not found", 0),"Rb",_xlfn.XLOOKUP(E76&amp;"|"&amp;B76,
        Calculate_cap_emi!$I$14:$I$21&amp;"|"&amp;Calculate_cap_emi!$L$14:$L$21,
        Calculate_cap_emi!$AS$14:$AS$21, "Not found", 0),"Rl",_xlfn.XLOOKUP(E76&amp;"|"&amp;B76,
        Calculate_cap_emi!$I$14:$I$21&amp;"|"&amp;Calculate_cap_emi!$L$14:$L$21,
        Calculate_cap_emi!$AT$14:$AT$21, "Not found", 0),"HP",_xlfn.XLOOKUP(E76&amp;"|"&amp;B76,
        Calculate_cap_emi!$I$14:$I$21&amp;"|"&amp;Calculate_cap_emi!$L$14:$L$21,
        Calculate_cap_emi!$AR$14:$AR$21, "Not found", 0),"HPl",_xlfn.XLOOKUP(E76&amp;"|"&amp;B76,
        Calculate_cap_emi!$I$14:$I$21&amp;"|"&amp;Calculate_cap_emi!$L$14:$L$21,
        Calculate_cap_emi!$AU$14:$AU$21, "Not found", 0),"Missing")</f>
        <v>25.941176470588236</v>
      </c>
      <c r="S76" s="5" cm="1">
        <f t="array" ref="S76">_xlfn.SWITCH(F76,"R",_xlfn.XLOOKUP(E76&amp;"|"&amp;B76,
        Calculate_cap_emi!$I$14:$I$21&amp;"|"&amp;Calculate_cap_emi!$L$14:$L$21,
        Calculate_cap_emi!$AX$14:$AX$21, "Not found", 0),"Rb",_xlfn.XLOOKUP(E76&amp;"|"&amp;B76,
        Calculate_cap_emi!$I$14:$I$21&amp;"|"&amp;Calculate_cap_emi!$L$14:$L$21,
        Calculate_cap_emi!$AZ$14:$AZ$21, "Not found", 0),"Rl",_xlfn.XLOOKUP(E76&amp;"|"&amp;B76,
        Calculate_cap_emi!$I$14:$I$21&amp;"|"&amp;Calculate_cap_emi!$L$14:$L$21,
        Calculate_cap_emi!$BA$14:$BA$21, "Not found", 0),"HP",_xlfn.XLOOKUP(E76&amp;"|"&amp;B76,
        Calculate_cap_emi!$I$14:$I$21&amp;"|"&amp;Calculate_cap_emi!$L$14:$L$21,
        Calculate_cap_emi!$AY$14:$AY$21, "Not found", 0),"HPl",_xlfn.XLOOKUP(E76&amp;"|"&amp;B76,
        Calculate_cap_emi!$I$14:$I$21&amp;"|"&amp;Calculate_cap_emi!$L$14:$L$21,
        Calculate_cap_emi!$BB$14:$BB$21, "Not found", 0),"Missing")</f>
        <v>92</v>
      </c>
      <c r="T76" s="5" cm="1">
        <f t="array" ref="T76">_xlfn.SWITCH(F76,"R",_xlfn.XLOOKUP(E76&amp;"|"&amp;B76,
        Calculate_cap_emi!$I$14:$I$21&amp;"|"&amp;Calculate_cap_emi!$L$14:$L$21,
        Calculate_cap_emi!$BE$14:$BE$21, "Not found", 0),"Rb",_xlfn.XLOOKUP(E76&amp;"|"&amp;B76,
        Calculate_cap_emi!$I$14:$I$21&amp;"|"&amp;Calculate_cap_emi!$L$14:$L$21,
        Calculate_cap_emi!$BG$14:$BG$21, "Not found", 0),"Rl",_xlfn.XLOOKUP(E76&amp;"|"&amp;B76,
        Calculate_cap_emi!$I$14:$I$21&amp;"|"&amp;Calculate_cap_emi!$L$14:$L$21,
        Calculate_cap_emi!$BH$14:$BH$21, "Not found", 0),"HP",_xlfn.XLOOKUP(E76&amp;"|"&amp;B76,
        Calculate_cap_emi!$I$14:$I$21&amp;"|"&amp;Calculate_cap_emi!$L$14:$L$21,
        Calculate_cap_emi!$BF$14:$BF$21, "Not found", 0),"HPl",_xlfn.XLOOKUP(E76&amp;"|"&amp;B76,
        Calculate_cap_emi!$I$14:$I$21&amp;"|"&amp;Calculate_cap_emi!$L$14:$L$21,
        Calculate_cap_emi!$BI$14:$BI$21, "Not found", 0),"Missing")</f>
        <v>583.05882352941171</v>
      </c>
    </row>
    <row r="77" spans="1:20" x14ac:dyDescent="0.25">
      <c r="A77" s="5" t="s">
        <v>6</v>
      </c>
      <c r="B77" s="5" t="str">
        <f t="shared" si="3"/>
        <v>Mass-H1</v>
      </c>
      <c r="C77" s="5" t="str">
        <f t="shared" si="4"/>
        <v>Mass</v>
      </c>
      <c r="D77" s="5" t="str">
        <f t="shared" si="5"/>
        <v>H1</v>
      </c>
      <c r="E77" s="5" t="s">
        <v>11</v>
      </c>
      <c r="F77" s="5" t="s">
        <v>17</v>
      </c>
      <c r="G77" s="5"/>
      <c r="H77" s="5" cm="1">
        <f t="array" ref="H77">_xlfn.SWITCH(F77,"HP",_xlfn.XLOOKUP(E77&amp;"|"&amp;B77,
        Calculate_cap_emi!$I$14:$I$21&amp;"|"&amp;Calculate_cap_emi!$L$14:$L$21,
        Calculate_cap_emi!$X$14:$X$21, "Not found", 0),"HPl",_xlfn.XLOOKUP(E77&amp;"|"&amp;B77,
        Calculate_cap_emi!$I$14:$I$21&amp;"|"&amp;Calculate_cap_emi!$L$14:$L$21,
        Calculate_cap_emi!$AA$14:$AA$21, "Not found", 0),)</f>
        <v>5</v>
      </c>
      <c r="I77" s="5"/>
      <c r="J77" s="5"/>
      <c r="K77" s="5"/>
      <c r="L77" s="5" cm="1">
        <f t="array" ref="L77">_xlfn.SWITCH(F77,"R",_xlfn.XLOOKUP(E77&amp;"|"&amp;B77,
        Calculate_cap_emi!$I$14:$I$21&amp;"|"&amp;Calculate_cap_emi!$L$14:$L$21,
        Calculate_cap_emi!$AC$14:$AC$21, "Not found", 0),"Rb",_xlfn.XLOOKUP(E77&amp;"|"&amp;B77,
        Calculate_cap_emi!$I$14:$I$21&amp;"|"&amp;Calculate_cap_emi!$L$14:$L$21,
        Calculate_cap_emi!$AE$14:$AE$21, "Not found", 0),"Rl",_xlfn.XLOOKUP(E77&amp;"|"&amp;B77,
        Calculate_cap_emi!$I$14:$I$21&amp;"|"&amp;Calculate_cap_emi!$L$14:$L$21,
        Calculate_cap_emi!$AF$14:$AF$21, "Not found", 0),"HP",_xlfn.XLOOKUP(E77&amp;"|"&amp;B77,
        Calculate_cap_emi!$I$14:$I$21&amp;"|"&amp;Calculate_cap_emi!$L$14:$L$21,
        Calculate_cap_emi!$AD$14:$AD$21, "Not found", 0),"HPl",_xlfn.XLOOKUP(E77&amp;"|"&amp;B77,
        Calculate_cap_emi!$I$14:$I$21&amp;"|"&amp;Calculate_cap_emi!$L$14:$L$21,
        Calculate_cap_emi!$AG$14:$AG$21, "Not found", 0),"Missing")</f>
        <v>643.58823529411768</v>
      </c>
      <c r="M77" s="5"/>
      <c r="N77" s="5"/>
      <c r="O77" s="5"/>
      <c r="P77" s="5"/>
      <c r="Q77" s="5" cm="1">
        <f t="array" ref="Q77">_xlfn.SWITCH(F77,"R",_xlfn.XLOOKUP(E77&amp;"|"&amp;B77,
        Calculate_cap_emi!$I$14:$I$21&amp;"|"&amp;Calculate_cap_emi!$L$14:$L$21,
        Calculate_cap_emi!$AJ$14:$AJ$21, "Not found", 0),"Rb",_xlfn.XLOOKUP(E77&amp;"|"&amp;B77,
        Calculate_cap_emi!$I$14:$I$21&amp;"|"&amp;Calculate_cap_emi!$L$14:$L$21,
        Calculate_cap_emi!$AL$14:$AL$21, "Not found", 0),"Rl",_xlfn.XLOOKUP(E77&amp;"|"&amp;B77,
        Calculate_cap_emi!$I$14:$I$21&amp;"|"&amp;Calculate_cap_emi!$L$14:$L$21,
        Calculate_cap_emi!$AM$14:$AM$21, "Not found", 0),"HP",_xlfn.XLOOKUP(E77&amp;"|"&amp;B77,
        Calculate_cap_emi!$I$14:$I$21&amp;"|"&amp;Calculate_cap_emi!$L$14:$L$21,
        Calculate_cap_emi!$AK$14:$AK$21, "Not found", 0),"HPl",_xlfn.XLOOKUP(E77&amp;"|"&amp;B77,
        Calculate_cap_emi!$I$14:$I$21&amp;"|"&amp;Calculate_cap_emi!$L$14:$L$21,
        Calculate_cap_emi!$AN$14:$AN$21, "Not found", 0),"Missing")</f>
        <v>0</v>
      </c>
      <c r="R77" s="5" cm="1">
        <f t="array" ref="R77">_xlfn.SWITCH(F77,"R",_xlfn.XLOOKUP(E77&amp;"|"&amp;B77,
        Calculate_cap_emi!$I$14:$I$21&amp;"|"&amp;Calculate_cap_emi!$L$14:$L$21,
        Calculate_cap_emi!$AQ$14:$AQ$21, "Not found", 0),"Rb",_xlfn.XLOOKUP(E77&amp;"|"&amp;B77,
        Calculate_cap_emi!$I$14:$I$21&amp;"|"&amp;Calculate_cap_emi!$L$14:$L$21,
        Calculate_cap_emi!$AS$14:$AS$21, "Not found", 0),"Rl",_xlfn.XLOOKUP(E77&amp;"|"&amp;B77,
        Calculate_cap_emi!$I$14:$I$21&amp;"|"&amp;Calculate_cap_emi!$L$14:$L$21,
        Calculate_cap_emi!$AT$14:$AT$21, "Not found", 0),"HP",_xlfn.XLOOKUP(E77&amp;"|"&amp;B77,
        Calculate_cap_emi!$I$14:$I$21&amp;"|"&amp;Calculate_cap_emi!$L$14:$L$21,
        Calculate_cap_emi!$AR$14:$AR$21, "Not found", 0),"HPl",_xlfn.XLOOKUP(E77&amp;"|"&amp;B77,
        Calculate_cap_emi!$I$14:$I$21&amp;"|"&amp;Calculate_cap_emi!$L$14:$L$21,
        Calculate_cap_emi!$AU$14:$AU$21, "Not found", 0),"Missing")</f>
        <v>25.941176470588236</v>
      </c>
      <c r="S77" s="5" cm="1">
        <f t="array" ref="S77">_xlfn.SWITCH(F77,"R",_xlfn.XLOOKUP(E77&amp;"|"&amp;B77,
        Calculate_cap_emi!$I$14:$I$21&amp;"|"&amp;Calculate_cap_emi!$L$14:$L$21,
        Calculate_cap_emi!$AX$14:$AX$21, "Not found", 0),"Rb",_xlfn.XLOOKUP(E77&amp;"|"&amp;B77,
        Calculate_cap_emi!$I$14:$I$21&amp;"|"&amp;Calculate_cap_emi!$L$14:$L$21,
        Calculate_cap_emi!$AZ$14:$AZ$21, "Not found", 0),"Rl",_xlfn.XLOOKUP(E77&amp;"|"&amp;B77,
        Calculate_cap_emi!$I$14:$I$21&amp;"|"&amp;Calculate_cap_emi!$L$14:$L$21,
        Calculate_cap_emi!$BA$14:$BA$21, "Not found", 0),"HP",_xlfn.XLOOKUP(E77&amp;"|"&amp;B77,
        Calculate_cap_emi!$I$14:$I$21&amp;"|"&amp;Calculate_cap_emi!$L$14:$L$21,
        Calculate_cap_emi!$AY$14:$AY$21, "Not found", 0),"HPl",_xlfn.XLOOKUP(E77&amp;"|"&amp;B77,
        Calculate_cap_emi!$I$14:$I$21&amp;"|"&amp;Calculate_cap_emi!$L$14:$L$21,
        Calculate_cap_emi!$BB$14:$BB$21, "Not found", 0),"Missing")</f>
        <v>92</v>
      </c>
      <c r="T77" s="5" cm="1">
        <f t="array" ref="T77">_xlfn.SWITCH(F77,"R",_xlfn.XLOOKUP(E77&amp;"|"&amp;B77,
        Calculate_cap_emi!$I$14:$I$21&amp;"|"&amp;Calculate_cap_emi!$L$14:$L$21,
        Calculate_cap_emi!$BE$14:$BE$21, "Not found", 0),"Rb",_xlfn.XLOOKUP(E77&amp;"|"&amp;B77,
        Calculate_cap_emi!$I$14:$I$21&amp;"|"&amp;Calculate_cap_emi!$L$14:$L$21,
        Calculate_cap_emi!$BG$14:$BG$21, "Not found", 0),"Rl",_xlfn.XLOOKUP(E77&amp;"|"&amp;B77,
        Calculate_cap_emi!$I$14:$I$21&amp;"|"&amp;Calculate_cap_emi!$L$14:$L$21,
        Calculate_cap_emi!$BH$14:$BH$21, "Not found", 0),"HP",_xlfn.XLOOKUP(E77&amp;"|"&amp;B77,
        Calculate_cap_emi!$I$14:$I$21&amp;"|"&amp;Calculate_cap_emi!$L$14:$L$21,
        Calculate_cap_emi!$BF$14:$BF$21, "Not found", 0),"HPl",_xlfn.XLOOKUP(E77&amp;"|"&amp;B77,
        Calculate_cap_emi!$I$14:$I$21&amp;"|"&amp;Calculate_cap_emi!$L$14:$L$21,
        Calculate_cap_emi!$BI$14:$BI$21, "Not found", 0),"Missing")</f>
        <v>583.05882352941171</v>
      </c>
    </row>
    <row r="78" spans="1:20" x14ac:dyDescent="0.25">
      <c r="A78" s="5" t="s">
        <v>7</v>
      </c>
      <c r="B78" s="5" t="str">
        <f t="shared" si="3"/>
        <v>Mod-Nom</v>
      </c>
      <c r="C78" s="5" t="str">
        <f t="shared" si="4"/>
        <v>Mod</v>
      </c>
      <c r="D78" s="5" t="str">
        <f t="shared" si="5"/>
        <v>Nom</v>
      </c>
      <c r="E78" s="5" t="s">
        <v>11</v>
      </c>
      <c r="F78" s="5" t="s">
        <v>17</v>
      </c>
      <c r="G78" s="5"/>
      <c r="H78" s="5" cm="1">
        <f t="array" ref="H78">_xlfn.SWITCH(F78,"HP",_xlfn.XLOOKUP(E78&amp;"|"&amp;B78,
        Calculate_cap_emi!$I$14:$I$21&amp;"|"&amp;Calculate_cap_emi!$L$14:$L$21,
        Calculate_cap_emi!$X$14:$X$21, "Not found", 0),"HPl",_xlfn.XLOOKUP(E78&amp;"|"&amp;B78,
        Calculate_cap_emi!$I$14:$I$21&amp;"|"&amp;Calculate_cap_emi!$L$14:$L$21,
        Calculate_cap_emi!$AA$14:$AA$21, "Not found", 0),)</f>
        <v>9.5</v>
      </c>
      <c r="I78" s="5"/>
      <c r="J78" s="5"/>
      <c r="K78" s="5"/>
      <c r="L78" s="5" cm="1">
        <f t="array" ref="L78">_xlfn.SWITCH(F78,"R",_xlfn.XLOOKUP(E78&amp;"|"&amp;B78,
        Calculate_cap_emi!$I$14:$I$21&amp;"|"&amp;Calculate_cap_emi!$L$14:$L$21,
        Calculate_cap_emi!$AC$14:$AC$21, "Not found", 0),"Rb",_xlfn.XLOOKUP(E78&amp;"|"&amp;B78,
        Calculate_cap_emi!$I$14:$I$21&amp;"|"&amp;Calculate_cap_emi!$L$14:$L$21,
        Calculate_cap_emi!$AE$14:$AE$21, "Not found", 0),"Rl",_xlfn.XLOOKUP(E78&amp;"|"&amp;B78,
        Calculate_cap_emi!$I$14:$I$21&amp;"|"&amp;Calculate_cap_emi!$L$14:$L$21,
        Calculate_cap_emi!$AF$14:$AF$21, "Not found", 0),"HP",_xlfn.XLOOKUP(E78&amp;"|"&amp;B78,
        Calculate_cap_emi!$I$14:$I$21&amp;"|"&amp;Calculate_cap_emi!$L$14:$L$21,
        Calculate_cap_emi!$AD$14:$AD$21, "Not found", 0),"HPl",_xlfn.XLOOKUP(E78&amp;"|"&amp;B78,
        Calculate_cap_emi!$I$14:$I$21&amp;"|"&amp;Calculate_cap_emi!$L$14:$L$21,
        Calculate_cap_emi!$AG$14:$AG$21, "Not found", 0),"Missing")</f>
        <v>799.23529411764707</v>
      </c>
      <c r="M78" s="5"/>
      <c r="N78" s="5"/>
      <c r="O78" s="5"/>
      <c r="P78" s="5"/>
      <c r="Q78" s="5" cm="1">
        <f t="array" ref="Q78">_xlfn.SWITCH(F78,"R",_xlfn.XLOOKUP(E78&amp;"|"&amp;B78,
        Calculate_cap_emi!$I$14:$I$21&amp;"|"&amp;Calculate_cap_emi!$L$14:$L$21,
        Calculate_cap_emi!$AJ$14:$AJ$21, "Not found", 0),"Rb",_xlfn.XLOOKUP(E78&amp;"|"&amp;B78,
        Calculate_cap_emi!$I$14:$I$21&amp;"|"&amp;Calculate_cap_emi!$L$14:$L$21,
        Calculate_cap_emi!$AL$14:$AL$21, "Not found", 0),"Rl",_xlfn.XLOOKUP(E78&amp;"|"&amp;B78,
        Calculate_cap_emi!$I$14:$I$21&amp;"|"&amp;Calculate_cap_emi!$L$14:$L$21,
        Calculate_cap_emi!$AM$14:$AM$21, "Not found", 0),"HP",_xlfn.XLOOKUP(E78&amp;"|"&amp;B78,
        Calculate_cap_emi!$I$14:$I$21&amp;"|"&amp;Calculate_cap_emi!$L$14:$L$21,
        Calculate_cap_emi!$AK$14:$AK$21, "Not found", 0),"HPl",_xlfn.XLOOKUP(E78&amp;"|"&amp;B78,
        Calculate_cap_emi!$I$14:$I$21&amp;"|"&amp;Calculate_cap_emi!$L$14:$L$21,
        Calculate_cap_emi!$AN$14:$AN$21, "Not found", 0),"Missing")</f>
        <v>0</v>
      </c>
      <c r="R78" s="5" cm="1">
        <f t="array" ref="R78">_xlfn.SWITCH(F78,"R",_xlfn.XLOOKUP(E78&amp;"|"&amp;B78,
        Calculate_cap_emi!$I$14:$I$21&amp;"|"&amp;Calculate_cap_emi!$L$14:$L$21,
        Calculate_cap_emi!$AQ$14:$AQ$21, "Not found", 0),"Rb",_xlfn.XLOOKUP(E78&amp;"|"&amp;B78,
        Calculate_cap_emi!$I$14:$I$21&amp;"|"&amp;Calculate_cap_emi!$L$14:$L$21,
        Calculate_cap_emi!$AS$14:$AS$21, "Not found", 0),"Rl",_xlfn.XLOOKUP(E78&amp;"|"&amp;B78,
        Calculate_cap_emi!$I$14:$I$21&amp;"|"&amp;Calculate_cap_emi!$L$14:$L$21,
        Calculate_cap_emi!$AT$14:$AT$21, "Not found", 0),"HP",_xlfn.XLOOKUP(E78&amp;"|"&amp;B78,
        Calculate_cap_emi!$I$14:$I$21&amp;"|"&amp;Calculate_cap_emi!$L$14:$L$21,
        Calculate_cap_emi!$AR$14:$AR$21, "Not found", 0),"HPl",_xlfn.XLOOKUP(E78&amp;"|"&amp;B78,
        Calculate_cap_emi!$I$14:$I$21&amp;"|"&amp;Calculate_cap_emi!$L$14:$L$21,
        Calculate_cap_emi!$AU$14:$AU$21, "Not found", 0),"Missing")</f>
        <v>32.117647058823529</v>
      </c>
      <c r="S78" s="5" cm="1">
        <f t="array" ref="S78">_xlfn.SWITCH(F78,"R",_xlfn.XLOOKUP(E78&amp;"|"&amp;B78,
        Calculate_cap_emi!$I$14:$I$21&amp;"|"&amp;Calculate_cap_emi!$L$14:$L$21,
        Calculate_cap_emi!$AX$14:$AX$21, "Not found", 0),"Rb",_xlfn.XLOOKUP(E78&amp;"|"&amp;B78,
        Calculate_cap_emi!$I$14:$I$21&amp;"|"&amp;Calculate_cap_emi!$L$14:$L$21,
        Calculate_cap_emi!$AZ$14:$AZ$21, "Not found", 0),"Rl",_xlfn.XLOOKUP(E78&amp;"|"&amp;B78,
        Calculate_cap_emi!$I$14:$I$21&amp;"|"&amp;Calculate_cap_emi!$L$14:$L$21,
        Calculate_cap_emi!$BA$14:$BA$21, "Not found", 0),"HP",_xlfn.XLOOKUP(E78&amp;"|"&amp;B78,
        Calculate_cap_emi!$I$14:$I$21&amp;"|"&amp;Calculate_cap_emi!$L$14:$L$21,
        Calculate_cap_emi!$AY$14:$AY$21, "Not found", 0),"HPl",_xlfn.XLOOKUP(E78&amp;"|"&amp;B78,
        Calculate_cap_emi!$I$14:$I$21&amp;"|"&amp;Calculate_cap_emi!$L$14:$L$21,
        Calculate_cap_emi!$BB$14:$BB$21, "Not found", 0),"Missing")</f>
        <v>115</v>
      </c>
      <c r="T78" s="5" cm="1">
        <f t="array" ref="T78">_xlfn.SWITCH(F78,"R",_xlfn.XLOOKUP(E78&amp;"|"&amp;B78,
        Calculate_cap_emi!$I$14:$I$21&amp;"|"&amp;Calculate_cap_emi!$L$14:$L$21,
        Calculate_cap_emi!$BE$14:$BE$21, "Not found", 0),"Rb",_xlfn.XLOOKUP(E78&amp;"|"&amp;B78,
        Calculate_cap_emi!$I$14:$I$21&amp;"|"&amp;Calculate_cap_emi!$L$14:$L$21,
        Calculate_cap_emi!$BG$14:$BG$21, "Not found", 0),"Rl",_xlfn.XLOOKUP(E78&amp;"|"&amp;B78,
        Calculate_cap_emi!$I$14:$I$21&amp;"|"&amp;Calculate_cap_emi!$L$14:$L$21,
        Calculate_cap_emi!$BH$14:$BH$21, "Not found", 0),"HP",_xlfn.XLOOKUP(E78&amp;"|"&amp;B78,
        Calculate_cap_emi!$I$14:$I$21&amp;"|"&amp;Calculate_cap_emi!$L$14:$L$21,
        Calculate_cap_emi!$BF$14:$BF$21, "Not found", 0),"HPl",_xlfn.XLOOKUP(E78&amp;"|"&amp;B78,
        Calculate_cap_emi!$I$14:$I$21&amp;"|"&amp;Calculate_cap_emi!$L$14:$L$21,
        Calculate_cap_emi!$BI$14:$BI$21, "Not found", 0),"Missing")</f>
        <v>725.11764705882354</v>
      </c>
    </row>
    <row r="79" spans="1:20" x14ac:dyDescent="0.25">
      <c r="A79" s="5" t="s">
        <v>8</v>
      </c>
      <c r="B79" s="5" t="str">
        <f t="shared" si="3"/>
        <v>Mod-Nom</v>
      </c>
      <c r="C79" s="5" t="str">
        <f t="shared" si="4"/>
        <v>Mod</v>
      </c>
      <c r="D79" s="5" t="str">
        <f t="shared" si="5"/>
        <v>Nom</v>
      </c>
      <c r="E79" s="5" t="s">
        <v>11</v>
      </c>
      <c r="F79" s="5" t="s">
        <v>17</v>
      </c>
      <c r="G79" s="5"/>
      <c r="H79" s="5" cm="1">
        <f t="array" ref="H79">_xlfn.SWITCH(F79,"HP",_xlfn.XLOOKUP(E79&amp;"|"&amp;B79,
        Calculate_cap_emi!$I$14:$I$21&amp;"|"&amp;Calculate_cap_emi!$L$14:$L$21,
        Calculate_cap_emi!$X$14:$X$21, "Not found", 0),"HPl",_xlfn.XLOOKUP(E79&amp;"|"&amp;B79,
        Calculate_cap_emi!$I$14:$I$21&amp;"|"&amp;Calculate_cap_emi!$L$14:$L$21,
        Calculate_cap_emi!$AA$14:$AA$21, "Not found", 0),)</f>
        <v>9.5</v>
      </c>
      <c r="I79" s="5"/>
      <c r="J79" s="5"/>
      <c r="K79" s="5"/>
      <c r="L79" s="5" cm="1">
        <f t="array" ref="L79">_xlfn.SWITCH(F79,"R",_xlfn.XLOOKUP(E79&amp;"|"&amp;B79,
        Calculate_cap_emi!$I$14:$I$21&amp;"|"&amp;Calculate_cap_emi!$L$14:$L$21,
        Calculate_cap_emi!$AC$14:$AC$21, "Not found", 0),"Rb",_xlfn.XLOOKUP(E79&amp;"|"&amp;B79,
        Calculate_cap_emi!$I$14:$I$21&amp;"|"&amp;Calculate_cap_emi!$L$14:$L$21,
        Calculate_cap_emi!$AE$14:$AE$21, "Not found", 0),"Rl",_xlfn.XLOOKUP(E79&amp;"|"&amp;B79,
        Calculate_cap_emi!$I$14:$I$21&amp;"|"&amp;Calculate_cap_emi!$L$14:$L$21,
        Calculate_cap_emi!$AF$14:$AF$21, "Not found", 0),"HP",_xlfn.XLOOKUP(E79&amp;"|"&amp;B79,
        Calculate_cap_emi!$I$14:$I$21&amp;"|"&amp;Calculate_cap_emi!$L$14:$L$21,
        Calculate_cap_emi!$AD$14:$AD$21, "Not found", 0),"HPl",_xlfn.XLOOKUP(E79&amp;"|"&amp;B79,
        Calculate_cap_emi!$I$14:$I$21&amp;"|"&amp;Calculate_cap_emi!$L$14:$L$21,
        Calculate_cap_emi!$AG$14:$AG$21, "Not found", 0),"Missing")</f>
        <v>799.23529411764707</v>
      </c>
      <c r="M79" s="5"/>
      <c r="N79" s="5"/>
      <c r="O79" s="5"/>
      <c r="P79" s="5"/>
      <c r="Q79" s="5" cm="1">
        <f t="array" ref="Q79">_xlfn.SWITCH(F79,"R",_xlfn.XLOOKUP(E79&amp;"|"&amp;B79,
        Calculate_cap_emi!$I$14:$I$21&amp;"|"&amp;Calculate_cap_emi!$L$14:$L$21,
        Calculate_cap_emi!$AJ$14:$AJ$21, "Not found", 0),"Rb",_xlfn.XLOOKUP(E79&amp;"|"&amp;B79,
        Calculate_cap_emi!$I$14:$I$21&amp;"|"&amp;Calculate_cap_emi!$L$14:$L$21,
        Calculate_cap_emi!$AL$14:$AL$21, "Not found", 0),"Rl",_xlfn.XLOOKUP(E79&amp;"|"&amp;B79,
        Calculate_cap_emi!$I$14:$I$21&amp;"|"&amp;Calculate_cap_emi!$L$14:$L$21,
        Calculate_cap_emi!$AM$14:$AM$21, "Not found", 0),"HP",_xlfn.XLOOKUP(E79&amp;"|"&amp;B79,
        Calculate_cap_emi!$I$14:$I$21&amp;"|"&amp;Calculate_cap_emi!$L$14:$L$21,
        Calculate_cap_emi!$AK$14:$AK$21, "Not found", 0),"HPl",_xlfn.XLOOKUP(E79&amp;"|"&amp;B79,
        Calculate_cap_emi!$I$14:$I$21&amp;"|"&amp;Calculate_cap_emi!$L$14:$L$21,
        Calculate_cap_emi!$AN$14:$AN$21, "Not found", 0),"Missing")</f>
        <v>0</v>
      </c>
      <c r="R79" s="5" cm="1">
        <f t="array" ref="R79">_xlfn.SWITCH(F79,"R",_xlfn.XLOOKUP(E79&amp;"|"&amp;B79,
        Calculate_cap_emi!$I$14:$I$21&amp;"|"&amp;Calculate_cap_emi!$L$14:$L$21,
        Calculate_cap_emi!$AQ$14:$AQ$21, "Not found", 0),"Rb",_xlfn.XLOOKUP(E79&amp;"|"&amp;B79,
        Calculate_cap_emi!$I$14:$I$21&amp;"|"&amp;Calculate_cap_emi!$L$14:$L$21,
        Calculate_cap_emi!$AS$14:$AS$21, "Not found", 0),"Rl",_xlfn.XLOOKUP(E79&amp;"|"&amp;B79,
        Calculate_cap_emi!$I$14:$I$21&amp;"|"&amp;Calculate_cap_emi!$L$14:$L$21,
        Calculate_cap_emi!$AT$14:$AT$21, "Not found", 0),"HP",_xlfn.XLOOKUP(E79&amp;"|"&amp;B79,
        Calculate_cap_emi!$I$14:$I$21&amp;"|"&amp;Calculate_cap_emi!$L$14:$L$21,
        Calculate_cap_emi!$AR$14:$AR$21, "Not found", 0),"HPl",_xlfn.XLOOKUP(E79&amp;"|"&amp;B79,
        Calculate_cap_emi!$I$14:$I$21&amp;"|"&amp;Calculate_cap_emi!$L$14:$L$21,
        Calculate_cap_emi!$AU$14:$AU$21, "Not found", 0),"Missing")</f>
        <v>32.117647058823529</v>
      </c>
      <c r="S79" s="5" cm="1">
        <f t="array" ref="S79">_xlfn.SWITCH(F79,"R",_xlfn.XLOOKUP(E79&amp;"|"&amp;B79,
        Calculate_cap_emi!$I$14:$I$21&amp;"|"&amp;Calculate_cap_emi!$L$14:$L$21,
        Calculate_cap_emi!$AX$14:$AX$21, "Not found", 0),"Rb",_xlfn.XLOOKUP(E79&amp;"|"&amp;B79,
        Calculate_cap_emi!$I$14:$I$21&amp;"|"&amp;Calculate_cap_emi!$L$14:$L$21,
        Calculate_cap_emi!$AZ$14:$AZ$21, "Not found", 0),"Rl",_xlfn.XLOOKUP(E79&amp;"|"&amp;B79,
        Calculate_cap_emi!$I$14:$I$21&amp;"|"&amp;Calculate_cap_emi!$L$14:$L$21,
        Calculate_cap_emi!$BA$14:$BA$21, "Not found", 0),"HP",_xlfn.XLOOKUP(E79&amp;"|"&amp;B79,
        Calculate_cap_emi!$I$14:$I$21&amp;"|"&amp;Calculate_cap_emi!$L$14:$L$21,
        Calculate_cap_emi!$AY$14:$AY$21, "Not found", 0),"HPl",_xlfn.XLOOKUP(E79&amp;"|"&amp;B79,
        Calculate_cap_emi!$I$14:$I$21&amp;"|"&amp;Calculate_cap_emi!$L$14:$L$21,
        Calculate_cap_emi!$BB$14:$BB$21, "Not found", 0),"Missing")</f>
        <v>115</v>
      </c>
      <c r="T79" s="5" cm="1">
        <f t="array" ref="T79">_xlfn.SWITCH(F79,"R",_xlfn.XLOOKUP(E79&amp;"|"&amp;B79,
        Calculate_cap_emi!$I$14:$I$21&amp;"|"&amp;Calculate_cap_emi!$L$14:$L$21,
        Calculate_cap_emi!$BE$14:$BE$21, "Not found", 0),"Rb",_xlfn.XLOOKUP(E79&amp;"|"&amp;B79,
        Calculate_cap_emi!$I$14:$I$21&amp;"|"&amp;Calculate_cap_emi!$L$14:$L$21,
        Calculate_cap_emi!$BG$14:$BG$21, "Not found", 0),"Rl",_xlfn.XLOOKUP(E79&amp;"|"&amp;B79,
        Calculate_cap_emi!$I$14:$I$21&amp;"|"&amp;Calculate_cap_emi!$L$14:$L$21,
        Calculate_cap_emi!$BH$14:$BH$21, "Not found", 0),"HP",_xlfn.XLOOKUP(E79&amp;"|"&amp;B79,
        Calculate_cap_emi!$I$14:$I$21&amp;"|"&amp;Calculate_cap_emi!$L$14:$L$21,
        Calculate_cap_emi!$BF$14:$BF$21, "Not found", 0),"HPl",_xlfn.XLOOKUP(E79&amp;"|"&amp;B79,
        Calculate_cap_emi!$I$14:$I$21&amp;"|"&amp;Calculate_cap_emi!$L$14:$L$21,
        Calculate_cap_emi!$BI$14:$BI$21, "Not found", 0),"Missing")</f>
        <v>725.11764705882354</v>
      </c>
    </row>
    <row r="80" spans="1:20" x14ac:dyDescent="0.25">
      <c r="A80" s="5" t="s">
        <v>9</v>
      </c>
      <c r="B80" s="5" t="str">
        <f t="shared" si="3"/>
        <v>Mod-H1</v>
      </c>
      <c r="C80" s="5" t="str">
        <f t="shared" si="4"/>
        <v>Mod</v>
      </c>
      <c r="D80" s="5" t="str">
        <f t="shared" si="5"/>
        <v>H1</v>
      </c>
      <c r="E80" s="5" t="s">
        <v>11</v>
      </c>
      <c r="F80" s="5" t="s">
        <v>17</v>
      </c>
      <c r="G80" s="5"/>
      <c r="H80" s="5" cm="1">
        <f t="array" ref="H80">_xlfn.SWITCH(F80,"HP",_xlfn.XLOOKUP(E80&amp;"|"&amp;B80,
        Calculate_cap_emi!$I$14:$I$21&amp;"|"&amp;Calculate_cap_emi!$L$14:$L$21,
        Calculate_cap_emi!$X$14:$X$21, "Not found", 0),"HPl",_xlfn.XLOOKUP(E80&amp;"|"&amp;B80,
        Calculate_cap_emi!$I$14:$I$21&amp;"|"&amp;Calculate_cap_emi!$L$14:$L$21,
        Calculate_cap_emi!$AA$14:$AA$21, "Not found", 0),)</f>
        <v>7.5</v>
      </c>
      <c r="I80" s="5"/>
      <c r="J80" s="5"/>
      <c r="K80" s="5"/>
      <c r="L80" s="5" cm="1">
        <f t="array" ref="L80">_xlfn.SWITCH(F80,"R",_xlfn.XLOOKUP(E80&amp;"|"&amp;B80,
        Calculate_cap_emi!$I$14:$I$21&amp;"|"&amp;Calculate_cap_emi!$L$14:$L$21,
        Calculate_cap_emi!$AC$14:$AC$21, "Not found", 0),"Rb",_xlfn.XLOOKUP(E80&amp;"|"&amp;B80,
        Calculate_cap_emi!$I$14:$I$21&amp;"|"&amp;Calculate_cap_emi!$L$14:$L$21,
        Calculate_cap_emi!$AE$14:$AE$21, "Not found", 0),"Rl",_xlfn.XLOOKUP(E80&amp;"|"&amp;B80,
        Calculate_cap_emi!$I$14:$I$21&amp;"|"&amp;Calculate_cap_emi!$L$14:$L$21,
        Calculate_cap_emi!$AF$14:$AF$21, "Not found", 0),"HP",_xlfn.XLOOKUP(E80&amp;"|"&amp;B80,
        Calculate_cap_emi!$I$14:$I$21&amp;"|"&amp;Calculate_cap_emi!$L$14:$L$21,
        Calculate_cap_emi!$AD$14:$AD$21, "Not found", 0),"HPl",_xlfn.XLOOKUP(E80&amp;"|"&amp;B80,
        Calculate_cap_emi!$I$14:$I$21&amp;"|"&amp;Calculate_cap_emi!$L$14:$L$21,
        Calculate_cap_emi!$AG$14:$AG$21, "Not found", 0),"Missing")</f>
        <v>799.23529411764707</v>
      </c>
      <c r="M80" s="5"/>
      <c r="N80" s="5"/>
      <c r="O80" s="5"/>
      <c r="P80" s="5"/>
      <c r="Q80" s="5" cm="1">
        <f t="array" ref="Q80">_xlfn.SWITCH(F80,"R",_xlfn.XLOOKUP(E80&amp;"|"&amp;B80,
        Calculate_cap_emi!$I$14:$I$21&amp;"|"&amp;Calculate_cap_emi!$L$14:$L$21,
        Calculate_cap_emi!$AJ$14:$AJ$21, "Not found", 0),"Rb",_xlfn.XLOOKUP(E80&amp;"|"&amp;B80,
        Calculate_cap_emi!$I$14:$I$21&amp;"|"&amp;Calculate_cap_emi!$L$14:$L$21,
        Calculate_cap_emi!$AL$14:$AL$21, "Not found", 0),"Rl",_xlfn.XLOOKUP(E80&amp;"|"&amp;B80,
        Calculate_cap_emi!$I$14:$I$21&amp;"|"&amp;Calculate_cap_emi!$L$14:$L$21,
        Calculate_cap_emi!$AM$14:$AM$21, "Not found", 0),"HP",_xlfn.XLOOKUP(E80&amp;"|"&amp;B80,
        Calculate_cap_emi!$I$14:$I$21&amp;"|"&amp;Calculate_cap_emi!$L$14:$L$21,
        Calculate_cap_emi!$AK$14:$AK$21, "Not found", 0),"HPl",_xlfn.XLOOKUP(E80&amp;"|"&amp;B80,
        Calculate_cap_emi!$I$14:$I$21&amp;"|"&amp;Calculate_cap_emi!$L$14:$L$21,
        Calculate_cap_emi!$AN$14:$AN$21, "Not found", 0),"Missing")</f>
        <v>0</v>
      </c>
      <c r="R80" s="5" cm="1">
        <f t="array" ref="R80">_xlfn.SWITCH(F80,"R",_xlfn.XLOOKUP(E80&amp;"|"&amp;B80,
        Calculate_cap_emi!$I$14:$I$21&amp;"|"&amp;Calculate_cap_emi!$L$14:$L$21,
        Calculate_cap_emi!$AQ$14:$AQ$21, "Not found", 0),"Rb",_xlfn.XLOOKUP(E80&amp;"|"&amp;B80,
        Calculate_cap_emi!$I$14:$I$21&amp;"|"&amp;Calculate_cap_emi!$L$14:$L$21,
        Calculate_cap_emi!$AS$14:$AS$21, "Not found", 0),"Rl",_xlfn.XLOOKUP(E80&amp;"|"&amp;B80,
        Calculate_cap_emi!$I$14:$I$21&amp;"|"&amp;Calculate_cap_emi!$L$14:$L$21,
        Calculate_cap_emi!$AT$14:$AT$21, "Not found", 0),"HP",_xlfn.XLOOKUP(E80&amp;"|"&amp;B80,
        Calculate_cap_emi!$I$14:$I$21&amp;"|"&amp;Calculate_cap_emi!$L$14:$L$21,
        Calculate_cap_emi!$AR$14:$AR$21, "Not found", 0),"HPl",_xlfn.XLOOKUP(E80&amp;"|"&amp;B80,
        Calculate_cap_emi!$I$14:$I$21&amp;"|"&amp;Calculate_cap_emi!$L$14:$L$21,
        Calculate_cap_emi!$AU$14:$AU$21, "Not found", 0),"Missing")</f>
        <v>32.117647058823529</v>
      </c>
      <c r="S80" s="5" cm="1">
        <f t="array" ref="S80">_xlfn.SWITCH(F80,"R",_xlfn.XLOOKUP(E80&amp;"|"&amp;B80,
        Calculate_cap_emi!$I$14:$I$21&amp;"|"&amp;Calculate_cap_emi!$L$14:$L$21,
        Calculate_cap_emi!$AX$14:$AX$21, "Not found", 0),"Rb",_xlfn.XLOOKUP(E80&amp;"|"&amp;B80,
        Calculate_cap_emi!$I$14:$I$21&amp;"|"&amp;Calculate_cap_emi!$L$14:$L$21,
        Calculate_cap_emi!$AZ$14:$AZ$21, "Not found", 0),"Rl",_xlfn.XLOOKUP(E80&amp;"|"&amp;B80,
        Calculate_cap_emi!$I$14:$I$21&amp;"|"&amp;Calculate_cap_emi!$L$14:$L$21,
        Calculate_cap_emi!$BA$14:$BA$21, "Not found", 0),"HP",_xlfn.XLOOKUP(E80&amp;"|"&amp;B80,
        Calculate_cap_emi!$I$14:$I$21&amp;"|"&amp;Calculate_cap_emi!$L$14:$L$21,
        Calculate_cap_emi!$AY$14:$AY$21, "Not found", 0),"HPl",_xlfn.XLOOKUP(E80&amp;"|"&amp;B80,
        Calculate_cap_emi!$I$14:$I$21&amp;"|"&amp;Calculate_cap_emi!$L$14:$L$21,
        Calculate_cap_emi!$BB$14:$BB$21, "Not found", 0),"Missing")</f>
        <v>115</v>
      </c>
      <c r="T80" s="5" cm="1">
        <f t="array" ref="T80">_xlfn.SWITCH(F80,"R",_xlfn.XLOOKUP(E80&amp;"|"&amp;B80,
        Calculate_cap_emi!$I$14:$I$21&amp;"|"&amp;Calculate_cap_emi!$L$14:$L$21,
        Calculate_cap_emi!$BE$14:$BE$21, "Not found", 0),"Rb",_xlfn.XLOOKUP(E80&amp;"|"&amp;B80,
        Calculate_cap_emi!$I$14:$I$21&amp;"|"&amp;Calculate_cap_emi!$L$14:$L$21,
        Calculate_cap_emi!$BG$14:$BG$21, "Not found", 0),"Rl",_xlfn.XLOOKUP(E80&amp;"|"&amp;B80,
        Calculate_cap_emi!$I$14:$I$21&amp;"|"&amp;Calculate_cap_emi!$L$14:$L$21,
        Calculate_cap_emi!$BH$14:$BH$21, "Not found", 0),"HP",_xlfn.XLOOKUP(E80&amp;"|"&amp;B80,
        Calculate_cap_emi!$I$14:$I$21&amp;"|"&amp;Calculate_cap_emi!$L$14:$L$21,
        Calculate_cap_emi!$BF$14:$BF$21, "Not found", 0),"HPl",_xlfn.XLOOKUP(E80&amp;"|"&amp;B80,
        Calculate_cap_emi!$I$14:$I$21&amp;"|"&amp;Calculate_cap_emi!$L$14:$L$21,
        Calculate_cap_emi!$BI$14:$BI$21, "Not found", 0),"Missing")</f>
        <v>725.11764705882354</v>
      </c>
    </row>
    <row r="81" spans="1:20" x14ac:dyDescent="0.25">
      <c r="A81" s="5" t="s">
        <v>10</v>
      </c>
      <c r="B81" s="5" t="str">
        <f t="shared" si="3"/>
        <v>Mod-H1</v>
      </c>
      <c r="C81" s="5" t="str">
        <f t="shared" si="4"/>
        <v>Mod</v>
      </c>
      <c r="D81" s="5" t="str">
        <f t="shared" si="5"/>
        <v>H1</v>
      </c>
      <c r="E81" s="5" t="s">
        <v>11</v>
      </c>
      <c r="F81" s="5" t="s">
        <v>17</v>
      </c>
      <c r="G81" s="5"/>
      <c r="H81" s="5" cm="1">
        <f t="array" ref="H81">_xlfn.SWITCH(F81,"HP",_xlfn.XLOOKUP(E81&amp;"|"&amp;B81,
        Calculate_cap_emi!$I$14:$I$21&amp;"|"&amp;Calculate_cap_emi!$L$14:$L$21,
        Calculate_cap_emi!$X$14:$X$21, "Not found", 0),"HPl",_xlfn.XLOOKUP(E81&amp;"|"&amp;B81,
        Calculate_cap_emi!$I$14:$I$21&amp;"|"&amp;Calculate_cap_emi!$L$14:$L$21,
        Calculate_cap_emi!$AA$14:$AA$21, "Not found", 0),)</f>
        <v>7.5</v>
      </c>
      <c r="I81" s="5"/>
      <c r="J81" s="5"/>
      <c r="K81" s="5"/>
      <c r="L81" s="5" cm="1">
        <f t="array" ref="L81">_xlfn.SWITCH(F81,"R",_xlfn.XLOOKUP(E81&amp;"|"&amp;B81,
        Calculate_cap_emi!$I$14:$I$21&amp;"|"&amp;Calculate_cap_emi!$L$14:$L$21,
        Calculate_cap_emi!$AC$14:$AC$21, "Not found", 0),"Rb",_xlfn.XLOOKUP(E81&amp;"|"&amp;B81,
        Calculate_cap_emi!$I$14:$I$21&amp;"|"&amp;Calculate_cap_emi!$L$14:$L$21,
        Calculate_cap_emi!$AE$14:$AE$21, "Not found", 0),"Rl",_xlfn.XLOOKUP(E81&amp;"|"&amp;B81,
        Calculate_cap_emi!$I$14:$I$21&amp;"|"&amp;Calculate_cap_emi!$L$14:$L$21,
        Calculate_cap_emi!$AF$14:$AF$21, "Not found", 0),"HP",_xlfn.XLOOKUP(E81&amp;"|"&amp;B81,
        Calculate_cap_emi!$I$14:$I$21&amp;"|"&amp;Calculate_cap_emi!$L$14:$L$21,
        Calculate_cap_emi!$AD$14:$AD$21, "Not found", 0),"HPl",_xlfn.XLOOKUP(E81&amp;"|"&amp;B81,
        Calculate_cap_emi!$I$14:$I$21&amp;"|"&amp;Calculate_cap_emi!$L$14:$L$21,
        Calculate_cap_emi!$AG$14:$AG$21, "Not found", 0),"Missing")</f>
        <v>799.23529411764707</v>
      </c>
      <c r="M81" s="5"/>
      <c r="N81" s="5"/>
      <c r="O81" s="5"/>
      <c r="P81" s="5"/>
      <c r="Q81" s="5" cm="1">
        <f t="array" ref="Q81">_xlfn.SWITCH(F81,"R",_xlfn.XLOOKUP(E81&amp;"|"&amp;B81,
        Calculate_cap_emi!$I$14:$I$21&amp;"|"&amp;Calculate_cap_emi!$L$14:$L$21,
        Calculate_cap_emi!$AJ$14:$AJ$21, "Not found", 0),"Rb",_xlfn.XLOOKUP(E81&amp;"|"&amp;B81,
        Calculate_cap_emi!$I$14:$I$21&amp;"|"&amp;Calculate_cap_emi!$L$14:$L$21,
        Calculate_cap_emi!$AL$14:$AL$21, "Not found", 0),"Rl",_xlfn.XLOOKUP(E81&amp;"|"&amp;B81,
        Calculate_cap_emi!$I$14:$I$21&amp;"|"&amp;Calculate_cap_emi!$L$14:$L$21,
        Calculate_cap_emi!$AM$14:$AM$21, "Not found", 0),"HP",_xlfn.XLOOKUP(E81&amp;"|"&amp;B81,
        Calculate_cap_emi!$I$14:$I$21&amp;"|"&amp;Calculate_cap_emi!$L$14:$L$21,
        Calculate_cap_emi!$AK$14:$AK$21, "Not found", 0),"HPl",_xlfn.XLOOKUP(E81&amp;"|"&amp;B81,
        Calculate_cap_emi!$I$14:$I$21&amp;"|"&amp;Calculate_cap_emi!$L$14:$L$21,
        Calculate_cap_emi!$AN$14:$AN$21, "Not found", 0),"Missing")</f>
        <v>0</v>
      </c>
      <c r="R81" s="5" cm="1">
        <f t="array" ref="R81">_xlfn.SWITCH(F81,"R",_xlfn.XLOOKUP(E81&amp;"|"&amp;B81,
        Calculate_cap_emi!$I$14:$I$21&amp;"|"&amp;Calculate_cap_emi!$L$14:$L$21,
        Calculate_cap_emi!$AQ$14:$AQ$21, "Not found", 0),"Rb",_xlfn.XLOOKUP(E81&amp;"|"&amp;B81,
        Calculate_cap_emi!$I$14:$I$21&amp;"|"&amp;Calculate_cap_emi!$L$14:$L$21,
        Calculate_cap_emi!$AS$14:$AS$21, "Not found", 0),"Rl",_xlfn.XLOOKUP(E81&amp;"|"&amp;B81,
        Calculate_cap_emi!$I$14:$I$21&amp;"|"&amp;Calculate_cap_emi!$L$14:$L$21,
        Calculate_cap_emi!$AT$14:$AT$21, "Not found", 0),"HP",_xlfn.XLOOKUP(E81&amp;"|"&amp;B81,
        Calculate_cap_emi!$I$14:$I$21&amp;"|"&amp;Calculate_cap_emi!$L$14:$L$21,
        Calculate_cap_emi!$AR$14:$AR$21, "Not found", 0),"HPl",_xlfn.XLOOKUP(E81&amp;"|"&amp;B81,
        Calculate_cap_emi!$I$14:$I$21&amp;"|"&amp;Calculate_cap_emi!$L$14:$L$21,
        Calculate_cap_emi!$AU$14:$AU$21, "Not found", 0),"Missing")</f>
        <v>32.117647058823529</v>
      </c>
      <c r="S81" s="5" cm="1">
        <f t="array" ref="S81">_xlfn.SWITCH(F81,"R",_xlfn.XLOOKUP(E81&amp;"|"&amp;B81,
        Calculate_cap_emi!$I$14:$I$21&amp;"|"&amp;Calculate_cap_emi!$L$14:$L$21,
        Calculate_cap_emi!$AX$14:$AX$21, "Not found", 0),"Rb",_xlfn.XLOOKUP(E81&amp;"|"&amp;B81,
        Calculate_cap_emi!$I$14:$I$21&amp;"|"&amp;Calculate_cap_emi!$L$14:$L$21,
        Calculate_cap_emi!$AZ$14:$AZ$21, "Not found", 0),"Rl",_xlfn.XLOOKUP(E81&amp;"|"&amp;B81,
        Calculate_cap_emi!$I$14:$I$21&amp;"|"&amp;Calculate_cap_emi!$L$14:$L$21,
        Calculate_cap_emi!$BA$14:$BA$21, "Not found", 0),"HP",_xlfn.XLOOKUP(E81&amp;"|"&amp;B81,
        Calculate_cap_emi!$I$14:$I$21&amp;"|"&amp;Calculate_cap_emi!$L$14:$L$21,
        Calculate_cap_emi!$AY$14:$AY$21, "Not found", 0),"HPl",_xlfn.XLOOKUP(E81&amp;"|"&amp;B81,
        Calculate_cap_emi!$I$14:$I$21&amp;"|"&amp;Calculate_cap_emi!$L$14:$L$21,
        Calculate_cap_emi!$BB$14:$BB$21, "Not found", 0),"Missing")</f>
        <v>115</v>
      </c>
      <c r="T81" s="5" cm="1">
        <f t="array" ref="T81">_xlfn.SWITCH(F81,"R",_xlfn.XLOOKUP(E81&amp;"|"&amp;B81,
        Calculate_cap_emi!$I$14:$I$21&amp;"|"&amp;Calculate_cap_emi!$L$14:$L$21,
        Calculate_cap_emi!$BE$14:$BE$21, "Not found", 0),"Rb",_xlfn.XLOOKUP(E81&amp;"|"&amp;B81,
        Calculate_cap_emi!$I$14:$I$21&amp;"|"&amp;Calculate_cap_emi!$L$14:$L$21,
        Calculate_cap_emi!$BG$14:$BG$21, "Not found", 0),"Rl",_xlfn.XLOOKUP(E81&amp;"|"&amp;B81,
        Calculate_cap_emi!$I$14:$I$21&amp;"|"&amp;Calculate_cap_emi!$L$14:$L$21,
        Calculate_cap_emi!$BH$14:$BH$21, "Not found", 0),"HP",_xlfn.XLOOKUP(E81&amp;"|"&amp;B81,
        Calculate_cap_emi!$I$14:$I$21&amp;"|"&amp;Calculate_cap_emi!$L$14:$L$21,
        Calculate_cap_emi!$BF$14:$BF$21, "Not found", 0),"HPl",_xlfn.XLOOKUP(E81&amp;"|"&amp;B81,
        Calculate_cap_emi!$I$14:$I$21&amp;"|"&amp;Calculate_cap_emi!$L$14:$L$21,
        Calculate_cap_emi!$BI$14:$BI$21, "Not found", 0),"Missing")</f>
        <v>725.11764705882354</v>
      </c>
    </row>
    <row r="82" spans="1:20" x14ac:dyDescent="0.25">
      <c r="A82" s="5"/>
      <c r="B82" s="5"/>
      <c r="C82" s="5"/>
      <c r="D82" s="5"/>
      <c r="E82" s="5"/>
      <c r="F82" s="5"/>
      <c r="G82" s="5" t="s">
        <v>13</v>
      </c>
      <c r="H82" s="5"/>
      <c r="I82" s="5"/>
      <c r="J82" s="5"/>
      <c r="K82" s="5" cm="1">
        <f t="array" ref="K82:K87">TRANSPOSE(Manufacture!C12:H12)</f>
        <v>135</v>
      </c>
      <c r="L82" s="8">
        <f>LOOKUP(K82,Manufacture!$C$12:$H$12,Manufacture!$C$14:$H$14)</f>
        <v>210</v>
      </c>
      <c r="M82" s="5"/>
      <c r="N82" s="5"/>
      <c r="O82" s="5"/>
      <c r="P82" s="5"/>
      <c r="Q82" s="5">
        <f>LOOKUP(K82,Distribution!$C$12:$H$12,Distribution!$C$14:$H$14)</f>
        <v>0</v>
      </c>
      <c r="R82" s="5">
        <f>LOOKUP(K82,Installation!$C$12:$H$12,Installation!$C$14:$H$14)</f>
        <v>5.3117647058823527</v>
      </c>
      <c r="S82" s="5">
        <f>LOOKUP(K82,EOL!$C$12:$H$12,EOL!$C$14:$H$14)</f>
        <v>22.235294117647058</v>
      </c>
      <c r="T82" s="5">
        <f>LOOKUP(K82,Other!$C$12:$H$12,Other!$C$14:$H$14)</f>
        <v>0</v>
      </c>
    </row>
    <row r="83" spans="1:20" x14ac:dyDescent="0.25">
      <c r="A83" s="5"/>
      <c r="B83" s="5"/>
      <c r="C83" s="5"/>
      <c r="D83" s="5"/>
      <c r="E83" s="5"/>
      <c r="F83" s="5"/>
      <c r="G83" s="5" t="s">
        <v>13</v>
      </c>
      <c r="H83" s="5"/>
      <c r="I83" s="5"/>
      <c r="J83" s="5"/>
      <c r="K83" s="5">
        <v>162</v>
      </c>
      <c r="L83" s="8">
        <f>LOOKUP(K83,Manufacture!$C$12:$H$12,Manufacture!$C$14:$H$14)</f>
        <v>237.1764705882353</v>
      </c>
      <c r="M83" s="5"/>
      <c r="N83" s="5"/>
      <c r="O83" s="5"/>
      <c r="P83" s="5"/>
      <c r="Q83" s="5">
        <f>LOOKUP(K83,Distribution!$C$12:$H$12,Distribution!$C$14:$H$14)</f>
        <v>0</v>
      </c>
      <c r="R83" s="5">
        <f>LOOKUP(K83,Installation!$C$12:$H$12,Installation!$C$14:$H$14)</f>
        <v>5.3117647058823527</v>
      </c>
      <c r="S83" s="5">
        <f>LOOKUP(K83,EOL!$C$12:$H$12,EOL!$C$14:$H$14)</f>
        <v>25.941176470588236</v>
      </c>
      <c r="T83" s="5">
        <f>LOOKUP(K83,Other!$C$12:$H$12,Other!$C$14:$H$14)</f>
        <v>0</v>
      </c>
    </row>
    <row r="84" spans="1:20" x14ac:dyDescent="0.25">
      <c r="A84" s="5"/>
      <c r="B84" s="5"/>
      <c r="C84" s="5"/>
      <c r="D84" s="5"/>
      <c r="E84" s="5"/>
      <c r="F84" s="5"/>
      <c r="G84" s="5" t="s">
        <v>13</v>
      </c>
      <c r="H84" s="5"/>
      <c r="I84" s="5"/>
      <c r="J84" s="5"/>
      <c r="K84" s="5">
        <v>180</v>
      </c>
      <c r="L84" s="8">
        <f>LOOKUP(K84,Manufacture!$C$12:$H$12,Manufacture!$C$14:$H$14)</f>
        <v>256.94117647058823</v>
      </c>
      <c r="M84" s="5"/>
      <c r="N84" s="5"/>
      <c r="O84" s="5"/>
      <c r="P84" s="5"/>
      <c r="Q84" s="5">
        <f>LOOKUP(K84,Distribution!$C$12:$H$12,Distribution!$C$14:$H$14)</f>
        <v>0</v>
      </c>
      <c r="R84" s="5">
        <f>LOOKUP(K84,Installation!$C$12:$H$12,Installation!$C$14:$H$14)</f>
        <v>5.3117647058823527</v>
      </c>
      <c r="S84" s="5">
        <f>LOOKUP(K84,EOL!$C$12:$H$12,EOL!$C$14:$H$14)</f>
        <v>28.411764705882351</v>
      </c>
      <c r="T84" s="5">
        <f>LOOKUP(K84,Other!$C$12:$H$12,Other!$C$14:$H$14)</f>
        <v>0</v>
      </c>
    </row>
    <row r="85" spans="1:20" x14ac:dyDescent="0.25">
      <c r="A85" s="5"/>
      <c r="B85" s="5"/>
      <c r="C85" s="5"/>
      <c r="D85" s="5"/>
      <c r="E85" s="5"/>
      <c r="F85" s="5"/>
      <c r="G85" s="5" t="s">
        <v>13</v>
      </c>
      <c r="H85" s="5"/>
      <c r="I85" s="5"/>
      <c r="J85" s="5"/>
      <c r="K85" s="5">
        <v>216</v>
      </c>
      <c r="L85" s="8">
        <f>LOOKUP(K85,Manufacture!$C$12:$H$12,Manufacture!$C$14:$H$14)</f>
        <v>302.64705882352939</v>
      </c>
      <c r="M85" s="5"/>
      <c r="N85" s="5"/>
      <c r="O85" s="5"/>
      <c r="P85" s="5"/>
      <c r="Q85" s="5">
        <f>LOOKUP(K85,Distribution!$C$12:$H$12,Distribution!$C$14:$H$14)</f>
        <v>0</v>
      </c>
      <c r="R85" s="5">
        <f>LOOKUP(K85,Installation!$C$12:$H$12,Installation!$C$14:$H$14)</f>
        <v>5.3117647058823527</v>
      </c>
      <c r="S85" s="5">
        <f>LOOKUP(K85,EOL!$C$12:$H$12,EOL!$C$14:$H$14)</f>
        <v>32.117647058823529</v>
      </c>
      <c r="T85" s="5">
        <f>LOOKUP(K85,Other!$C$12:$H$12,Other!$C$14:$H$14)</f>
        <v>0</v>
      </c>
    </row>
    <row r="86" spans="1:20" x14ac:dyDescent="0.25">
      <c r="A86" s="5"/>
      <c r="B86" s="5"/>
      <c r="C86" s="5"/>
      <c r="D86" s="5"/>
      <c r="E86" s="5"/>
      <c r="F86" s="5"/>
      <c r="G86" s="5" t="s">
        <v>13</v>
      </c>
      <c r="H86" s="5"/>
      <c r="I86" s="5"/>
      <c r="J86" s="5"/>
      <c r="K86" s="5">
        <v>300</v>
      </c>
      <c r="L86" s="8">
        <f>LOOKUP(K86,Manufacture!$C$12:$H$12,Manufacture!$C$14:$H$14)</f>
        <v>442.23529411764707</v>
      </c>
      <c r="M86" s="5"/>
      <c r="N86" s="5"/>
      <c r="O86" s="5"/>
      <c r="P86" s="5"/>
      <c r="Q86" s="5">
        <f>LOOKUP(K86,Distribution!$C$12:$H$12,Distribution!$C$14:$H$14)</f>
        <v>0</v>
      </c>
      <c r="R86" s="5">
        <f>LOOKUP(K86,Installation!$C$12:$H$12,Installation!$C$14:$H$14)</f>
        <v>6.1764705882352944</v>
      </c>
      <c r="S86" s="5">
        <f>LOOKUP(K86,EOL!$C$12:$H$12,EOL!$C$14:$H$14)</f>
        <v>42</v>
      </c>
      <c r="T86" s="5">
        <f>LOOKUP(K86,Other!$C$12:$H$12,Other!$C$14:$H$14)</f>
        <v>0</v>
      </c>
    </row>
    <row r="87" spans="1:20" x14ac:dyDescent="0.25">
      <c r="A87" s="5"/>
      <c r="B87" s="5"/>
      <c r="C87" s="5"/>
      <c r="D87" s="5"/>
      <c r="E87" s="5"/>
      <c r="F87" s="5"/>
      <c r="G87" s="5" t="s">
        <v>13</v>
      </c>
      <c r="H87" s="5"/>
      <c r="I87" s="5"/>
      <c r="J87" s="5"/>
      <c r="K87" s="5">
        <v>360</v>
      </c>
      <c r="L87" s="8">
        <f>LOOKUP(K87,Manufacture!$C$12:$H$12,Manufacture!$C$14:$H$14)</f>
        <v>578.11764705882354</v>
      </c>
      <c r="M87" s="5"/>
      <c r="N87" s="5"/>
      <c r="O87" s="5"/>
      <c r="P87" s="5"/>
      <c r="Q87" s="5">
        <f>LOOKUP(K87,Distribution!$C$12:$H$12,Distribution!$C$14:$H$14)</f>
        <v>0</v>
      </c>
      <c r="R87" s="5">
        <f>LOOKUP(K87,Installation!$C$12:$H$12,Installation!$C$14:$H$14)</f>
        <v>6.1764705882352944</v>
      </c>
      <c r="S87" s="5">
        <f>LOOKUP(K87,EOL!$C$12:$H$12,EOL!$C$14:$H$14)</f>
        <v>49.411764705882355</v>
      </c>
      <c r="T87" s="5">
        <f>LOOKUP(K87,Other!$C$12:$H$12,Other!$C$14:$H$14)</f>
        <v>0</v>
      </c>
    </row>
    <row r="88" spans="1:20" x14ac:dyDescent="0.25">
      <c r="A88" s="5"/>
      <c r="B88" s="5"/>
      <c r="C88" s="5"/>
      <c r="D88" s="5"/>
      <c r="E88" s="5"/>
      <c r="F88" s="5"/>
      <c r="G88" s="5" t="s">
        <v>64</v>
      </c>
      <c r="H88" s="5"/>
      <c r="I88" s="5"/>
      <c r="J88" s="5"/>
      <c r="K88" s="5">
        <v>162</v>
      </c>
      <c r="L88" s="8">
        <f>LOOKUP(K88,Manufacture!$C$12:$H$12,Manufacture!$C$14:$H$14)</f>
        <v>237.1764705882353</v>
      </c>
      <c r="M88" s="5"/>
      <c r="N88" s="5"/>
      <c r="O88" s="5"/>
      <c r="P88" s="5"/>
      <c r="Q88" s="5">
        <f>LOOKUP(K88,Distribution!$C$12:$H$12,Distribution!$C$14:$H$14)</f>
        <v>0</v>
      </c>
      <c r="R88" s="5">
        <f>LOOKUP(K88,Installation!$C$12:$H$12,Installation!$C$14:$H$14)</f>
        <v>5.3117647058823527</v>
      </c>
      <c r="S88" s="5">
        <f>LOOKUP(K88,EOL!$C$12:$H$12,EOL!$C$14:$H$14)</f>
        <v>25.941176470588236</v>
      </c>
      <c r="T88" s="5">
        <f>LOOKUP(K88,Other!$C$12:$H$12,Other!$C$14:$H$14)</f>
        <v>0</v>
      </c>
    </row>
    <row r="89" spans="1:20" x14ac:dyDescent="0.25">
      <c r="A89" s="5"/>
      <c r="B89" s="5"/>
      <c r="C89" s="5"/>
      <c r="D89" s="5"/>
      <c r="E89" s="5"/>
      <c r="F89" s="5"/>
      <c r="G89" s="5" t="s">
        <v>64</v>
      </c>
      <c r="H89" s="5"/>
      <c r="I89" s="5"/>
      <c r="J89" s="5"/>
      <c r="K89" s="5">
        <v>216</v>
      </c>
      <c r="L89" s="8">
        <f>LOOKUP(K89,Manufacture!$C$12:$H$12,Manufacture!$C$14:$H$14)</f>
        <v>302.64705882352939</v>
      </c>
      <c r="M89" s="5"/>
      <c r="N89" s="5"/>
      <c r="O89" s="5"/>
      <c r="P89" s="5"/>
      <c r="Q89" s="5">
        <f>LOOKUP(K89,Distribution!$C$12:$H$12,Distribution!$C$14:$H$14)</f>
        <v>0</v>
      </c>
      <c r="R89" s="5">
        <f>LOOKUP(K89,Installation!$C$12:$H$12,Installation!$C$14:$H$14)</f>
        <v>5.3117647058823527</v>
      </c>
      <c r="S89" s="5">
        <f>LOOKUP(K89,EOL!$C$12:$H$12,EOL!$C$14:$H$14)</f>
        <v>32.117647058823529</v>
      </c>
      <c r="T89" s="5">
        <f>LOOKUP(K89,Other!$C$12:$H$12,Other!$C$14:$H$14)</f>
        <v>0</v>
      </c>
    </row>
    <row r="90" spans="1:20" x14ac:dyDescent="0.25">
      <c r="A90" s="5"/>
      <c r="B90" s="5"/>
      <c r="C90" s="5"/>
      <c r="D90" s="5"/>
      <c r="E90" s="5"/>
      <c r="F90" s="5"/>
      <c r="G90" s="5" t="s">
        <v>64</v>
      </c>
      <c r="H90" s="5"/>
      <c r="I90" s="5"/>
      <c r="J90" s="5"/>
      <c r="K90" s="5">
        <v>360</v>
      </c>
      <c r="L90" s="8">
        <f>LOOKUP(K90,Manufacture!$C$12:$H$12,Manufacture!$C$14:$H$14)</f>
        <v>578.11764705882354</v>
      </c>
      <c r="M90" s="5"/>
      <c r="N90" s="5"/>
      <c r="O90" s="5"/>
      <c r="P90" s="5"/>
      <c r="Q90" s="5">
        <f>LOOKUP(K90,Distribution!$C$12:$H$12,Distribution!$C$14:$H$14)</f>
        <v>0</v>
      </c>
      <c r="R90" s="5">
        <f>LOOKUP(K90,Installation!$C$12:$H$12,Installation!$C$14:$H$14)</f>
        <v>6.1764705882352944</v>
      </c>
      <c r="S90" s="5">
        <f>LOOKUP(K90,EOL!$C$12:$H$12,EOL!$C$14:$H$14)</f>
        <v>49.411764705882355</v>
      </c>
      <c r="T90" s="5">
        <f>LOOKUP(K90,Other!$C$12:$H$12,Other!$C$14:$H$14)</f>
        <v>0</v>
      </c>
    </row>
    <row r="91" spans="1:20" x14ac:dyDescent="0.25">
      <c r="A91" s="5"/>
      <c r="B91" s="5"/>
      <c r="C91" s="5"/>
      <c r="D91" s="5"/>
      <c r="E91" s="5"/>
      <c r="F91" s="5"/>
      <c r="G91" s="5" t="s">
        <v>16</v>
      </c>
      <c r="H91" s="5"/>
      <c r="I91" s="5"/>
      <c r="J91" s="5"/>
      <c r="K91" s="5" cm="1">
        <f t="array" ref="K91:K96">TRANSPOSE(Manufacture!C15:H15)</f>
        <v>135</v>
      </c>
      <c r="L91" s="8">
        <f>LOOKUP(K91,Manufacture!$C$15:$H$15,Manufacture!$C$17:$H$17)</f>
        <v>509.18823529411759</v>
      </c>
      <c r="M91" s="5"/>
      <c r="N91" s="5"/>
      <c r="O91" s="5"/>
      <c r="P91" s="5"/>
      <c r="Q91" s="5">
        <f>LOOKUP(K91,Distribution!$C$15:$H$15,Distribution!$C$17:$H$17)</f>
        <v>0</v>
      </c>
      <c r="R91" s="5">
        <f>LOOKUP(K91,Installation!$C$15:$H$15,Installation!$C$17:$H$17)</f>
        <v>11.488235294117647</v>
      </c>
      <c r="S91" s="5">
        <f>LOOKUP(K91,EOL!$C$15:$H$15,EOL!$C$17:$H$17)</f>
        <v>66.384088235294129</v>
      </c>
      <c r="T91" s="5">
        <f>LOOKUP(K91,Other!$C$15:$H$15,Other!$C$17:$H$17)</f>
        <v>276.70588235294116</v>
      </c>
    </row>
    <row r="92" spans="1:20" x14ac:dyDescent="0.25">
      <c r="A92" s="5"/>
      <c r="B92" s="5"/>
      <c r="C92" s="5"/>
      <c r="D92" s="5"/>
      <c r="E92" s="5"/>
      <c r="F92" s="5"/>
      <c r="G92" s="5" t="s">
        <v>16</v>
      </c>
      <c r="H92" s="5"/>
      <c r="I92" s="5"/>
      <c r="J92" s="5"/>
      <c r="K92" s="5">
        <v>162</v>
      </c>
      <c r="L92" s="8">
        <f>LOOKUP(K92,Manufacture!$C$15:$H$15,Manufacture!$C$17:$H$17)</f>
        <v>561.68823529411759</v>
      </c>
      <c r="M92" s="5"/>
      <c r="N92" s="5"/>
      <c r="O92" s="5"/>
      <c r="P92" s="5"/>
      <c r="Q92" s="5">
        <f>LOOKUP(K92,Distribution!$C$15:$H$15,Distribution!$C$17:$H$17)</f>
        <v>0</v>
      </c>
      <c r="R92" s="5">
        <f>LOOKUP(K92,Installation!$C$15:$H$15,Installation!$C$17:$H$17)</f>
        <v>14.576470588235296</v>
      </c>
      <c r="S92" s="5">
        <f>LOOKUP(K92,EOL!$C$15:$H$15,EOL!$C$17:$H$17)</f>
        <v>75.979729411764694</v>
      </c>
      <c r="T92" s="5">
        <f>LOOKUP(K92,Other!$C$15:$H$15,Other!$C$17:$H$17)</f>
        <v>276.70588235294116</v>
      </c>
    </row>
    <row r="93" spans="1:20" x14ac:dyDescent="0.25">
      <c r="A93" s="5"/>
      <c r="B93" s="5"/>
      <c r="C93" s="5"/>
      <c r="D93" s="5"/>
      <c r="E93" s="5"/>
      <c r="F93" s="5"/>
      <c r="G93" s="5" t="s">
        <v>16</v>
      </c>
      <c r="H93" s="5"/>
      <c r="I93" s="5"/>
      <c r="J93" s="5"/>
      <c r="K93" s="5">
        <v>180</v>
      </c>
      <c r="L93" s="8">
        <f>LOOKUP(K93,Manufacture!$C$15:$H$15,Manufacture!$C$17:$H$17)</f>
        <v>596.7705882352941</v>
      </c>
      <c r="M93" s="5"/>
      <c r="N93" s="5"/>
      <c r="O93" s="5"/>
      <c r="P93" s="5"/>
      <c r="Q93" s="5">
        <f>LOOKUP(K93,Distribution!$C$15:$H$15,Distribution!$C$17:$H$17)</f>
        <v>0</v>
      </c>
      <c r="R93" s="5">
        <f>LOOKUP(K93,Installation!$C$15:$H$15,Installation!$C$17:$H$17)</f>
        <v>16.676470588235293</v>
      </c>
      <c r="S93" s="5">
        <f>LOOKUP(K93,EOL!$C$15:$H$15,EOL!$C$17:$H$17)</f>
        <v>82.37682352941178</v>
      </c>
      <c r="T93" s="5">
        <f>LOOKUP(K93,Other!$C$15:$H$15,Other!$C$17:$H$17)</f>
        <v>276.70588235294116</v>
      </c>
    </row>
    <row r="94" spans="1:20" x14ac:dyDescent="0.25">
      <c r="A94" s="5"/>
      <c r="B94" s="5"/>
      <c r="C94" s="5"/>
      <c r="D94" s="5"/>
      <c r="E94" s="5"/>
      <c r="F94" s="5"/>
      <c r="G94" s="5" t="s">
        <v>16</v>
      </c>
      <c r="H94" s="5"/>
      <c r="I94" s="5"/>
      <c r="J94" s="5"/>
      <c r="K94" s="5">
        <v>216</v>
      </c>
      <c r="L94" s="8">
        <f>LOOKUP(K94,Manufacture!$C$15:$H$15,Manufacture!$C$17:$H$17)</f>
        <v>666.935294117647</v>
      </c>
      <c r="M94" s="5"/>
      <c r="N94" s="5"/>
      <c r="O94" s="5"/>
      <c r="P94" s="5"/>
      <c r="Q94" s="5">
        <f>LOOKUP(K94,Distribution!$C$15:$H$15,Distribution!$C$17:$H$17)</f>
        <v>0</v>
      </c>
      <c r="R94" s="5">
        <f>LOOKUP(K94,Installation!$C$15:$H$15,Installation!$C$17:$H$17)</f>
        <v>20.752941176470589</v>
      </c>
      <c r="S94" s="5">
        <f>LOOKUP(K94,EOL!$C$15:$H$15,EOL!$C$17:$H$17)</f>
        <v>95.171011764705881</v>
      </c>
      <c r="T94" s="5">
        <f>LOOKUP(K94,Other!$C$15:$H$15,Other!$C$17:$H$17)</f>
        <v>276.70588235294116</v>
      </c>
    </row>
    <row r="95" spans="1:20" x14ac:dyDescent="0.25">
      <c r="A95" s="5"/>
      <c r="B95" s="5"/>
      <c r="C95" s="5"/>
      <c r="D95" s="5"/>
      <c r="E95" s="5"/>
      <c r="F95" s="5"/>
      <c r="G95" s="5" t="s">
        <v>16</v>
      </c>
      <c r="H95" s="5"/>
      <c r="I95" s="5"/>
      <c r="J95" s="5"/>
      <c r="K95" s="5">
        <v>300</v>
      </c>
      <c r="L95" s="8">
        <f>LOOKUP(K95,Manufacture!$C$15:$H$15,Manufacture!$C$17:$H$17)</f>
        <v>830.48823529411766</v>
      </c>
      <c r="M95" s="5"/>
      <c r="N95" s="5"/>
      <c r="O95" s="5"/>
      <c r="P95" s="5"/>
      <c r="Q95" s="5">
        <f>LOOKUP(K95,Distribution!$C$15:$H$15,Distribution!$C$17:$H$17)</f>
        <v>0</v>
      </c>
      <c r="R95" s="5">
        <f>LOOKUP(K95,Installation!$C$15:$H$15,Installation!$C$17:$H$17)</f>
        <v>30.264705882352942</v>
      </c>
      <c r="S95" s="5">
        <f>LOOKUP(K95,EOL!$C$15:$H$15,EOL!$C$17:$H$17)</f>
        <v>125.02411764705884</v>
      </c>
      <c r="T95" s="5">
        <f>LOOKUP(K95,Other!$C$15:$H$15,Other!$C$17:$H$17)</f>
        <v>276.70588235294116</v>
      </c>
    </row>
    <row r="96" spans="1:20" x14ac:dyDescent="0.25">
      <c r="A96" s="5"/>
      <c r="B96" s="5"/>
      <c r="C96" s="5"/>
      <c r="D96" s="5"/>
      <c r="E96" s="5"/>
      <c r="F96" s="5"/>
      <c r="G96" s="5" t="s">
        <v>16</v>
      </c>
      <c r="H96" s="5"/>
      <c r="I96" s="5"/>
      <c r="J96" s="5"/>
      <c r="K96" s="5">
        <v>360</v>
      </c>
      <c r="L96" s="8">
        <f>LOOKUP(K96,Manufacture!$C$15:$H$15,Manufacture!$C$17:$H$17)</f>
        <v>947.34705882352944</v>
      </c>
      <c r="M96" s="5"/>
      <c r="N96" s="5"/>
      <c r="O96" s="5"/>
      <c r="P96" s="5"/>
      <c r="Q96" s="5">
        <f>LOOKUP(K96,Distribution!$C$15:$H$15,Distribution!$C$17:$H$17)</f>
        <v>0</v>
      </c>
      <c r="R96" s="5">
        <f>LOOKUP(K96,Installation!$C$15:$H$15,Installation!$C$17:$H$17)</f>
        <v>37.058823529411768</v>
      </c>
      <c r="S96" s="5">
        <f>LOOKUP(K96,EOL!$C$15:$H$15,EOL!$C$17:$H$17)</f>
        <v>146.34776470588235</v>
      </c>
      <c r="T96" s="5">
        <f>LOOKUP(K96,Other!$C$15:$H$15,Other!$C$17:$H$17)</f>
        <v>276.70588235294116</v>
      </c>
    </row>
    <row r="97" spans="1:20" x14ac:dyDescent="0.25">
      <c r="A97" s="5"/>
      <c r="B97" s="5"/>
      <c r="C97" s="5"/>
      <c r="D97" s="5"/>
      <c r="E97" s="5"/>
      <c r="F97" s="5"/>
      <c r="G97" s="5" t="s">
        <v>65</v>
      </c>
      <c r="H97" s="5"/>
      <c r="I97" s="5"/>
      <c r="J97" s="5"/>
      <c r="K97" s="5">
        <v>162</v>
      </c>
      <c r="L97" s="8">
        <f>LOOKUP(K97,Manufacture!$C$15:$H$15,Manufacture!$C$17:$H$17)</f>
        <v>561.68823529411759</v>
      </c>
      <c r="M97" s="5"/>
      <c r="N97" s="5"/>
      <c r="O97" s="5"/>
      <c r="P97" s="5"/>
      <c r="Q97" s="5">
        <f>LOOKUP(K97,Distribution!$C$15:$H$15,Distribution!$C$17:$H$17)</f>
        <v>0</v>
      </c>
      <c r="R97" s="5">
        <f>LOOKUP(K97,Installation!$C$15:$H$15,Installation!$C$17:$H$17)</f>
        <v>14.576470588235296</v>
      </c>
      <c r="S97" s="5">
        <f>LOOKUP(K97,EOL!$C$15:$H$15,EOL!$C$17:$H$17)</f>
        <v>75.979729411764694</v>
      </c>
      <c r="T97" s="5">
        <f>LOOKUP(K97,Other!$C$15:$H$15,Other!$C$17:$H$17)</f>
        <v>276.70588235294116</v>
      </c>
    </row>
    <row r="98" spans="1:20" x14ac:dyDescent="0.25">
      <c r="A98" s="5"/>
      <c r="B98" s="5"/>
      <c r="C98" s="5"/>
      <c r="D98" s="5"/>
      <c r="E98" s="5"/>
      <c r="F98" s="5"/>
      <c r="G98" s="5" t="s">
        <v>65</v>
      </c>
      <c r="H98" s="5"/>
      <c r="I98" s="5"/>
      <c r="J98" s="5"/>
      <c r="K98" s="5">
        <v>216</v>
      </c>
      <c r="L98" s="8">
        <f>LOOKUP(K98,Manufacture!$C$15:$H$15,Manufacture!$C$17:$H$17)</f>
        <v>666.935294117647</v>
      </c>
      <c r="M98" s="5"/>
      <c r="N98" s="5"/>
      <c r="O98" s="5"/>
      <c r="P98" s="5"/>
      <c r="Q98" s="5">
        <f>LOOKUP(K98,Distribution!$C$15:$H$15,Distribution!$C$17:$H$17)</f>
        <v>0</v>
      </c>
      <c r="R98" s="5">
        <f>LOOKUP(K98,Installation!$C$15:$H$15,Installation!$C$17:$H$17)</f>
        <v>20.752941176470589</v>
      </c>
      <c r="S98" s="5">
        <f>LOOKUP(K98,EOL!$C$15:$H$15,EOL!$C$17:$H$17)</f>
        <v>95.171011764705881</v>
      </c>
      <c r="T98" s="5">
        <f>LOOKUP(K98,Other!$C$15:$H$15,Other!$C$17:$H$17)</f>
        <v>276.70588235294116</v>
      </c>
    </row>
    <row r="99" spans="1:20" x14ac:dyDescent="0.25">
      <c r="A99" s="5"/>
      <c r="B99" s="5"/>
      <c r="C99" s="5"/>
      <c r="D99" s="5"/>
      <c r="E99" s="5"/>
      <c r="F99" s="5"/>
      <c r="G99" s="5" t="s">
        <v>65</v>
      </c>
      <c r="H99" s="5"/>
      <c r="I99" s="5"/>
      <c r="J99" s="5"/>
      <c r="K99" s="5">
        <v>360</v>
      </c>
      <c r="L99" s="8">
        <f>LOOKUP(K99,Manufacture!$C$15:$H$15,Manufacture!$C$17:$H$17)</f>
        <v>947.34705882352944</v>
      </c>
      <c r="M99" s="5"/>
      <c r="N99" s="5"/>
      <c r="O99" s="5"/>
      <c r="P99" s="5"/>
      <c r="Q99" s="5">
        <f>LOOKUP(K99,Distribution!$C$15:$H$15,Distribution!$C$17:$H$17)</f>
        <v>0</v>
      </c>
      <c r="R99" s="5">
        <f>LOOKUP(K99,Installation!$C$15:$H$15,Installation!$C$17:$H$17)</f>
        <v>37.058823529411768</v>
      </c>
      <c r="S99" s="5">
        <f>LOOKUP(K99,EOL!$C$15:$H$15,EOL!$C$17:$H$17)</f>
        <v>146.34776470588235</v>
      </c>
      <c r="T99" s="5">
        <f>LOOKUP(K99,Other!$C$15:$H$15,Other!$C$17:$H$17)</f>
        <v>276.70588235294116</v>
      </c>
    </row>
    <row r="100" spans="1:20" x14ac:dyDescent="0.25">
      <c r="A100" s="5"/>
      <c r="B100" s="5" t="str">
        <f>CONCATENATE(C100, "-", "Nom")</f>
        <v>Mass-Nom</v>
      </c>
      <c r="C100" s="5" t="s">
        <v>37</v>
      </c>
      <c r="D100" s="5" t="str">
        <f t="shared" si="5"/>
        <v>Nom</v>
      </c>
      <c r="E100" s="5" t="s">
        <v>3</v>
      </c>
      <c r="F100" s="5" t="s">
        <v>54</v>
      </c>
      <c r="G100" s="5" t="s">
        <v>54</v>
      </c>
      <c r="H100" s="5">
        <v>8.5</v>
      </c>
      <c r="I100" s="5"/>
      <c r="J100" s="5">
        <f>_xlfn.CEILING.MATH(H100,1)</f>
        <v>9</v>
      </c>
      <c r="K100" s="5">
        <v>200</v>
      </c>
      <c r="L100" s="8" cm="1">
        <f t="array" ref="L100">_xlfn.SWITCH(K100,200,_xlfn.XLOOKUP(J100,Manufacture!$C$18:$N$18,Manufacture!$C$20:$N$20) + _xlfn.XLOOKUP(B100&amp;"|"&amp;E100,
        Calculate_cap_emi!$L$14:$L$21&amp;"|"&amp;Calculate_cap_emi!$I$14:$I$21,
        Calculate_cap_emi!$AI$14:$AI$21, "Not found", 0), LOOKUP(K100,Manufacture!$C$24:$D$24,Manufacture!$C$26:$D$26) + _xlfn.XLOOKUP(J100,Manufacture!$C$18:$N$18,Manufacture!$C$20:$N$20) + _xlfn.XLOOKUP(B100&amp;"|"&amp;E100,
        Calculate_cap_emi!$L$14:$L$21&amp;"|"&amp;Calculate_cap_emi!$I$14:$I$21,
        Calculate_cap_emi!$AI$14:$AI$21, "Not found", 0))</f>
        <v>2778.0368823529411</v>
      </c>
      <c r="M100" s="8">
        <f>_xlfn.XLOOKUP(J100,Manufacture!$C$18:$N$18,Manufacture!$C$20:$N$20)</f>
        <v>1701.7868823529411</v>
      </c>
      <c r="N100" s="8" cm="1">
        <f t="array" ref="N100">_xlfn.SWITCH(K100,200,0,LOOKUP(K100,Manufacture!$C$24:$D$24,Manufacture!$C$26:$D$26))</f>
        <v>0</v>
      </c>
      <c r="O100" s="5" cm="1">
        <f t="array" ref="O100">_xlfn.XLOOKUP(B100&amp;"|"&amp;E100,
        Calculate_cap_emi!$L$14:$L$21&amp;"|"&amp;Calculate_cap_emi!$I$14:$I$21,
        Calculate_cap_emi!$AI$14:$AI$21, "Not found", 0)</f>
        <v>1076.25</v>
      </c>
      <c r="P100" s="8">
        <f>SUM(M100:O100)</f>
        <v>2778.0368823529411</v>
      </c>
      <c r="Q100" s="8" cm="1">
        <f t="array" ref="Q100">_xlfn.SWITCH(K100,200,_xlfn.XLOOKUP(J100,Distribution!$C$18:$N$18,Distribution!$C$20:$N$20) + _xlfn.XLOOKUP(B100&amp;"|"&amp;E100,
        Calculate_cap_emi!$L$14:$L$21&amp;"|"&amp;Calculate_cap_emi!$I$14:$I$21,
        Calculate_cap_emi!$AP$14:$AP$21, "Not found", 0), LOOKUP(K100,Distribution!$C$24:$D$24,Distribution!$C$26:$D$26) + _xlfn.XLOOKUP(J100,Distribution!$C$18:$N$18,Distribution!$C$20:$N$20) + _xlfn.XLOOKUP(B100&amp;"|"&amp;E100,
        Calculate_cap_emi!$L$14:$L$21&amp;"|"&amp;Calculate_cap_emi!$I$14:$I$21,
        Calculate_cap_emi!$AP$14:$AP$21, "Not found", 0))</f>
        <v>0</v>
      </c>
      <c r="R100" s="8" cm="1">
        <f t="array" ref="R100">_xlfn.SWITCH(K100,200,_xlfn.XLOOKUP(J100,Installation!$C$18:$N$18,Installation!$C$20:$N$20) + _xlfn.XLOOKUP(B100&amp;"|"&amp;E100,
        Calculate_cap_emi!$L$14:$L$21&amp;"|"&amp;Calculate_cap_emi!$I$14:$I$21,
        Calculate_cap_emi!$AW$14:$AW$21, "Not found", 0), LOOKUP(K100,Installation!$C$24:$D$24,Installation!$C$26:$D$26) + _xlfn.XLOOKUP(J100,Installation!$C$18:$N$18,Installation!$C$20:$N$20) + _xlfn.XLOOKUP(B100&amp;"|"&amp;E100,
        Calculate_cap_emi!$L$14:$L$21&amp;"|"&amp;Calculate_cap_emi!$I$14:$I$21,
        Calculate_cap_emi!$AW$14:$AW$21, "Not found", 0))</f>
        <v>103.98829411764706</v>
      </c>
      <c r="S100" s="8" cm="1">
        <f t="array" ref="S100">_xlfn.SWITCH(K100,200,_xlfn.XLOOKUP(J100,EOL!$C$18:$N$18,EOL!$C$20:$N$20) + _xlfn.XLOOKUP(B100&amp;"|"&amp;E100,
        Calculate_cap_emi!$L$14:$L$21&amp;"|"&amp;Calculate_cap_emi!$I$14:$I$21,
        Calculate_cap_emi!$BD$14:$BD$21, "Not found", 0), LOOKUP(K100,EOL!$C$24:$D$24,EOL!$C$26:$D$26) + _xlfn.XLOOKUP(J100,EOL!$C$18:$N$18,EOL!$C$20:$N$20) + _xlfn.XLOOKUP(B100&amp;"|"&amp;E100,
        Calculate_cap_emi!$L$14:$L$21&amp;"|"&amp;Calculate_cap_emi!$I$14:$I$21,
        Calculate_cap_emi!$BD$14:$BD$21, "Not found", 0))</f>
        <v>481.33358823529414</v>
      </c>
      <c r="T100" s="8" cm="1">
        <f t="array" ref="T100">_xlfn.SWITCH(K100,200,_xlfn.XLOOKUP(J100,Other!$C$18:$N$18,Other!$C$20:$N$20) + _xlfn.XLOOKUP(B100&amp;"|"&amp;E100,
        Calculate_cap_emi!$L$14:$L$21&amp;"|"&amp;Calculate_cap_emi!$I$14:$I$21,
        Calculate_cap_emi!$BK$14:$BK$21, "Not found", 0), LOOKUP(K100,Other!$C$24:$D$24,Other!$C$26:$D$26) + _xlfn.XLOOKUP(J100,Other!$C$18:$N$18,Other!$C$20:$N$20) + _xlfn.XLOOKUP(B100&amp;"|"&amp;E100,
        Calculate_cap_emi!$L$14:$L$21&amp;"|"&amp;Calculate_cap_emi!$I$14:$I$21,
        Calculate_cap_emi!$BK$14:$BK$21, "Not found", 0))</f>
        <v>1843.0452352941177</v>
      </c>
    </row>
    <row r="101" spans="1:20" x14ac:dyDescent="0.25">
      <c r="A101" s="5"/>
      <c r="B101" s="5" t="str">
        <f t="shared" ref="B101:B147" si="6">CONCATENATE(C101, "-", "Nom")</f>
        <v>Mass-Nom</v>
      </c>
      <c r="C101" s="5" t="s">
        <v>37</v>
      </c>
      <c r="D101" s="5" t="str">
        <f t="shared" si="5"/>
        <v>Nom</v>
      </c>
      <c r="E101" s="5" t="s">
        <v>3</v>
      </c>
      <c r="F101" s="5" t="s">
        <v>54</v>
      </c>
      <c r="G101" s="5" t="s">
        <v>54</v>
      </c>
      <c r="H101" s="5">
        <v>11.2</v>
      </c>
      <c r="I101" s="5"/>
      <c r="J101" s="5">
        <f t="shared" ref="J101:J147" si="7">_xlfn.CEILING.MATH(H101,1)</f>
        <v>12</v>
      </c>
      <c r="K101" s="5">
        <v>200</v>
      </c>
      <c r="L101" s="8" cm="1">
        <f t="array" ref="L101">_xlfn.SWITCH(K101,200,_xlfn.XLOOKUP(J101,Manufacture!$C$18:$N$18,Manufacture!$C$20:$N$20) + _xlfn.XLOOKUP(B101&amp;"|"&amp;E101,
        Calculate_cap_emi!$L$14:$L$21&amp;"|"&amp;Calculate_cap_emi!$I$14:$I$21,
        Calculate_cap_emi!$AI$14:$AI$21, "Not found", 0), LOOKUP(K101,Manufacture!$C$24:$D$24,Manufacture!$C$26:$D$26) + _xlfn.XLOOKUP(J101,Manufacture!$C$18:$N$18,Manufacture!$C$20:$N$20) + _xlfn.XLOOKUP(B101&amp;"|"&amp;E101,
        Calculate_cap_emi!$L$14:$L$21&amp;"|"&amp;Calculate_cap_emi!$I$14:$I$21,
        Calculate_cap_emi!$AI$14:$AI$21, "Not found", 0))</f>
        <v>2999.2521176470586</v>
      </c>
      <c r="M101" s="8">
        <f>_xlfn.XLOOKUP(J101,Manufacture!$C$18:$N$18,Manufacture!$C$20:$N$20)</f>
        <v>1923.0021176470586</v>
      </c>
      <c r="N101" s="8" cm="1">
        <f t="array" ref="N101">_xlfn.SWITCH(K101,200,0,LOOKUP(K101,Manufacture!$C$24:$D$24,Manufacture!$C$26:$D$26))</f>
        <v>0</v>
      </c>
      <c r="O101" s="5" cm="1">
        <f t="array" ref="O101">_xlfn.XLOOKUP(B101&amp;"|"&amp;E101,
        Calculate_cap_emi!$L$14:$L$21&amp;"|"&amp;Calculate_cap_emi!$I$14:$I$21,
        Calculate_cap_emi!$AI$14:$AI$21, "Not found", 0)</f>
        <v>1076.25</v>
      </c>
      <c r="P101" s="8">
        <f t="shared" ref="P101:P147" si="8">SUM(M101:O101)</f>
        <v>2999.2521176470586</v>
      </c>
      <c r="Q101" s="8" cm="1">
        <f t="array" ref="Q101">_xlfn.SWITCH(K101,200,_xlfn.XLOOKUP(J101,Distribution!$C$18:$N$18,Distribution!$C$20:$N$20) + _xlfn.XLOOKUP(B101&amp;"|"&amp;E101,
        Calculate_cap_emi!$L$14:$L$21&amp;"|"&amp;Calculate_cap_emi!$I$14:$I$21,
        Calculate_cap_emi!$AP$14:$AP$21, "Not found", 0), LOOKUP(K101,Distribution!$C$24:$D$24,Distribution!$C$26:$D$26) + _xlfn.XLOOKUP(J101,Distribution!$C$18:$N$18,Distribution!$C$20:$N$20) + _xlfn.XLOOKUP(B101&amp;"|"&amp;E101,
        Calculate_cap_emi!$L$14:$L$21&amp;"|"&amp;Calculate_cap_emi!$I$14:$I$21,
        Calculate_cap_emi!$AP$14:$AP$21, "Not found", 0))</f>
        <v>0</v>
      </c>
      <c r="R101" s="8" cm="1">
        <f t="array" ref="R101">_xlfn.SWITCH(K101,200,_xlfn.XLOOKUP(J101,Installation!$C$18:$N$18,Installation!$C$20:$N$20) + _xlfn.XLOOKUP(B101&amp;"|"&amp;E101,
        Calculate_cap_emi!$L$14:$L$21&amp;"|"&amp;Calculate_cap_emi!$I$14:$I$21,
        Calculate_cap_emi!$AW$14:$AW$21, "Not found", 0), LOOKUP(K101,Installation!$C$24:$D$24,Installation!$C$26:$D$26) + _xlfn.XLOOKUP(J101,Installation!$C$18:$N$18,Installation!$C$20:$N$20) + _xlfn.XLOOKUP(B101&amp;"|"&amp;E101,
        Calculate_cap_emi!$L$14:$L$21&amp;"|"&amp;Calculate_cap_emi!$I$14:$I$21,
        Calculate_cap_emi!$AW$14:$AW$21, "Not found", 0))</f>
        <v>143.38182352941178</v>
      </c>
      <c r="S101" s="8" cm="1">
        <f t="array" ref="S101">_xlfn.SWITCH(K101,200,_xlfn.XLOOKUP(J101,EOL!$C$18:$N$18,EOL!$C$20:$N$20) + _xlfn.XLOOKUP(B101&amp;"|"&amp;E101,
        Calculate_cap_emi!$L$14:$L$21&amp;"|"&amp;Calculate_cap_emi!$I$14:$I$21,
        Calculate_cap_emi!$BD$14:$BD$21, "Not found", 0), LOOKUP(K101,EOL!$C$24:$D$24,EOL!$C$26:$D$26) + _xlfn.XLOOKUP(J101,EOL!$C$18:$N$18,EOL!$C$20:$N$20) + _xlfn.XLOOKUP(B101&amp;"|"&amp;E101,
        Calculate_cap_emi!$L$14:$L$21&amp;"|"&amp;Calculate_cap_emi!$I$14:$I$21,
        Calculate_cap_emi!$BD$14:$BD$21, "Not found", 0))</f>
        <v>526.00429411764708</v>
      </c>
      <c r="T101" s="8" cm="1">
        <f t="array" ref="T101">_xlfn.SWITCH(K101,200,_xlfn.XLOOKUP(J101,Other!$C$18:$N$18,Other!$C$20:$N$20) + _xlfn.XLOOKUP(B101&amp;"|"&amp;E101,
        Calculate_cap_emi!$L$14:$L$21&amp;"|"&amp;Calculate_cap_emi!$I$14:$I$21,
        Calculate_cap_emi!$BK$14:$BK$21, "Not found", 0), LOOKUP(K101,Other!$C$24:$D$24,Other!$C$26:$D$26) + _xlfn.XLOOKUP(J101,Other!$C$18:$N$18,Other!$C$20:$N$20) + _xlfn.XLOOKUP(B101&amp;"|"&amp;E101,
        Calculate_cap_emi!$L$14:$L$21&amp;"|"&amp;Calculate_cap_emi!$I$14:$I$21,
        Calculate_cap_emi!$BK$14:$BK$21, "Not found", 0))</f>
        <v>1946.6098235294116</v>
      </c>
    </row>
    <row r="102" spans="1:20" x14ac:dyDescent="0.25">
      <c r="A102" s="5"/>
      <c r="B102" s="5" t="str">
        <f t="shared" si="6"/>
        <v>Mass-Nom</v>
      </c>
      <c r="C102" s="5" t="s">
        <v>37</v>
      </c>
      <c r="D102" s="5" t="str">
        <f t="shared" si="5"/>
        <v>Nom</v>
      </c>
      <c r="E102" s="5" t="s">
        <v>3</v>
      </c>
      <c r="F102" s="5" t="s">
        <v>54</v>
      </c>
      <c r="G102" s="5" t="s">
        <v>54</v>
      </c>
      <c r="H102" s="5">
        <v>14</v>
      </c>
      <c r="I102" s="5"/>
      <c r="J102" s="5">
        <f t="shared" si="7"/>
        <v>14</v>
      </c>
      <c r="K102" s="5">
        <v>200</v>
      </c>
      <c r="L102" s="8" cm="1">
        <f t="array" ref="L102">_xlfn.SWITCH(K102,200,_xlfn.XLOOKUP(J102,Manufacture!$C$18:$N$18,Manufacture!$C$20:$N$20) + _xlfn.XLOOKUP(B102&amp;"|"&amp;E102,
        Calculate_cap_emi!$L$14:$L$21&amp;"|"&amp;Calculate_cap_emi!$I$14:$I$21,
        Calculate_cap_emi!$AI$14:$AI$21, "Not found", 0), LOOKUP(K102,Manufacture!$C$24:$D$24,Manufacture!$C$26:$D$26) + _xlfn.XLOOKUP(J102,Manufacture!$C$18:$N$18,Manufacture!$C$20:$N$20) + _xlfn.XLOOKUP(B102&amp;"|"&amp;E102,
        Calculate_cap_emi!$L$14:$L$21&amp;"|"&amp;Calculate_cap_emi!$I$14:$I$21,
        Calculate_cap_emi!$AI$14:$AI$21, "Not found", 0))</f>
        <v>3146.7289411764705</v>
      </c>
      <c r="M102" s="8">
        <f>_xlfn.XLOOKUP(J102,Manufacture!$C$18:$N$18,Manufacture!$C$20:$N$20)</f>
        <v>2070.4789411764705</v>
      </c>
      <c r="N102" s="8" cm="1">
        <f t="array" ref="N102">_xlfn.SWITCH(K102,200,0,LOOKUP(K102,Manufacture!$C$24:$D$24,Manufacture!$C$26:$D$26))</f>
        <v>0</v>
      </c>
      <c r="O102" s="5" cm="1">
        <f t="array" ref="O102">_xlfn.XLOOKUP(B102&amp;"|"&amp;E102,
        Calculate_cap_emi!$L$14:$L$21&amp;"|"&amp;Calculate_cap_emi!$I$14:$I$21,
        Calculate_cap_emi!$AI$14:$AI$21, "Not found", 0)</f>
        <v>1076.25</v>
      </c>
      <c r="P102" s="8">
        <f t="shared" si="8"/>
        <v>3146.7289411764705</v>
      </c>
      <c r="Q102" s="8" cm="1">
        <f t="array" ref="Q102">_xlfn.SWITCH(K102,200,_xlfn.XLOOKUP(J102,Distribution!$C$18:$N$18,Distribution!$C$20:$N$20) + _xlfn.XLOOKUP(B102&amp;"|"&amp;E102,
        Calculate_cap_emi!$L$14:$L$21&amp;"|"&amp;Calculate_cap_emi!$I$14:$I$21,
        Calculate_cap_emi!$AP$14:$AP$21, "Not found", 0), LOOKUP(K102,Distribution!$C$24:$D$24,Distribution!$C$26:$D$26) + _xlfn.XLOOKUP(J102,Distribution!$C$18:$N$18,Distribution!$C$20:$N$20) + _xlfn.XLOOKUP(B102&amp;"|"&amp;E102,
        Calculate_cap_emi!$L$14:$L$21&amp;"|"&amp;Calculate_cap_emi!$I$14:$I$21,
        Calculate_cap_emi!$AP$14:$AP$21, "Not found", 0))</f>
        <v>0</v>
      </c>
      <c r="R102" s="8" cm="1">
        <f t="array" ref="R102">_xlfn.SWITCH(K102,200,_xlfn.XLOOKUP(J102,Installation!$C$18:$N$18,Installation!$C$20:$N$20) + _xlfn.XLOOKUP(B102&amp;"|"&amp;E102,
        Calculate_cap_emi!$L$14:$L$21&amp;"|"&amp;Calculate_cap_emi!$I$14:$I$21,
        Calculate_cap_emi!$AW$14:$AW$21, "Not found", 0), LOOKUP(K102,Installation!$C$24:$D$24,Installation!$C$26:$D$26) + _xlfn.XLOOKUP(J102,Installation!$C$18:$N$18,Installation!$C$20:$N$20) + _xlfn.XLOOKUP(B102&amp;"|"&amp;E102,
        Calculate_cap_emi!$L$14:$L$21&amp;"|"&amp;Calculate_cap_emi!$I$14:$I$21,
        Calculate_cap_emi!$AW$14:$AW$21, "Not found", 0))</f>
        <v>169.64417647058826</v>
      </c>
      <c r="S102" s="8" cm="1">
        <f t="array" ref="S102">_xlfn.SWITCH(K102,200,_xlfn.XLOOKUP(J102,EOL!$C$18:$N$18,EOL!$C$20:$N$20) + _xlfn.XLOOKUP(B102&amp;"|"&amp;E102,
        Calculate_cap_emi!$L$14:$L$21&amp;"|"&amp;Calculate_cap_emi!$I$14:$I$21,
        Calculate_cap_emi!$BD$14:$BD$21, "Not found", 0), LOOKUP(K102,EOL!$C$24:$D$24,EOL!$C$26:$D$26) + _xlfn.XLOOKUP(J102,EOL!$C$18:$N$18,EOL!$C$20:$N$20) + _xlfn.XLOOKUP(B102&amp;"|"&amp;E102,
        Calculate_cap_emi!$L$14:$L$21&amp;"|"&amp;Calculate_cap_emi!$I$14:$I$21,
        Calculate_cap_emi!$BD$14:$BD$21, "Not found", 0))</f>
        <v>555.78476470588225</v>
      </c>
      <c r="T102" s="8" cm="1">
        <f t="array" ref="T102">_xlfn.SWITCH(K102,200,_xlfn.XLOOKUP(J102,Other!$C$18:$N$18,Other!$C$20:$N$20) + _xlfn.XLOOKUP(B102&amp;"|"&amp;E102,
        Calculate_cap_emi!$L$14:$L$21&amp;"|"&amp;Calculate_cap_emi!$I$14:$I$21,
        Calculate_cap_emi!$BK$14:$BK$21, "Not found", 0), LOOKUP(K102,Other!$C$24:$D$24,Other!$C$26:$D$26) + _xlfn.XLOOKUP(J102,Other!$C$18:$N$18,Other!$C$20:$N$20) + _xlfn.XLOOKUP(B102&amp;"|"&amp;E102,
        Calculate_cap_emi!$L$14:$L$21&amp;"|"&amp;Calculate_cap_emi!$I$14:$I$21,
        Calculate_cap_emi!$BK$14:$BK$21, "Not found", 0))</f>
        <v>2015.6528823529413</v>
      </c>
    </row>
    <row r="103" spans="1:20" x14ac:dyDescent="0.25">
      <c r="A103" s="5"/>
      <c r="B103" s="5" t="str">
        <f t="shared" si="6"/>
        <v>Mass-Nom</v>
      </c>
      <c r="C103" s="5" t="s">
        <v>37</v>
      </c>
      <c r="D103" s="5" t="str">
        <f t="shared" si="5"/>
        <v>Nom</v>
      </c>
      <c r="E103" s="5" t="s">
        <v>3</v>
      </c>
      <c r="F103" s="5" t="s">
        <v>55</v>
      </c>
      <c r="G103" s="5" t="s">
        <v>55</v>
      </c>
      <c r="H103" s="5">
        <v>5</v>
      </c>
      <c r="I103" s="5"/>
      <c r="J103" s="5">
        <f t="shared" si="7"/>
        <v>5</v>
      </c>
      <c r="K103" s="5">
        <v>500</v>
      </c>
      <c r="L103" s="8" cm="1">
        <f t="array" ref="L103">_xlfn.SWITCH(K103,200,_xlfn.XLOOKUP(J103,Manufacture!$C$18:$N$18,Manufacture!$C$20:$N$20) + _xlfn.XLOOKUP(B103&amp;"|"&amp;E103,
        Calculate_cap_emi!$L$14:$L$21&amp;"|"&amp;Calculate_cap_emi!$I$14:$I$21,
        Calculate_cap_emi!$AI$14:$AI$21, "Not found", 0), LOOKUP(K103,Manufacture!$C$24:$D$24,Manufacture!$C$26:$D$26) + _xlfn.XLOOKUP(J103,Manufacture!$C$18:$N$18,Manufacture!$C$20:$N$20) + _xlfn.XLOOKUP(B103&amp;"|"&amp;E103,
        Calculate_cap_emi!$L$14:$L$21&amp;"|"&amp;Calculate_cap_emi!$I$14:$I$21,
        Calculate_cap_emi!$AI$14:$AI$21, "Not found", 0))</f>
        <v>2988.9923262032089</v>
      </c>
      <c r="M103" s="8">
        <f>_xlfn.XLOOKUP(J103,Manufacture!$C$18:$N$18,Manufacture!$C$20:$N$20)</f>
        <v>1406.8332352941177</v>
      </c>
      <c r="N103" s="8" cm="1">
        <f t="array" ref="N103">_xlfn.SWITCH(K103,200,0,LOOKUP(K103,Manufacture!$C$24:$D$24,Manufacture!$C$26:$D$26))</f>
        <v>505.90909090909093</v>
      </c>
      <c r="O103" s="5" cm="1">
        <f t="array" ref="O103">_xlfn.XLOOKUP(B103&amp;"|"&amp;E103,
        Calculate_cap_emi!$L$14:$L$21&amp;"|"&amp;Calculate_cap_emi!$I$14:$I$21,
        Calculate_cap_emi!$AI$14:$AI$21, "Not found", 0)</f>
        <v>1076.25</v>
      </c>
      <c r="P103" s="8">
        <f t="shared" si="8"/>
        <v>2988.9923262032089</v>
      </c>
      <c r="Q103" s="8" cm="1">
        <f t="array" ref="Q103">_xlfn.SWITCH(K103,200,_xlfn.XLOOKUP(J103,Distribution!$C$18:$N$18,Distribution!$C$20:$N$20) + _xlfn.XLOOKUP(B103&amp;"|"&amp;E103,
        Calculate_cap_emi!$L$14:$L$21&amp;"|"&amp;Calculate_cap_emi!$I$14:$I$21,
        Calculate_cap_emi!$AP$14:$AP$21, "Not found", 0), LOOKUP(K103,Distribution!$C$24:$D$24,Distribution!$C$26:$D$26) + _xlfn.XLOOKUP(J103,Distribution!$C$18:$N$18,Distribution!$C$20:$N$20) + _xlfn.XLOOKUP(B103&amp;"|"&amp;E103,
        Calculate_cap_emi!$L$14:$L$21&amp;"|"&amp;Calculate_cap_emi!$I$14:$I$21,
        Calculate_cap_emi!$AP$14:$AP$21, "Not found", 0))</f>
        <v>0</v>
      </c>
      <c r="R103" s="8" cm="1">
        <f t="array" ref="R103">_xlfn.SWITCH(K103,200,_xlfn.XLOOKUP(J103,Installation!$C$18:$N$18,Installation!$C$20:$N$20) + _xlfn.XLOOKUP(B103&amp;"|"&amp;E103,
        Calculate_cap_emi!$L$14:$L$21&amp;"|"&amp;Calculate_cap_emi!$I$14:$I$21,
        Calculate_cap_emi!$AW$14:$AW$21, "Not found", 0), LOOKUP(K103,Installation!$C$24:$D$24,Installation!$C$26:$D$26) + _xlfn.XLOOKUP(J103,Installation!$C$18:$N$18,Installation!$C$20:$N$20) + _xlfn.XLOOKUP(B103&amp;"|"&amp;E103,
        Calculate_cap_emi!$L$14:$L$21&amp;"|"&amp;Calculate_cap_emi!$I$14:$I$21,
        Calculate_cap_emi!$AW$14:$AW$21, "Not found", 0))</f>
        <v>62.918133689839578</v>
      </c>
      <c r="S103" s="8" cm="1">
        <f t="array" ref="S103">_xlfn.SWITCH(K103,200,_xlfn.XLOOKUP(J103,EOL!$C$18:$N$18,EOL!$C$20:$N$20) + _xlfn.XLOOKUP(B103&amp;"|"&amp;E103,
        Calculate_cap_emi!$L$14:$L$21&amp;"|"&amp;Calculate_cap_emi!$I$14:$I$21,
        Calculate_cap_emi!$BD$14:$BD$21, "Not found", 0), LOOKUP(K103,EOL!$C$24:$D$24,EOL!$C$26:$D$26) + _xlfn.XLOOKUP(J103,EOL!$C$18:$N$18,EOL!$C$20:$N$20) + _xlfn.XLOOKUP(B103&amp;"|"&amp;E103,
        Calculate_cap_emi!$L$14:$L$21&amp;"|"&amp;Calculate_cap_emi!$I$14:$I$21,
        Calculate_cap_emi!$BD$14:$BD$21, "Not found", 0))</f>
        <v>635.59082887700538</v>
      </c>
      <c r="T103" s="8" cm="1">
        <f t="array" ref="T103">_xlfn.SWITCH(K103,200,_xlfn.XLOOKUP(J103,Other!$C$18:$N$18,Other!$C$20:$N$20) + _xlfn.XLOOKUP(B103&amp;"|"&amp;E103,
        Calculate_cap_emi!$L$14:$L$21&amp;"|"&amp;Calculate_cap_emi!$I$14:$I$21,
        Calculate_cap_emi!$BK$14:$BK$21, "Not found", 0), LOOKUP(K103,Other!$C$24:$D$24,Other!$C$26:$D$26) + _xlfn.XLOOKUP(J103,Other!$C$18:$N$18,Other!$C$20:$N$20) + _xlfn.XLOOKUP(B103&amp;"|"&amp;E103,
        Calculate_cap_emi!$L$14:$L$21&amp;"|"&amp;Calculate_cap_emi!$I$14:$I$21,
        Calculate_cap_emi!$BK$14:$BK$21, "Not found", 0))</f>
        <v>1704.959117647059</v>
      </c>
    </row>
    <row r="104" spans="1:20" x14ac:dyDescent="0.25">
      <c r="A104" s="5"/>
      <c r="B104" s="5" t="str">
        <f t="shared" si="6"/>
        <v>Mass-Nom</v>
      </c>
      <c r="C104" s="5" t="s">
        <v>37</v>
      </c>
      <c r="D104" s="5" t="str">
        <f t="shared" si="5"/>
        <v>Nom</v>
      </c>
      <c r="E104" s="5" t="s">
        <v>3</v>
      </c>
      <c r="F104" s="5" t="s">
        <v>55</v>
      </c>
      <c r="G104" s="5" t="s">
        <v>55</v>
      </c>
      <c r="H104" s="5">
        <v>6</v>
      </c>
      <c r="I104" s="5"/>
      <c r="J104" s="5">
        <f t="shared" si="7"/>
        <v>6</v>
      </c>
      <c r="K104" s="5">
        <v>500</v>
      </c>
      <c r="L104" s="8" cm="1">
        <f t="array" ref="L104">_xlfn.SWITCH(K104,200,_xlfn.XLOOKUP(J104,Manufacture!$C$18:$N$18,Manufacture!$C$20:$N$20) + _xlfn.XLOOKUP(B104&amp;"|"&amp;E104,
        Calculate_cap_emi!$L$14:$L$21&amp;"|"&amp;Calculate_cap_emi!$I$14:$I$21,
        Calculate_cap_emi!$AI$14:$AI$21, "Not found", 0), LOOKUP(K104,Manufacture!$C$24:$D$24,Manufacture!$C$26:$D$26) + _xlfn.XLOOKUP(J104,Manufacture!$C$18:$N$18,Manufacture!$C$20:$N$20) + _xlfn.XLOOKUP(B104&amp;"|"&amp;E104,
        Calculate_cap_emi!$L$14:$L$21&amp;"|"&amp;Calculate_cap_emi!$I$14:$I$21,
        Calculate_cap_emi!$AI$14:$AI$21, "Not found", 0))</f>
        <v>3062.7307379679146</v>
      </c>
      <c r="M104" s="8">
        <f>_xlfn.XLOOKUP(J104,Manufacture!$C$18:$N$18,Manufacture!$C$20:$N$20)</f>
        <v>1480.5716470588236</v>
      </c>
      <c r="N104" s="8" cm="1">
        <f t="array" ref="N104">_xlfn.SWITCH(K104,200,0,LOOKUP(K104,Manufacture!$C$24:$D$24,Manufacture!$C$26:$D$26))</f>
        <v>505.90909090909093</v>
      </c>
      <c r="O104" s="5" cm="1">
        <f t="array" ref="O104">_xlfn.XLOOKUP(B104&amp;"|"&amp;E104,
        Calculate_cap_emi!$L$14:$L$21&amp;"|"&amp;Calculate_cap_emi!$I$14:$I$21,
        Calculate_cap_emi!$AI$14:$AI$21, "Not found", 0)</f>
        <v>1076.25</v>
      </c>
      <c r="P104" s="8">
        <f t="shared" si="8"/>
        <v>3062.7307379679146</v>
      </c>
      <c r="Q104" s="8" cm="1">
        <f t="array" ref="Q104">_xlfn.SWITCH(K104,200,_xlfn.XLOOKUP(J104,Distribution!$C$18:$N$18,Distribution!$C$20:$N$20) + _xlfn.XLOOKUP(B104&amp;"|"&amp;E104,
        Calculate_cap_emi!$L$14:$L$21&amp;"|"&amp;Calculate_cap_emi!$I$14:$I$21,
        Calculate_cap_emi!$AP$14:$AP$21, "Not found", 0), LOOKUP(K104,Distribution!$C$24:$D$24,Distribution!$C$26:$D$26) + _xlfn.XLOOKUP(J104,Distribution!$C$18:$N$18,Distribution!$C$20:$N$20) + _xlfn.XLOOKUP(B104&amp;"|"&amp;E104,
        Calculate_cap_emi!$L$14:$L$21&amp;"|"&amp;Calculate_cap_emi!$I$14:$I$21,
        Calculate_cap_emi!$AP$14:$AP$21, "Not found", 0))</f>
        <v>0</v>
      </c>
      <c r="R104" s="8" cm="1">
        <f t="array" ref="R104">_xlfn.SWITCH(K104,200,_xlfn.XLOOKUP(J104,Installation!$C$18:$N$18,Installation!$C$20:$N$20) + _xlfn.XLOOKUP(B104&amp;"|"&amp;E104,
        Calculate_cap_emi!$L$14:$L$21&amp;"|"&amp;Calculate_cap_emi!$I$14:$I$21,
        Calculate_cap_emi!$AW$14:$AW$21, "Not found", 0), LOOKUP(K104,Installation!$C$24:$D$24,Installation!$C$26:$D$26) + _xlfn.XLOOKUP(J104,Installation!$C$18:$N$18,Installation!$C$20:$N$20) + _xlfn.XLOOKUP(B104&amp;"|"&amp;E104,
        Calculate_cap_emi!$L$14:$L$21&amp;"|"&amp;Calculate_cap_emi!$I$14:$I$21,
        Calculate_cap_emi!$AW$14:$AW$21, "Not found", 0))</f>
        <v>76.049310160427808</v>
      </c>
      <c r="S104" s="8" cm="1">
        <f t="array" ref="S104">_xlfn.SWITCH(K104,200,_xlfn.XLOOKUP(J104,EOL!$C$18:$N$18,EOL!$C$20:$N$20) + _xlfn.XLOOKUP(B104&amp;"|"&amp;E104,
        Calculate_cap_emi!$L$14:$L$21&amp;"|"&amp;Calculate_cap_emi!$I$14:$I$21,
        Calculate_cap_emi!$BD$14:$BD$21, "Not found", 0), LOOKUP(K104,EOL!$C$24:$D$24,EOL!$C$26:$D$26) + _xlfn.XLOOKUP(J104,EOL!$C$18:$N$18,EOL!$C$20:$N$20) + _xlfn.XLOOKUP(B104&amp;"|"&amp;E104,
        Calculate_cap_emi!$L$14:$L$21&amp;"|"&amp;Calculate_cap_emi!$I$14:$I$21,
        Calculate_cap_emi!$BD$14:$BD$21, "Not found", 0))</f>
        <v>650.48106417112297</v>
      </c>
      <c r="T104" s="8" cm="1">
        <f t="array" ref="T104">_xlfn.SWITCH(K104,200,_xlfn.XLOOKUP(J104,Other!$C$18:$N$18,Other!$C$20:$N$20) + _xlfn.XLOOKUP(B104&amp;"|"&amp;E104,
        Calculate_cap_emi!$L$14:$L$21&amp;"|"&amp;Calculate_cap_emi!$I$14:$I$21,
        Calculate_cap_emi!$BK$14:$BK$21, "Not found", 0), LOOKUP(K104,Other!$C$24:$D$24,Other!$C$26:$D$26) + _xlfn.XLOOKUP(J104,Other!$C$18:$N$18,Other!$C$20:$N$20) + _xlfn.XLOOKUP(B104&amp;"|"&amp;E104,
        Calculate_cap_emi!$L$14:$L$21&amp;"|"&amp;Calculate_cap_emi!$I$14:$I$21,
        Calculate_cap_emi!$BK$14:$BK$21, "Not found", 0))</f>
        <v>1739.4806470588237</v>
      </c>
    </row>
    <row r="105" spans="1:20" x14ac:dyDescent="0.25">
      <c r="A105" s="5"/>
      <c r="B105" s="5" t="str">
        <f t="shared" si="6"/>
        <v>Mass-Nom</v>
      </c>
      <c r="C105" s="5" t="s">
        <v>37</v>
      </c>
      <c r="D105" s="5" t="str">
        <f t="shared" si="5"/>
        <v>Nom</v>
      </c>
      <c r="E105" s="5" t="s">
        <v>3</v>
      </c>
      <c r="F105" s="5" t="s">
        <v>55</v>
      </c>
      <c r="G105" s="5" t="s">
        <v>55</v>
      </c>
      <c r="H105" s="5">
        <v>8.5</v>
      </c>
      <c r="I105" s="5"/>
      <c r="J105" s="5">
        <f t="shared" si="7"/>
        <v>9</v>
      </c>
      <c r="K105" s="5">
        <v>500</v>
      </c>
      <c r="L105" s="8" cm="1">
        <f t="array" ref="L105">_xlfn.SWITCH(K105,200,_xlfn.XLOOKUP(J105,Manufacture!$C$18:$N$18,Manufacture!$C$20:$N$20) + _xlfn.XLOOKUP(B105&amp;"|"&amp;E105,
        Calculate_cap_emi!$L$14:$L$21&amp;"|"&amp;Calculate_cap_emi!$I$14:$I$21,
        Calculate_cap_emi!$AI$14:$AI$21, "Not found", 0), LOOKUP(K105,Manufacture!$C$24:$D$24,Manufacture!$C$26:$D$26) + _xlfn.XLOOKUP(J105,Manufacture!$C$18:$N$18,Manufacture!$C$20:$N$20) + _xlfn.XLOOKUP(B105&amp;"|"&amp;E105,
        Calculate_cap_emi!$L$14:$L$21&amp;"|"&amp;Calculate_cap_emi!$I$14:$I$21,
        Calculate_cap_emi!$AI$14:$AI$21, "Not found", 0))</f>
        <v>3283.9459732620321</v>
      </c>
      <c r="M105" s="8">
        <f>_xlfn.XLOOKUP(J105,Manufacture!$C$18:$N$18,Manufacture!$C$20:$N$20)</f>
        <v>1701.7868823529411</v>
      </c>
      <c r="N105" s="8" cm="1">
        <f t="array" ref="N105">_xlfn.SWITCH(K105,200,0,LOOKUP(K105,Manufacture!$C$24:$D$24,Manufacture!$C$26:$D$26))</f>
        <v>505.90909090909093</v>
      </c>
      <c r="O105" s="5" cm="1">
        <f t="array" ref="O105">_xlfn.XLOOKUP(B105&amp;"|"&amp;E105,
        Calculate_cap_emi!$L$14:$L$21&amp;"|"&amp;Calculate_cap_emi!$I$14:$I$21,
        Calculate_cap_emi!$AI$14:$AI$21, "Not found", 0)</f>
        <v>1076.25</v>
      </c>
      <c r="P105" s="8">
        <f t="shared" si="8"/>
        <v>3283.9459732620321</v>
      </c>
      <c r="Q105" s="8" cm="1">
        <f t="array" ref="Q105">_xlfn.SWITCH(K105,200,_xlfn.XLOOKUP(J105,Distribution!$C$18:$N$18,Distribution!$C$20:$N$20) + _xlfn.XLOOKUP(B105&amp;"|"&amp;E105,
        Calculate_cap_emi!$L$14:$L$21&amp;"|"&amp;Calculate_cap_emi!$I$14:$I$21,
        Calculate_cap_emi!$AP$14:$AP$21, "Not found", 0), LOOKUP(K105,Distribution!$C$24:$D$24,Distribution!$C$26:$D$26) + _xlfn.XLOOKUP(J105,Distribution!$C$18:$N$18,Distribution!$C$20:$N$20) + _xlfn.XLOOKUP(B105&amp;"|"&amp;E105,
        Calculate_cap_emi!$L$14:$L$21&amp;"|"&amp;Calculate_cap_emi!$I$14:$I$21,
        Calculate_cap_emi!$AP$14:$AP$21, "Not found", 0))</f>
        <v>0</v>
      </c>
      <c r="R105" s="8" cm="1">
        <f t="array" ref="R105">_xlfn.SWITCH(K105,200,_xlfn.XLOOKUP(J105,Installation!$C$18:$N$18,Installation!$C$20:$N$20) + _xlfn.XLOOKUP(B105&amp;"|"&amp;E105,
        Calculate_cap_emi!$L$14:$L$21&amp;"|"&amp;Calculate_cap_emi!$I$14:$I$21,
        Calculate_cap_emi!$AW$14:$AW$21, "Not found", 0), LOOKUP(K105,Installation!$C$24:$D$24,Installation!$C$26:$D$26) + _xlfn.XLOOKUP(J105,Installation!$C$18:$N$18,Installation!$C$20:$N$20) + _xlfn.XLOOKUP(B105&amp;"|"&amp;E105,
        Calculate_cap_emi!$L$14:$L$21&amp;"|"&amp;Calculate_cap_emi!$I$14:$I$21,
        Calculate_cap_emi!$AW$14:$AW$21, "Not found", 0))</f>
        <v>115.44283957219251</v>
      </c>
      <c r="S105" s="8" cm="1">
        <f t="array" ref="S105">_xlfn.SWITCH(K105,200,_xlfn.XLOOKUP(J105,EOL!$C$18:$N$18,EOL!$C$20:$N$20) + _xlfn.XLOOKUP(B105&amp;"|"&amp;E105,
        Calculate_cap_emi!$L$14:$L$21&amp;"|"&amp;Calculate_cap_emi!$I$14:$I$21,
        Calculate_cap_emi!$BD$14:$BD$21, "Not found", 0), LOOKUP(K105,EOL!$C$24:$D$24,EOL!$C$26:$D$26) + _xlfn.XLOOKUP(J105,EOL!$C$18:$N$18,EOL!$C$20:$N$20) + _xlfn.XLOOKUP(B105&amp;"|"&amp;E105,
        Calculate_cap_emi!$L$14:$L$21&amp;"|"&amp;Calculate_cap_emi!$I$14:$I$21,
        Calculate_cap_emi!$BD$14:$BD$21, "Not found", 0))</f>
        <v>695.15177005347596</v>
      </c>
      <c r="T105" s="8" cm="1">
        <f t="array" ref="T105">_xlfn.SWITCH(K105,200,_xlfn.XLOOKUP(J105,Other!$C$18:$N$18,Other!$C$20:$N$20) + _xlfn.XLOOKUP(B105&amp;"|"&amp;E105,
        Calculate_cap_emi!$L$14:$L$21&amp;"|"&amp;Calculate_cap_emi!$I$14:$I$21,
        Calculate_cap_emi!$BK$14:$BK$21, "Not found", 0), LOOKUP(K105,Other!$C$24:$D$24,Other!$C$26:$D$26) + _xlfn.XLOOKUP(J105,Other!$C$18:$N$18,Other!$C$20:$N$20) + _xlfn.XLOOKUP(B105&amp;"|"&amp;E105,
        Calculate_cap_emi!$L$14:$L$21&amp;"|"&amp;Calculate_cap_emi!$I$14:$I$21,
        Calculate_cap_emi!$BK$14:$BK$21, "Not found", 0))</f>
        <v>1843.0452352941177</v>
      </c>
    </row>
    <row r="106" spans="1:20" x14ac:dyDescent="0.25">
      <c r="A106" s="5"/>
      <c r="B106" s="5" t="str">
        <f t="shared" si="6"/>
        <v>Mass-Nom</v>
      </c>
      <c r="C106" s="5" t="s">
        <v>37</v>
      </c>
      <c r="D106" s="5" t="str">
        <f t="shared" si="5"/>
        <v>Nom</v>
      </c>
      <c r="E106" s="5" t="s">
        <v>3</v>
      </c>
      <c r="F106" s="5" t="s">
        <v>55</v>
      </c>
      <c r="G106" s="5" t="s">
        <v>55</v>
      </c>
      <c r="H106" s="5">
        <v>14</v>
      </c>
      <c r="I106" s="5"/>
      <c r="J106" s="5">
        <f t="shared" si="7"/>
        <v>14</v>
      </c>
      <c r="K106" s="5">
        <v>500</v>
      </c>
      <c r="L106" s="8" cm="1">
        <f t="array" ref="L106">_xlfn.SWITCH(K106,200,_xlfn.XLOOKUP(J106,Manufacture!$C$18:$N$18,Manufacture!$C$20:$N$20) + _xlfn.XLOOKUP(B106&amp;"|"&amp;E106,
        Calculate_cap_emi!$L$14:$L$21&amp;"|"&amp;Calculate_cap_emi!$I$14:$I$21,
        Calculate_cap_emi!$AI$14:$AI$21, "Not found", 0), LOOKUP(K106,Manufacture!$C$24:$D$24,Manufacture!$C$26:$D$26) + _xlfn.XLOOKUP(J106,Manufacture!$C$18:$N$18,Manufacture!$C$20:$N$20) + _xlfn.XLOOKUP(B106&amp;"|"&amp;E106,
        Calculate_cap_emi!$L$14:$L$21&amp;"|"&amp;Calculate_cap_emi!$I$14:$I$21,
        Calculate_cap_emi!$AI$14:$AI$21, "Not found", 0))</f>
        <v>3652.6380320855615</v>
      </c>
      <c r="M106" s="8">
        <f>_xlfn.XLOOKUP(J106,Manufacture!$C$18:$N$18,Manufacture!$C$20:$N$20)</f>
        <v>2070.4789411764705</v>
      </c>
      <c r="N106" s="8" cm="1">
        <f t="array" ref="N106">_xlfn.SWITCH(K106,200,0,LOOKUP(K106,Manufacture!$C$24:$D$24,Manufacture!$C$26:$D$26))</f>
        <v>505.90909090909093</v>
      </c>
      <c r="O106" s="5" cm="1">
        <f t="array" ref="O106">_xlfn.XLOOKUP(B106&amp;"|"&amp;E106,
        Calculate_cap_emi!$L$14:$L$21&amp;"|"&amp;Calculate_cap_emi!$I$14:$I$21,
        Calculate_cap_emi!$AI$14:$AI$21, "Not found", 0)</f>
        <v>1076.25</v>
      </c>
      <c r="P106" s="8">
        <f t="shared" si="8"/>
        <v>3652.6380320855615</v>
      </c>
      <c r="Q106" s="8" cm="1">
        <f t="array" ref="Q106">_xlfn.SWITCH(K106,200,_xlfn.XLOOKUP(J106,Distribution!$C$18:$N$18,Distribution!$C$20:$N$20) + _xlfn.XLOOKUP(B106&amp;"|"&amp;E106,
        Calculate_cap_emi!$L$14:$L$21&amp;"|"&amp;Calculate_cap_emi!$I$14:$I$21,
        Calculate_cap_emi!$AP$14:$AP$21, "Not found", 0), LOOKUP(K106,Distribution!$C$24:$D$24,Distribution!$C$26:$D$26) + _xlfn.XLOOKUP(J106,Distribution!$C$18:$N$18,Distribution!$C$20:$N$20) + _xlfn.XLOOKUP(B106&amp;"|"&amp;E106,
        Calculate_cap_emi!$L$14:$L$21&amp;"|"&amp;Calculate_cap_emi!$I$14:$I$21,
        Calculate_cap_emi!$AP$14:$AP$21, "Not found", 0))</f>
        <v>0</v>
      </c>
      <c r="R106" s="8" cm="1">
        <f t="array" ref="R106">_xlfn.SWITCH(K106,200,_xlfn.XLOOKUP(J106,Installation!$C$18:$N$18,Installation!$C$20:$N$20) + _xlfn.XLOOKUP(B106&amp;"|"&amp;E106,
        Calculate_cap_emi!$L$14:$L$21&amp;"|"&amp;Calculate_cap_emi!$I$14:$I$21,
        Calculate_cap_emi!$AW$14:$AW$21, "Not found", 0), LOOKUP(K106,Installation!$C$24:$D$24,Installation!$C$26:$D$26) + _xlfn.XLOOKUP(J106,Installation!$C$18:$N$18,Installation!$C$20:$N$20) + _xlfn.XLOOKUP(B106&amp;"|"&amp;E106,
        Calculate_cap_emi!$L$14:$L$21&amp;"|"&amp;Calculate_cap_emi!$I$14:$I$21,
        Calculate_cap_emi!$AW$14:$AW$21, "Not found", 0))</f>
        <v>181.09872192513373</v>
      </c>
      <c r="S106" s="8" cm="1">
        <f t="array" ref="S106">_xlfn.SWITCH(K106,200,_xlfn.XLOOKUP(J106,EOL!$C$18:$N$18,EOL!$C$20:$N$20) + _xlfn.XLOOKUP(B106&amp;"|"&amp;E106,
        Calculate_cap_emi!$L$14:$L$21&amp;"|"&amp;Calculate_cap_emi!$I$14:$I$21,
        Calculate_cap_emi!$BD$14:$BD$21, "Not found", 0), LOOKUP(K106,EOL!$C$24:$D$24,EOL!$C$26:$D$26) + _xlfn.XLOOKUP(J106,EOL!$C$18:$N$18,EOL!$C$20:$N$20) + _xlfn.XLOOKUP(B106&amp;"|"&amp;E106,
        Calculate_cap_emi!$L$14:$L$21&amp;"|"&amp;Calculate_cap_emi!$I$14:$I$21,
        Calculate_cap_emi!$BD$14:$BD$21, "Not found", 0))</f>
        <v>769.60294652406412</v>
      </c>
      <c r="T106" s="8" cm="1">
        <f t="array" ref="T106">_xlfn.SWITCH(K106,200,_xlfn.XLOOKUP(J106,Other!$C$18:$N$18,Other!$C$20:$N$20) + _xlfn.XLOOKUP(B106&amp;"|"&amp;E106,
        Calculate_cap_emi!$L$14:$L$21&amp;"|"&amp;Calculate_cap_emi!$I$14:$I$21,
        Calculate_cap_emi!$BK$14:$BK$21, "Not found", 0), LOOKUP(K106,Other!$C$24:$D$24,Other!$C$26:$D$26) + _xlfn.XLOOKUP(J106,Other!$C$18:$N$18,Other!$C$20:$N$20) + _xlfn.XLOOKUP(B106&amp;"|"&amp;E106,
        Calculate_cap_emi!$L$14:$L$21&amp;"|"&amp;Calculate_cap_emi!$I$14:$I$21,
        Calculate_cap_emi!$BK$14:$BK$21, "Not found", 0))</f>
        <v>2015.6528823529413</v>
      </c>
    </row>
    <row r="107" spans="1:20" x14ac:dyDescent="0.25">
      <c r="A107" s="5"/>
      <c r="B107" s="5" t="str">
        <f t="shared" si="6"/>
        <v>Mass-Nom</v>
      </c>
      <c r="C107" s="5" t="s">
        <v>37</v>
      </c>
      <c r="D107" s="5" t="str">
        <f t="shared" si="5"/>
        <v>Nom</v>
      </c>
      <c r="E107" s="5" t="s">
        <v>3</v>
      </c>
      <c r="F107" s="5" t="s">
        <v>57</v>
      </c>
      <c r="G107" s="5" t="s">
        <v>57</v>
      </c>
      <c r="H107" s="5">
        <v>5</v>
      </c>
      <c r="I107" s="5"/>
      <c r="J107" s="5">
        <f t="shared" si="7"/>
        <v>5</v>
      </c>
      <c r="K107" s="5">
        <v>1000</v>
      </c>
      <c r="L107" s="8" cm="1">
        <f t="array" ref="L107">_xlfn.SWITCH(K107,200,_xlfn.XLOOKUP(J107,Manufacture!$C$18:$N$18,Manufacture!$C$20:$N$20) + _xlfn.XLOOKUP(B107&amp;"|"&amp;E107,
        Calculate_cap_emi!$L$14:$L$21&amp;"|"&amp;Calculate_cap_emi!$I$14:$I$21,
        Calculate_cap_emi!$AI$14:$AI$21, "Not found", 0), LOOKUP(K107,Manufacture!$C$24:$D$24,Manufacture!$C$26:$D$26) + _xlfn.XLOOKUP(J107,Manufacture!$C$18:$N$18,Manufacture!$C$20:$N$20) + _xlfn.XLOOKUP(B107&amp;"|"&amp;E107,
        Calculate_cap_emi!$L$14:$L$21&amp;"|"&amp;Calculate_cap_emi!$I$14:$I$21,
        Calculate_cap_emi!$AI$14:$AI$21, "Not found", 0))</f>
        <v>3643.8105080213904</v>
      </c>
      <c r="M107" s="8">
        <f>_xlfn.XLOOKUP(J107,Manufacture!$C$18:$N$18,Manufacture!$C$20:$N$20)</f>
        <v>1406.8332352941177</v>
      </c>
      <c r="N107" s="8" cm="1">
        <f t="array" ref="N107">_xlfn.SWITCH(K107,200,0,LOOKUP(K107,Manufacture!$C$24:$D$24,Manufacture!$C$26:$D$26))</f>
        <v>1160.7272727272727</v>
      </c>
      <c r="O107" s="5" cm="1">
        <f t="array" ref="O107">_xlfn.XLOOKUP(B107&amp;"|"&amp;E107,
        Calculate_cap_emi!$L$14:$L$21&amp;"|"&amp;Calculate_cap_emi!$I$14:$I$21,
        Calculate_cap_emi!$AI$14:$AI$21, "Not found", 0)</f>
        <v>1076.25</v>
      </c>
      <c r="P107" s="8">
        <f>SUM(M107:O107)</f>
        <v>3643.8105080213904</v>
      </c>
      <c r="Q107" s="8" cm="1">
        <f t="array" ref="Q107">_xlfn.SWITCH(K107,200,_xlfn.XLOOKUP(J107,Distribution!$C$18:$N$18,Distribution!$C$20:$N$20) + _xlfn.XLOOKUP(B107&amp;"|"&amp;E107,
        Calculate_cap_emi!$L$14:$L$21&amp;"|"&amp;Calculate_cap_emi!$I$14:$I$21,
        Calculate_cap_emi!$AP$14:$AP$21, "Not found", 0), LOOKUP(K107,Distribution!$C$24:$D$24,Distribution!$C$26:$D$26) + _xlfn.XLOOKUP(J107,Distribution!$C$18:$N$18,Distribution!$C$20:$N$20) + _xlfn.XLOOKUP(B107&amp;"|"&amp;E107,
        Calculate_cap_emi!$L$14:$L$21&amp;"|"&amp;Calculate_cap_emi!$I$14:$I$21,
        Calculate_cap_emi!$AP$14:$AP$21, "Not found", 0))</f>
        <v>0</v>
      </c>
      <c r="R107" s="8" cm="1">
        <f t="array" ref="R107">_xlfn.SWITCH(K107,200,_xlfn.XLOOKUP(J107,Installation!$C$18:$N$18,Installation!$C$20:$N$20) + _xlfn.XLOOKUP(B107&amp;"|"&amp;E107,
        Calculate_cap_emi!$L$14:$L$21&amp;"|"&amp;Calculate_cap_emi!$I$14:$I$21,
        Calculate_cap_emi!$AW$14:$AW$21, "Not found", 0), LOOKUP(K107,Installation!$C$24:$D$24,Installation!$C$26:$D$26) + _xlfn.XLOOKUP(J107,Installation!$C$18:$N$18,Installation!$C$20:$N$20) + _xlfn.XLOOKUP(B107&amp;"|"&amp;E107,
        Calculate_cap_emi!$L$14:$L$21&amp;"|"&amp;Calculate_cap_emi!$I$14:$I$21,
        Calculate_cap_emi!$AW$14:$AW$21, "Not found", 0))</f>
        <v>63.872679144385032</v>
      </c>
      <c r="S107" s="8" cm="1">
        <f t="array" ref="S107">_xlfn.SWITCH(K107,200,_xlfn.XLOOKUP(J107,EOL!$C$18:$N$18,EOL!$C$20:$N$20) + _xlfn.XLOOKUP(B107&amp;"|"&amp;E107,
        Calculate_cap_emi!$L$14:$L$21&amp;"|"&amp;Calculate_cap_emi!$I$14:$I$21,
        Calculate_cap_emi!$BD$14:$BD$21, "Not found", 0), LOOKUP(K107,EOL!$C$24:$D$24,EOL!$C$26:$D$26) + _xlfn.XLOOKUP(J107,EOL!$C$18:$N$18,EOL!$C$20:$N$20) + _xlfn.XLOOKUP(B107&amp;"|"&amp;E107,
        Calculate_cap_emi!$L$14:$L$21&amp;"|"&amp;Calculate_cap_emi!$I$14:$I$21,
        Calculate_cap_emi!$BD$14:$BD$21, "Not found", 0))</f>
        <v>920.99991978609626</v>
      </c>
      <c r="T107" s="8" cm="1">
        <f t="array" ref="T107">_xlfn.SWITCH(K107,200,_xlfn.XLOOKUP(J107,Other!$C$18:$N$18,Other!$C$20:$N$20) + _xlfn.XLOOKUP(B107&amp;"|"&amp;E107,
        Calculate_cap_emi!$L$14:$L$21&amp;"|"&amp;Calculate_cap_emi!$I$14:$I$21,
        Calculate_cap_emi!$BK$14:$BK$21, "Not found", 0), LOOKUP(K107,Other!$C$24:$D$24,Other!$C$26:$D$26) + _xlfn.XLOOKUP(J107,Other!$C$18:$N$18,Other!$C$20:$N$20) + _xlfn.XLOOKUP(B107&amp;"|"&amp;E107,
        Calculate_cap_emi!$L$14:$L$21&amp;"|"&amp;Calculate_cap_emi!$I$14:$I$21,
        Calculate_cap_emi!$BK$14:$BK$21, "Not found", 0))</f>
        <v>1704.959117647059</v>
      </c>
    </row>
    <row r="108" spans="1:20" x14ac:dyDescent="0.25">
      <c r="A108" s="5"/>
      <c r="B108" s="5" t="str">
        <f t="shared" si="6"/>
        <v>Mass-Nom</v>
      </c>
      <c r="C108" s="5" t="s">
        <v>37</v>
      </c>
      <c r="D108" s="5" t="str">
        <f t="shared" si="5"/>
        <v>Nom</v>
      </c>
      <c r="E108" s="5" t="s">
        <v>3</v>
      </c>
      <c r="F108" s="5" t="s">
        <v>57</v>
      </c>
      <c r="G108" s="5" t="s">
        <v>57</v>
      </c>
      <c r="H108" s="5">
        <v>6</v>
      </c>
      <c r="I108" s="5"/>
      <c r="J108" s="5">
        <f t="shared" si="7"/>
        <v>6</v>
      </c>
      <c r="K108" s="5">
        <v>1000</v>
      </c>
      <c r="L108" s="8" cm="1">
        <f t="array" ref="L108">_xlfn.SWITCH(K108,200,_xlfn.XLOOKUP(J108,Manufacture!$C$18:$N$18,Manufacture!$C$20:$N$20) + _xlfn.XLOOKUP(B108&amp;"|"&amp;E108,
        Calculate_cap_emi!$L$14:$L$21&amp;"|"&amp;Calculate_cap_emi!$I$14:$I$21,
        Calculate_cap_emi!$AI$14:$AI$21, "Not found", 0), LOOKUP(K108,Manufacture!$C$24:$D$24,Manufacture!$C$26:$D$26) + _xlfn.XLOOKUP(J108,Manufacture!$C$18:$N$18,Manufacture!$C$20:$N$20) + _xlfn.XLOOKUP(B108&amp;"|"&amp;E108,
        Calculate_cap_emi!$L$14:$L$21&amp;"|"&amp;Calculate_cap_emi!$I$14:$I$21,
        Calculate_cap_emi!$AI$14:$AI$21, "Not found", 0))</f>
        <v>3717.5489197860961</v>
      </c>
      <c r="M108" s="8">
        <f>_xlfn.XLOOKUP(J108,Manufacture!$C$18:$N$18,Manufacture!$C$20:$N$20)</f>
        <v>1480.5716470588236</v>
      </c>
      <c r="N108" s="8" cm="1">
        <f t="array" ref="N108">_xlfn.SWITCH(K108,200,0,LOOKUP(K108,Manufacture!$C$24:$D$24,Manufacture!$C$26:$D$26))</f>
        <v>1160.7272727272727</v>
      </c>
      <c r="O108" s="5" cm="1">
        <f t="array" ref="O108">_xlfn.XLOOKUP(B108&amp;"|"&amp;E108,
        Calculate_cap_emi!$L$14:$L$21&amp;"|"&amp;Calculate_cap_emi!$I$14:$I$21,
        Calculate_cap_emi!$AI$14:$AI$21, "Not found", 0)</f>
        <v>1076.25</v>
      </c>
      <c r="P108" s="8">
        <f t="shared" si="8"/>
        <v>3717.5489197860961</v>
      </c>
      <c r="Q108" s="8" cm="1">
        <f t="array" ref="Q108">_xlfn.SWITCH(K108,200,_xlfn.XLOOKUP(J108,Distribution!$C$18:$N$18,Distribution!$C$20:$N$20) + _xlfn.XLOOKUP(B108&amp;"|"&amp;E108,
        Calculate_cap_emi!$L$14:$L$21&amp;"|"&amp;Calculate_cap_emi!$I$14:$I$21,
        Calculate_cap_emi!$AP$14:$AP$21, "Not found", 0), LOOKUP(K108,Distribution!$C$24:$D$24,Distribution!$C$26:$D$26) + _xlfn.XLOOKUP(J108,Distribution!$C$18:$N$18,Distribution!$C$20:$N$20) + _xlfn.XLOOKUP(B108&amp;"|"&amp;E108,
        Calculate_cap_emi!$L$14:$L$21&amp;"|"&amp;Calculate_cap_emi!$I$14:$I$21,
        Calculate_cap_emi!$AP$14:$AP$21, "Not found", 0))</f>
        <v>0</v>
      </c>
      <c r="R108" s="8" cm="1">
        <f t="array" ref="R108">_xlfn.SWITCH(K108,200,_xlfn.XLOOKUP(J108,Installation!$C$18:$N$18,Installation!$C$20:$N$20) + _xlfn.XLOOKUP(B108&amp;"|"&amp;E108,
        Calculate_cap_emi!$L$14:$L$21&amp;"|"&amp;Calculate_cap_emi!$I$14:$I$21,
        Calculate_cap_emi!$AW$14:$AW$21, "Not found", 0), LOOKUP(K108,Installation!$C$24:$D$24,Installation!$C$26:$D$26) + _xlfn.XLOOKUP(J108,Installation!$C$18:$N$18,Installation!$C$20:$N$20) + _xlfn.XLOOKUP(B108&amp;"|"&amp;E108,
        Calculate_cap_emi!$L$14:$L$21&amp;"|"&amp;Calculate_cap_emi!$I$14:$I$21,
        Calculate_cap_emi!$AW$14:$AW$21, "Not found", 0))</f>
        <v>77.003855614973247</v>
      </c>
      <c r="S108" s="8" cm="1">
        <f t="array" ref="S108">_xlfn.SWITCH(K108,200,_xlfn.XLOOKUP(J108,EOL!$C$18:$N$18,EOL!$C$20:$N$20) + _xlfn.XLOOKUP(B108&amp;"|"&amp;E108,
        Calculate_cap_emi!$L$14:$L$21&amp;"|"&amp;Calculate_cap_emi!$I$14:$I$21,
        Calculate_cap_emi!$BD$14:$BD$21, "Not found", 0), LOOKUP(K108,EOL!$C$24:$D$24,EOL!$C$26:$D$26) + _xlfn.XLOOKUP(J108,EOL!$C$18:$N$18,EOL!$C$20:$N$20) + _xlfn.XLOOKUP(B108&amp;"|"&amp;E108,
        Calculate_cap_emi!$L$14:$L$21&amp;"|"&amp;Calculate_cap_emi!$I$14:$I$21,
        Calculate_cap_emi!$BD$14:$BD$21, "Not found", 0))</f>
        <v>935.89015508021384</v>
      </c>
      <c r="T108" s="8" cm="1">
        <f t="array" ref="T108">_xlfn.SWITCH(K108,200,_xlfn.XLOOKUP(J108,Other!$C$18:$N$18,Other!$C$20:$N$20) + _xlfn.XLOOKUP(B108&amp;"|"&amp;E108,
        Calculate_cap_emi!$L$14:$L$21&amp;"|"&amp;Calculate_cap_emi!$I$14:$I$21,
        Calculate_cap_emi!$BK$14:$BK$21, "Not found", 0), LOOKUP(K108,Other!$C$24:$D$24,Other!$C$26:$D$26) + _xlfn.XLOOKUP(J108,Other!$C$18:$N$18,Other!$C$20:$N$20) + _xlfn.XLOOKUP(B108&amp;"|"&amp;E108,
        Calculate_cap_emi!$L$14:$L$21&amp;"|"&amp;Calculate_cap_emi!$I$14:$I$21,
        Calculate_cap_emi!$BK$14:$BK$21, "Not found", 0))</f>
        <v>1739.4806470588237</v>
      </c>
    </row>
    <row r="109" spans="1:20" x14ac:dyDescent="0.25">
      <c r="A109" s="5"/>
      <c r="B109" s="5" t="str">
        <f t="shared" si="6"/>
        <v>Mass-Nom</v>
      </c>
      <c r="C109" s="5" t="s">
        <v>37</v>
      </c>
      <c r="D109" s="5" t="str">
        <f t="shared" si="5"/>
        <v>Nom</v>
      </c>
      <c r="E109" s="5" t="s">
        <v>3</v>
      </c>
      <c r="F109" s="5" t="s">
        <v>57</v>
      </c>
      <c r="G109" s="5" t="s">
        <v>57</v>
      </c>
      <c r="H109" s="5">
        <v>8.5</v>
      </c>
      <c r="I109" s="5"/>
      <c r="J109" s="5">
        <f t="shared" si="7"/>
        <v>9</v>
      </c>
      <c r="K109" s="5">
        <v>1000</v>
      </c>
      <c r="L109" s="8" cm="1">
        <f t="array" ref="L109">_xlfn.SWITCH(K109,200,_xlfn.XLOOKUP(J109,Manufacture!$C$18:$N$18,Manufacture!$C$20:$N$20) + _xlfn.XLOOKUP(B109&amp;"|"&amp;E109,
        Calculate_cap_emi!$L$14:$L$21&amp;"|"&amp;Calculate_cap_emi!$I$14:$I$21,
        Calculate_cap_emi!$AI$14:$AI$21, "Not found", 0), LOOKUP(K109,Manufacture!$C$24:$D$24,Manufacture!$C$26:$D$26) + _xlfn.XLOOKUP(J109,Manufacture!$C$18:$N$18,Manufacture!$C$20:$N$20) + _xlfn.XLOOKUP(B109&amp;"|"&amp;E109,
        Calculate_cap_emi!$L$14:$L$21&amp;"|"&amp;Calculate_cap_emi!$I$14:$I$21,
        Calculate_cap_emi!$AI$14:$AI$21, "Not found", 0))</f>
        <v>3938.7641550802136</v>
      </c>
      <c r="M109" s="8">
        <f>_xlfn.XLOOKUP(J109,Manufacture!$C$18:$N$18,Manufacture!$C$20:$N$20)</f>
        <v>1701.7868823529411</v>
      </c>
      <c r="N109" s="8" cm="1">
        <f t="array" ref="N109">_xlfn.SWITCH(K109,200,0,LOOKUP(K109,Manufacture!$C$24:$D$24,Manufacture!$C$26:$D$26))</f>
        <v>1160.7272727272727</v>
      </c>
      <c r="O109" s="5" cm="1">
        <f t="array" ref="O109">_xlfn.XLOOKUP(B109&amp;"|"&amp;E109,
        Calculate_cap_emi!$L$14:$L$21&amp;"|"&amp;Calculate_cap_emi!$I$14:$I$21,
        Calculate_cap_emi!$AI$14:$AI$21, "Not found", 0)</f>
        <v>1076.25</v>
      </c>
      <c r="P109" s="8">
        <f t="shared" si="8"/>
        <v>3938.7641550802136</v>
      </c>
      <c r="Q109" s="8" cm="1">
        <f t="array" ref="Q109">_xlfn.SWITCH(K109,200,_xlfn.XLOOKUP(J109,Distribution!$C$18:$N$18,Distribution!$C$20:$N$20) + _xlfn.XLOOKUP(B109&amp;"|"&amp;E109,
        Calculate_cap_emi!$L$14:$L$21&amp;"|"&amp;Calculate_cap_emi!$I$14:$I$21,
        Calculate_cap_emi!$AP$14:$AP$21, "Not found", 0), LOOKUP(K109,Distribution!$C$24:$D$24,Distribution!$C$26:$D$26) + _xlfn.XLOOKUP(J109,Distribution!$C$18:$N$18,Distribution!$C$20:$N$20) + _xlfn.XLOOKUP(B109&amp;"|"&amp;E109,
        Calculate_cap_emi!$L$14:$L$21&amp;"|"&amp;Calculate_cap_emi!$I$14:$I$21,
        Calculate_cap_emi!$AP$14:$AP$21, "Not found", 0))</f>
        <v>0</v>
      </c>
      <c r="R109" s="8" cm="1">
        <f t="array" ref="R109">_xlfn.SWITCH(K109,200,_xlfn.XLOOKUP(J109,Installation!$C$18:$N$18,Installation!$C$20:$N$20) + _xlfn.XLOOKUP(B109&amp;"|"&amp;E109,
        Calculate_cap_emi!$L$14:$L$21&amp;"|"&amp;Calculate_cap_emi!$I$14:$I$21,
        Calculate_cap_emi!$AW$14:$AW$21, "Not found", 0), LOOKUP(K109,Installation!$C$24:$D$24,Installation!$C$26:$D$26) + _xlfn.XLOOKUP(J109,Installation!$C$18:$N$18,Installation!$C$20:$N$20) + _xlfn.XLOOKUP(B109&amp;"|"&amp;E109,
        Calculate_cap_emi!$L$14:$L$21&amp;"|"&amp;Calculate_cap_emi!$I$14:$I$21,
        Calculate_cap_emi!$AW$14:$AW$21, "Not found", 0))</f>
        <v>116.39738502673796</v>
      </c>
      <c r="S109" s="8" cm="1">
        <f t="array" ref="S109">_xlfn.SWITCH(K109,200,_xlfn.XLOOKUP(J109,EOL!$C$18:$N$18,EOL!$C$20:$N$20) + _xlfn.XLOOKUP(B109&amp;"|"&amp;E109,
        Calculate_cap_emi!$L$14:$L$21&amp;"|"&amp;Calculate_cap_emi!$I$14:$I$21,
        Calculate_cap_emi!$BD$14:$BD$21, "Not found", 0), LOOKUP(K109,EOL!$C$24:$D$24,EOL!$C$26:$D$26) + _xlfn.XLOOKUP(J109,EOL!$C$18:$N$18,EOL!$C$20:$N$20) + _xlfn.XLOOKUP(B109&amp;"|"&amp;E109,
        Calculate_cap_emi!$L$14:$L$21&amp;"|"&amp;Calculate_cap_emi!$I$14:$I$21,
        Calculate_cap_emi!$BD$14:$BD$21, "Not found", 0))</f>
        <v>980.56086096256695</v>
      </c>
      <c r="T109" s="8" cm="1">
        <f t="array" ref="T109">_xlfn.SWITCH(K109,200,_xlfn.XLOOKUP(J109,Other!$C$18:$N$18,Other!$C$20:$N$20) + _xlfn.XLOOKUP(B109&amp;"|"&amp;E109,
        Calculate_cap_emi!$L$14:$L$21&amp;"|"&amp;Calculate_cap_emi!$I$14:$I$21,
        Calculate_cap_emi!$BK$14:$BK$21, "Not found", 0), LOOKUP(K109,Other!$C$24:$D$24,Other!$C$26:$D$26) + _xlfn.XLOOKUP(J109,Other!$C$18:$N$18,Other!$C$20:$N$20) + _xlfn.XLOOKUP(B109&amp;"|"&amp;E109,
        Calculate_cap_emi!$L$14:$L$21&amp;"|"&amp;Calculate_cap_emi!$I$14:$I$21,
        Calculate_cap_emi!$BK$14:$BK$21, "Not found", 0))</f>
        <v>1843.0452352941177</v>
      </c>
    </row>
    <row r="110" spans="1:20" x14ac:dyDescent="0.25">
      <c r="A110" s="5"/>
      <c r="B110" s="5" t="str">
        <f t="shared" si="6"/>
        <v>Mass-Nom</v>
      </c>
      <c r="C110" s="5" t="s">
        <v>37</v>
      </c>
      <c r="D110" s="5" t="str">
        <f t="shared" si="5"/>
        <v>Nom</v>
      </c>
      <c r="E110" s="5" t="s">
        <v>3</v>
      </c>
      <c r="F110" s="5" t="s">
        <v>57</v>
      </c>
      <c r="G110" s="5" t="s">
        <v>57</v>
      </c>
      <c r="H110" s="5">
        <v>11.2</v>
      </c>
      <c r="I110" s="5"/>
      <c r="J110" s="5">
        <f t="shared" si="7"/>
        <v>12</v>
      </c>
      <c r="K110" s="5">
        <v>1000</v>
      </c>
      <c r="L110" s="8" cm="1">
        <f t="array" ref="L110">_xlfn.SWITCH(K110,200,_xlfn.XLOOKUP(J110,Manufacture!$C$18:$N$18,Manufacture!$C$20:$N$20) + _xlfn.XLOOKUP(B110&amp;"|"&amp;E110,
        Calculate_cap_emi!$L$14:$L$21&amp;"|"&amp;Calculate_cap_emi!$I$14:$I$21,
        Calculate_cap_emi!$AI$14:$AI$21, "Not found", 0), LOOKUP(K110,Manufacture!$C$24:$D$24,Manufacture!$C$26:$D$26) + _xlfn.XLOOKUP(J110,Manufacture!$C$18:$N$18,Manufacture!$C$20:$N$20) + _xlfn.XLOOKUP(B110&amp;"|"&amp;E110,
        Calculate_cap_emi!$L$14:$L$21&amp;"|"&amp;Calculate_cap_emi!$I$14:$I$21,
        Calculate_cap_emi!$AI$14:$AI$21, "Not found", 0))</f>
        <v>4159.9793903743312</v>
      </c>
      <c r="M110" s="8">
        <f>_xlfn.XLOOKUP(J110,Manufacture!$C$18:$N$18,Manufacture!$C$20:$N$20)</f>
        <v>1923.0021176470586</v>
      </c>
      <c r="N110" s="8" cm="1">
        <f t="array" ref="N110">_xlfn.SWITCH(K110,200,0,LOOKUP(K110,Manufacture!$C$24:$D$24,Manufacture!$C$26:$D$26))</f>
        <v>1160.7272727272727</v>
      </c>
      <c r="O110" s="5" cm="1">
        <f t="array" ref="O110">_xlfn.XLOOKUP(B110&amp;"|"&amp;E110,
        Calculate_cap_emi!$L$14:$L$21&amp;"|"&amp;Calculate_cap_emi!$I$14:$I$21,
        Calculate_cap_emi!$AI$14:$AI$21, "Not found", 0)</f>
        <v>1076.25</v>
      </c>
      <c r="P110" s="8">
        <f t="shared" si="8"/>
        <v>4159.9793903743312</v>
      </c>
      <c r="Q110" s="8" cm="1">
        <f t="array" ref="Q110">_xlfn.SWITCH(K110,200,_xlfn.XLOOKUP(J110,Distribution!$C$18:$N$18,Distribution!$C$20:$N$20) + _xlfn.XLOOKUP(B110&amp;"|"&amp;E110,
        Calculate_cap_emi!$L$14:$L$21&amp;"|"&amp;Calculate_cap_emi!$I$14:$I$21,
        Calculate_cap_emi!$AP$14:$AP$21, "Not found", 0), LOOKUP(K110,Distribution!$C$24:$D$24,Distribution!$C$26:$D$26) + _xlfn.XLOOKUP(J110,Distribution!$C$18:$N$18,Distribution!$C$20:$N$20) + _xlfn.XLOOKUP(B110&amp;"|"&amp;E110,
        Calculate_cap_emi!$L$14:$L$21&amp;"|"&amp;Calculate_cap_emi!$I$14:$I$21,
        Calculate_cap_emi!$AP$14:$AP$21, "Not found", 0))</f>
        <v>0</v>
      </c>
      <c r="R110" s="8" cm="1">
        <f t="array" ref="R110">_xlfn.SWITCH(K110,200,_xlfn.XLOOKUP(J110,Installation!$C$18:$N$18,Installation!$C$20:$N$20) + _xlfn.XLOOKUP(B110&amp;"|"&amp;E110,
        Calculate_cap_emi!$L$14:$L$21&amp;"|"&amp;Calculate_cap_emi!$I$14:$I$21,
        Calculate_cap_emi!$AW$14:$AW$21, "Not found", 0), LOOKUP(K110,Installation!$C$24:$D$24,Installation!$C$26:$D$26) + _xlfn.XLOOKUP(J110,Installation!$C$18:$N$18,Installation!$C$20:$N$20) + _xlfn.XLOOKUP(B110&amp;"|"&amp;E110,
        Calculate_cap_emi!$L$14:$L$21&amp;"|"&amp;Calculate_cap_emi!$I$14:$I$21,
        Calculate_cap_emi!$AW$14:$AW$21, "Not found", 0))</f>
        <v>155.79091443850268</v>
      </c>
      <c r="S110" s="8" cm="1">
        <f t="array" ref="S110">_xlfn.SWITCH(K110,200,_xlfn.XLOOKUP(J110,EOL!$C$18:$N$18,EOL!$C$20:$N$20) + _xlfn.XLOOKUP(B110&amp;"|"&amp;E110,
        Calculate_cap_emi!$L$14:$L$21&amp;"|"&amp;Calculate_cap_emi!$I$14:$I$21,
        Calculate_cap_emi!$BD$14:$BD$21, "Not found", 0), LOOKUP(K110,EOL!$C$24:$D$24,EOL!$C$26:$D$26) + _xlfn.XLOOKUP(J110,EOL!$C$18:$N$18,EOL!$C$20:$N$20) + _xlfn.XLOOKUP(B110&amp;"|"&amp;E110,
        Calculate_cap_emi!$L$14:$L$21&amp;"|"&amp;Calculate_cap_emi!$I$14:$I$21,
        Calculate_cap_emi!$BD$14:$BD$21, "Not found", 0))</f>
        <v>1025.2315668449198</v>
      </c>
      <c r="T110" s="8" cm="1">
        <f t="array" ref="T110">_xlfn.SWITCH(K110,200,_xlfn.XLOOKUP(J110,Other!$C$18:$N$18,Other!$C$20:$N$20) + _xlfn.XLOOKUP(B110&amp;"|"&amp;E110,
        Calculate_cap_emi!$L$14:$L$21&amp;"|"&amp;Calculate_cap_emi!$I$14:$I$21,
        Calculate_cap_emi!$BK$14:$BK$21, "Not found", 0), LOOKUP(K110,Other!$C$24:$D$24,Other!$C$26:$D$26) + _xlfn.XLOOKUP(J110,Other!$C$18:$N$18,Other!$C$20:$N$20) + _xlfn.XLOOKUP(B110&amp;"|"&amp;E110,
        Calculate_cap_emi!$L$14:$L$21&amp;"|"&amp;Calculate_cap_emi!$I$14:$I$21,
        Calculate_cap_emi!$BK$14:$BK$21, "Not found", 0))</f>
        <v>1946.6098235294116</v>
      </c>
    </row>
    <row r="111" spans="1:20" x14ac:dyDescent="0.25">
      <c r="A111" s="5"/>
      <c r="B111" s="5" t="str">
        <f t="shared" si="6"/>
        <v>Mass-Nom</v>
      </c>
      <c r="C111" s="5" t="s">
        <v>37</v>
      </c>
      <c r="D111" s="5" t="str">
        <f t="shared" si="5"/>
        <v>Nom</v>
      </c>
      <c r="E111" s="5" t="s">
        <v>3</v>
      </c>
      <c r="F111" s="5" t="s">
        <v>57</v>
      </c>
      <c r="G111" s="5" t="s">
        <v>57</v>
      </c>
      <c r="H111" s="5">
        <v>14</v>
      </c>
      <c r="I111" s="5"/>
      <c r="J111" s="5">
        <f t="shared" si="7"/>
        <v>14</v>
      </c>
      <c r="K111" s="5">
        <v>1000</v>
      </c>
      <c r="L111" s="8" cm="1">
        <f t="array" ref="L111">_xlfn.SWITCH(K111,200,_xlfn.XLOOKUP(J111,Manufacture!$C$18:$N$18,Manufacture!$C$20:$N$20) + _xlfn.XLOOKUP(B111&amp;"|"&amp;E111,
        Calculate_cap_emi!$L$14:$L$21&amp;"|"&amp;Calculate_cap_emi!$I$14:$I$21,
        Calculate_cap_emi!$AI$14:$AI$21, "Not found", 0), LOOKUP(K111,Manufacture!$C$24:$D$24,Manufacture!$C$26:$D$26) + _xlfn.XLOOKUP(J111,Manufacture!$C$18:$N$18,Manufacture!$C$20:$N$20) + _xlfn.XLOOKUP(B111&amp;"|"&amp;E111,
        Calculate_cap_emi!$L$14:$L$21&amp;"|"&amp;Calculate_cap_emi!$I$14:$I$21,
        Calculate_cap_emi!$AI$14:$AI$21, "Not found", 0))</f>
        <v>4307.4562139037434</v>
      </c>
      <c r="M111" s="8">
        <f>_xlfn.XLOOKUP(J111,Manufacture!$C$18:$N$18,Manufacture!$C$20:$N$20)</f>
        <v>2070.4789411764705</v>
      </c>
      <c r="N111" s="8" cm="1">
        <f t="array" ref="N111">_xlfn.SWITCH(K111,200,0,LOOKUP(K111,Manufacture!$C$24:$D$24,Manufacture!$C$26:$D$26))</f>
        <v>1160.7272727272727</v>
      </c>
      <c r="O111" s="5" cm="1">
        <f t="array" ref="O111">_xlfn.XLOOKUP(B111&amp;"|"&amp;E111,
        Calculate_cap_emi!$L$14:$L$21&amp;"|"&amp;Calculate_cap_emi!$I$14:$I$21,
        Calculate_cap_emi!$AI$14:$AI$21, "Not found", 0)</f>
        <v>1076.25</v>
      </c>
      <c r="P111" s="8">
        <f t="shared" si="8"/>
        <v>4307.4562139037434</v>
      </c>
      <c r="Q111" s="8" cm="1">
        <f t="array" ref="Q111">_xlfn.SWITCH(K111,200,_xlfn.XLOOKUP(J111,Distribution!$C$18:$N$18,Distribution!$C$20:$N$20) + _xlfn.XLOOKUP(B111&amp;"|"&amp;E111,
        Calculate_cap_emi!$L$14:$L$21&amp;"|"&amp;Calculate_cap_emi!$I$14:$I$21,
        Calculate_cap_emi!$AP$14:$AP$21, "Not found", 0), LOOKUP(K111,Distribution!$C$24:$D$24,Distribution!$C$26:$D$26) + _xlfn.XLOOKUP(J111,Distribution!$C$18:$N$18,Distribution!$C$20:$N$20) + _xlfn.XLOOKUP(B111&amp;"|"&amp;E111,
        Calculate_cap_emi!$L$14:$L$21&amp;"|"&amp;Calculate_cap_emi!$I$14:$I$21,
        Calculate_cap_emi!$AP$14:$AP$21, "Not found", 0))</f>
        <v>0</v>
      </c>
      <c r="R111" s="8" cm="1">
        <f t="array" ref="R111">_xlfn.SWITCH(K111,200,_xlfn.XLOOKUP(J111,Installation!$C$18:$N$18,Installation!$C$20:$N$20) + _xlfn.XLOOKUP(B111&amp;"|"&amp;E111,
        Calculate_cap_emi!$L$14:$L$21&amp;"|"&amp;Calculate_cap_emi!$I$14:$I$21,
        Calculate_cap_emi!$AW$14:$AW$21, "Not found", 0), LOOKUP(K111,Installation!$C$24:$D$24,Installation!$C$26:$D$26) + _xlfn.XLOOKUP(J111,Installation!$C$18:$N$18,Installation!$C$20:$N$20) + _xlfn.XLOOKUP(B111&amp;"|"&amp;E111,
        Calculate_cap_emi!$L$14:$L$21&amp;"|"&amp;Calculate_cap_emi!$I$14:$I$21,
        Calculate_cap_emi!$AW$14:$AW$21, "Not found", 0))</f>
        <v>182.05326737967917</v>
      </c>
      <c r="S111" s="8" cm="1">
        <f t="array" ref="S111">_xlfn.SWITCH(K111,200,_xlfn.XLOOKUP(J111,EOL!$C$18:$N$18,EOL!$C$20:$N$20) + _xlfn.XLOOKUP(B111&amp;"|"&amp;E111,
        Calculate_cap_emi!$L$14:$L$21&amp;"|"&amp;Calculate_cap_emi!$I$14:$I$21,
        Calculate_cap_emi!$BD$14:$BD$21, "Not found", 0), LOOKUP(K111,EOL!$C$24:$D$24,EOL!$C$26:$D$26) + _xlfn.XLOOKUP(J111,EOL!$C$18:$N$18,EOL!$C$20:$N$20) + _xlfn.XLOOKUP(B111&amp;"|"&amp;E111,
        Calculate_cap_emi!$L$14:$L$21&amp;"|"&amp;Calculate_cap_emi!$I$14:$I$21,
        Calculate_cap_emi!$BD$14:$BD$21, "Not found", 0))</f>
        <v>1055.012037433155</v>
      </c>
      <c r="T111" s="8" cm="1">
        <f t="array" ref="T111">_xlfn.SWITCH(K111,200,_xlfn.XLOOKUP(J111,Other!$C$18:$N$18,Other!$C$20:$N$20) + _xlfn.XLOOKUP(B111&amp;"|"&amp;E111,
        Calculate_cap_emi!$L$14:$L$21&amp;"|"&amp;Calculate_cap_emi!$I$14:$I$21,
        Calculate_cap_emi!$BK$14:$BK$21, "Not found", 0), LOOKUP(K111,Other!$C$24:$D$24,Other!$C$26:$D$26) + _xlfn.XLOOKUP(J111,Other!$C$18:$N$18,Other!$C$20:$N$20) + _xlfn.XLOOKUP(B111&amp;"|"&amp;E111,
        Calculate_cap_emi!$L$14:$L$21&amp;"|"&amp;Calculate_cap_emi!$I$14:$I$21,
        Calculate_cap_emi!$BK$14:$BK$21, "Not found", 0))</f>
        <v>2015.6528823529413</v>
      </c>
    </row>
    <row r="112" spans="1:20" x14ac:dyDescent="0.25">
      <c r="A112" s="5"/>
      <c r="B112" s="5" t="str">
        <f t="shared" si="6"/>
        <v>Mod-Nom</v>
      </c>
      <c r="C112" s="5" t="s">
        <v>38</v>
      </c>
      <c r="D112" s="5" t="str">
        <f t="shared" si="5"/>
        <v>Nom</v>
      </c>
      <c r="E112" s="5" t="s">
        <v>3</v>
      </c>
      <c r="F112" s="5" t="s">
        <v>54</v>
      </c>
      <c r="G112" s="5" t="s">
        <v>54</v>
      </c>
      <c r="H112" s="5">
        <v>8.5</v>
      </c>
      <c r="I112" s="5"/>
      <c r="J112" s="5">
        <f t="shared" si="7"/>
        <v>9</v>
      </c>
      <c r="K112" s="5">
        <v>200</v>
      </c>
      <c r="L112" s="8" cm="1">
        <f t="array" ref="L112">_xlfn.SWITCH(K112,200,_xlfn.XLOOKUP(J112,Manufacture!$C$18:$N$18,Manufacture!$C$20:$N$20) + _xlfn.XLOOKUP(B112&amp;"|"&amp;E112,
        Calculate_cap_emi!$L$14:$L$21&amp;"|"&amp;Calculate_cap_emi!$I$14:$I$21,
        Calculate_cap_emi!$AI$14:$AI$21, "Not found", 0), LOOKUP(K112,Manufacture!$C$24:$D$24,Manufacture!$C$26:$D$26) + _xlfn.XLOOKUP(J112,Manufacture!$C$18:$N$18,Manufacture!$C$20:$N$20) + _xlfn.XLOOKUP(B112&amp;"|"&amp;E112,
        Calculate_cap_emi!$L$14:$L$21&amp;"|"&amp;Calculate_cap_emi!$I$14:$I$21,
        Calculate_cap_emi!$AI$14:$AI$21, "Not found", 0))</f>
        <v>3355.5368823529411</v>
      </c>
      <c r="M112" s="8">
        <f>_xlfn.XLOOKUP(J112,Manufacture!$C$18:$N$18,Manufacture!$C$20:$N$20)</f>
        <v>1701.7868823529411</v>
      </c>
      <c r="N112" s="8" cm="1">
        <f t="array" ref="N112">_xlfn.SWITCH(K112,200,0,LOOKUP(K112,Manufacture!$C$24:$D$24,Manufacture!$C$26:$D$26))</f>
        <v>0</v>
      </c>
      <c r="O112" s="5" cm="1">
        <f t="array" ref="O112">_xlfn.XLOOKUP(B112&amp;"|"&amp;E112,
        Calculate_cap_emi!$L$14:$L$21&amp;"|"&amp;Calculate_cap_emi!$I$14:$I$21,
        Calculate_cap_emi!$AI$14:$AI$21, "Not found", 0)</f>
        <v>1653.75</v>
      </c>
      <c r="P112" s="8">
        <f t="shared" si="8"/>
        <v>3355.5368823529411</v>
      </c>
      <c r="Q112" s="8" cm="1">
        <f t="array" ref="Q112">_xlfn.SWITCH(K112,200,_xlfn.XLOOKUP(J112,Distribution!$C$18:$N$18,Distribution!$C$20:$N$20) + _xlfn.XLOOKUP(B112&amp;"|"&amp;E112,
        Calculate_cap_emi!$L$14:$L$21&amp;"|"&amp;Calculate_cap_emi!$I$14:$I$21,
        Calculate_cap_emi!$AP$14:$AP$21, "Not found", 0), LOOKUP(K112,Distribution!$C$24:$D$24,Distribution!$C$26:$D$26) + _xlfn.XLOOKUP(J112,Distribution!$C$18:$N$18,Distribution!$C$20:$N$20) + _xlfn.XLOOKUP(B112&amp;"|"&amp;E112,
        Calculate_cap_emi!$L$14:$L$21&amp;"|"&amp;Calculate_cap_emi!$I$14:$I$21,
        Calculate_cap_emi!$AP$14:$AP$21, "Not found", 0))</f>
        <v>0</v>
      </c>
      <c r="R112" s="8" cm="1">
        <f t="array" ref="R112">_xlfn.SWITCH(K112,200,_xlfn.XLOOKUP(J112,Installation!$C$18:$N$18,Installation!$C$20:$N$20) + _xlfn.XLOOKUP(B112&amp;"|"&amp;E112,
        Calculate_cap_emi!$L$14:$L$21&amp;"|"&amp;Calculate_cap_emi!$I$14:$I$21,
        Calculate_cap_emi!$AW$14:$AW$21, "Not found", 0), LOOKUP(K112,Installation!$C$24:$D$24,Installation!$C$26:$D$26) + _xlfn.XLOOKUP(J112,Installation!$C$18:$N$18,Installation!$C$20:$N$20) + _xlfn.XLOOKUP(B112&amp;"|"&amp;E112,
        Calculate_cap_emi!$L$14:$L$21&amp;"|"&amp;Calculate_cap_emi!$I$14:$I$21,
        Calculate_cap_emi!$AW$14:$AW$21, "Not found", 0))</f>
        <v>115.14454411764706</v>
      </c>
      <c r="S112" s="8" cm="1">
        <f t="array" ref="S112">_xlfn.SWITCH(K112,200,_xlfn.XLOOKUP(J112,EOL!$C$18:$N$18,EOL!$C$20:$N$20) + _xlfn.XLOOKUP(B112&amp;"|"&amp;E112,
        Calculate_cap_emi!$L$14:$L$21&amp;"|"&amp;Calculate_cap_emi!$I$14:$I$21,
        Calculate_cap_emi!$BD$14:$BD$21, "Not found", 0), LOOKUP(K112,EOL!$C$24:$D$24,EOL!$C$26:$D$26) + _xlfn.XLOOKUP(J112,EOL!$C$18:$N$18,EOL!$C$20:$N$20) + _xlfn.XLOOKUP(B112&amp;"|"&amp;E112,
        Calculate_cap_emi!$L$14:$L$21&amp;"|"&amp;Calculate_cap_emi!$I$14:$I$21,
        Calculate_cap_emi!$BD$14:$BD$21, "Not found", 0))</f>
        <v>567.9585882352942</v>
      </c>
      <c r="T112" s="8" cm="1">
        <f t="array" ref="T112">_xlfn.SWITCH(K112,200,_xlfn.XLOOKUP(J112,Other!$C$18:$N$18,Other!$C$20:$N$20) + _xlfn.XLOOKUP(B112&amp;"|"&amp;E112,
        Calculate_cap_emi!$L$14:$L$21&amp;"|"&amp;Calculate_cap_emi!$I$14:$I$21,
        Calculate_cap_emi!$BK$14:$BK$21, "Not found", 0), LOOKUP(K112,Other!$C$24:$D$24,Other!$C$26:$D$26) + _xlfn.XLOOKUP(J112,Other!$C$18:$N$18,Other!$C$20:$N$20) + _xlfn.XLOOKUP(B112&amp;"|"&amp;E112,
        Calculate_cap_emi!$L$14:$L$21&amp;"|"&amp;Calculate_cap_emi!$I$14:$I$21,
        Calculate_cap_emi!$BK$14:$BK$21, "Not found", 0))</f>
        <v>2306.3577352941174</v>
      </c>
    </row>
    <row r="113" spans="1:20" x14ac:dyDescent="0.25">
      <c r="A113" s="5"/>
      <c r="B113" s="5" t="str">
        <f t="shared" si="6"/>
        <v>Mod-Nom</v>
      </c>
      <c r="C113" s="5" t="s">
        <v>38</v>
      </c>
      <c r="D113" s="5" t="str">
        <f t="shared" si="5"/>
        <v>Nom</v>
      </c>
      <c r="E113" s="5" t="s">
        <v>3</v>
      </c>
      <c r="F113" s="5" t="s">
        <v>54</v>
      </c>
      <c r="G113" s="5" t="s">
        <v>54</v>
      </c>
      <c r="H113" s="5">
        <v>11.2</v>
      </c>
      <c r="I113" s="5"/>
      <c r="J113" s="5">
        <f t="shared" si="7"/>
        <v>12</v>
      </c>
      <c r="K113" s="5">
        <v>200</v>
      </c>
      <c r="L113" s="8" cm="1">
        <f t="array" ref="L113">_xlfn.SWITCH(K113,200,_xlfn.XLOOKUP(J113,Manufacture!$C$18:$N$18,Manufacture!$C$20:$N$20) + _xlfn.XLOOKUP(B113&amp;"|"&amp;E113,
        Calculate_cap_emi!$L$14:$L$21&amp;"|"&amp;Calculate_cap_emi!$I$14:$I$21,
        Calculate_cap_emi!$AI$14:$AI$21, "Not found", 0), LOOKUP(K113,Manufacture!$C$24:$D$24,Manufacture!$C$26:$D$26) + _xlfn.XLOOKUP(J113,Manufacture!$C$18:$N$18,Manufacture!$C$20:$N$20) + _xlfn.XLOOKUP(B113&amp;"|"&amp;E113,
        Calculate_cap_emi!$L$14:$L$21&amp;"|"&amp;Calculate_cap_emi!$I$14:$I$21,
        Calculate_cap_emi!$AI$14:$AI$21, "Not found", 0))</f>
        <v>3576.7521176470586</v>
      </c>
      <c r="M113" s="8">
        <f>_xlfn.XLOOKUP(J113,Manufacture!$C$18:$N$18,Manufacture!$C$20:$N$20)</f>
        <v>1923.0021176470586</v>
      </c>
      <c r="N113" s="8" cm="1">
        <f t="array" ref="N113">_xlfn.SWITCH(K113,200,0,LOOKUP(K113,Manufacture!$C$24:$D$24,Manufacture!$C$26:$D$26))</f>
        <v>0</v>
      </c>
      <c r="O113" s="5" cm="1">
        <f t="array" ref="O113">_xlfn.XLOOKUP(B113&amp;"|"&amp;E113,
        Calculate_cap_emi!$L$14:$L$21&amp;"|"&amp;Calculate_cap_emi!$I$14:$I$21,
        Calculate_cap_emi!$AI$14:$AI$21, "Not found", 0)</f>
        <v>1653.75</v>
      </c>
      <c r="P113" s="8">
        <f t="shared" si="8"/>
        <v>3576.7521176470586</v>
      </c>
      <c r="Q113" s="8" cm="1">
        <f t="array" ref="Q113">_xlfn.SWITCH(K113,200,_xlfn.XLOOKUP(J113,Distribution!$C$18:$N$18,Distribution!$C$20:$N$20) + _xlfn.XLOOKUP(B113&amp;"|"&amp;E113,
        Calculate_cap_emi!$L$14:$L$21&amp;"|"&amp;Calculate_cap_emi!$I$14:$I$21,
        Calculate_cap_emi!$AP$14:$AP$21, "Not found", 0), LOOKUP(K113,Distribution!$C$24:$D$24,Distribution!$C$26:$D$26) + _xlfn.XLOOKUP(J113,Distribution!$C$18:$N$18,Distribution!$C$20:$N$20) + _xlfn.XLOOKUP(B113&amp;"|"&amp;E113,
        Calculate_cap_emi!$L$14:$L$21&amp;"|"&amp;Calculate_cap_emi!$I$14:$I$21,
        Calculate_cap_emi!$AP$14:$AP$21, "Not found", 0))</f>
        <v>0</v>
      </c>
      <c r="R113" s="8" cm="1">
        <f t="array" ref="R113">_xlfn.SWITCH(K113,200,_xlfn.XLOOKUP(J113,Installation!$C$18:$N$18,Installation!$C$20:$N$20) + _xlfn.XLOOKUP(B113&amp;"|"&amp;E113,
        Calculate_cap_emi!$L$14:$L$21&amp;"|"&amp;Calculate_cap_emi!$I$14:$I$21,
        Calculate_cap_emi!$AW$14:$AW$21, "Not found", 0), LOOKUP(K113,Installation!$C$24:$D$24,Installation!$C$26:$D$26) + _xlfn.XLOOKUP(J113,Installation!$C$18:$N$18,Installation!$C$20:$N$20) + _xlfn.XLOOKUP(B113&amp;"|"&amp;E113,
        Calculate_cap_emi!$L$14:$L$21&amp;"|"&amp;Calculate_cap_emi!$I$14:$I$21,
        Calculate_cap_emi!$AW$14:$AW$21, "Not found", 0))</f>
        <v>154.53807352941178</v>
      </c>
      <c r="S113" s="8" cm="1">
        <f t="array" ref="S113">_xlfn.SWITCH(K113,200,_xlfn.XLOOKUP(J113,EOL!$C$18:$N$18,EOL!$C$20:$N$20) + _xlfn.XLOOKUP(B113&amp;"|"&amp;E113,
        Calculate_cap_emi!$L$14:$L$21&amp;"|"&amp;Calculate_cap_emi!$I$14:$I$21,
        Calculate_cap_emi!$BD$14:$BD$21, "Not found", 0), LOOKUP(K113,EOL!$C$24:$D$24,EOL!$C$26:$D$26) + _xlfn.XLOOKUP(J113,EOL!$C$18:$N$18,EOL!$C$20:$N$20) + _xlfn.XLOOKUP(B113&amp;"|"&amp;E113,
        Calculate_cap_emi!$L$14:$L$21&amp;"|"&amp;Calculate_cap_emi!$I$14:$I$21,
        Calculate_cap_emi!$BD$14:$BD$21, "Not found", 0))</f>
        <v>612.62929411764708</v>
      </c>
      <c r="T113" s="8" cm="1">
        <f t="array" ref="T113">_xlfn.SWITCH(K113,200,_xlfn.XLOOKUP(J113,Other!$C$18:$N$18,Other!$C$20:$N$20) + _xlfn.XLOOKUP(B113&amp;"|"&amp;E113,
        Calculate_cap_emi!$L$14:$L$21&amp;"|"&amp;Calculate_cap_emi!$I$14:$I$21,
        Calculate_cap_emi!$BK$14:$BK$21, "Not found", 0), LOOKUP(K113,Other!$C$24:$D$24,Other!$C$26:$D$26) + _xlfn.XLOOKUP(J113,Other!$C$18:$N$18,Other!$C$20:$N$20) + _xlfn.XLOOKUP(B113&amp;"|"&amp;E113,
        Calculate_cap_emi!$L$14:$L$21&amp;"|"&amp;Calculate_cap_emi!$I$14:$I$21,
        Calculate_cap_emi!$BK$14:$BK$21, "Not found", 0))</f>
        <v>2409.9223235294116</v>
      </c>
    </row>
    <row r="114" spans="1:20" x14ac:dyDescent="0.25">
      <c r="A114" s="5"/>
      <c r="B114" s="5" t="str">
        <f t="shared" si="6"/>
        <v>Mod-Nom</v>
      </c>
      <c r="C114" s="5" t="s">
        <v>38</v>
      </c>
      <c r="D114" s="5" t="str">
        <f t="shared" si="5"/>
        <v>Nom</v>
      </c>
      <c r="E114" s="5" t="s">
        <v>3</v>
      </c>
      <c r="F114" s="5" t="s">
        <v>54</v>
      </c>
      <c r="G114" s="5" t="s">
        <v>54</v>
      </c>
      <c r="H114" s="5">
        <v>14</v>
      </c>
      <c r="I114" s="5"/>
      <c r="J114" s="5">
        <f t="shared" si="7"/>
        <v>14</v>
      </c>
      <c r="K114" s="5">
        <v>200</v>
      </c>
      <c r="L114" s="8" cm="1">
        <f t="array" ref="L114">_xlfn.SWITCH(K114,200,_xlfn.XLOOKUP(J114,Manufacture!$C$18:$N$18,Manufacture!$C$20:$N$20) + _xlfn.XLOOKUP(B114&amp;"|"&amp;E114,
        Calculate_cap_emi!$L$14:$L$21&amp;"|"&amp;Calculate_cap_emi!$I$14:$I$21,
        Calculate_cap_emi!$AI$14:$AI$21, "Not found", 0), LOOKUP(K114,Manufacture!$C$24:$D$24,Manufacture!$C$26:$D$26) + _xlfn.XLOOKUP(J114,Manufacture!$C$18:$N$18,Manufacture!$C$20:$N$20) + _xlfn.XLOOKUP(B114&amp;"|"&amp;E114,
        Calculate_cap_emi!$L$14:$L$21&amp;"|"&amp;Calculate_cap_emi!$I$14:$I$21,
        Calculate_cap_emi!$AI$14:$AI$21, "Not found", 0))</f>
        <v>3724.2289411764705</v>
      </c>
      <c r="M114" s="8">
        <f>_xlfn.XLOOKUP(J114,Manufacture!$C$18:$N$18,Manufacture!$C$20:$N$20)</f>
        <v>2070.4789411764705</v>
      </c>
      <c r="N114" s="8" cm="1">
        <f t="array" ref="N114">_xlfn.SWITCH(K114,200,0,LOOKUP(K114,Manufacture!$C$24:$D$24,Manufacture!$C$26:$D$26))</f>
        <v>0</v>
      </c>
      <c r="O114" s="5" cm="1">
        <f t="array" ref="O114">_xlfn.XLOOKUP(B114&amp;"|"&amp;E114,
        Calculate_cap_emi!$L$14:$L$21&amp;"|"&amp;Calculate_cap_emi!$I$14:$I$21,
        Calculate_cap_emi!$AI$14:$AI$21, "Not found", 0)</f>
        <v>1653.75</v>
      </c>
      <c r="P114" s="8">
        <f t="shared" si="8"/>
        <v>3724.2289411764705</v>
      </c>
      <c r="Q114" s="8" cm="1">
        <f t="array" ref="Q114">_xlfn.SWITCH(K114,200,_xlfn.XLOOKUP(J114,Distribution!$C$18:$N$18,Distribution!$C$20:$N$20) + _xlfn.XLOOKUP(B114&amp;"|"&amp;E114,
        Calculate_cap_emi!$L$14:$L$21&amp;"|"&amp;Calculate_cap_emi!$I$14:$I$21,
        Calculate_cap_emi!$AP$14:$AP$21, "Not found", 0), LOOKUP(K114,Distribution!$C$24:$D$24,Distribution!$C$26:$D$26) + _xlfn.XLOOKUP(J114,Distribution!$C$18:$N$18,Distribution!$C$20:$N$20) + _xlfn.XLOOKUP(B114&amp;"|"&amp;E114,
        Calculate_cap_emi!$L$14:$L$21&amp;"|"&amp;Calculate_cap_emi!$I$14:$I$21,
        Calculate_cap_emi!$AP$14:$AP$21, "Not found", 0))</f>
        <v>0</v>
      </c>
      <c r="R114" s="8" cm="1">
        <f t="array" ref="R114">_xlfn.SWITCH(K114,200,_xlfn.XLOOKUP(J114,Installation!$C$18:$N$18,Installation!$C$20:$N$20) + _xlfn.XLOOKUP(B114&amp;"|"&amp;E114,
        Calculate_cap_emi!$L$14:$L$21&amp;"|"&amp;Calculate_cap_emi!$I$14:$I$21,
        Calculate_cap_emi!$AW$14:$AW$21, "Not found", 0), LOOKUP(K114,Installation!$C$24:$D$24,Installation!$C$26:$D$26) + _xlfn.XLOOKUP(J114,Installation!$C$18:$N$18,Installation!$C$20:$N$20) + _xlfn.XLOOKUP(B114&amp;"|"&amp;E114,
        Calculate_cap_emi!$L$14:$L$21&amp;"|"&amp;Calculate_cap_emi!$I$14:$I$21,
        Calculate_cap_emi!$AW$14:$AW$21, "Not found", 0))</f>
        <v>180.80042647058826</v>
      </c>
      <c r="S114" s="8" cm="1">
        <f t="array" ref="S114">_xlfn.SWITCH(K114,200,_xlfn.XLOOKUP(J114,EOL!$C$18:$N$18,EOL!$C$20:$N$20) + _xlfn.XLOOKUP(B114&amp;"|"&amp;E114,
        Calculate_cap_emi!$L$14:$L$21&amp;"|"&amp;Calculate_cap_emi!$I$14:$I$21,
        Calculate_cap_emi!$BD$14:$BD$21, "Not found", 0), LOOKUP(K114,EOL!$C$24:$D$24,EOL!$C$26:$D$26) + _xlfn.XLOOKUP(J114,EOL!$C$18:$N$18,EOL!$C$20:$N$20) + _xlfn.XLOOKUP(B114&amp;"|"&amp;E114,
        Calculate_cap_emi!$L$14:$L$21&amp;"|"&amp;Calculate_cap_emi!$I$14:$I$21,
        Calculate_cap_emi!$BD$14:$BD$21, "Not found", 0))</f>
        <v>642.40976470588225</v>
      </c>
      <c r="T114" s="8" cm="1">
        <f t="array" ref="T114">_xlfn.SWITCH(K114,200,_xlfn.XLOOKUP(J114,Other!$C$18:$N$18,Other!$C$20:$N$20) + _xlfn.XLOOKUP(B114&amp;"|"&amp;E114,
        Calculate_cap_emi!$L$14:$L$21&amp;"|"&amp;Calculate_cap_emi!$I$14:$I$21,
        Calculate_cap_emi!$BK$14:$BK$21, "Not found", 0), LOOKUP(K114,Other!$C$24:$D$24,Other!$C$26:$D$26) + _xlfn.XLOOKUP(J114,Other!$C$18:$N$18,Other!$C$20:$N$20) + _xlfn.XLOOKUP(B114&amp;"|"&amp;E114,
        Calculate_cap_emi!$L$14:$L$21&amp;"|"&amp;Calculate_cap_emi!$I$14:$I$21,
        Calculate_cap_emi!$BK$14:$BK$21, "Not found", 0))</f>
        <v>2478.9653823529416</v>
      </c>
    </row>
    <row r="115" spans="1:20" x14ac:dyDescent="0.25">
      <c r="A115" s="5"/>
      <c r="B115" s="5" t="str">
        <f t="shared" si="6"/>
        <v>Mod-Nom</v>
      </c>
      <c r="C115" s="5" t="s">
        <v>38</v>
      </c>
      <c r="D115" s="5" t="str">
        <f t="shared" si="5"/>
        <v>Nom</v>
      </c>
      <c r="E115" s="5" t="s">
        <v>3</v>
      </c>
      <c r="F115" s="5" t="s">
        <v>55</v>
      </c>
      <c r="G115" s="5" t="s">
        <v>55</v>
      </c>
      <c r="H115" s="5">
        <v>5</v>
      </c>
      <c r="I115" s="5"/>
      <c r="J115" s="5">
        <f t="shared" si="7"/>
        <v>5</v>
      </c>
      <c r="K115" s="5">
        <v>500</v>
      </c>
      <c r="L115" s="8" cm="1">
        <f t="array" ref="L115">_xlfn.SWITCH(K115,200,_xlfn.XLOOKUP(J115,Manufacture!$C$18:$N$18,Manufacture!$C$20:$N$20) + _xlfn.XLOOKUP(B115&amp;"|"&amp;E115,
        Calculate_cap_emi!$L$14:$L$21&amp;"|"&amp;Calculate_cap_emi!$I$14:$I$21,
        Calculate_cap_emi!$AI$14:$AI$21, "Not found", 0), LOOKUP(K115,Manufacture!$C$24:$D$24,Manufacture!$C$26:$D$26) + _xlfn.XLOOKUP(J115,Manufacture!$C$18:$N$18,Manufacture!$C$20:$N$20) + _xlfn.XLOOKUP(B115&amp;"|"&amp;E115,
        Calculate_cap_emi!$L$14:$L$21&amp;"|"&amp;Calculate_cap_emi!$I$14:$I$21,
        Calculate_cap_emi!$AI$14:$AI$21, "Not found", 0))</f>
        <v>3566.4923262032089</v>
      </c>
      <c r="M115" s="8">
        <f>_xlfn.XLOOKUP(J115,Manufacture!$C$18:$N$18,Manufacture!$C$20:$N$20)</f>
        <v>1406.8332352941177</v>
      </c>
      <c r="N115" s="8" cm="1">
        <f t="array" ref="N115">_xlfn.SWITCH(K115,200,0,LOOKUP(K115,Manufacture!$C$24:$D$24,Manufacture!$C$26:$D$26))</f>
        <v>505.90909090909093</v>
      </c>
      <c r="O115" s="5" cm="1">
        <f t="array" ref="O115">_xlfn.XLOOKUP(B115&amp;"|"&amp;E115,
        Calculate_cap_emi!$L$14:$L$21&amp;"|"&amp;Calculate_cap_emi!$I$14:$I$21,
        Calculate_cap_emi!$AI$14:$AI$21, "Not found", 0)</f>
        <v>1653.75</v>
      </c>
      <c r="P115" s="8">
        <f>SUM(M115:O115)</f>
        <v>3566.4923262032089</v>
      </c>
      <c r="Q115" s="8" cm="1">
        <f t="array" ref="Q115">_xlfn.SWITCH(K115,200,_xlfn.XLOOKUP(J115,Distribution!$C$18:$N$18,Distribution!$C$20:$N$20) + _xlfn.XLOOKUP(B115&amp;"|"&amp;E115,
        Calculate_cap_emi!$L$14:$L$21&amp;"|"&amp;Calculate_cap_emi!$I$14:$I$21,
        Calculate_cap_emi!$AP$14:$AP$21, "Not found", 0), LOOKUP(K115,Distribution!$C$24:$D$24,Distribution!$C$26:$D$26) + _xlfn.XLOOKUP(J115,Distribution!$C$18:$N$18,Distribution!$C$20:$N$20) + _xlfn.XLOOKUP(B115&amp;"|"&amp;E115,
        Calculate_cap_emi!$L$14:$L$21&amp;"|"&amp;Calculate_cap_emi!$I$14:$I$21,
        Calculate_cap_emi!$AP$14:$AP$21, "Not found", 0))</f>
        <v>0</v>
      </c>
      <c r="R115" s="8" cm="1">
        <f t="array" ref="R115">_xlfn.SWITCH(K115,200,_xlfn.XLOOKUP(J115,Installation!$C$18:$N$18,Installation!$C$20:$N$20) + _xlfn.XLOOKUP(B115&amp;"|"&amp;E115,
        Calculate_cap_emi!$L$14:$L$21&amp;"|"&amp;Calculate_cap_emi!$I$14:$I$21,
        Calculate_cap_emi!$AW$14:$AW$21, "Not found", 0), LOOKUP(K115,Installation!$C$24:$D$24,Installation!$C$26:$D$26) + _xlfn.XLOOKUP(J115,Installation!$C$18:$N$18,Installation!$C$20:$N$20) + _xlfn.XLOOKUP(B115&amp;"|"&amp;E115,
        Calculate_cap_emi!$L$14:$L$21&amp;"|"&amp;Calculate_cap_emi!$I$14:$I$21,
        Calculate_cap_emi!$AW$14:$AW$21, "Not found", 0))</f>
        <v>74.074383689839578</v>
      </c>
      <c r="S115" s="8" cm="1">
        <f t="array" ref="S115">_xlfn.SWITCH(K115,200,_xlfn.XLOOKUP(J115,EOL!$C$18:$N$18,EOL!$C$20:$N$20) + _xlfn.XLOOKUP(B115&amp;"|"&amp;E115,
        Calculate_cap_emi!$L$14:$L$21&amp;"|"&amp;Calculate_cap_emi!$I$14:$I$21,
        Calculate_cap_emi!$BD$14:$BD$21, "Not found", 0), LOOKUP(K115,EOL!$C$24:$D$24,EOL!$C$26:$D$26) + _xlfn.XLOOKUP(J115,EOL!$C$18:$N$18,EOL!$C$20:$N$20) + _xlfn.XLOOKUP(B115&amp;"|"&amp;E115,
        Calculate_cap_emi!$L$14:$L$21&amp;"|"&amp;Calculate_cap_emi!$I$14:$I$21,
        Calculate_cap_emi!$BD$14:$BD$21, "Not found", 0))</f>
        <v>722.21582887700538</v>
      </c>
      <c r="T115" s="8" cm="1">
        <f t="array" ref="T115">_xlfn.SWITCH(K115,200,_xlfn.XLOOKUP(J115,Other!$C$18:$N$18,Other!$C$20:$N$20) + _xlfn.XLOOKUP(B115&amp;"|"&amp;E115,
        Calculate_cap_emi!$L$14:$L$21&amp;"|"&amp;Calculate_cap_emi!$I$14:$I$21,
        Calculate_cap_emi!$BK$14:$BK$21, "Not found", 0), LOOKUP(K115,Other!$C$24:$D$24,Other!$C$26:$D$26) + _xlfn.XLOOKUP(J115,Other!$C$18:$N$18,Other!$C$20:$N$20) + _xlfn.XLOOKUP(B115&amp;"|"&amp;E115,
        Calculate_cap_emi!$L$14:$L$21&amp;"|"&amp;Calculate_cap_emi!$I$14:$I$21,
        Calculate_cap_emi!$BK$14:$BK$21, "Not found", 0))</f>
        <v>2168.271617647059</v>
      </c>
    </row>
    <row r="116" spans="1:20" x14ac:dyDescent="0.25">
      <c r="A116" s="5"/>
      <c r="B116" s="5" t="str">
        <f t="shared" si="6"/>
        <v>Mod-Nom</v>
      </c>
      <c r="C116" s="5" t="s">
        <v>38</v>
      </c>
      <c r="D116" s="5" t="str">
        <f t="shared" si="5"/>
        <v>Nom</v>
      </c>
      <c r="E116" s="5" t="s">
        <v>3</v>
      </c>
      <c r="F116" s="5" t="s">
        <v>55</v>
      </c>
      <c r="G116" s="5" t="s">
        <v>55</v>
      </c>
      <c r="H116" s="5">
        <v>6</v>
      </c>
      <c r="I116" s="5"/>
      <c r="J116" s="5">
        <f t="shared" si="7"/>
        <v>6</v>
      </c>
      <c r="K116" s="5">
        <v>500</v>
      </c>
      <c r="L116" s="8" cm="1">
        <f t="array" ref="L116">_xlfn.SWITCH(K116,200,_xlfn.XLOOKUP(J116,Manufacture!$C$18:$N$18,Manufacture!$C$20:$N$20) + _xlfn.XLOOKUP(B116&amp;"|"&amp;E116,
        Calculate_cap_emi!$L$14:$L$21&amp;"|"&amp;Calculate_cap_emi!$I$14:$I$21,
        Calculate_cap_emi!$AI$14:$AI$21, "Not found", 0), LOOKUP(K116,Manufacture!$C$24:$D$24,Manufacture!$C$26:$D$26) + _xlfn.XLOOKUP(J116,Manufacture!$C$18:$N$18,Manufacture!$C$20:$N$20) + _xlfn.XLOOKUP(B116&amp;"|"&amp;E116,
        Calculate_cap_emi!$L$14:$L$21&amp;"|"&amp;Calculate_cap_emi!$I$14:$I$21,
        Calculate_cap_emi!$AI$14:$AI$21, "Not found", 0))</f>
        <v>3640.2307379679146</v>
      </c>
      <c r="M116" s="8">
        <f>_xlfn.XLOOKUP(J116,Manufacture!$C$18:$N$18,Manufacture!$C$20:$N$20)</f>
        <v>1480.5716470588236</v>
      </c>
      <c r="N116" s="8" cm="1">
        <f t="array" ref="N116">_xlfn.SWITCH(K116,200,0,LOOKUP(K116,Manufacture!$C$24:$D$24,Manufacture!$C$26:$D$26))</f>
        <v>505.90909090909093</v>
      </c>
      <c r="O116" s="5" cm="1">
        <f t="array" ref="O116">_xlfn.XLOOKUP(B116&amp;"|"&amp;E116,
        Calculate_cap_emi!$L$14:$L$21&amp;"|"&amp;Calculate_cap_emi!$I$14:$I$21,
        Calculate_cap_emi!$AI$14:$AI$21, "Not found", 0)</f>
        <v>1653.75</v>
      </c>
      <c r="P116" s="8">
        <f t="shared" si="8"/>
        <v>3640.2307379679146</v>
      </c>
      <c r="Q116" s="8" cm="1">
        <f t="array" ref="Q116">_xlfn.SWITCH(K116,200,_xlfn.XLOOKUP(J116,Distribution!$C$18:$N$18,Distribution!$C$20:$N$20) + _xlfn.XLOOKUP(B116&amp;"|"&amp;E116,
        Calculate_cap_emi!$L$14:$L$21&amp;"|"&amp;Calculate_cap_emi!$I$14:$I$21,
        Calculate_cap_emi!$AP$14:$AP$21, "Not found", 0), LOOKUP(K116,Distribution!$C$24:$D$24,Distribution!$C$26:$D$26) + _xlfn.XLOOKUP(J116,Distribution!$C$18:$N$18,Distribution!$C$20:$N$20) + _xlfn.XLOOKUP(B116&amp;"|"&amp;E116,
        Calculate_cap_emi!$L$14:$L$21&amp;"|"&amp;Calculate_cap_emi!$I$14:$I$21,
        Calculate_cap_emi!$AP$14:$AP$21, "Not found", 0))</f>
        <v>0</v>
      </c>
      <c r="R116" s="8" cm="1">
        <f t="array" ref="R116">_xlfn.SWITCH(K116,200,_xlfn.XLOOKUP(J116,Installation!$C$18:$N$18,Installation!$C$20:$N$20) + _xlfn.XLOOKUP(B116&amp;"|"&amp;E116,
        Calculate_cap_emi!$L$14:$L$21&amp;"|"&amp;Calculate_cap_emi!$I$14:$I$21,
        Calculate_cap_emi!$AW$14:$AW$21, "Not found", 0), LOOKUP(K116,Installation!$C$24:$D$24,Installation!$C$26:$D$26) + _xlfn.XLOOKUP(J116,Installation!$C$18:$N$18,Installation!$C$20:$N$20) + _xlfn.XLOOKUP(B116&amp;"|"&amp;E116,
        Calculate_cap_emi!$L$14:$L$21&amp;"|"&amp;Calculate_cap_emi!$I$14:$I$21,
        Calculate_cap_emi!$AW$14:$AW$21, "Not found", 0))</f>
        <v>87.205560160427808</v>
      </c>
      <c r="S116" s="8" cm="1">
        <f t="array" ref="S116">_xlfn.SWITCH(K116,200,_xlfn.XLOOKUP(J116,EOL!$C$18:$N$18,EOL!$C$20:$N$20) + _xlfn.XLOOKUP(B116&amp;"|"&amp;E116,
        Calculate_cap_emi!$L$14:$L$21&amp;"|"&amp;Calculate_cap_emi!$I$14:$I$21,
        Calculate_cap_emi!$BD$14:$BD$21, "Not found", 0), LOOKUP(K116,EOL!$C$24:$D$24,EOL!$C$26:$D$26) + _xlfn.XLOOKUP(J116,EOL!$C$18:$N$18,EOL!$C$20:$N$20) + _xlfn.XLOOKUP(B116&amp;"|"&amp;E116,
        Calculate_cap_emi!$L$14:$L$21&amp;"|"&amp;Calculate_cap_emi!$I$14:$I$21,
        Calculate_cap_emi!$BD$14:$BD$21, "Not found", 0))</f>
        <v>737.10606417112297</v>
      </c>
      <c r="T116" s="8" cm="1">
        <f t="array" ref="T116">_xlfn.SWITCH(K116,200,_xlfn.XLOOKUP(J116,Other!$C$18:$N$18,Other!$C$20:$N$20) + _xlfn.XLOOKUP(B116&amp;"|"&amp;E116,
        Calculate_cap_emi!$L$14:$L$21&amp;"|"&amp;Calculate_cap_emi!$I$14:$I$21,
        Calculate_cap_emi!$BK$14:$BK$21, "Not found", 0), LOOKUP(K116,Other!$C$24:$D$24,Other!$C$26:$D$26) + _xlfn.XLOOKUP(J116,Other!$C$18:$N$18,Other!$C$20:$N$20) + _xlfn.XLOOKUP(B116&amp;"|"&amp;E116,
        Calculate_cap_emi!$L$14:$L$21&amp;"|"&amp;Calculate_cap_emi!$I$14:$I$21,
        Calculate_cap_emi!$BK$14:$BK$21, "Not found", 0))</f>
        <v>2202.7931470588237</v>
      </c>
    </row>
    <row r="117" spans="1:20" x14ac:dyDescent="0.25">
      <c r="A117" s="5"/>
      <c r="B117" s="5" t="str">
        <f t="shared" si="6"/>
        <v>Mod-Nom</v>
      </c>
      <c r="C117" s="5" t="s">
        <v>38</v>
      </c>
      <c r="D117" s="5" t="str">
        <f t="shared" si="5"/>
        <v>Nom</v>
      </c>
      <c r="E117" s="5" t="s">
        <v>3</v>
      </c>
      <c r="F117" s="5" t="s">
        <v>55</v>
      </c>
      <c r="G117" s="5" t="s">
        <v>55</v>
      </c>
      <c r="H117" s="5">
        <v>8.5</v>
      </c>
      <c r="I117" s="5"/>
      <c r="J117" s="5">
        <f t="shared" si="7"/>
        <v>9</v>
      </c>
      <c r="K117" s="5">
        <v>500</v>
      </c>
      <c r="L117" s="8" cm="1">
        <f t="array" ref="L117">_xlfn.SWITCH(K117,200,_xlfn.XLOOKUP(J117,Manufacture!$C$18:$N$18,Manufacture!$C$20:$N$20) + _xlfn.XLOOKUP(B117&amp;"|"&amp;E117,
        Calculate_cap_emi!$L$14:$L$21&amp;"|"&amp;Calculate_cap_emi!$I$14:$I$21,
        Calculate_cap_emi!$AI$14:$AI$21, "Not found", 0), LOOKUP(K117,Manufacture!$C$24:$D$24,Manufacture!$C$26:$D$26) + _xlfn.XLOOKUP(J117,Manufacture!$C$18:$N$18,Manufacture!$C$20:$N$20) + _xlfn.XLOOKUP(B117&amp;"|"&amp;E117,
        Calculate_cap_emi!$L$14:$L$21&amp;"|"&amp;Calculate_cap_emi!$I$14:$I$21,
        Calculate_cap_emi!$AI$14:$AI$21, "Not found", 0))</f>
        <v>3861.4459732620321</v>
      </c>
      <c r="M117" s="8">
        <f>_xlfn.XLOOKUP(J117,Manufacture!$C$18:$N$18,Manufacture!$C$20:$N$20)</f>
        <v>1701.7868823529411</v>
      </c>
      <c r="N117" s="8" cm="1">
        <f t="array" ref="N117">_xlfn.SWITCH(K117,200,0,LOOKUP(K117,Manufacture!$C$24:$D$24,Manufacture!$C$26:$D$26))</f>
        <v>505.90909090909093</v>
      </c>
      <c r="O117" s="5" cm="1">
        <f t="array" ref="O117">_xlfn.XLOOKUP(B117&amp;"|"&amp;E117,
        Calculate_cap_emi!$L$14:$L$21&amp;"|"&amp;Calculate_cap_emi!$I$14:$I$21,
        Calculate_cap_emi!$AI$14:$AI$21, "Not found", 0)</f>
        <v>1653.75</v>
      </c>
      <c r="P117" s="8">
        <f t="shared" si="8"/>
        <v>3861.4459732620321</v>
      </c>
      <c r="Q117" s="8" cm="1">
        <f t="array" ref="Q117">_xlfn.SWITCH(K117,200,_xlfn.XLOOKUP(J117,Distribution!$C$18:$N$18,Distribution!$C$20:$N$20) + _xlfn.XLOOKUP(B117&amp;"|"&amp;E117,
        Calculate_cap_emi!$L$14:$L$21&amp;"|"&amp;Calculate_cap_emi!$I$14:$I$21,
        Calculate_cap_emi!$AP$14:$AP$21, "Not found", 0), LOOKUP(K117,Distribution!$C$24:$D$24,Distribution!$C$26:$D$26) + _xlfn.XLOOKUP(J117,Distribution!$C$18:$N$18,Distribution!$C$20:$N$20) + _xlfn.XLOOKUP(B117&amp;"|"&amp;E117,
        Calculate_cap_emi!$L$14:$L$21&amp;"|"&amp;Calculate_cap_emi!$I$14:$I$21,
        Calculate_cap_emi!$AP$14:$AP$21, "Not found", 0))</f>
        <v>0</v>
      </c>
      <c r="R117" s="8" cm="1">
        <f t="array" ref="R117">_xlfn.SWITCH(K117,200,_xlfn.XLOOKUP(J117,Installation!$C$18:$N$18,Installation!$C$20:$N$20) + _xlfn.XLOOKUP(B117&amp;"|"&amp;E117,
        Calculate_cap_emi!$L$14:$L$21&amp;"|"&amp;Calculate_cap_emi!$I$14:$I$21,
        Calculate_cap_emi!$AW$14:$AW$21, "Not found", 0), LOOKUP(K117,Installation!$C$24:$D$24,Installation!$C$26:$D$26) + _xlfn.XLOOKUP(J117,Installation!$C$18:$N$18,Installation!$C$20:$N$20) + _xlfn.XLOOKUP(B117&amp;"|"&amp;E117,
        Calculate_cap_emi!$L$14:$L$21&amp;"|"&amp;Calculate_cap_emi!$I$14:$I$21,
        Calculate_cap_emi!$AW$14:$AW$21, "Not found", 0))</f>
        <v>126.59908957219251</v>
      </c>
      <c r="S117" s="8" cm="1">
        <f t="array" ref="S117">_xlfn.SWITCH(K117,200,_xlfn.XLOOKUP(J117,EOL!$C$18:$N$18,EOL!$C$20:$N$20) + _xlfn.XLOOKUP(B117&amp;"|"&amp;E117,
        Calculate_cap_emi!$L$14:$L$21&amp;"|"&amp;Calculate_cap_emi!$I$14:$I$21,
        Calculate_cap_emi!$BD$14:$BD$21, "Not found", 0), LOOKUP(K117,EOL!$C$24:$D$24,EOL!$C$26:$D$26) + _xlfn.XLOOKUP(J117,EOL!$C$18:$N$18,EOL!$C$20:$N$20) + _xlfn.XLOOKUP(B117&amp;"|"&amp;E117,
        Calculate_cap_emi!$L$14:$L$21&amp;"|"&amp;Calculate_cap_emi!$I$14:$I$21,
        Calculate_cap_emi!$BD$14:$BD$21, "Not found", 0))</f>
        <v>781.77677005347596</v>
      </c>
      <c r="T117" s="8" cm="1">
        <f t="array" ref="T117">_xlfn.SWITCH(K117,200,_xlfn.XLOOKUP(J117,Other!$C$18:$N$18,Other!$C$20:$N$20) + _xlfn.XLOOKUP(B117&amp;"|"&amp;E117,
        Calculate_cap_emi!$L$14:$L$21&amp;"|"&amp;Calculate_cap_emi!$I$14:$I$21,
        Calculate_cap_emi!$BK$14:$BK$21, "Not found", 0), LOOKUP(K117,Other!$C$24:$D$24,Other!$C$26:$D$26) + _xlfn.XLOOKUP(J117,Other!$C$18:$N$18,Other!$C$20:$N$20) + _xlfn.XLOOKUP(B117&amp;"|"&amp;E117,
        Calculate_cap_emi!$L$14:$L$21&amp;"|"&amp;Calculate_cap_emi!$I$14:$I$21,
        Calculate_cap_emi!$BK$14:$BK$21, "Not found", 0))</f>
        <v>2306.3577352941174</v>
      </c>
    </row>
    <row r="118" spans="1:20" x14ac:dyDescent="0.25">
      <c r="A118" s="5"/>
      <c r="B118" s="5" t="str">
        <f t="shared" si="6"/>
        <v>Mod-Nom</v>
      </c>
      <c r="C118" s="5" t="s">
        <v>38</v>
      </c>
      <c r="D118" s="5" t="str">
        <f t="shared" si="5"/>
        <v>Nom</v>
      </c>
      <c r="E118" s="5" t="s">
        <v>3</v>
      </c>
      <c r="F118" s="5" t="s">
        <v>55</v>
      </c>
      <c r="G118" s="5" t="s">
        <v>55</v>
      </c>
      <c r="H118" s="5">
        <v>14</v>
      </c>
      <c r="I118" s="5"/>
      <c r="J118" s="5">
        <f t="shared" si="7"/>
        <v>14</v>
      </c>
      <c r="K118" s="5">
        <v>500</v>
      </c>
      <c r="L118" s="8" cm="1">
        <f t="array" ref="L118">_xlfn.SWITCH(K118,200,_xlfn.XLOOKUP(J118,Manufacture!$C$18:$N$18,Manufacture!$C$20:$N$20) + _xlfn.XLOOKUP(B118&amp;"|"&amp;E118,
        Calculate_cap_emi!$L$14:$L$21&amp;"|"&amp;Calculate_cap_emi!$I$14:$I$21,
        Calculate_cap_emi!$AI$14:$AI$21, "Not found", 0), LOOKUP(K118,Manufacture!$C$24:$D$24,Manufacture!$C$26:$D$26) + _xlfn.XLOOKUP(J118,Manufacture!$C$18:$N$18,Manufacture!$C$20:$N$20) + _xlfn.XLOOKUP(B118&amp;"|"&amp;E118,
        Calculate_cap_emi!$L$14:$L$21&amp;"|"&amp;Calculate_cap_emi!$I$14:$I$21,
        Calculate_cap_emi!$AI$14:$AI$21, "Not found", 0))</f>
        <v>4230.1380320855615</v>
      </c>
      <c r="M118" s="8">
        <f>_xlfn.XLOOKUP(J118,Manufacture!$C$18:$N$18,Manufacture!$C$20:$N$20)</f>
        <v>2070.4789411764705</v>
      </c>
      <c r="N118" s="8" cm="1">
        <f t="array" ref="N118">_xlfn.SWITCH(K118,200,0,LOOKUP(K118,Manufacture!$C$24:$D$24,Manufacture!$C$26:$D$26))</f>
        <v>505.90909090909093</v>
      </c>
      <c r="O118" s="5" cm="1">
        <f t="array" ref="O118">_xlfn.XLOOKUP(B118&amp;"|"&amp;E118,
        Calculate_cap_emi!$L$14:$L$21&amp;"|"&amp;Calculate_cap_emi!$I$14:$I$21,
        Calculate_cap_emi!$AI$14:$AI$21, "Not found", 0)</f>
        <v>1653.75</v>
      </c>
      <c r="P118" s="8">
        <f t="shared" si="8"/>
        <v>4230.1380320855615</v>
      </c>
      <c r="Q118" s="8" cm="1">
        <f t="array" ref="Q118">_xlfn.SWITCH(K118,200,_xlfn.XLOOKUP(J118,Distribution!$C$18:$N$18,Distribution!$C$20:$N$20) + _xlfn.XLOOKUP(B118&amp;"|"&amp;E118,
        Calculate_cap_emi!$L$14:$L$21&amp;"|"&amp;Calculate_cap_emi!$I$14:$I$21,
        Calculate_cap_emi!$AP$14:$AP$21, "Not found", 0), LOOKUP(K118,Distribution!$C$24:$D$24,Distribution!$C$26:$D$26) + _xlfn.XLOOKUP(J118,Distribution!$C$18:$N$18,Distribution!$C$20:$N$20) + _xlfn.XLOOKUP(B118&amp;"|"&amp;E118,
        Calculate_cap_emi!$L$14:$L$21&amp;"|"&amp;Calculate_cap_emi!$I$14:$I$21,
        Calculate_cap_emi!$AP$14:$AP$21, "Not found", 0))</f>
        <v>0</v>
      </c>
      <c r="R118" s="8" cm="1">
        <f t="array" ref="R118">_xlfn.SWITCH(K118,200,_xlfn.XLOOKUP(J118,Installation!$C$18:$N$18,Installation!$C$20:$N$20) + _xlfn.XLOOKUP(B118&amp;"|"&amp;E118,
        Calculate_cap_emi!$L$14:$L$21&amp;"|"&amp;Calculate_cap_emi!$I$14:$I$21,
        Calculate_cap_emi!$AW$14:$AW$21, "Not found", 0), LOOKUP(K118,Installation!$C$24:$D$24,Installation!$C$26:$D$26) + _xlfn.XLOOKUP(J118,Installation!$C$18:$N$18,Installation!$C$20:$N$20) + _xlfn.XLOOKUP(B118&amp;"|"&amp;E118,
        Calculate_cap_emi!$L$14:$L$21&amp;"|"&amp;Calculate_cap_emi!$I$14:$I$21,
        Calculate_cap_emi!$AW$14:$AW$21, "Not found", 0))</f>
        <v>192.25497192513373</v>
      </c>
      <c r="S118" s="8" cm="1">
        <f t="array" ref="S118">_xlfn.SWITCH(K118,200,_xlfn.XLOOKUP(J118,EOL!$C$18:$N$18,EOL!$C$20:$N$20) + _xlfn.XLOOKUP(B118&amp;"|"&amp;E118,
        Calculate_cap_emi!$L$14:$L$21&amp;"|"&amp;Calculate_cap_emi!$I$14:$I$21,
        Calculate_cap_emi!$BD$14:$BD$21, "Not found", 0), LOOKUP(K118,EOL!$C$24:$D$24,EOL!$C$26:$D$26) + _xlfn.XLOOKUP(J118,EOL!$C$18:$N$18,EOL!$C$20:$N$20) + _xlfn.XLOOKUP(B118&amp;"|"&amp;E118,
        Calculate_cap_emi!$L$14:$L$21&amp;"|"&amp;Calculate_cap_emi!$I$14:$I$21,
        Calculate_cap_emi!$BD$14:$BD$21, "Not found", 0))</f>
        <v>856.22794652406412</v>
      </c>
      <c r="T118" s="8" cm="1">
        <f t="array" ref="T118">_xlfn.SWITCH(K118,200,_xlfn.XLOOKUP(J118,Other!$C$18:$N$18,Other!$C$20:$N$20) + _xlfn.XLOOKUP(B118&amp;"|"&amp;E118,
        Calculate_cap_emi!$L$14:$L$21&amp;"|"&amp;Calculate_cap_emi!$I$14:$I$21,
        Calculate_cap_emi!$BK$14:$BK$21, "Not found", 0), LOOKUP(K118,Other!$C$24:$D$24,Other!$C$26:$D$26) + _xlfn.XLOOKUP(J118,Other!$C$18:$N$18,Other!$C$20:$N$20) + _xlfn.XLOOKUP(B118&amp;"|"&amp;E118,
        Calculate_cap_emi!$L$14:$L$21&amp;"|"&amp;Calculate_cap_emi!$I$14:$I$21,
        Calculate_cap_emi!$BK$14:$BK$21, "Not found", 0))</f>
        <v>2478.9653823529416</v>
      </c>
    </row>
    <row r="119" spans="1:20" x14ac:dyDescent="0.25">
      <c r="A119" s="5"/>
      <c r="B119" s="5" t="str">
        <f t="shared" si="6"/>
        <v>Mod-Nom</v>
      </c>
      <c r="C119" s="5" t="s">
        <v>38</v>
      </c>
      <c r="D119" s="5" t="str">
        <f t="shared" si="5"/>
        <v>Nom</v>
      </c>
      <c r="E119" s="5" t="s">
        <v>3</v>
      </c>
      <c r="F119" s="5" t="s">
        <v>57</v>
      </c>
      <c r="G119" s="5" t="s">
        <v>57</v>
      </c>
      <c r="H119" s="5">
        <v>5</v>
      </c>
      <c r="I119" s="5"/>
      <c r="J119" s="5">
        <f t="shared" si="7"/>
        <v>5</v>
      </c>
      <c r="K119" s="5">
        <v>1000</v>
      </c>
      <c r="L119" s="8" cm="1">
        <f t="array" ref="L119">_xlfn.SWITCH(K119,200,_xlfn.XLOOKUP(J119,Manufacture!$C$18:$N$18,Manufacture!$C$20:$N$20) + _xlfn.XLOOKUP(B119&amp;"|"&amp;E119,
        Calculate_cap_emi!$L$14:$L$21&amp;"|"&amp;Calculate_cap_emi!$I$14:$I$21,
        Calculate_cap_emi!$AI$14:$AI$21, "Not found", 0), LOOKUP(K119,Manufacture!$C$24:$D$24,Manufacture!$C$26:$D$26) + _xlfn.XLOOKUP(J119,Manufacture!$C$18:$N$18,Manufacture!$C$20:$N$20) + _xlfn.XLOOKUP(B119&amp;"|"&amp;E119,
        Calculate_cap_emi!$L$14:$L$21&amp;"|"&amp;Calculate_cap_emi!$I$14:$I$21,
        Calculate_cap_emi!$AI$14:$AI$21, "Not found", 0))</f>
        <v>4221.31050802139</v>
      </c>
      <c r="M119" s="8">
        <f>_xlfn.XLOOKUP(J119,Manufacture!$C$18:$N$18,Manufacture!$C$20:$N$20)</f>
        <v>1406.8332352941177</v>
      </c>
      <c r="N119" s="8" cm="1">
        <f t="array" ref="N119">_xlfn.SWITCH(K119,200,0,LOOKUP(K119,Manufacture!$C$24:$D$24,Manufacture!$C$26:$D$26))</f>
        <v>1160.7272727272727</v>
      </c>
      <c r="O119" s="5" cm="1">
        <f t="array" ref="O119">_xlfn.XLOOKUP(B119&amp;"|"&amp;E119,
        Calculate_cap_emi!$L$14:$L$21&amp;"|"&amp;Calculate_cap_emi!$I$14:$I$21,
        Calculate_cap_emi!$AI$14:$AI$21, "Not found", 0)</f>
        <v>1653.75</v>
      </c>
      <c r="P119" s="8">
        <f>SUM(M119:O119)</f>
        <v>4221.31050802139</v>
      </c>
      <c r="Q119" s="8" cm="1">
        <f t="array" ref="Q119">_xlfn.SWITCH(K119,200,_xlfn.XLOOKUP(J119,Distribution!$C$18:$N$18,Distribution!$C$20:$N$20) + _xlfn.XLOOKUP(B119&amp;"|"&amp;E119,
        Calculate_cap_emi!$L$14:$L$21&amp;"|"&amp;Calculate_cap_emi!$I$14:$I$21,
        Calculate_cap_emi!$AP$14:$AP$21, "Not found", 0), LOOKUP(K119,Distribution!$C$24:$D$24,Distribution!$C$26:$D$26) + _xlfn.XLOOKUP(J119,Distribution!$C$18:$N$18,Distribution!$C$20:$N$20) + _xlfn.XLOOKUP(B119&amp;"|"&amp;E119,
        Calculate_cap_emi!$L$14:$L$21&amp;"|"&amp;Calculate_cap_emi!$I$14:$I$21,
        Calculate_cap_emi!$AP$14:$AP$21, "Not found", 0))</f>
        <v>0</v>
      </c>
      <c r="R119" s="8" cm="1">
        <f t="array" ref="R119">_xlfn.SWITCH(K119,200,_xlfn.XLOOKUP(J119,Installation!$C$18:$N$18,Installation!$C$20:$N$20) + _xlfn.XLOOKUP(B119&amp;"|"&amp;E119,
        Calculate_cap_emi!$L$14:$L$21&amp;"|"&amp;Calculate_cap_emi!$I$14:$I$21,
        Calculate_cap_emi!$AW$14:$AW$21, "Not found", 0), LOOKUP(K119,Installation!$C$24:$D$24,Installation!$C$26:$D$26) + _xlfn.XLOOKUP(J119,Installation!$C$18:$N$18,Installation!$C$20:$N$20) + _xlfn.XLOOKUP(B119&amp;"|"&amp;E119,
        Calculate_cap_emi!$L$14:$L$21&amp;"|"&amp;Calculate_cap_emi!$I$14:$I$21,
        Calculate_cap_emi!$AW$14:$AW$21, "Not found", 0))</f>
        <v>75.028929144385032</v>
      </c>
      <c r="S119" s="8" cm="1">
        <f t="array" ref="S119">_xlfn.SWITCH(K119,200,_xlfn.XLOOKUP(J119,EOL!$C$18:$N$18,EOL!$C$20:$N$20) + _xlfn.XLOOKUP(B119&amp;"|"&amp;E119,
        Calculate_cap_emi!$L$14:$L$21&amp;"|"&amp;Calculate_cap_emi!$I$14:$I$21,
        Calculate_cap_emi!$BD$14:$BD$21, "Not found", 0), LOOKUP(K119,EOL!$C$24:$D$24,EOL!$C$26:$D$26) + _xlfn.XLOOKUP(J119,EOL!$C$18:$N$18,EOL!$C$20:$N$20) + _xlfn.XLOOKUP(B119&amp;"|"&amp;E119,
        Calculate_cap_emi!$L$14:$L$21&amp;"|"&amp;Calculate_cap_emi!$I$14:$I$21,
        Calculate_cap_emi!$BD$14:$BD$21, "Not found", 0))</f>
        <v>1007.6249197860963</v>
      </c>
      <c r="T119" s="8" cm="1">
        <f t="array" ref="T119">_xlfn.SWITCH(K119,200,_xlfn.XLOOKUP(J119,Other!$C$18:$N$18,Other!$C$20:$N$20) + _xlfn.XLOOKUP(B119&amp;"|"&amp;E119,
        Calculate_cap_emi!$L$14:$L$21&amp;"|"&amp;Calculate_cap_emi!$I$14:$I$21,
        Calculate_cap_emi!$BK$14:$BK$21, "Not found", 0), LOOKUP(K119,Other!$C$24:$D$24,Other!$C$26:$D$26) + _xlfn.XLOOKUP(J119,Other!$C$18:$N$18,Other!$C$20:$N$20) + _xlfn.XLOOKUP(B119&amp;"|"&amp;E119,
        Calculate_cap_emi!$L$14:$L$21&amp;"|"&amp;Calculate_cap_emi!$I$14:$I$21,
        Calculate_cap_emi!$BK$14:$BK$21, "Not found", 0))</f>
        <v>2168.271617647059</v>
      </c>
    </row>
    <row r="120" spans="1:20" x14ac:dyDescent="0.25">
      <c r="A120" s="5"/>
      <c r="B120" s="5" t="str">
        <f t="shared" si="6"/>
        <v>Mod-Nom</v>
      </c>
      <c r="C120" s="5" t="s">
        <v>38</v>
      </c>
      <c r="D120" s="5" t="str">
        <f t="shared" si="5"/>
        <v>Nom</v>
      </c>
      <c r="E120" s="5" t="s">
        <v>3</v>
      </c>
      <c r="F120" s="5" t="s">
        <v>57</v>
      </c>
      <c r="G120" s="5" t="s">
        <v>57</v>
      </c>
      <c r="H120" s="5">
        <v>6</v>
      </c>
      <c r="I120" s="5"/>
      <c r="J120" s="5">
        <f t="shared" si="7"/>
        <v>6</v>
      </c>
      <c r="K120" s="5">
        <v>1000</v>
      </c>
      <c r="L120" s="8" cm="1">
        <f t="array" ref="L120">_xlfn.SWITCH(K120,200,_xlfn.XLOOKUP(J120,Manufacture!$C$18:$N$18,Manufacture!$C$20:$N$20) + _xlfn.XLOOKUP(B120&amp;"|"&amp;E120,
        Calculate_cap_emi!$L$14:$L$21&amp;"|"&amp;Calculate_cap_emi!$I$14:$I$21,
        Calculate_cap_emi!$AI$14:$AI$21, "Not found", 0), LOOKUP(K120,Manufacture!$C$24:$D$24,Manufacture!$C$26:$D$26) + _xlfn.XLOOKUP(J120,Manufacture!$C$18:$N$18,Manufacture!$C$20:$N$20) + _xlfn.XLOOKUP(B120&amp;"|"&amp;E120,
        Calculate_cap_emi!$L$14:$L$21&amp;"|"&amp;Calculate_cap_emi!$I$14:$I$21,
        Calculate_cap_emi!$AI$14:$AI$21, "Not found", 0))</f>
        <v>4295.0489197860961</v>
      </c>
      <c r="M120" s="8">
        <f>_xlfn.XLOOKUP(J120,Manufacture!$C$18:$N$18,Manufacture!$C$20:$N$20)</f>
        <v>1480.5716470588236</v>
      </c>
      <c r="N120" s="8" cm="1">
        <f t="array" ref="N120">_xlfn.SWITCH(K120,200,0,LOOKUP(K120,Manufacture!$C$24:$D$24,Manufacture!$C$26:$D$26))</f>
        <v>1160.7272727272727</v>
      </c>
      <c r="O120" s="5" cm="1">
        <f t="array" ref="O120">_xlfn.XLOOKUP(B120&amp;"|"&amp;E120,
        Calculate_cap_emi!$L$14:$L$21&amp;"|"&amp;Calculate_cap_emi!$I$14:$I$21,
        Calculate_cap_emi!$AI$14:$AI$21, "Not found", 0)</f>
        <v>1653.75</v>
      </c>
      <c r="P120" s="8">
        <f t="shared" si="8"/>
        <v>4295.0489197860961</v>
      </c>
      <c r="Q120" s="8" cm="1">
        <f t="array" ref="Q120">_xlfn.SWITCH(K120,200,_xlfn.XLOOKUP(J120,Distribution!$C$18:$N$18,Distribution!$C$20:$N$20) + _xlfn.XLOOKUP(B120&amp;"|"&amp;E120,
        Calculate_cap_emi!$L$14:$L$21&amp;"|"&amp;Calculate_cap_emi!$I$14:$I$21,
        Calculate_cap_emi!$AP$14:$AP$21, "Not found", 0), LOOKUP(K120,Distribution!$C$24:$D$24,Distribution!$C$26:$D$26) + _xlfn.XLOOKUP(J120,Distribution!$C$18:$N$18,Distribution!$C$20:$N$20) + _xlfn.XLOOKUP(B120&amp;"|"&amp;E120,
        Calculate_cap_emi!$L$14:$L$21&amp;"|"&amp;Calculate_cap_emi!$I$14:$I$21,
        Calculate_cap_emi!$AP$14:$AP$21, "Not found", 0))</f>
        <v>0</v>
      </c>
      <c r="R120" s="8" cm="1">
        <f t="array" ref="R120">_xlfn.SWITCH(K120,200,_xlfn.XLOOKUP(J120,Installation!$C$18:$N$18,Installation!$C$20:$N$20) + _xlfn.XLOOKUP(B120&amp;"|"&amp;E120,
        Calculate_cap_emi!$L$14:$L$21&amp;"|"&amp;Calculate_cap_emi!$I$14:$I$21,
        Calculate_cap_emi!$AW$14:$AW$21, "Not found", 0), LOOKUP(K120,Installation!$C$24:$D$24,Installation!$C$26:$D$26) + _xlfn.XLOOKUP(J120,Installation!$C$18:$N$18,Installation!$C$20:$N$20) + _xlfn.XLOOKUP(B120&amp;"|"&amp;E120,
        Calculate_cap_emi!$L$14:$L$21&amp;"|"&amp;Calculate_cap_emi!$I$14:$I$21,
        Calculate_cap_emi!$AW$14:$AW$21, "Not found", 0))</f>
        <v>88.160105614973247</v>
      </c>
      <c r="S120" s="8" cm="1">
        <f t="array" ref="S120">_xlfn.SWITCH(K120,200,_xlfn.XLOOKUP(J120,EOL!$C$18:$N$18,EOL!$C$20:$N$20) + _xlfn.XLOOKUP(B120&amp;"|"&amp;E120,
        Calculate_cap_emi!$L$14:$L$21&amp;"|"&amp;Calculate_cap_emi!$I$14:$I$21,
        Calculate_cap_emi!$BD$14:$BD$21, "Not found", 0), LOOKUP(K120,EOL!$C$24:$D$24,EOL!$C$26:$D$26) + _xlfn.XLOOKUP(J120,EOL!$C$18:$N$18,EOL!$C$20:$N$20) + _xlfn.XLOOKUP(B120&amp;"|"&amp;E120,
        Calculate_cap_emi!$L$14:$L$21&amp;"|"&amp;Calculate_cap_emi!$I$14:$I$21,
        Calculate_cap_emi!$BD$14:$BD$21, "Not found", 0))</f>
        <v>1022.5151550802138</v>
      </c>
      <c r="T120" s="8" cm="1">
        <f t="array" ref="T120">_xlfn.SWITCH(K120,200,_xlfn.XLOOKUP(J120,Other!$C$18:$N$18,Other!$C$20:$N$20) + _xlfn.XLOOKUP(B120&amp;"|"&amp;E120,
        Calculate_cap_emi!$L$14:$L$21&amp;"|"&amp;Calculate_cap_emi!$I$14:$I$21,
        Calculate_cap_emi!$BK$14:$BK$21, "Not found", 0), LOOKUP(K120,Other!$C$24:$D$24,Other!$C$26:$D$26) + _xlfn.XLOOKUP(J120,Other!$C$18:$N$18,Other!$C$20:$N$20) + _xlfn.XLOOKUP(B120&amp;"|"&amp;E120,
        Calculate_cap_emi!$L$14:$L$21&amp;"|"&amp;Calculate_cap_emi!$I$14:$I$21,
        Calculate_cap_emi!$BK$14:$BK$21, "Not found", 0))</f>
        <v>2202.7931470588237</v>
      </c>
    </row>
    <row r="121" spans="1:20" x14ac:dyDescent="0.25">
      <c r="A121" s="5"/>
      <c r="B121" s="5" t="str">
        <f t="shared" si="6"/>
        <v>Mod-Nom</v>
      </c>
      <c r="C121" s="5" t="s">
        <v>38</v>
      </c>
      <c r="D121" s="5" t="str">
        <f t="shared" si="5"/>
        <v>Nom</v>
      </c>
      <c r="E121" s="5" t="s">
        <v>3</v>
      </c>
      <c r="F121" s="5" t="s">
        <v>57</v>
      </c>
      <c r="G121" s="5" t="s">
        <v>57</v>
      </c>
      <c r="H121" s="5">
        <v>8.5</v>
      </c>
      <c r="I121" s="5"/>
      <c r="J121" s="5">
        <f t="shared" si="7"/>
        <v>9</v>
      </c>
      <c r="K121" s="5">
        <v>1000</v>
      </c>
      <c r="L121" s="8" cm="1">
        <f t="array" ref="L121">_xlfn.SWITCH(K121,200,_xlfn.XLOOKUP(J121,Manufacture!$C$18:$N$18,Manufacture!$C$20:$N$20) + _xlfn.XLOOKUP(B121&amp;"|"&amp;E121,
        Calculate_cap_emi!$L$14:$L$21&amp;"|"&amp;Calculate_cap_emi!$I$14:$I$21,
        Calculate_cap_emi!$AI$14:$AI$21, "Not found", 0), LOOKUP(K121,Manufacture!$C$24:$D$24,Manufacture!$C$26:$D$26) + _xlfn.XLOOKUP(J121,Manufacture!$C$18:$N$18,Manufacture!$C$20:$N$20) + _xlfn.XLOOKUP(B121&amp;"|"&amp;E121,
        Calculate_cap_emi!$L$14:$L$21&amp;"|"&amp;Calculate_cap_emi!$I$14:$I$21,
        Calculate_cap_emi!$AI$14:$AI$21, "Not found", 0))</f>
        <v>4516.2641550802136</v>
      </c>
      <c r="M121" s="8">
        <f>_xlfn.XLOOKUP(J121,Manufacture!$C$18:$N$18,Manufacture!$C$20:$N$20)</f>
        <v>1701.7868823529411</v>
      </c>
      <c r="N121" s="8" cm="1">
        <f t="array" ref="N121">_xlfn.SWITCH(K121,200,0,LOOKUP(K121,Manufacture!$C$24:$D$24,Manufacture!$C$26:$D$26))</f>
        <v>1160.7272727272727</v>
      </c>
      <c r="O121" s="5" cm="1">
        <f t="array" ref="O121">_xlfn.XLOOKUP(B121&amp;"|"&amp;E121,
        Calculate_cap_emi!$L$14:$L$21&amp;"|"&amp;Calculate_cap_emi!$I$14:$I$21,
        Calculate_cap_emi!$AI$14:$AI$21, "Not found", 0)</f>
        <v>1653.75</v>
      </c>
      <c r="P121" s="8">
        <f t="shared" si="8"/>
        <v>4516.2641550802136</v>
      </c>
      <c r="Q121" s="8" cm="1">
        <f t="array" ref="Q121">_xlfn.SWITCH(K121,200,_xlfn.XLOOKUP(J121,Distribution!$C$18:$N$18,Distribution!$C$20:$N$20) + _xlfn.XLOOKUP(B121&amp;"|"&amp;E121,
        Calculate_cap_emi!$L$14:$L$21&amp;"|"&amp;Calculate_cap_emi!$I$14:$I$21,
        Calculate_cap_emi!$AP$14:$AP$21, "Not found", 0), LOOKUP(K121,Distribution!$C$24:$D$24,Distribution!$C$26:$D$26) + _xlfn.XLOOKUP(J121,Distribution!$C$18:$N$18,Distribution!$C$20:$N$20) + _xlfn.XLOOKUP(B121&amp;"|"&amp;E121,
        Calculate_cap_emi!$L$14:$L$21&amp;"|"&amp;Calculate_cap_emi!$I$14:$I$21,
        Calculate_cap_emi!$AP$14:$AP$21, "Not found", 0))</f>
        <v>0</v>
      </c>
      <c r="R121" s="8" cm="1">
        <f t="array" ref="R121">_xlfn.SWITCH(K121,200,_xlfn.XLOOKUP(J121,Installation!$C$18:$N$18,Installation!$C$20:$N$20) + _xlfn.XLOOKUP(B121&amp;"|"&amp;E121,
        Calculate_cap_emi!$L$14:$L$21&amp;"|"&amp;Calculate_cap_emi!$I$14:$I$21,
        Calculate_cap_emi!$AW$14:$AW$21, "Not found", 0), LOOKUP(K121,Installation!$C$24:$D$24,Installation!$C$26:$D$26) + _xlfn.XLOOKUP(J121,Installation!$C$18:$N$18,Installation!$C$20:$N$20) + _xlfn.XLOOKUP(B121&amp;"|"&amp;E121,
        Calculate_cap_emi!$L$14:$L$21&amp;"|"&amp;Calculate_cap_emi!$I$14:$I$21,
        Calculate_cap_emi!$AW$14:$AW$21, "Not found", 0))</f>
        <v>127.55363502673796</v>
      </c>
      <c r="S121" s="8" cm="1">
        <f t="array" ref="S121">_xlfn.SWITCH(K121,200,_xlfn.XLOOKUP(J121,EOL!$C$18:$N$18,EOL!$C$20:$N$20) + _xlfn.XLOOKUP(B121&amp;"|"&amp;E121,
        Calculate_cap_emi!$L$14:$L$21&amp;"|"&amp;Calculate_cap_emi!$I$14:$I$21,
        Calculate_cap_emi!$BD$14:$BD$21, "Not found", 0), LOOKUP(K121,EOL!$C$24:$D$24,EOL!$C$26:$D$26) + _xlfn.XLOOKUP(J121,EOL!$C$18:$N$18,EOL!$C$20:$N$20) + _xlfn.XLOOKUP(B121&amp;"|"&amp;E121,
        Calculate_cap_emi!$L$14:$L$21&amp;"|"&amp;Calculate_cap_emi!$I$14:$I$21,
        Calculate_cap_emi!$BD$14:$BD$21, "Not found", 0))</f>
        <v>1067.1858609625669</v>
      </c>
      <c r="T121" s="8" cm="1">
        <f t="array" ref="T121">_xlfn.SWITCH(K121,200,_xlfn.XLOOKUP(J121,Other!$C$18:$N$18,Other!$C$20:$N$20) + _xlfn.XLOOKUP(B121&amp;"|"&amp;E121,
        Calculate_cap_emi!$L$14:$L$21&amp;"|"&amp;Calculate_cap_emi!$I$14:$I$21,
        Calculate_cap_emi!$BK$14:$BK$21, "Not found", 0), LOOKUP(K121,Other!$C$24:$D$24,Other!$C$26:$D$26) + _xlfn.XLOOKUP(J121,Other!$C$18:$N$18,Other!$C$20:$N$20) + _xlfn.XLOOKUP(B121&amp;"|"&amp;E121,
        Calculate_cap_emi!$L$14:$L$21&amp;"|"&amp;Calculate_cap_emi!$I$14:$I$21,
        Calculate_cap_emi!$BK$14:$BK$21, "Not found", 0))</f>
        <v>2306.3577352941174</v>
      </c>
    </row>
    <row r="122" spans="1:20" x14ac:dyDescent="0.25">
      <c r="A122" s="5"/>
      <c r="B122" s="5" t="str">
        <f t="shared" si="6"/>
        <v>Mod-Nom</v>
      </c>
      <c r="C122" s="5" t="s">
        <v>38</v>
      </c>
      <c r="D122" s="5" t="str">
        <f t="shared" si="5"/>
        <v>Nom</v>
      </c>
      <c r="E122" s="5" t="s">
        <v>3</v>
      </c>
      <c r="F122" s="5" t="s">
        <v>57</v>
      </c>
      <c r="G122" s="5" t="s">
        <v>57</v>
      </c>
      <c r="H122" s="5">
        <v>11.2</v>
      </c>
      <c r="I122" s="5"/>
      <c r="J122" s="5">
        <f t="shared" si="7"/>
        <v>12</v>
      </c>
      <c r="K122" s="5">
        <v>1000</v>
      </c>
      <c r="L122" s="8" cm="1">
        <f t="array" ref="L122">_xlfn.SWITCH(K122,200,_xlfn.XLOOKUP(J122,Manufacture!$C$18:$N$18,Manufacture!$C$20:$N$20) + _xlfn.XLOOKUP(B122&amp;"|"&amp;E122,
        Calculate_cap_emi!$L$14:$L$21&amp;"|"&amp;Calculate_cap_emi!$I$14:$I$21,
        Calculate_cap_emi!$AI$14:$AI$21, "Not found", 0), LOOKUP(K122,Manufacture!$C$24:$D$24,Manufacture!$C$26:$D$26) + _xlfn.XLOOKUP(J122,Manufacture!$C$18:$N$18,Manufacture!$C$20:$N$20) + _xlfn.XLOOKUP(B122&amp;"|"&amp;E122,
        Calculate_cap_emi!$L$14:$L$21&amp;"|"&amp;Calculate_cap_emi!$I$14:$I$21,
        Calculate_cap_emi!$AI$14:$AI$21, "Not found", 0))</f>
        <v>4737.4793903743312</v>
      </c>
      <c r="M122" s="8">
        <f>_xlfn.XLOOKUP(J122,Manufacture!$C$18:$N$18,Manufacture!$C$20:$N$20)</f>
        <v>1923.0021176470586</v>
      </c>
      <c r="N122" s="8" cm="1">
        <f t="array" ref="N122">_xlfn.SWITCH(K122,200,0,LOOKUP(K122,Manufacture!$C$24:$D$24,Manufacture!$C$26:$D$26))</f>
        <v>1160.7272727272727</v>
      </c>
      <c r="O122" s="5" cm="1">
        <f t="array" ref="O122">_xlfn.XLOOKUP(B122&amp;"|"&amp;E122,
        Calculate_cap_emi!$L$14:$L$21&amp;"|"&amp;Calculate_cap_emi!$I$14:$I$21,
        Calculate_cap_emi!$AI$14:$AI$21, "Not found", 0)</f>
        <v>1653.75</v>
      </c>
      <c r="P122" s="8">
        <f t="shared" si="8"/>
        <v>4737.4793903743312</v>
      </c>
      <c r="Q122" s="8" cm="1">
        <f t="array" ref="Q122">_xlfn.SWITCH(K122,200,_xlfn.XLOOKUP(J122,Distribution!$C$18:$N$18,Distribution!$C$20:$N$20) + _xlfn.XLOOKUP(B122&amp;"|"&amp;E122,
        Calculate_cap_emi!$L$14:$L$21&amp;"|"&amp;Calculate_cap_emi!$I$14:$I$21,
        Calculate_cap_emi!$AP$14:$AP$21, "Not found", 0), LOOKUP(K122,Distribution!$C$24:$D$24,Distribution!$C$26:$D$26) + _xlfn.XLOOKUP(J122,Distribution!$C$18:$N$18,Distribution!$C$20:$N$20) + _xlfn.XLOOKUP(B122&amp;"|"&amp;E122,
        Calculate_cap_emi!$L$14:$L$21&amp;"|"&amp;Calculate_cap_emi!$I$14:$I$21,
        Calculate_cap_emi!$AP$14:$AP$21, "Not found", 0))</f>
        <v>0</v>
      </c>
      <c r="R122" s="8" cm="1">
        <f t="array" ref="R122">_xlfn.SWITCH(K122,200,_xlfn.XLOOKUP(J122,Installation!$C$18:$N$18,Installation!$C$20:$N$20) + _xlfn.XLOOKUP(B122&amp;"|"&amp;E122,
        Calculate_cap_emi!$L$14:$L$21&amp;"|"&amp;Calculate_cap_emi!$I$14:$I$21,
        Calculate_cap_emi!$AW$14:$AW$21, "Not found", 0), LOOKUP(K122,Installation!$C$24:$D$24,Installation!$C$26:$D$26) + _xlfn.XLOOKUP(J122,Installation!$C$18:$N$18,Installation!$C$20:$N$20) + _xlfn.XLOOKUP(B122&amp;"|"&amp;E122,
        Calculate_cap_emi!$L$14:$L$21&amp;"|"&amp;Calculate_cap_emi!$I$14:$I$21,
        Calculate_cap_emi!$AW$14:$AW$21, "Not found", 0))</f>
        <v>166.94716443850268</v>
      </c>
      <c r="S122" s="8" cm="1">
        <f t="array" ref="S122">_xlfn.SWITCH(K122,200,_xlfn.XLOOKUP(J122,EOL!$C$18:$N$18,EOL!$C$20:$N$20) + _xlfn.XLOOKUP(B122&amp;"|"&amp;E122,
        Calculate_cap_emi!$L$14:$L$21&amp;"|"&amp;Calculate_cap_emi!$I$14:$I$21,
        Calculate_cap_emi!$BD$14:$BD$21, "Not found", 0), LOOKUP(K122,EOL!$C$24:$D$24,EOL!$C$26:$D$26) + _xlfn.XLOOKUP(J122,EOL!$C$18:$N$18,EOL!$C$20:$N$20) + _xlfn.XLOOKUP(B122&amp;"|"&amp;E122,
        Calculate_cap_emi!$L$14:$L$21&amp;"|"&amp;Calculate_cap_emi!$I$14:$I$21,
        Calculate_cap_emi!$BD$14:$BD$21, "Not found", 0))</f>
        <v>1111.8565668449198</v>
      </c>
      <c r="T122" s="8" cm="1">
        <f t="array" ref="T122">_xlfn.SWITCH(K122,200,_xlfn.XLOOKUP(J122,Other!$C$18:$N$18,Other!$C$20:$N$20) + _xlfn.XLOOKUP(B122&amp;"|"&amp;E122,
        Calculate_cap_emi!$L$14:$L$21&amp;"|"&amp;Calculate_cap_emi!$I$14:$I$21,
        Calculate_cap_emi!$BK$14:$BK$21, "Not found", 0), LOOKUP(K122,Other!$C$24:$D$24,Other!$C$26:$D$26) + _xlfn.XLOOKUP(J122,Other!$C$18:$N$18,Other!$C$20:$N$20) + _xlfn.XLOOKUP(B122&amp;"|"&amp;E122,
        Calculate_cap_emi!$L$14:$L$21&amp;"|"&amp;Calculate_cap_emi!$I$14:$I$21,
        Calculate_cap_emi!$BK$14:$BK$21, "Not found", 0))</f>
        <v>2409.9223235294116</v>
      </c>
    </row>
    <row r="123" spans="1:20" x14ac:dyDescent="0.25">
      <c r="A123" s="5"/>
      <c r="B123" s="5" t="str">
        <f t="shared" si="6"/>
        <v>Mod-Nom</v>
      </c>
      <c r="C123" s="5" t="s">
        <v>38</v>
      </c>
      <c r="D123" s="5" t="str">
        <f t="shared" si="5"/>
        <v>Nom</v>
      </c>
      <c r="E123" s="5" t="s">
        <v>3</v>
      </c>
      <c r="F123" s="5" t="s">
        <v>57</v>
      </c>
      <c r="G123" s="5" t="s">
        <v>57</v>
      </c>
      <c r="H123" s="5">
        <v>14</v>
      </c>
      <c r="I123" s="5"/>
      <c r="J123" s="5">
        <f t="shared" si="7"/>
        <v>14</v>
      </c>
      <c r="K123" s="5">
        <v>1000</v>
      </c>
      <c r="L123" s="8" cm="1">
        <f t="array" ref="L123">_xlfn.SWITCH(K123,200,_xlfn.XLOOKUP(J123,Manufacture!$C$18:$N$18,Manufacture!$C$20:$N$20) + _xlfn.XLOOKUP(B123&amp;"|"&amp;E123,
        Calculate_cap_emi!$L$14:$L$21&amp;"|"&amp;Calculate_cap_emi!$I$14:$I$21,
        Calculate_cap_emi!$AI$14:$AI$21, "Not found", 0), LOOKUP(K123,Manufacture!$C$24:$D$24,Manufacture!$C$26:$D$26) + _xlfn.XLOOKUP(J123,Manufacture!$C$18:$N$18,Manufacture!$C$20:$N$20) + _xlfn.XLOOKUP(B123&amp;"|"&amp;E123,
        Calculate_cap_emi!$L$14:$L$21&amp;"|"&amp;Calculate_cap_emi!$I$14:$I$21,
        Calculate_cap_emi!$AI$14:$AI$21, "Not found", 0))</f>
        <v>4884.9562139037434</v>
      </c>
      <c r="M123" s="8">
        <f>_xlfn.XLOOKUP(J123,Manufacture!$C$18:$N$18,Manufacture!$C$20:$N$20)</f>
        <v>2070.4789411764705</v>
      </c>
      <c r="N123" s="8" cm="1">
        <f t="array" ref="N123">_xlfn.SWITCH(K123,200,0,LOOKUP(K123,Manufacture!$C$24:$D$24,Manufacture!$C$26:$D$26))</f>
        <v>1160.7272727272727</v>
      </c>
      <c r="O123" s="5" cm="1">
        <f t="array" ref="O123">_xlfn.XLOOKUP(B123&amp;"|"&amp;E123,
        Calculate_cap_emi!$L$14:$L$21&amp;"|"&amp;Calculate_cap_emi!$I$14:$I$21,
        Calculate_cap_emi!$AI$14:$AI$21, "Not found", 0)</f>
        <v>1653.75</v>
      </c>
      <c r="P123" s="8">
        <f t="shared" si="8"/>
        <v>4884.9562139037434</v>
      </c>
      <c r="Q123" s="8" cm="1">
        <f t="array" ref="Q123">_xlfn.SWITCH(K123,200,_xlfn.XLOOKUP(J123,Distribution!$C$18:$N$18,Distribution!$C$20:$N$20) + _xlfn.XLOOKUP(B123&amp;"|"&amp;E123,
        Calculate_cap_emi!$L$14:$L$21&amp;"|"&amp;Calculate_cap_emi!$I$14:$I$21,
        Calculate_cap_emi!$AP$14:$AP$21, "Not found", 0), LOOKUP(K123,Distribution!$C$24:$D$24,Distribution!$C$26:$D$26) + _xlfn.XLOOKUP(J123,Distribution!$C$18:$N$18,Distribution!$C$20:$N$20) + _xlfn.XLOOKUP(B123&amp;"|"&amp;E123,
        Calculate_cap_emi!$L$14:$L$21&amp;"|"&amp;Calculate_cap_emi!$I$14:$I$21,
        Calculate_cap_emi!$AP$14:$AP$21, "Not found", 0))</f>
        <v>0</v>
      </c>
      <c r="R123" s="8" cm="1">
        <f t="array" ref="R123">_xlfn.SWITCH(K123,200,_xlfn.XLOOKUP(J123,Installation!$C$18:$N$18,Installation!$C$20:$N$20) + _xlfn.XLOOKUP(B123&amp;"|"&amp;E123,
        Calculate_cap_emi!$L$14:$L$21&amp;"|"&amp;Calculate_cap_emi!$I$14:$I$21,
        Calculate_cap_emi!$AW$14:$AW$21, "Not found", 0), LOOKUP(K123,Installation!$C$24:$D$24,Installation!$C$26:$D$26) + _xlfn.XLOOKUP(J123,Installation!$C$18:$N$18,Installation!$C$20:$N$20) + _xlfn.XLOOKUP(B123&amp;"|"&amp;E123,
        Calculate_cap_emi!$L$14:$L$21&amp;"|"&amp;Calculate_cap_emi!$I$14:$I$21,
        Calculate_cap_emi!$AW$14:$AW$21, "Not found", 0))</f>
        <v>193.20951737967917</v>
      </c>
      <c r="S123" s="8" cm="1">
        <f t="array" ref="S123">_xlfn.SWITCH(K123,200,_xlfn.XLOOKUP(J123,EOL!$C$18:$N$18,EOL!$C$20:$N$20) + _xlfn.XLOOKUP(B123&amp;"|"&amp;E123,
        Calculate_cap_emi!$L$14:$L$21&amp;"|"&amp;Calculate_cap_emi!$I$14:$I$21,
        Calculate_cap_emi!$BD$14:$BD$21, "Not found", 0), LOOKUP(K123,EOL!$C$24:$D$24,EOL!$C$26:$D$26) + _xlfn.XLOOKUP(J123,EOL!$C$18:$N$18,EOL!$C$20:$N$20) + _xlfn.XLOOKUP(B123&amp;"|"&amp;E123,
        Calculate_cap_emi!$L$14:$L$21&amp;"|"&amp;Calculate_cap_emi!$I$14:$I$21,
        Calculate_cap_emi!$BD$14:$BD$21, "Not found", 0))</f>
        <v>1141.637037433155</v>
      </c>
      <c r="T123" s="8" cm="1">
        <f t="array" ref="T123">_xlfn.SWITCH(K123,200,_xlfn.XLOOKUP(J123,Other!$C$18:$N$18,Other!$C$20:$N$20) + _xlfn.XLOOKUP(B123&amp;"|"&amp;E123,
        Calculate_cap_emi!$L$14:$L$21&amp;"|"&amp;Calculate_cap_emi!$I$14:$I$21,
        Calculate_cap_emi!$BK$14:$BK$21, "Not found", 0), LOOKUP(K123,Other!$C$24:$D$24,Other!$C$26:$D$26) + _xlfn.XLOOKUP(J123,Other!$C$18:$N$18,Other!$C$20:$N$20) + _xlfn.XLOOKUP(B123&amp;"|"&amp;E123,
        Calculate_cap_emi!$L$14:$L$21&amp;"|"&amp;Calculate_cap_emi!$I$14:$I$21,
        Calculate_cap_emi!$BK$14:$BK$21, "Not found", 0))</f>
        <v>2478.9653823529416</v>
      </c>
    </row>
    <row r="124" spans="1:20" x14ac:dyDescent="0.25">
      <c r="A124" s="5"/>
      <c r="B124" s="5" t="str">
        <f t="shared" si="6"/>
        <v>Mass-Nom</v>
      </c>
      <c r="C124" s="5" t="s">
        <v>37</v>
      </c>
      <c r="D124" s="5" t="str">
        <f t="shared" si="5"/>
        <v>Nom</v>
      </c>
      <c r="E124" s="5" t="s">
        <v>11</v>
      </c>
      <c r="F124" s="5" t="s">
        <v>54</v>
      </c>
      <c r="G124" s="5" t="s">
        <v>54</v>
      </c>
      <c r="H124" s="5">
        <v>8.5</v>
      </c>
      <c r="I124" s="5"/>
      <c r="J124" s="5">
        <f t="shared" si="7"/>
        <v>9</v>
      </c>
      <c r="K124" s="5">
        <v>200</v>
      </c>
      <c r="L124" s="8" cm="1">
        <f t="array" ref="L124">_xlfn.SWITCH(K124,200,_xlfn.XLOOKUP(J124,Manufacture!$C$18:$N$18,Manufacture!$C$20:$N$20) + _xlfn.XLOOKUP(B124&amp;"|"&amp;E124,
        Calculate_cap_emi!$L$14:$L$21&amp;"|"&amp;Calculate_cap_emi!$I$14:$I$21,
        Calculate_cap_emi!$AI$14:$AI$21, "Not found", 0), LOOKUP(K124,Manufacture!$C$24:$D$24,Manufacture!$C$26:$D$26) + _xlfn.XLOOKUP(J124,Manufacture!$C$18:$N$18,Manufacture!$C$20:$N$20) + _xlfn.XLOOKUP(B124&amp;"|"&amp;E124,
        Calculate_cap_emi!$L$14:$L$21&amp;"|"&amp;Calculate_cap_emi!$I$14:$I$21,
        Calculate_cap_emi!$AI$14:$AI$21, "Not found", 0))</f>
        <v>2955.2243823529411</v>
      </c>
      <c r="M124" s="8">
        <f>_xlfn.XLOOKUP(J124,Manufacture!$C$18:$N$18,Manufacture!$C$20:$N$20)</f>
        <v>1701.7868823529411</v>
      </c>
      <c r="N124" s="8" cm="1">
        <f t="array" ref="N124">_xlfn.SWITCH(K124,200,0,LOOKUP(K124,Manufacture!$C$24:$D$24,Manufacture!$C$26:$D$26))</f>
        <v>0</v>
      </c>
      <c r="O124" s="5" cm="1">
        <f t="array" ref="O124">_xlfn.XLOOKUP(B124&amp;"|"&amp;E124,
        Calculate_cap_emi!$L$14:$L$21&amp;"|"&amp;Calculate_cap_emi!$I$14:$I$21,
        Calculate_cap_emi!$AI$14:$AI$21, "Not found", 0)</f>
        <v>1253.4375</v>
      </c>
      <c r="P124" s="8">
        <f t="shared" si="8"/>
        <v>2955.2243823529411</v>
      </c>
      <c r="Q124" s="8" cm="1">
        <f t="array" ref="Q124">_xlfn.SWITCH(K124,200,_xlfn.XLOOKUP(J124,Distribution!$C$18:$N$18,Distribution!$C$20:$N$20) + _xlfn.XLOOKUP(B124&amp;"|"&amp;E124,
        Calculate_cap_emi!$L$14:$L$21&amp;"|"&amp;Calculate_cap_emi!$I$14:$I$21,
        Calculate_cap_emi!$AP$14:$AP$21, "Not found", 0), LOOKUP(K124,Distribution!$C$24:$D$24,Distribution!$C$26:$D$26) + _xlfn.XLOOKUP(J124,Distribution!$C$18:$N$18,Distribution!$C$20:$N$20) + _xlfn.XLOOKUP(B124&amp;"|"&amp;E124,
        Calculate_cap_emi!$L$14:$L$21&amp;"|"&amp;Calculate_cap_emi!$I$14:$I$21,
        Calculate_cap_emi!$AP$14:$AP$21, "Not found", 0))</f>
        <v>0</v>
      </c>
      <c r="R124" s="8" cm="1">
        <f t="array" ref="R124">_xlfn.SWITCH(K124,200,_xlfn.XLOOKUP(J124,Installation!$C$18:$N$18,Installation!$C$20:$N$20) + _xlfn.XLOOKUP(B124&amp;"|"&amp;E124,
        Calculate_cap_emi!$L$14:$L$21&amp;"|"&amp;Calculate_cap_emi!$I$14:$I$21,
        Calculate_cap_emi!$AW$14:$AW$21, "Not found", 0), LOOKUP(K124,Installation!$C$24:$D$24,Installation!$C$26:$D$26) + _xlfn.XLOOKUP(J124,Installation!$C$18:$N$18,Installation!$C$20:$N$20) + _xlfn.XLOOKUP(B124&amp;"|"&amp;E124,
        Calculate_cap_emi!$L$14:$L$21&amp;"|"&amp;Calculate_cap_emi!$I$14:$I$21,
        Calculate_cap_emi!$AW$14:$AW$21, "Not found", 0))</f>
        <v>108.58204411764706</v>
      </c>
      <c r="S124" s="8" cm="1">
        <f t="array" ref="S124">_xlfn.SWITCH(K124,200,_xlfn.XLOOKUP(J124,EOL!$C$18:$N$18,EOL!$C$20:$N$20) + _xlfn.XLOOKUP(B124&amp;"|"&amp;E124,
        Calculate_cap_emi!$L$14:$L$21&amp;"|"&amp;Calculate_cap_emi!$I$14:$I$21,
        Calculate_cap_emi!$BD$14:$BD$21, "Not found", 0), LOOKUP(K124,EOL!$C$24:$D$24,EOL!$C$26:$D$26) + _xlfn.XLOOKUP(J124,EOL!$C$18:$N$18,EOL!$C$20:$N$20) + _xlfn.XLOOKUP(B124&amp;"|"&amp;E124,
        Calculate_cap_emi!$L$14:$L$21&amp;"|"&amp;Calculate_cap_emi!$I$14:$I$21,
        Calculate_cap_emi!$BD$14:$BD$21, "Not found", 0))</f>
        <v>499.70858823529414</v>
      </c>
      <c r="T124" s="8" cm="1">
        <f t="array" ref="T124">_xlfn.SWITCH(K124,200,_xlfn.XLOOKUP(J124,Other!$C$18:$N$18,Other!$C$20:$N$20) + _xlfn.XLOOKUP(B124&amp;"|"&amp;E124,
        Calculate_cap_emi!$L$14:$L$21&amp;"|"&amp;Calculate_cap_emi!$I$14:$I$21,
        Calculate_cap_emi!$BK$14:$BK$21, "Not found", 0), LOOKUP(K124,Other!$C$24:$D$24,Other!$C$26:$D$26) + _xlfn.XLOOKUP(J124,Other!$C$18:$N$18,Other!$C$20:$N$20) + _xlfn.XLOOKUP(B124&amp;"|"&amp;E124,
        Calculate_cap_emi!$L$14:$L$21&amp;"|"&amp;Calculate_cap_emi!$I$14:$I$21,
        Calculate_cap_emi!$BK$14:$BK$21, "Not found", 0))</f>
        <v>1982.1702352941177</v>
      </c>
    </row>
    <row r="125" spans="1:20" x14ac:dyDescent="0.25">
      <c r="A125" s="5"/>
      <c r="B125" s="5" t="str">
        <f t="shared" si="6"/>
        <v>Mass-Nom</v>
      </c>
      <c r="C125" s="5" t="s">
        <v>37</v>
      </c>
      <c r="D125" s="5" t="str">
        <f t="shared" si="5"/>
        <v>Nom</v>
      </c>
      <c r="E125" s="5" t="s">
        <v>11</v>
      </c>
      <c r="F125" s="5" t="s">
        <v>54</v>
      </c>
      <c r="G125" s="5" t="s">
        <v>54</v>
      </c>
      <c r="H125" s="5">
        <v>11.2</v>
      </c>
      <c r="I125" s="5"/>
      <c r="J125" s="5">
        <f t="shared" si="7"/>
        <v>12</v>
      </c>
      <c r="K125" s="5">
        <v>200</v>
      </c>
      <c r="L125" s="8" cm="1">
        <f t="array" ref="L125">_xlfn.SWITCH(K125,200,_xlfn.XLOOKUP(J125,Manufacture!$C$18:$N$18,Manufacture!$C$20:$N$20) + _xlfn.XLOOKUP(B125&amp;"|"&amp;E125,
        Calculate_cap_emi!$L$14:$L$21&amp;"|"&amp;Calculate_cap_emi!$I$14:$I$21,
        Calculate_cap_emi!$AI$14:$AI$21, "Not found", 0), LOOKUP(K125,Manufacture!$C$24:$D$24,Manufacture!$C$26:$D$26) + _xlfn.XLOOKUP(J125,Manufacture!$C$18:$N$18,Manufacture!$C$20:$N$20) + _xlfn.XLOOKUP(B125&amp;"|"&amp;E125,
        Calculate_cap_emi!$L$14:$L$21&amp;"|"&amp;Calculate_cap_emi!$I$14:$I$21,
        Calculate_cap_emi!$AI$14:$AI$21, "Not found", 0))</f>
        <v>3176.4396176470586</v>
      </c>
      <c r="M125" s="8">
        <f>_xlfn.XLOOKUP(J125,Manufacture!$C$18:$N$18,Manufacture!$C$20:$N$20)</f>
        <v>1923.0021176470586</v>
      </c>
      <c r="N125" s="8" cm="1">
        <f t="array" ref="N125">_xlfn.SWITCH(K125,200,0,LOOKUP(K125,Manufacture!$C$24:$D$24,Manufacture!$C$26:$D$26))</f>
        <v>0</v>
      </c>
      <c r="O125" s="5" cm="1">
        <f t="array" ref="O125">_xlfn.XLOOKUP(B125&amp;"|"&amp;E125,
        Calculate_cap_emi!$L$14:$L$21&amp;"|"&amp;Calculate_cap_emi!$I$14:$I$21,
        Calculate_cap_emi!$AI$14:$AI$21, "Not found", 0)</f>
        <v>1253.4375</v>
      </c>
      <c r="P125" s="8">
        <f t="shared" si="8"/>
        <v>3176.4396176470586</v>
      </c>
      <c r="Q125" s="8" cm="1">
        <f t="array" ref="Q125">_xlfn.SWITCH(K125,200,_xlfn.XLOOKUP(J125,Distribution!$C$18:$N$18,Distribution!$C$20:$N$20) + _xlfn.XLOOKUP(B125&amp;"|"&amp;E125,
        Calculate_cap_emi!$L$14:$L$21&amp;"|"&amp;Calculate_cap_emi!$I$14:$I$21,
        Calculate_cap_emi!$AP$14:$AP$21, "Not found", 0), LOOKUP(K125,Distribution!$C$24:$D$24,Distribution!$C$26:$D$26) + _xlfn.XLOOKUP(J125,Distribution!$C$18:$N$18,Distribution!$C$20:$N$20) + _xlfn.XLOOKUP(B125&amp;"|"&amp;E125,
        Calculate_cap_emi!$L$14:$L$21&amp;"|"&amp;Calculate_cap_emi!$I$14:$I$21,
        Calculate_cap_emi!$AP$14:$AP$21, "Not found", 0))</f>
        <v>0</v>
      </c>
      <c r="R125" s="8" cm="1">
        <f t="array" ref="R125">_xlfn.SWITCH(K125,200,_xlfn.XLOOKUP(J125,Installation!$C$18:$N$18,Installation!$C$20:$N$20) + _xlfn.XLOOKUP(B125&amp;"|"&amp;E125,
        Calculate_cap_emi!$L$14:$L$21&amp;"|"&amp;Calculate_cap_emi!$I$14:$I$21,
        Calculate_cap_emi!$AW$14:$AW$21, "Not found", 0), LOOKUP(K125,Installation!$C$24:$D$24,Installation!$C$26:$D$26) + _xlfn.XLOOKUP(J125,Installation!$C$18:$N$18,Installation!$C$20:$N$20) + _xlfn.XLOOKUP(B125&amp;"|"&amp;E125,
        Calculate_cap_emi!$L$14:$L$21&amp;"|"&amp;Calculate_cap_emi!$I$14:$I$21,
        Calculate_cap_emi!$AW$14:$AW$21, "Not found", 0))</f>
        <v>147.97557352941178</v>
      </c>
      <c r="S125" s="8" cm="1">
        <f t="array" ref="S125">_xlfn.SWITCH(K125,200,_xlfn.XLOOKUP(J125,EOL!$C$18:$N$18,EOL!$C$20:$N$20) + _xlfn.XLOOKUP(B125&amp;"|"&amp;E125,
        Calculate_cap_emi!$L$14:$L$21&amp;"|"&amp;Calculate_cap_emi!$I$14:$I$21,
        Calculate_cap_emi!$BD$14:$BD$21, "Not found", 0), LOOKUP(K125,EOL!$C$24:$D$24,EOL!$C$26:$D$26) + _xlfn.XLOOKUP(J125,EOL!$C$18:$N$18,EOL!$C$20:$N$20) + _xlfn.XLOOKUP(B125&amp;"|"&amp;E125,
        Calculate_cap_emi!$L$14:$L$21&amp;"|"&amp;Calculate_cap_emi!$I$14:$I$21,
        Calculate_cap_emi!$BD$14:$BD$21, "Not found", 0))</f>
        <v>544.37929411764708</v>
      </c>
      <c r="T125" s="8" cm="1">
        <f t="array" ref="T125">_xlfn.SWITCH(K125,200,_xlfn.XLOOKUP(J125,Other!$C$18:$N$18,Other!$C$20:$N$20) + _xlfn.XLOOKUP(B125&amp;"|"&amp;E125,
        Calculate_cap_emi!$L$14:$L$21&amp;"|"&amp;Calculate_cap_emi!$I$14:$I$21,
        Calculate_cap_emi!$BK$14:$BK$21, "Not found", 0), LOOKUP(K125,Other!$C$24:$D$24,Other!$C$26:$D$26) + _xlfn.XLOOKUP(J125,Other!$C$18:$N$18,Other!$C$20:$N$20) + _xlfn.XLOOKUP(B125&amp;"|"&amp;E125,
        Calculate_cap_emi!$L$14:$L$21&amp;"|"&amp;Calculate_cap_emi!$I$14:$I$21,
        Calculate_cap_emi!$BK$14:$BK$21, "Not found", 0))</f>
        <v>2085.7348235294116</v>
      </c>
    </row>
    <row r="126" spans="1:20" x14ac:dyDescent="0.25">
      <c r="A126" s="5"/>
      <c r="B126" s="5" t="str">
        <f t="shared" si="6"/>
        <v>Mass-Nom</v>
      </c>
      <c r="C126" s="5" t="s">
        <v>37</v>
      </c>
      <c r="D126" s="5" t="str">
        <f t="shared" si="5"/>
        <v>Nom</v>
      </c>
      <c r="E126" s="5" t="s">
        <v>11</v>
      </c>
      <c r="F126" s="5" t="s">
        <v>54</v>
      </c>
      <c r="G126" s="5" t="s">
        <v>54</v>
      </c>
      <c r="H126" s="5">
        <v>14</v>
      </c>
      <c r="I126" s="5"/>
      <c r="J126" s="5">
        <f t="shared" si="7"/>
        <v>14</v>
      </c>
      <c r="K126" s="5">
        <v>200</v>
      </c>
      <c r="L126" s="8" cm="1">
        <f t="array" ref="L126">_xlfn.SWITCH(K126,200,_xlfn.XLOOKUP(J126,Manufacture!$C$18:$N$18,Manufacture!$C$20:$N$20) + _xlfn.XLOOKUP(B126&amp;"|"&amp;E126,
        Calculate_cap_emi!$L$14:$L$21&amp;"|"&amp;Calculate_cap_emi!$I$14:$I$21,
        Calculate_cap_emi!$AI$14:$AI$21, "Not found", 0), LOOKUP(K126,Manufacture!$C$24:$D$24,Manufacture!$C$26:$D$26) + _xlfn.XLOOKUP(J126,Manufacture!$C$18:$N$18,Manufacture!$C$20:$N$20) + _xlfn.XLOOKUP(B126&amp;"|"&amp;E126,
        Calculate_cap_emi!$L$14:$L$21&amp;"|"&amp;Calculate_cap_emi!$I$14:$I$21,
        Calculate_cap_emi!$AI$14:$AI$21, "Not found", 0))</f>
        <v>3323.9164411764705</v>
      </c>
      <c r="M126" s="8">
        <f>_xlfn.XLOOKUP(J126,Manufacture!$C$18:$N$18,Manufacture!$C$20:$N$20)</f>
        <v>2070.4789411764705</v>
      </c>
      <c r="N126" s="8" cm="1">
        <f t="array" ref="N126">_xlfn.SWITCH(K126,200,0,LOOKUP(K126,Manufacture!$C$24:$D$24,Manufacture!$C$26:$D$26))</f>
        <v>0</v>
      </c>
      <c r="O126" s="5" cm="1">
        <f t="array" ref="O126">_xlfn.XLOOKUP(B126&amp;"|"&amp;E126,
        Calculate_cap_emi!$L$14:$L$21&amp;"|"&amp;Calculate_cap_emi!$I$14:$I$21,
        Calculate_cap_emi!$AI$14:$AI$21, "Not found", 0)</f>
        <v>1253.4375</v>
      </c>
      <c r="P126" s="8">
        <f t="shared" si="8"/>
        <v>3323.9164411764705</v>
      </c>
      <c r="Q126" s="8" cm="1">
        <f t="array" ref="Q126">_xlfn.SWITCH(K126,200,_xlfn.XLOOKUP(J126,Distribution!$C$18:$N$18,Distribution!$C$20:$N$20) + _xlfn.XLOOKUP(B126&amp;"|"&amp;E126,
        Calculate_cap_emi!$L$14:$L$21&amp;"|"&amp;Calculate_cap_emi!$I$14:$I$21,
        Calculate_cap_emi!$AP$14:$AP$21, "Not found", 0), LOOKUP(K126,Distribution!$C$24:$D$24,Distribution!$C$26:$D$26) + _xlfn.XLOOKUP(J126,Distribution!$C$18:$N$18,Distribution!$C$20:$N$20) + _xlfn.XLOOKUP(B126&amp;"|"&amp;E126,
        Calculate_cap_emi!$L$14:$L$21&amp;"|"&amp;Calculate_cap_emi!$I$14:$I$21,
        Calculate_cap_emi!$AP$14:$AP$21, "Not found", 0))</f>
        <v>0</v>
      </c>
      <c r="R126" s="8" cm="1">
        <f t="array" ref="R126">_xlfn.SWITCH(K126,200,_xlfn.XLOOKUP(J126,Installation!$C$18:$N$18,Installation!$C$20:$N$20) + _xlfn.XLOOKUP(B126&amp;"|"&amp;E126,
        Calculate_cap_emi!$L$14:$L$21&amp;"|"&amp;Calculate_cap_emi!$I$14:$I$21,
        Calculate_cap_emi!$AW$14:$AW$21, "Not found", 0), LOOKUP(K126,Installation!$C$24:$D$24,Installation!$C$26:$D$26) + _xlfn.XLOOKUP(J126,Installation!$C$18:$N$18,Installation!$C$20:$N$20) + _xlfn.XLOOKUP(B126&amp;"|"&amp;E126,
        Calculate_cap_emi!$L$14:$L$21&amp;"|"&amp;Calculate_cap_emi!$I$14:$I$21,
        Calculate_cap_emi!$AW$14:$AW$21, "Not found", 0))</f>
        <v>174.23792647058826</v>
      </c>
      <c r="S126" s="8" cm="1">
        <f t="array" ref="S126">_xlfn.SWITCH(K126,200,_xlfn.XLOOKUP(J126,EOL!$C$18:$N$18,EOL!$C$20:$N$20) + _xlfn.XLOOKUP(B126&amp;"|"&amp;E126,
        Calculate_cap_emi!$L$14:$L$21&amp;"|"&amp;Calculate_cap_emi!$I$14:$I$21,
        Calculate_cap_emi!$BD$14:$BD$21, "Not found", 0), LOOKUP(K126,EOL!$C$24:$D$24,EOL!$C$26:$D$26) + _xlfn.XLOOKUP(J126,EOL!$C$18:$N$18,EOL!$C$20:$N$20) + _xlfn.XLOOKUP(B126&amp;"|"&amp;E126,
        Calculate_cap_emi!$L$14:$L$21&amp;"|"&amp;Calculate_cap_emi!$I$14:$I$21,
        Calculate_cap_emi!$BD$14:$BD$21, "Not found", 0))</f>
        <v>574.15976470588225</v>
      </c>
      <c r="T126" s="8" cm="1">
        <f t="array" ref="T126">_xlfn.SWITCH(K126,200,_xlfn.XLOOKUP(J126,Other!$C$18:$N$18,Other!$C$20:$N$20) + _xlfn.XLOOKUP(B126&amp;"|"&amp;E126,
        Calculate_cap_emi!$L$14:$L$21&amp;"|"&amp;Calculate_cap_emi!$I$14:$I$21,
        Calculate_cap_emi!$BK$14:$BK$21, "Not found", 0), LOOKUP(K126,Other!$C$24:$D$24,Other!$C$26:$D$26) + _xlfn.XLOOKUP(J126,Other!$C$18:$N$18,Other!$C$20:$N$20) + _xlfn.XLOOKUP(B126&amp;"|"&amp;E126,
        Calculate_cap_emi!$L$14:$L$21&amp;"|"&amp;Calculate_cap_emi!$I$14:$I$21,
        Calculate_cap_emi!$BK$14:$BK$21, "Not found", 0))</f>
        <v>2154.7778823529416</v>
      </c>
    </row>
    <row r="127" spans="1:20" x14ac:dyDescent="0.25">
      <c r="A127" s="5"/>
      <c r="B127" s="5" t="str">
        <f>CONCATENATE(C127, "-", "Nom")</f>
        <v>Mass-Nom</v>
      </c>
      <c r="C127" s="5" t="s">
        <v>37</v>
      </c>
      <c r="D127" s="5" t="str">
        <f>_xlfn.TEXTAFTER(B127, "-", 1)</f>
        <v>Nom</v>
      </c>
      <c r="E127" s="5" t="s">
        <v>11</v>
      </c>
      <c r="F127" s="5" t="s">
        <v>55</v>
      </c>
      <c r="G127" s="5" t="s">
        <v>55</v>
      </c>
      <c r="H127" s="5">
        <v>5</v>
      </c>
      <c r="I127" s="5"/>
      <c r="J127" s="5">
        <f t="shared" si="7"/>
        <v>5</v>
      </c>
      <c r="K127" s="5">
        <v>500</v>
      </c>
      <c r="L127" s="8" cm="1">
        <f t="array" ref="L127">_xlfn.SWITCH(K127,200,_xlfn.XLOOKUP(J127,Manufacture!$C$18:$N$18,Manufacture!$C$20:$N$20) + _xlfn.XLOOKUP(B127&amp;"|"&amp;E127,
        Calculate_cap_emi!$L$14:$L$21&amp;"|"&amp;Calculate_cap_emi!$I$14:$I$21,
        Calculate_cap_emi!$AI$14:$AI$21, "Not found", 0), LOOKUP(K127,Manufacture!$C$24:$D$24,Manufacture!$C$26:$D$26) + _xlfn.XLOOKUP(J127,Manufacture!$C$18:$N$18,Manufacture!$C$20:$N$20) + _xlfn.XLOOKUP(B127&amp;"|"&amp;E127,
        Calculate_cap_emi!$L$14:$L$21&amp;"|"&amp;Calculate_cap_emi!$I$14:$I$21,
        Calculate_cap_emi!$AI$14:$AI$21, "Not found", 0))</f>
        <v>3166.1798262032089</v>
      </c>
      <c r="M127" s="8">
        <f>_xlfn.XLOOKUP(J127,Manufacture!$C$18:$N$18,Manufacture!$C$20:$N$20)</f>
        <v>1406.8332352941177</v>
      </c>
      <c r="N127" s="8" cm="1">
        <f t="array" ref="N127">_xlfn.SWITCH(K127,200,0,LOOKUP(K127,Manufacture!$C$24:$D$24,Manufacture!$C$26:$D$26))</f>
        <v>505.90909090909093</v>
      </c>
      <c r="O127" s="5" cm="1">
        <f t="array" ref="O127">_xlfn.XLOOKUP(B127&amp;"|"&amp;E127,
        Calculate_cap_emi!$L$14:$L$21&amp;"|"&amp;Calculate_cap_emi!$I$14:$I$21,
        Calculate_cap_emi!$AI$14:$AI$21, "Not found", 0)</f>
        <v>1253.4375</v>
      </c>
      <c r="P127" s="8">
        <f t="shared" si="8"/>
        <v>3166.1798262032089</v>
      </c>
      <c r="Q127" s="8" cm="1">
        <f t="array" ref="Q127">_xlfn.SWITCH(K127,200,_xlfn.XLOOKUP(J127,Distribution!$C$18:$N$18,Distribution!$C$20:$N$20) + _xlfn.XLOOKUP(B127&amp;"|"&amp;E127,
        Calculate_cap_emi!$L$14:$L$21&amp;"|"&amp;Calculate_cap_emi!$I$14:$I$21,
        Calculate_cap_emi!$AP$14:$AP$21, "Not found", 0), LOOKUP(K127,Distribution!$C$24:$D$24,Distribution!$C$26:$D$26) + _xlfn.XLOOKUP(J127,Distribution!$C$18:$N$18,Distribution!$C$20:$N$20) + _xlfn.XLOOKUP(B127&amp;"|"&amp;E127,
        Calculate_cap_emi!$L$14:$L$21&amp;"|"&amp;Calculate_cap_emi!$I$14:$I$21,
        Calculate_cap_emi!$AP$14:$AP$21, "Not found", 0))</f>
        <v>0</v>
      </c>
      <c r="R127" s="8" cm="1">
        <f t="array" ref="R127">_xlfn.SWITCH(K127,200,_xlfn.XLOOKUP(J127,Installation!$C$18:$N$18,Installation!$C$20:$N$20) + _xlfn.XLOOKUP(B127&amp;"|"&amp;E127,
        Calculate_cap_emi!$L$14:$L$21&amp;"|"&amp;Calculate_cap_emi!$I$14:$I$21,
        Calculate_cap_emi!$AW$14:$AW$21, "Not found", 0), LOOKUP(K127,Installation!$C$24:$D$24,Installation!$C$26:$D$26) + _xlfn.XLOOKUP(J127,Installation!$C$18:$N$18,Installation!$C$20:$N$20) + _xlfn.XLOOKUP(B127&amp;"|"&amp;E127,
        Calculate_cap_emi!$L$14:$L$21&amp;"|"&amp;Calculate_cap_emi!$I$14:$I$21,
        Calculate_cap_emi!$AW$14:$AW$21, "Not found", 0))</f>
        <v>67.511883689839578</v>
      </c>
      <c r="S127" s="8" cm="1">
        <f t="array" ref="S127">_xlfn.SWITCH(K127,200,_xlfn.XLOOKUP(J127,EOL!$C$18:$N$18,EOL!$C$20:$N$20) + _xlfn.XLOOKUP(B127&amp;"|"&amp;E127,
        Calculate_cap_emi!$L$14:$L$21&amp;"|"&amp;Calculate_cap_emi!$I$14:$I$21,
        Calculate_cap_emi!$BD$14:$BD$21, "Not found", 0), LOOKUP(K127,EOL!$C$24:$D$24,EOL!$C$26:$D$26) + _xlfn.XLOOKUP(J127,EOL!$C$18:$N$18,EOL!$C$20:$N$20) + _xlfn.XLOOKUP(B127&amp;"|"&amp;E127,
        Calculate_cap_emi!$L$14:$L$21&amp;"|"&amp;Calculate_cap_emi!$I$14:$I$21,
        Calculate_cap_emi!$BD$14:$BD$21, "Not found", 0))</f>
        <v>653.96582887700538</v>
      </c>
      <c r="T127" s="8" cm="1">
        <f t="array" ref="T127">_xlfn.SWITCH(K127,200,_xlfn.XLOOKUP(J127,Other!$C$18:$N$18,Other!$C$20:$N$20) + _xlfn.XLOOKUP(B127&amp;"|"&amp;E127,
        Calculate_cap_emi!$L$14:$L$21&amp;"|"&amp;Calculate_cap_emi!$I$14:$I$21,
        Calculate_cap_emi!$BK$14:$BK$21, "Not found", 0), LOOKUP(K127,Other!$C$24:$D$24,Other!$C$26:$D$26) + _xlfn.XLOOKUP(J127,Other!$C$18:$N$18,Other!$C$20:$N$20) + _xlfn.XLOOKUP(B127&amp;"|"&amp;E127,
        Calculate_cap_emi!$L$14:$L$21&amp;"|"&amp;Calculate_cap_emi!$I$14:$I$21,
        Calculate_cap_emi!$BK$14:$BK$21, "Not found", 0))</f>
        <v>1844.084117647059</v>
      </c>
    </row>
    <row r="128" spans="1:20" x14ac:dyDescent="0.25">
      <c r="A128" s="5"/>
      <c r="B128" s="5" t="str">
        <f t="shared" si="6"/>
        <v>Mass-Nom</v>
      </c>
      <c r="C128" s="5" t="s">
        <v>37</v>
      </c>
      <c r="D128" s="5" t="str">
        <f t="shared" si="5"/>
        <v>Nom</v>
      </c>
      <c r="E128" s="5" t="s">
        <v>11</v>
      </c>
      <c r="F128" s="5" t="s">
        <v>55</v>
      </c>
      <c r="G128" s="5" t="s">
        <v>55</v>
      </c>
      <c r="H128" s="5">
        <v>6</v>
      </c>
      <c r="I128" s="5"/>
      <c r="J128" s="5">
        <f t="shared" si="7"/>
        <v>6</v>
      </c>
      <c r="K128" s="5">
        <v>500</v>
      </c>
      <c r="L128" s="8" cm="1">
        <f t="array" ref="L128">_xlfn.SWITCH(K128,200,_xlfn.XLOOKUP(J128,Manufacture!$C$18:$N$18,Manufacture!$C$20:$N$20) + _xlfn.XLOOKUP(B128&amp;"|"&amp;E128,
        Calculate_cap_emi!$L$14:$L$21&amp;"|"&amp;Calculate_cap_emi!$I$14:$I$21,
        Calculate_cap_emi!$AI$14:$AI$21, "Not found", 0), LOOKUP(K128,Manufacture!$C$24:$D$24,Manufacture!$C$26:$D$26) + _xlfn.XLOOKUP(J128,Manufacture!$C$18:$N$18,Manufacture!$C$20:$N$20) + _xlfn.XLOOKUP(B128&amp;"|"&amp;E128,
        Calculate_cap_emi!$L$14:$L$21&amp;"|"&amp;Calculate_cap_emi!$I$14:$I$21,
        Calculate_cap_emi!$AI$14:$AI$21, "Not found", 0))</f>
        <v>3239.9182379679146</v>
      </c>
      <c r="M128" s="8">
        <f>_xlfn.XLOOKUP(J128,Manufacture!$C$18:$N$18,Manufacture!$C$20:$N$20)</f>
        <v>1480.5716470588236</v>
      </c>
      <c r="N128" s="8" cm="1">
        <f t="array" ref="N128">_xlfn.SWITCH(K128,200,0,LOOKUP(K128,Manufacture!$C$24:$D$24,Manufacture!$C$26:$D$26))</f>
        <v>505.90909090909093</v>
      </c>
      <c r="O128" s="5" cm="1">
        <f t="array" ref="O128">_xlfn.XLOOKUP(B128&amp;"|"&amp;E128,
        Calculate_cap_emi!$L$14:$L$21&amp;"|"&amp;Calculate_cap_emi!$I$14:$I$21,
        Calculate_cap_emi!$AI$14:$AI$21, "Not found", 0)</f>
        <v>1253.4375</v>
      </c>
      <c r="P128" s="8">
        <f t="shared" si="8"/>
        <v>3239.9182379679146</v>
      </c>
      <c r="Q128" s="8" cm="1">
        <f t="array" ref="Q128">_xlfn.SWITCH(K128,200,_xlfn.XLOOKUP(J128,Distribution!$C$18:$N$18,Distribution!$C$20:$N$20) + _xlfn.XLOOKUP(B128&amp;"|"&amp;E128,
        Calculate_cap_emi!$L$14:$L$21&amp;"|"&amp;Calculate_cap_emi!$I$14:$I$21,
        Calculate_cap_emi!$AP$14:$AP$21, "Not found", 0), LOOKUP(K128,Distribution!$C$24:$D$24,Distribution!$C$26:$D$26) + _xlfn.XLOOKUP(J128,Distribution!$C$18:$N$18,Distribution!$C$20:$N$20) + _xlfn.XLOOKUP(B128&amp;"|"&amp;E128,
        Calculate_cap_emi!$L$14:$L$21&amp;"|"&amp;Calculate_cap_emi!$I$14:$I$21,
        Calculate_cap_emi!$AP$14:$AP$21, "Not found", 0))</f>
        <v>0</v>
      </c>
      <c r="R128" s="8" cm="1">
        <f t="array" ref="R128">_xlfn.SWITCH(K128,200,_xlfn.XLOOKUP(J128,Installation!$C$18:$N$18,Installation!$C$20:$N$20) + _xlfn.XLOOKUP(B128&amp;"|"&amp;E128,
        Calculate_cap_emi!$L$14:$L$21&amp;"|"&amp;Calculate_cap_emi!$I$14:$I$21,
        Calculate_cap_emi!$AW$14:$AW$21, "Not found", 0), LOOKUP(K128,Installation!$C$24:$D$24,Installation!$C$26:$D$26) + _xlfn.XLOOKUP(J128,Installation!$C$18:$N$18,Installation!$C$20:$N$20) + _xlfn.XLOOKUP(B128&amp;"|"&amp;E128,
        Calculate_cap_emi!$L$14:$L$21&amp;"|"&amp;Calculate_cap_emi!$I$14:$I$21,
        Calculate_cap_emi!$AW$14:$AW$21, "Not found", 0))</f>
        <v>80.643060160427808</v>
      </c>
      <c r="S128" s="8" cm="1">
        <f t="array" ref="S128">_xlfn.SWITCH(K128,200,_xlfn.XLOOKUP(J128,EOL!$C$18:$N$18,EOL!$C$20:$N$20) + _xlfn.XLOOKUP(B128&amp;"|"&amp;E128,
        Calculate_cap_emi!$L$14:$L$21&amp;"|"&amp;Calculate_cap_emi!$I$14:$I$21,
        Calculate_cap_emi!$BD$14:$BD$21, "Not found", 0), LOOKUP(K128,EOL!$C$24:$D$24,EOL!$C$26:$D$26) + _xlfn.XLOOKUP(J128,EOL!$C$18:$N$18,EOL!$C$20:$N$20) + _xlfn.XLOOKUP(B128&amp;"|"&amp;E128,
        Calculate_cap_emi!$L$14:$L$21&amp;"|"&amp;Calculate_cap_emi!$I$14:$I$21,
        Calculate_cap_emi!$BD$14:$BD$21, "Not found", 0))</f>
        <v>668.85606417112297</v>
      </c>
      <c r="T128" s="8" cm="1">
        <f t="array" ref="T128">_xlfn.SWITCH(K128,200,_xlfn.XLOOKUP(J128,Other!$C$18:$N$18,Other!$C$20:$N$20) + _xlfn.XLOOKUP(B128&amp;"|"&amp;E128,
        Calculate_cap_emi!$L$14:$L$21&amp;"|"&amp;Calculate_cap_emi!$I$14:$I$21,
        Calculate_cap_emi!$BK$14:$BK$21, "Not found", 0), LOOKUP(K128,Other!$C$24:$D$24,Other!$C$26:$D$26) + _xlfn.XLOOKUP(J128,Other!$C$18:$N$18,Other!$C$20:$N$20) + _xlfn.XLOOKUP(B128&amp;"|"&amp;E128,
        Calculate_cap_emi!$L$14:$L$21&amp;"|"&amp;Calculate_cap_emi!$I$14:$I$21,
        Calculate_cap_emi!$BK$14:$BK$21, "Not found", 0))</f>
        <v>1878.6056470588237</v>
      </c>
    </row>
    <row r="129" spans="1:20" x14ac:dyDescent="0.25">
      <c r="A129" s="5"/>
      <c r="B129" s="5" t="str">
        <f t="shared" si="6"/>
        <v>Mass-Nom</v>
      </c>
      <c r="C129" s="5" t="s">
        <v>37</v>
      </c>
      <c r="D129" s="5" t="str">
        <f t="shared" si="5"/>
        <v>Nom</v>
      </c>
      <c r="E129" s="5" t="s">
        <v>11</v>
      </c>
      <c r="F129" s="5" t="s">
        <v>55</v>
      </c>
      <c r="G129" s="5" t="s">
        <v>55</v>
      </c>
      <c r="H129" s="5">
        <v>8.5</v>
      </c>
      <c r="I129" s="5"/>
      <c r="J129" s="5">
        <f t="shared" si="7"/>
        <v>9</v>
      </c>
      <c r="K129" s="5">
        <v>500</v>
      </c>
      <c r="L129" s="8" cm="1">
        <f t="array" ref="L129">_xlfn.SWITCH(K129,200,_xlfn.XLOOKUP(J129,Manufacture!$C$18:$N$18,Manufacture!$C$20:$N$20) + _xlfn.XLOOKUP(B129&amp;"|"&amp;E129,
        Calculate_cap_emi!$L$14:$L$21&amp;"|"&amp;Calculate_cap_emi!$I$14:$I$21,
        Calculate_cap_emi!$AI$14:$AI$21, "Not found", 0), LOOKUP(K129,Manufacture!$C$24:$D$24,Manufacture!$C$26:$D$26) + _xlfn.XLOOKUP(J129,Manufacture!$C$18:$N$18,Manufacture!$C$20:$N$20) + _xlfn.XLOOKUP(B129&amp;"|"&amp;E129,
        Calculate_cap_emi!$L$14:$L$21&amp;"|"&amp;Calculate_cap_emi!$I$14:$I$21,
        Calculate_cap_emi!$AI$14:$AI$21, "Not found", 0))</f>
        <v>3461.1334732620321</v>
      </c>
      <c r="M129" s="8">
        <f>_xlfn.XLOOKUP(J129,Manufacture!$C$18:$N$18,Manufacture!$C$20:$N$20)</f>
        <v>1701.7868823529411</v>
      </c>
      <c r="N129" s="8" cm="1">
        <f t="array" ref="N129">_xlfn.SWITCH(K129,200,0,LOOKUP(K129,Manufacture!$C$24:$D$24,Manufacture!$C$26:$D$26))</f>
        <v>505.90909090909093</v>
      </c>
      <c r="O129" s="5" cm="1">
        <f t="array" ref="O129">_xlfn.XLOOKUP(B129&amp;"|"&amp;E129,
        Calculate_cap_emi!$L$14:$L$21&amp;"|"&amp;Calculate_cap_emi!$I$14:$I$21,
        Calculate_cap_emi!$AI$14:$AI$21, "Not found", 0)</f>
        <v>1253.4375</v>
      </c>
      <c r="P129" s="8">
        <f t="shared" si="8"/>
        <v>3461.1334732620321</v>
      </c>
      <c r="Q129" s="8" cm="1">
        <f t="array" ref="Q129">_xlfn.SWITCH(K129,200,_xlfn.XLOOKUP(J129,Distribution!$C$18:$N$18,Distribution!$C$20:$N$20) + _xlfn.XLOOKUP(B129&amp;"|"&amp;E129,
        Calculate_cap_emi!$L$14:$L$21&amp;"|"&amp;Calculate_cap_emi!$I$14:$I$21,
        Calculate_cap_emi!$AP$14:$AP$21, "Not found", 0), LOOKUP(K129,Distribution!$C$24:$D$24,Distribution!$C$26:$D$26) + _xlfn.XLOOKUP(J129,Distribution!$C$18:$N$18,Distribution!$C$20:$N$20) + _xlfn.XLOOKUP(B129&amp;"|"&amp;E129,
        Calculate_cap_emi!$L$14:$L$21&amp;"|"&amp;Calculate_cap_emi!$I$14:$I$21,
        Calculate_cap_emi!$AP$14:$AP$21, "Not found", 0))</f>
        <v>0</v>
      </c>
      <c r="R129" s="8" cm="1">
        <f t="array" ref="R129">_xlfn.SWITCH(K129,200,_xlfn.XLOOKUP(J129,Installation!$C$18:$N$18,Installation!$C$20:$N$20) + _xlfn.XLOOKUP(B129&amp;"|"&amp;E129,
        Calculate_cap_emi!$L$14:$L$21&amp;"|"&amp;Calculate_cap_emi!$I$14:$I$21,
        Calculate_cap_emi!$AW$14:$AW$21, "Not found", 0), LOOKUP(K129,Installation!$C$24:$D$24,Installation!$C$26:$D$26) + _xlfn.XLOOKUP(J129,Installation!$C$18:$N$18,Installation!$C$20:$N$20) + _xlfn.XLOOKUP(B129&amp;"|"&amp;E129,
        Calculate_cap_emi!$L$14:$L$21&amp;"|"&amp;Calculate_cap_emi!$I$14:$I$21,
        Calculate_cap_emi!$AW$14:$AW$21, "Not found", 0))</f>
        <v>120.03658957219251</v>
      </c>
      <c r="S129" s="8" cm="1">
        <f t="array" ref="S129">_xlfn.SWITCH(K129,200,_xlfn.XLOOKUP(J129,EOL!$C$18:$N$18,EOL!$C$20:$N$20) + _xlfn.XLOOKUP(B129&amp;"|"&amp;E129,
        Calculate_cap_emi!$L$14:$L$21&amp;"|"&amp;Calculate_cap_emi!$I$14:$I$21,
        Calculate_cap_emi!$BD$14:$BD$21, "Not found", 0), LOOKUP(K129,EOL!$C$24:$D$24,EOL!$C$26:$D$26) + _xlfn.XLOOKUP(J129,EOL!$C$18:$N$18,EOL!$C$20:$N$20) + _xlfn.XLOOKUP(B129&amp;"|"&amp;E129,
        Calculate_cap_emi!$L$14:$L$21&amp;"|"&amp;Calculate_cap_emi!$I$14:$I$21,
        Calculate_cap_emi!$BD$14:$BD$21, "Not found", 0))</f>
        <v>713.52677005347596</v>
      </c>
      <c r="T129" s="8" cm="1">
        <f t="array" ref="T129">_xlfn.SWITCH(K129,200,_xlfn.XLOOKUP(J129,Other!$C$18:$N$18,Other!$C$20:$N$20) + _xlfn.XLOOKUP(B129&amp;"|"&amp;E129,
        Calculate_cap_emi!$L$14:$L$21&amp;"|"&amp;Calculate_cap_emi!$I$14:$I$21,
        Calculate_cap_emi!$BK$14:$BK$21, "Not found", 0), LOOKUP(K129,Other!$C$24:$D$24,Other!$C$26:$D$26) + _xlfn.XLOOKUP(J129,Other!$C$18:$N$18,Other!$C$20:$N$20) + _xlfn.XLOOKUP(B129&amp;"|"&amp;E129,
        Calculate_cap_emi!$L$14:$L$21&amp;"|"&amp;Calculate_cap_emi!$I$14:$I$21,
        Calculate_cap_emi!$BK$14:$BK$21, "Not found", 0))</f>
        <v>1982.1702352941177</v>
      </c>
    </row>
    <row r="130" spans="1:20" x14ac:dyDescent="0.25">
      <c r="A130" s="5"/>
      <c r="B130" s="5" t="str">
        <f t="shared" si="6"/>
        <v>Mass-Nom</v>
      </c>
      <c r="C130" s="5" t="s">
        <v>37</v>
      </c>
      <c r="D130" s="5" t="str">
        <f t="shared" si="5"/>
        <v>Nom</v>
      </c>
      <c r="E130" s="5" t="s">
        <v>11</v>
      </c>
      <c r="F130" s="5" t="s">
        <v>55</v>
      </c>
      <c r="G130" s="5" t="s">
        <v>55</v>
      </c>
      <c r="H130" s="5">
        <v>14</v>
      </c>
      <c r="I130" s="5"/>
      <c r="J130" s="5">
        <f t="shared" si="7"/>
        <v>14</v>
      </c>
      <c r="K130" s="5">
        <v>500</v>
      </c>
      <c r="L130" s="8" cm="1">
        <f t="array" ref="L130">_xlfn.SWITCH(K130,200,_xlfn.XLOOKUP(J130,Manufacture!$C$18:$N$18,Manufacture!$C$20:$N$20) + _xlfn.XLOOKUP(B130&amp;"|"&amp;E130,
        Calculate_cap_emi!$L$14:$L$21&amp;"|"&amp;Calculate_cap_emi!$I$14:$I$21,
        Calculate_cap_emi!$AI$14:$AI$21, "Not found", 0), LOOKUP(K130,Manufacture!$C$24:$D$24,Manufacture!$C$26:$D$26) + _xlfn.XLOOKUP(J130,Manufacture!$C$18:$N$18,Manufacture!$C$20:$N$20) + _xlfn.XLOOKUP(B130&amp;"|"&amp;E130,
        Calculate_cap_emi!$L$14:$L$21&amp;"|"&amp;Calculate_cap_emi!$I$14:$I$21,
        Calculate_cap_emi!$AI$14:$AI$21, "Not found", 0))</f>
        <v>3829.8255320855615</v>
      </c>
      <c r="M130" s="8">
        <f>_xlfn.XLOOKUP(J130,Manufacture!$C$18:$N$18,Manufacture!$C$20:$N$20)</f>
        <v>2070.4789411764705</v>
      </c>
      <c r="N130" s="8" cm="1">
        <f t="array" ref="N130">_xlfn.SWITCH(K130,200,0,LOOKUP(K130,Manufacture!$C$24:$D$24,Manufacture!$C$26:$D$26))</f>
        <v>505.90909090909093</v>
      </c>
      <c r="O130" s="5" cm="1">
        <f t="array" ref="O130">_xlfn.XLOOKUP(B130&amp;"|"&amp;E130,
        Calculate_cap_emi!$L$14:$L$21&amp;"|"&amp;Calculate_cap_emi!$I$14:$I$21,
        Calculate_cap_emi!$AI$14:$AI$21, "Not found", 0)</f>
        <v>1253.4375</v>
      </c>
      <c r="P130" s="8">
        <f t="shared" si="8"/>
        <v>3829.8255320855615</v>
      </c>
      <c r="Q130" s="8" cm="1">
        <f t="array" ref="Q130">_xlfn.SWITCH(K130,200,_xlfn.XLOOKUP(J130,Distribution!$C$18:$N$18,Distribution!$C$20:$N$20) + _xlfn.XLOOKUP(B130&amp;"|"&amp;E130,
        Calculate_cap_emi!$L$14:$L$21&amp;"|"&amp;Calculate_cap_emi!$I$14:$I$21,
        Calculate_cap_emi!$AP$14:$AP$21, "Not found", 0), LOOKUP(K130,Distribution!$C$24:$D$24,Distribution!$C$26:$D$26) + _xlfn.XLOOKUP(J130,Distribution!$C$18:$N$18,Distribution!$C$20:$N$20) + _xlfn.XLOOKUP(B130&amp;"|"&amp;E130,
        Calculate_cap_emi!$L$14:$L$21&amp;"|"&amp;Calculate_cap_emi!$I$14:$I$21,
        Calculate_cap_emi!$AP$14:$AP$21, "Not found", 0))</f>
        <v>0</v>
      </c>
      <c r="R130" s="8" cm="1">
        <f t="array" ref="R130">_xlfn.SWITCH(K130,200,_xlfn.XLOOKUP(J130,Installation!$C$18:$N$18,Installation!$C$20:$N$20) + _xlfn.XLOOKUP(B130&amp;"|"&amp;E130,
        Calculate_cap_emi!$L$14:$L$21&amp;"|"&amp;Calculate_cap_emi!$I$14:$I$21,
        Calculate_cap_emi!$AW$14:$AW$21, "Not found", 0), LOOKUP(K130,Installation!$C$24:$D$24,Installation!$C$26:$D$26) + _xlfn.XLOOKUP(J130,Installation!$C$18:$N$18,Installation!$C$20:$N$20) + _xlfn.XLOOKUP(B130&amp;"|"&amp;E130,
        Calculate_cap_emi!$L$14:$L$21&amp;"|"&amp;Calculate_cap_emi!$I$14:$I$21,
        Calculate_cap_emi!$AW$14:$AW$21, "Not found", 0))</f>
        <v>185.69247192513373</v>
      </c>
      <c r="S130" s="8" cm="1">
        <f t="array" ref="S130">_xlfn.SWITCH(K130,200,_xlfn.XLOOKUP(J130,EOL!$C$18:$N$18,EOL!$C$20:$N$20) + _xlfn.XLOOKUP(B130&amp;"|"&amp;E130,
        Calculate_cap_emi!$L$14:$L$21&amp;"|"&amp;Calculate_cap_emi!$I$14:$I$21,
        Calculate_cap_emi!$BD$14:$BD$21, "Not found", 0), LOOKUP(K130,EOL!$C$24:$D$24,EOL!$C$26:$D$26) + _xlfn.XLOOKUP(J130,EOL!$C$18:$N$18,EOL!$C$20:$N$20) + _xlfn.XLOOKUP(B130&amp;"|"&amp;E130,
        Calculate_cap_emi!$L$14:$L$21&amp;"|"&amp;Calculate_cap_emi!$I$14:$I$21,
        Calculate_cap_emi!$BD$14:$BD$21, "Not found", 0))</f>
        <v>787.97794652406412</v>
      </c>
      <c r="T130" s="8" cm="1">
        <f t="array" ref="T130">_xlfn.SWITCH(K130,200,_xlfn.XLOOKUP(J130,Other!$C$18:$N$18,Other!$C$20:$N$20) + _xlfn.XLOOKUP(B130&amp;"|"&amp;E130,
        Calculate_cap_emi!$L$14:$L$21&amp;"|"&amp;Calculate_cap_emi!$I$14:$I$21,
        Calculate_cap_emi!$BK$14:$BK$21, "Not found", 0), LOOKUP(K130,Other!$C$24:$D$24,Other!$C$26:$D$26) + _xlfn.XLOOKUP(J130,Other!$C$18:$N$18,Other!$C$20:$N$20) + _xlfn.XLOOKUP(B130&amp;"|"&amp;E130,
        Calculate_cap_emi!$L$14:$L$21&amp;"|"&amp;Calculate_cap_emi!$I$14:$I$21,
        Calculate_cap_emi!$BK$14:$BK$21, "Not found", 0))</f>
        <v>2154.7778823529416</v>
      </c>
    </row>
    <row r="131" spans="1:20" x14ac:dyDescent="0.25">
      <c r="A131" s="5"/>
      <c r="B131" s="5" t="str">
        <f>CONCATENATE(C131, "-", "Nom")</f>
        <v>Mass-Nom</v>
      </c>
      <c r="C131" s="5" t="s">
        <v>37</v>
      </c>
      <c r="D131" s="5" t="str">
        <f>_xlfn.TEXTAFTER(B131, "-", 1)</f>
        <v>Nom</v>
      </c>
      <c r="E131" s="5" t="s">
        <v>11</v>
      </c>
      <c r="F131" s="5" t="s">
        <v>57</v>
      </c>
      <c r="G131" s="5" t="s">
        <v>57</v>
      </c>
      <c r="H131" s="5">
        <v>5</v>
      </c>
      <c r="I131" s="5"/>
      <c r="J131" s="5">
        <f t="shared" si="7"/>
        <v>5</v>
      </c>
      <c r="K131" s="5">
        <v>1000</v>
      </c>
      <c r="L131" s="8" cm="1">
        <f t="array" ref="L131">_xlfn.SWITCH(K131,200,_xlfn.XLOOKUP(J131,Manufacture!$C$18:$N$18,Manufacture!$C$20:$N$20) + _xlfn.XLOOKUP(B131&amp;"|"&amp;E131,
        Calculate_cap_emi!$L$14:$L$21&amp;"|"&amp;Calculate_cap_emi!$I$14:$I$21,
        Calculate_cap_emi!$AI$14:$AI$21, "Not found", 0), LOOKUP(K131,Manufacture!$C$24:$D$24,Manufacture!$C$26:$D$26) + _xlfn.XLOOKUP(J131,Manufacture!$C$18:$N$18,Manufacture!$C$20:$N$20) + _xlfn.XLOOKUP(B131&amp;"|"&amp;E131,
        Calculate_cap_emi!$L$14:$L$21&amp;"|"&amp;Calculate_cap_emi!$I$14:$I$21,
        Calculate_cap_emi!$AI$14:$AI$21, "Not found", 0))</f>
        <v>3820.9980080213904</v>
      </c>
      <c r="M131" s="8">
        <f>_xlfn.XLOOKUP(J131,Manufacture!$C$18:$N$18,Manufacture!$C$20:$N$20)</f>
        <v>1406.8332352941177</v>
      </c>
      <c r="N131" s="8" cm="1">
        <f t="array" ref="N131">_xlfn.SWITCH(K131,200,0,LOOKUP(K131,Manufacture!$C$24:$D$24,Manufacture!$C$26:$D$26))</f>
        <v>1160.7272727272727</v>
      </c>
      <c r="O131" s="5" cm="1">
        <f t="array" ref="O131">_xlfn.XLOOKUP(B131&amp;"|"&amp;E131,
        Calculate_cap_emi!$L$14:$L$21&amp;"|"&amp;Calculate_cap_emi!$I$14:$I$21,
        Calculate_cap_emi!$AI$14:$AI$21, "Not found", 0)</f>
        <v>1253.4375</v>
      </c>
      <c r="P131" s="8">
        <f t="shared" si="8"/>
        <v>3820.9980080213904</v>
      </c>
      <c r="Q131" s="8" cm="1">
        <f t="array" ref="Q131">_xlfn.SWITCH(K131,200,_xlfn.XLOOKUP(J131,Distribution!$C$18:$N$18,Distribution!$C$20:$N$20) + _xlfn.XLOOKUP(B131&amp;"|"&amp;E131,
        Calculate_cap_emi!$L$14:$L$21&amp;"|"&amp;Calculate_cap_emi!$I$14:$I$21,
        Calculate_cap_emi!$AP$14:$AP$21, "Not found", 0), LOOKUP(K131,Distribution!$C$24:$D$24,Distribution!$C$26:$D$26) + _xlfn.XLOOKUP(J131,Distribution!$C$18:$N$18,Distribution!$C$20:$N$20) + _xlfn.XLOOKUP(B131&amp;"|"&amp;E131,
        Calculate_cap_emi!$L$14:$L$21&amp;"|"&amp;Calculate_cap_emi!$I$14:$I$21,
        Calculate_cap_emi!$AP$14:$AP$21, "Not found", 0))</f>
        <v>0</v>
      </c>
      <c r="R131" s="8" cm="1">
        <f t="array" ref="R131">_xlfn.SWITCH(K131,200,_xlfn.XLOOKUP(J131,Installation!$C$18:$N$18,Installation!$C$20:$N$20) + _xlfn.XLOOKUP(B131&amp;"|"&amp;E131,
        Calculate_cap_emi!$L$14:$L$21&amp;"|"&amp;Calculate_cap_emi!$I$14:$I$21,
        Calculate_cap_emi!$AW$14:$AW$21, "Not found", 0), LOOKUP(K131,Installation!$C$24:$D$24,Installation!$C$26:$D$26) + _xlfn.XLOOKUP(J131,Installation!$C$18:$N$18,Installation!$C$20:$N$20) + _xlfn.XLOOKUP(B131&amp;"|"&amp;E131,
        Calculate_cap_emi!$L$14:$L$21&amp;"|"&amp;Calculate_cap_emi!$I$14:$I$21,
        Calculate_cap_emi!$AW$14:$AW$21, "Not found", 0))</f>
        <v>68.466429144385032</v>
      </c>
      <c r="S131" s="8" cm="1">
        <f t="array" ref="S131">_xlfn.SWITCH(K131,200,_xlfn.XLOOKUP(J131,EOL!$C$18:$N$18,EOL!$C$20:$N$20) + _xlfn.XLOOKUP(B131&amp;"|"&amp;E131,
        Calculate_cap_emi!$L$14:$L$21&amp;"|"&amp;Calculate_cap_emi!$I$14:$I$21,
        Calculate_cap_emi!$BD$14:$BD$21, "Not found", 0), LOOKUP(K131,EOL!$C$24:$D$24,EOL!$C$26:$D$26) + _xlfn.XLOOKUP(J131,EOL!$C$18:$N$18,EOL!$C$20:$N$20) + _xlfn.XLOOKUP(B131&amp;"|"&amp;E131,
        Calculate_cap_emi!$L$14:$L$21&amp;"|"&amp;Calculate_cap_emi!$I$14:$I$21,
        Calculate_cap_emi!$BD$14:$BD$21, "Not found", 0))</f>
        <v>939.37491978609626</v>
      </c>
      <c r="T131" s="8" cm="1">
        <f t="array" ref="T131">_xlfn.SWITCH(K131,200,_xlfn.XLOOKUP(J131,Other!$C$18:$N$18,Other!$C$20:$N$20) + _xlfn.XLOOKUP(B131&amp;"|"&amp;E131,
        Calculate_cap_emi!$L$14:$L$21&amp;"|"&amp;Calculate_cap_emi!$I$14:$I$21,
        Calculate_cap_emi!$BK$14:$BK$21, "Not found", 0), LOOKUP(K131,Other!$C$24:$D$24,Other!$C$26:$D$26) + _xlfn.XLOOKUP(J131,Other!$C$18:$N$18,Other!$C$20:$N$20) + _xlfn.XLOOKUP(B131&amp;"|"&amp;E131,
        Calculate_cap_emi!$L$14:$L$21&amp;"|"&amp;Calculate_cap_emi!$I$14:$I$21,
        Calculate_cap_emi!$BK$14:$BK$21, "Not found", 0))</f>
        <v>1844.084117647059</v>
      </c>
    </row>
    <row r="132" spans="1:20" x14ac:dyDescent="0.25">
      <c r="A132" s="5"/>
      <c r="B132" s="5" t="str">
        <f t="shared" si="6"/>
        <v>Mass-Nom</v>
      </c>
      <c r="C132" s="5" t="s">
        <v>37</v>
      </c>
      <c r="D132" s="5" t="str">
        <f t="shared" si="5"/>
        <v>Nom</v>
      </c>
      <c r="E132" s="5" t="s">
        <v>11</v>
      </c>
      <c r="F132" s="5" t="s">
        <v>57</v>
      </c>
      <c r="G132" s="5" t="s">
        <v>57</v>
      </c>
      <c r="H132" s="5">
        <v>6</v>
      </c>
      <c r="I132" s="5"/>
      <c r="J132" s="5">
        <f t="shared" si="7"/>
        <v>6</v>
      </c>
      <c r="K132" s="5">
        <v>1000</v>
      </c>
      <c r="L132" s="8" cm="1">
        <f t="array" ref="L132">_xlfn.SWITCH(K132,200,_xlfn.XLOOKUP(J132,Manufacture!$C$18:$N$18,Manufacture!$C$20:$N$20) + _xlfn.XLOOKUP(B132&amp;"|"&amp;E132,
        Calculate_cap_emi!$L$14:$L$21&amp;"|"&amp;Calculate_cap_emi!$I$14:$I$21,
        Calculate_cap_emi!$AI$14:$AI$21, "Not found", 0), LOOKUP(K132,Manufacture!$C$24:$D$24,Manufacture!$C$26:$D$26) + _xlfn.XLOOKUP(J132,Manufacture!$C$18:$N$18,Manufacture!$C$20:$N$20) + _xlfn.XLOOKUP(B132&amp;"|"&amp;E132,
        Calculate_cap_emi!$L$14:$L$21&amp;"|"&amp;Calculate_cap_emi!$I$14:$I$21,
        Calculate_cap_emi!$AI$14:$AI$21, "Not found", 0))</f>
        <v>3894.7364197860961</v>
      </c>
      <c r="M132" s="8">
        <f>_xlfn.XLOOKUP(J132,Manufacture!$C$18:$N$18,Manufacture!$C$20:$N$20)</f>
        <v>1480.5716470588236</v>
      </c>
      <c r="N132" s="8" cm="1">
        <f t="array" ref="N132">_xlfn.SWITCH(K132,200,0,LOOKUP(K132,Manufacture!$C$24:$D$24,Manufacture!$C$26:$D$26))</f>
        <v>1160.7272727272727</v>
      </c>
      <c r="O132" s="5" cm="1">
        <f t="array" ref="O132">_xlfn.XLOOKUP(B132&amp;"|"&amp;E132,
        Calculate_cap_emi!$L$14:$L$21&amp;"|"&amp;Calculate_cap_emi!$I$14:$I$21,
        Calculate_cap_emi!$AI$14:$AI$21, "Not found", 0)</f>
        <v>1253.4375</v>
      </c>
      <c r="P132" s="8">
        <f t="shared" si="8"/>
        <v>3894.7364197860961</v>
      </c>
      <c r="Q132" s="8" cm="1">
        <f t="array" ref="Q132">_xlfn.SWITCH(K132,200,_xlfn.XLOOKUP(J132,Distribution!$C$18:$N$18,Distribution!$C$20:$N$20) + _xlfn.XLOOKUP(B132&amp;"|"&amp;E132,
        Calculate_cap_emi!$L$14:$L$21&amp;"|"&amp;Calculate_cap_emi!$I$14:$I$21,
        Calculate_cap_emi!$AP$14:$AP$21, "Not found", 0), LOOKUP(K132,Distribution!$C$24:$D$24,Distribution!$C$26:$D$26) + _xlfn.XLOOKUP(J132,Distribution!$C$18:$N$18,Distribution!$C$20:$N$20) + _xlfn.XLOOKUP(B132&amp;"|"&amp;E132,
        Calculate_cap_emi!$L$14:$L$21&amp;"|"&amp;Calculate_cap_emi!$I$14:$I$21,
        Calculate_cap_emi!$AP$14:$AP$21, "Not found", 0))</f>
        <v>0</v>
      </c>
      <c r="R132" s="8" cm="1">
        <f t="array" ref="R132">_xlfn.SWITCH(K132,200,_xlfn.XLOOKUP(J132,Installation!$C$18:$N$18,Installation!$C$20:$N$20) + _xlfn.XLOOKUP(B132&amp;"|"&amp;E132,
        Calculate_cap_emi!$L$14:$L$21&amp;"|"&amp;Calculate_cap_emi!$I$14:$I$21,
        Calculate_cap_emi!$AW$14:$AW$21, "Not found", 0), LOOKUP(K132,Installation!$C$24:$D$24,Installation!$C$26:$D$26) + _xlfn.XLOOKUP(J132,Installation!$C$18:$N$18,Installation!$C$20:$N$20) + _xlfn.XLOOKUP(B132&amp;"|"&amp;E132,
        Calculate_cap_emi!$L$14:$L$21&amp;"|"&amp;Calculate_cap_emi!$I$14:$I$21,
        Calculate_cap_emi!$AW$14:$AW$21, "Not found", 0))</f>
        <v>81.597605614973247</v>
      </c>
      <c r="S132" s="8" cm="1">
        <f t="array" ref="S132">_xlfn.SWITCH(K132,200,_xlfn.XLOOKUP(J132,EOL!$C$18:$N$18,EOL!$C$20:$N$20) + _xlfn.XLOOKUP(B132&amp;"|"&amp;E132,
        Calculate_cap_emi!$L$14:$L$21&amp;"|"&amp;Calculate_cap_emi!$I$14:$I$21,
        Calculate_cap_emi!$BD$14:$BD$21, "Not found", 0), LOOKUP(K132,EOL!$C$24:$D$24,EOL!$C$26:$D$26) + _xlfn.XLOOKUP(J132,EOL!$C$18:$N$18,EOL!$C$20:$N$20) + _xlfn.XLOOKUP(B132&amp;"|"&amp;E132,
        Calculate_cap_emi!$L$14:$L$21&amp;"|"&amp;Calculate_cap_emi!$I$14:$I$21,
        Calculate_cap_emi!$BD$14:$BD$21, "Not found", 0))</f>
        <v>954.26515508021384</v>
      </c>
      <c r="T132" s="8" cm="1">
        <f t="array" ref="T132">_xlfn.SWITCH(K132,200,_xlfn.XLOOKUP(J132,Other!$C$18:$N$18,Other!$C$20:$N$20) + _xlfn.XLOOKUP(B132&amp;"|"&amp;E132,
        Calculate_cap_emi!$L$14:$L$21&amp;"|"&amp;Calculate_cap_emi!$I$14:$I$21,
        Calculate_cap_emi!$BK$14:$BK$21, "Not found", 0), LOOKUP(K132,Other!$C$24:$D$24,Other!$C$26:$D$26) + _xlfn.XLOOKUP(J132,Other!$C$18:$N$18,Other!$C$20:$N$20) + _xlfn.XLOOKUP(B132&amp;"|"&amp;E132,
        Calculate_cap_emi!$L$14:$L$21&amp;"|"&amp;Calculate_cap_emi!$I$14:$I$21,
        Calculate_cap_emi!$BK$14:$BK$21, "Not found", 0))</f>
        <v>1878.6056470588237</v>
      </c>
    </row>
    <row r="133" spans="1:20" x14ac:dyDescent="0.25">
      <c r="A133" s="5"/>
      <c r="B133" s="5" t="str">
        <f t="shared" si="6"/>
        <v>Mass-Nom</v>
      </c>
      <c r="C133" s="5" t="s">
        <v>37</v>
      </c>
      <c r="D133" s="5" t="str">
        <f t="shared" si="5"/>
        <v>Nom</v>
      </c>
      <c r="E133" s="5" t="s">
        <v>11</v>
      </c>
      <c r="F133" s="5" t="s">
        <v>57</v>
      </c>
      <c r="G133" s="5" t="s">
        <v>57</v>
      </c>
      <c r="H133" s="5">
        <v>8.5</v>
      </c>
      <c r="I133" s="5"/>
      <c r="J133" s="5">
        <f t="shared" si="7"/>
        <v>9</v>
      </c>
      <c r="K133" s="5">
        <v>1000</v>
      </c>
      <c r="L133" s="8" cm="1">
        <f t="array" ref="L133">_xlfn.SWITCH(K133,200,_xlfn.XLOOKUP(J133,Manufacture!$C$18:$N$18,Manufacture!$C$20:$N$20) + _xlfn.XLOOKUP(B133&amp;"|"&amp;E133,
        Calculate_cap_emi!$L$14:$L$21&amp;"|"&amp;Calculate_cap_emi!$I$14:$I$21,
        Calculate_cap_emi!$AI$14:$AI$21, "Not found", 0), LOOKUP(K133,Manufacture!$C$24:$D$24,Manufacture!$C$26:$D$26) + _xlfn.XLOOKUP(J133,Manufacture!$C$18:$N$18,Manufacture!$C$20:$N$20) + _xlfn.XLOOKUP(B133&amp;"|"&amp;E133,
        Calculate_cap_emi!$L$14:$L$21&amp;"|"&amp;Calculate_cap_emi!$I$14:$I$21,
        Calculate_cap_emi!$AI$14:$AI$21, "Not found", 0))</f>
        <v>4115.9516550802136</v>
      </c>
      <c r="M133" s="8">
        <f>_xlfn.XLOOKUP(J133,Manufacture!$C$18:$N$18,Manufacture!$C$20:$N$20)</f>
        <v>1701.7868823529411</v>
      </c>
      <c r="N133" s="8" cm="1">
        <f t="array" ref="N133">_xlfn.SWITCH(K133,200,0,LOOKUP(K133,Manufacture!$C$24:$D$24,Manufacture!$C$26:$D$26))</f>
        <v>1160.7272727272727</v>
      </c>
      <c r="O133" s="5" cm="1">
        <f t="array" ref="O133">_xlfn.XLOOKUP(B133&amp;"|"&amp;E133,
        Calculate_cap_emi!$L$14:$L$21&amp;"|"&amp;Calculate_cap_emi!$I$14:$I$21,
        Calculate_cap_emi!$AI$14:$AI$21, "Not found", 0)</f>
        <v>1253.4375</v>
      </c>
      <c r="P133" s="8">
        <f t="shared" si="8"/>
        <v>4115.9516550802136</v>
      </c>
      <c r="Q133" s="8" cm="1">
        <f t="array" ref="Q133">_xlfn.SWITCH(K133,200,_xlfn.XLOOKUP(J133,Distribution!$C$18:$N$18,Distribution!$C$20:$N$20) + _xlfn.XLOOKUP(B133&amp;"|"&amp;E133,
        Calculate_cap_emi!$L$14:$L$21&amp;"|"&amp;Calculate_cap_emi!$I$14:$I$21,
        Calculate_cap_emi!$AP$14:$AP$21, "Not found", 0), LOOKUP(K133,Distribution!$C$24:$D$24,Distribution!$C$26:$D$26) + _xlfn.XLOOKUP(J133,Distribution!$C$18:$N$18,Distribution!$C$20:$N$20) + _xlfn.XLOOKUP(B133&amp;"|"&amp;E133,
        Calculate_cap_emi!$L$14:$L$21&amp;"|"&amp;Calculate_cap_emi!$I$14:$I$21,
        Calculate_cap_emi!$AP$14:$AP$21, "Not found", 0))</f>
        <v>0</v>
      </c>
      <c r="R133" s="8" cm="1">
        <f t="array" ref="R133">_xlfn.SWITCH(K133,200,_xlfn.XLOOKUP(J133,Installation!$C$18:$N$18,Installation!$C$20:$N$20) + _xlfn.XLOOKUP(B133&amp;"|"&amp;E133,
        Calculate_cap_emi!$L$14:$L$21&amp;"|"&amp;Calculate_cap_emi!$I$14:$I$21,
        Calculate_cap_emi!$AW$14:$AW$21, "Not found", 0), LOOKUP(K133,Installation!$C$24:$D$24,Installation!$C$26:$D$26) + _xlfn.XLOOKUP(J133,Installation!$C$18:$N$18,Installation!$C$20:$N$20) + _xlfn.XLOOKUP(B133&amp;"|"&amp;E133,
        Calculate_cap_emi!$L$14:$L$21&amp;"|"&amp;Calculate_cap_emi!$I$14:$I$21,
        Calculate_cap_emi!$AW$14:$AW$21, "Not found", 0))</f>
        <v>120.99113502673796</v>
      </c>
      <c r="S133" s="8" cm="1">
        <f t="array" ref="S133">_xlfn.SWITCH(K133,200,_xlfn.XLOOKUP(J133,EOL!$C$18:$N$18,EOL!$C$20:$N$20) + _xlfn.XLOOKUP(B133&amp;"|"&amp;E133,
        Calculate_cap_emi!$L$14:$L$21&amp;"|"&amp;Calculate_cap_emi!$I$14:$I$21,
        Calculate_cap_emi!$BD$14:$BD$21, "Not found", 0), LOOKUP(K133,EOL!$C$24:$D$24,EOL!$C$26:$D$26) + _xlfn.XLOOKUP(J133,EOL!$C$18:$N$18,EOL!$C$20:$N$20) + _xlfn.XLOOKUP(B133&amp;"|"&amp;E133,
        Calculate_cap_emi!$L$14:$L$21&amp;"|"&amp;Calculate_cap_emi!$I$14:$I$21,
        Calculate_cap_emi!$BD$14:$BD$21, "Not found", 0))</f>
        <v>998.93586096256695</v>
      </c>
      <c r="T133" s="8" cm="1">
        <f t="array" ref="T133">_xlfn.SWITCH(K133,200,_xlfn.XLOOKUP(J133,Other!$C$18:$N$18,Other!$C$20:$N$20) + _xlfn.XLOOKUP(B133&amp;"|"&amp;E133,
        Calculate_cap_emi!$L$14:$L$21&amp;"|"&amp;Calculate_cap_emi!$I$14:$I$21,
        Calculate_cap_emi!$BK$14:$BK$21, "Not found", 0), LOOKUP(K133,Other!$C$24:$D$24,Other!$C$26:$D$26) + _xlfn.XLOOKUP(J133,Other!$C$18:$N$18,Other!$C$20:$N$20) + _xlfn.XLOOKUP(B133&amp;"|"&amp;E133,
        Calculate_cap_emi!$L$14:$L$21&amp;"|"&amp;Calculate_cap_emi!$I$14:$I$21,
        Calculate_cap_emi!$BK$14:$BK$21, "Not found", 0))</f>
        <v>1982.1702352941177</v>
      </c>
    </row>
    <row r="134" spans="1:20" x14ac:dyDescent="0.25">
      <c r="A134" s="5"/>
      <c r="B134" s="5" t="str">
        <f t="shared" si="6"/>
        <v>Mass-Nom</v>
      </c>
      <c r="C134" s="5" t="s">
        <v>37</v>
      </c>
      <c r="D134" s="5" t="str">
        <f t="shared" si="5"/>
        <v>Nom</v>
      </c>
      <c r="E134" s="5" t="s">
        <v>11</v>
      </c>
      <c r="F134" s="5" t="s">
        <v>57</v>
      </c>
      <c r="G134" s="5" t="s">
        <v>57</v>
      </c>
      <c r="H134" s="5">
        <v>11.2</v>
      </c>
      <c r="I134" s="5"/>
      <c r="J134" s="5">
        <f t="shared" si="7"/>
        <v>12</v>
      </c>
      <c r="K134" s="5">
        <v>1000</v>
      </c>
      <c r="L134" s="8" cm="1">
        <f t="array" ref="L134">_xlfn.SWITCH(K134,200,_xlfn.XLOOKUP(J134,Manufacture!$C$18:$N$18,Manufacture!$C$20:$N$20) + _xlfn.XLOOKUP(B134&amp;"|"&amp;E134,
        Calculate_cap_emi!$L$14:$L$21&amp;"|"&amp;Calculate_cap_emi!$I$14:$I$21,
        Calculate_cap_emi!$AI$14:$AI$21, "Not found", 0), LOOKUP(K134,Manufacture!$C$24:$D$24,Manufacture!$C$26:$D$26) + _xlfn.XLOOKUP(J134,Manufacture!$C$18:$N$18,Manufacture!$C$20:$N$20) + _xlfn.XLOOKUP(B134&amp;"|"&amp;E134,
        Calculate_cap_emi!$L$14:$L$21&amp;"|"&amp;Calculate_cap_emi!$I$14:$I$21,
        Calculate_cap_emi!$AI$14:$AI$21, "Not found", 0))</f>
        <v>4337.1668903743312</v>
      </c>
      <c r="M134" s="8">
        <f>_xlfn.XLOOKUP(J134,Manufacture!$C$18:$N$18,Manufacture!$C$20:$N$20)</f>
        <v>1923.0021176470586</v>
      </c>
      <c r="N134" s="8" cm="1">
        <f t="array" ref="N134">_xlfn.SWITCH(K134,200,0,LOOKUP(K134,Manufacture!$C$24:$D$24,Manufacture!$C$26:$D$26))</f>
        <v>1160.7272727272727</v>
      </c>
      <c r="O134" s="5" cm="1">
        <f t="array" ref="O134">_xlfn.XLOOKUP(B134&amp;"|"&amp;E134,
        Calculate_cap_emi!$L$14:$L$21&amp;"|"&amp;Calculate_cap_emi!$I$14:$I$21,
        Calculate_cap_emi!$AI$14:$AI$21, "Not found", 0)</f>
        <v>1253.4375</v>
      </c>
      <c r="P134" s="8">
        <f t="shared" si="8"/>
        <v>4337.1668903743312</v>
      </c>
      <c r="Q134" s="8" cm="1">
        <f t="array" ref="Q134">_xlfn.SWITCH(K134,200,_xlfn.XLOOKUP(J134,Distribution!$C$18:$N$18,Distribution!$C$20:$N$20) + _xlfn.XLOOKUP(B134&amp;"|"&amp;E134,
        Calculate_cap_emi!$L$14:$L$21&amp;"|"&amp;Calculate_cap_emi!$I$14:$I$21,
        Calculate_cap_emi!$AP$14:$AP$21, "Not found", 0), LOOKUP(K134,Distribution!$C$24:$D$24,Distribution!$C$26:$D$26) + _xlfn.XLOOKUP(J134,Distribution!$C$18:$N$18,Distribution!$C$20:$N$20) + _xlfn.XLOOKUP(B134&amp;"|"&amp;E134,
        Calculate_cap_emi!$L$14:$L$21&amp;"|"&amp;Calculate_cap_emi!$I$14:$I$21,
        Calculate_cap_emi!$AP$14:$AP$21, "Not found", 0))</f>
        <v>0</v>
      </c>
      <c r="R134" s="8" cm="1">
        <f t="array" ref="R134">_xlfn.SWITCH(K134,200,_xlfn.XLOOKUP(J134,Installation!$C$18:$N$18,Installation!$C$20:$N$20) + _xlfn.XLOOKUP(B134&amp;"|"&amp;E134,
        Calculate_cap_emi!$L$14:$L$21&amp;"|"&amp;Calculate_cap_emi!$I$14:$I$21,
        Calculate_cap_emi!$AW$14:$AW$21, "Not found", 0), LOOKUP(K134,Installation!$C$24:$D$24,Installation!$C$26:$D$26) + _xlfn.XLOOKUP(J134,Installation!$C$18:$N$18,Installation!$C$20:$N$20) + _xlfn.XLOOKUP(B134&amp;"|"&amp;E134,
        Calculate_cap_emi!$L$14:$L$21&amp;"|"&amp;Calculate_cap_emi!$I$14:$I$21,
        Calculate_cap_emi!$AW$14:$AW$21, "Not found", 0))</f>
        <v>160.38466443850268</v>
      </c>
      <c r="S134" s="8" cm="1">
        <f t="array" ref="S134">_xlfn.SWITCH(K134,200,_xlfn.XLOOKUP(J134,EOL!$C$18:$N$18,EOL!$C$20:$N$20) + _xlfn.XLOOKUP(B134&amp;"|"&amp;E134,
        Calculate_cap_emi!$L$14:$L$21&amp;"|"&amp;Calculate_cap_emi!$I$14:$I$21,
        Calculate_cap_emi!$BD$14:$BD$21, "Not found", 0), LOOKUP(K134,EOL!$C$24:$D$24,EOL!$C$26:$D$26) + _xlfn.XLOOKUP(J134,EOL!$C$18:$N$18,EOL!$C$20:$N$20) + _xlfn.XLOOKUP(B134&amp;"|"&amp;E134,
        Calculate_cap_emi!$L$14:$L$21&amp;"|"&amp;Calculate_cap_emi!$I$14:$I$21,
        Calculate_cap_emi!$BD$14:$BD$21, "Not found", 0))</f>
        <v>1043.6065668449198</v>
      </c>
      <c r="T134" s="8" cm="1">
        <f t="array" ref="T134">_xlfn.SWITCH(K134,200,_xlfn.XLOOKUP(J134,Other!$C$18:$N$18,Other!$C$20:$N$20) + _xlfn.XLOOKUP(B134&amp;"|"&amp;E134,
        Calculate_cap_emi!$L$14:$L$21&amp;"|"&amp;Calculate_cap_emi!$I$14:$I$21,
        Calculate_cap_emi!$BK$14:$BK$21, "Not found", 0), LOOKUP(K134,Other!$C$24:$D$24,Other!$C$26:$D$26) + _xlfn.XLOOKUP(J134,Other!$C$18:$N$18,Other!$C$20:$N$20) + _xlfn.XLOOKUP(B134&amp;"|"&amp;E134,
        Calculate_cap_emi!$L$14:$L$21&amp;"|"&amp;Calculate_cap_emi!$I$14:$I$21,
        Calculate_cap_emi!$BK$14:$BK$21, "Not found", 0))</f>
        <v>2085.7348235294116</v>
      </c>
    </row>
    <row r="135" spans="1:20" x14ac:dyDescent="0.25">
      <c r="A135" s="5"/>
      <c r="B135" s="5" t="str">
        <f t="shared" si="6"/>
        <v>Mass-Nom</v>
      </c>
      <c r="C135" s="5" t="s">
        <v>37</v>
      </c>
      <c r="D135" s="5" t="str">
        <f t="shared" si="5"/>
        <v>Nom</v>
      </c>
      <c r="E135" s="5" t="s">
        <v>11</v>
      </c>
      <c r="F135" s="5" t="s">
        <v>57</v>
      </c>
      <c r="G135" s="5" t="s">
        <v>57</v>
      </c>
      <c r="H135" s="5">
        <v>14</v>
      </c>
      <c r="I135" s="5"/>
      <c r="J135" s="5">
        <f t="shared" si="7"/>
        <v>14</v>
      </c>
      <c r="K135" s="5">
        <v>1000</v>
      </c>
      <c r="L135" s="8" cm="1">
        <f t="array" ref="L135">_xlfn.SWITCH(K135,200,_xlfn.XLOOKUP(J135,Manufacture!$C$18:$N$18,Manufacture!$C$20:$N$20) + _xlfn.XLOOKUP(B135&amp;"|"&amp;E135,
        Calculate_cap_emi!$L$14:$L$21&amp;"|"&amp;Calculate_cap_emi!$I$14:$I$21,
        Calculate_cap_emi!$AI$14:$AI$21, "Not found", 0), LOOKUP(K135,Manufacture!$C$24:$D$24,Manufacture!$C$26:$D$26) + _xlfn.XLOOKUP(J135,Manufacture!$C$18:$N$18,Manufacture!$C$20:$N$20) + _xlfn.XLOOKUP(B135&amp;"|"&amp;E135,
        Calculate_cap_emi!$L$14:$L$21&amp;"|"&amp;Calculate_cap_emi!$I$14:$I$21,
        Calculate_cap_emi!$AI$14:$AI$21, "Not found", 0))</f>
        <v>4484.6437139037434</v>
      </c>
      <c r="M135" s="8">
        <f>_xlfn.XLOOKUP(J135,Manufacture!$C$18:$N$18,Manufacture!$C$20:$N$20)</f>
        <v>2070.4789411764705</v>
      </c>
      <c r="N135" s="8" cm="1">
        <f t="array" ref="N135">_xlfn.SWITCH(K135,200,0,LOOKUP(K135,Manufacture!$C$24:$D$24,Manufacture!$C$26:$D$26))</f>
        <v>1160.7272727272727</v>
      </c>
      <c r="O135" s="5" cm="1">
        <f t="array" ref="O135">_xlfn.XLOOKUP(B135&amp;"|"&amp;E135,
        Calculate_cap_emi!$L$14:$L$21&amp;"|"&amp;Calculate_cap_emi!$I$14:$I$21,
        Calculate_cap_emi!$AI$14:$AI$21, "Not found", 0)</f>
        <v>1253.4375</v>
      </c>
      <c r="P135" s="8">
        <f t="shared" si="8"/>
        <v>4484.6437139037434</v>
      </c>
      <c r="Q135" s="8" cm="1">
        <f t="array" ref="Q135">_xlfn.SWITCH(K135,200,_xlfn.XLOOKUP(J135,Distribution!$C$18:$N$18,Distribution!$C$20:$N$20) + _xlfn.XLOOKUP(B135&amp;"|"&amp;E135,
        Calculate_cap_emi!$L$14:$L$21&amp;"|"&amp;Calculate_cap_emi!$I$14:$I$21,
        Calculate_cap_emi!$AP$14:$AP$21, "Not found", 0), LOOKUP(K135,Distribution!$C$24:$D$24,Distribution!$C$26:$D$26) + _xlfn.XLOOKUP(J135,Distribution!$C$18:$N$18,Distribution!$C$20:$N$20) + _xlfn.XLOOKUP(B135&amp;"|"&amp;E135,
        Calculate_cap_emi!$L$14:$L$21&amp;"|"&amp;Calculate_cap_emi!$I$14:$I$21,
        Calculate_cap_emi!$AP$14:$AP$21, "Not found", 0))</f>
        <v>0</v>
      </c>
      <c r="R135" s="8" cm="1">
        <f t="array" ref="R135">_xlfn.SWITCH(K135,200,_xlfn.XLOOKUP(J135,Installation!$C$18:$N$18,Installation!$C$20:$N$20) + _xlfn.XLOOKUP(B135&amp;"|"&amp;E135,
        Calculate_cap_emi!$L$14:$L$21&amp;"|"&amp;Calculate_cap_emi!$I$14:$I$21,
        Calculate_cap_emi!$AW$14:$AW$21, "Not found", 0), LOOKUP(K135,Installation!$C$24:$D$24,Installation!$C$26:$D$26) + _xlfn.XLOOKUP(J135,Installation!$C$18:$N$18,Installation!$C$20:$N$20) + _xlfn.XLOOKUP(B135&amp;"|"&amp;E135,
        Calculate_cap_emi!$L$14:$L$21&amp;"|"&amp;Calculate_cap_emi!$I$14:$I$21,
        Calculate_cap_emi!$AW$14:$AW$21, "Not found", 0))</f>
        <v>186.64701737967917</v>
      </c>
      <c r="S135" s="8" cm="1">
        <f t="array" ref="S135">_xlfn.SWITCH(K135,200,_xlfn.XLOOKUP(J135,EOL!$C$18:$N$18,EOL!$C$20:$N$20) + _xlfn.XLOOKUP(B135&amp;"|"&amp;E135,
        Calculate_cap_emi!$L$14:$L$21&amp;"|"&amp;Calculate_cap_emi!$I$14:$I$21,
        Calculate_cap_emi!$BD$14:$BD$21, "Not found", 0), LOOKUP(K135,EOL!$C$24:$D$24,EOL!$C$26:$D$26) + _xlfn.XLOOKUP(J135,EOL!$C$18:$N$18,EOL!$C$20:$N$20) + _xlfn.XLOOKUP(B135&amp;"|"&amp;E135,
        Calculate_cap_emi!$L$14:$L$21&amp;"|"&amp;Calculate_cap_emi!$I$14:$I$21,
        Calculate_cap_emi!$BD$14:$BD$21, "Not found", 0))</f>
        <v>1073.387037433155</v>
      </c>
      <c r="T135" s="8" cm="1">
        <f t="array" ref="T135">_xlfn.SWITCH(K135,200,_xlfn.XLOOKUP(J135,Other!$C$18:$N$18,Other!$C$20:$N$20) + _xlfn.XLOOKUP(B135&amp;"|"&amp;E135,
        Calculate_cap_emi!$L$14:$L$21&amp;"|"&amp;Calculate_cap_emi!$I$14:$I$21,
        Calculate_cap_emi!$BK$14:$BK$21, "Not found", 0), LOOKUP(K135,Other!$C$24:$D$24,Other!$C$26:$D$26) + _xlfn.XLOOKUP(J135,Other!$C$18:$N$18,Other!$C$20:$N$20) + _xlfn.XLOOKUP(B135&amp;"|"&amp;E135,
        Calculate_cap_emi!$L$14:$L$21&amp;"|"&amp;Calculate_cap_emi!$I$14:$I$21,
        Calculate_cap_emi!$BK$14:$BK$21, "Not found", 0))</f>
        <v>2154.7778823529416</v>
      </c>
    </row>
    <row r="136" spans="1:20" x14ac:dyDescent="0.25">
      <c r="A136" s="5"/>
      <c r="B136" s="5" t="str">
        <f t="shared" si="6"/>
        <v>Mod-Nom</v>
      </c>
      <c r="C136" s="5" t="s">
        <v>38</v>
      </c>
      <c r="D136" s="5" t="str">
        <f t="shared" si="5"/>
        <v>Nom</v>
      </c>
      <c r="E136" s="5" t="s">
        <v>11</v>
      </c>
      <c r="F136" s="5" t="s">
        <v>54</v>
      </c>
      <c r="G136" s="5" t="s">
        <v>54</v>
      </c>
      <c r="H136" s="5">
        <v>8.5</v>
      </c>
      <c r="I136" s="5"/>
      <c r="J136" s="5">
        <f t="shared" si="7"/>
        <v>9</v>
      </c>
      <c r="K136" s="5">
        <v>200</v>
      </c>
      <c r="L136" s="8" cm="1">
        <f t="array" ref="L136">_xlfn.SWITCH(K136,200,_xlfn.XLOOKUP(J136,Manufacture!$C$18:$N$18,Manufacture!$C$20:$N$20) + _xlfn.XLOOKUP(B136&amp;"|"&amp;E136,
        Calculate_cap_emi!$L$14:$L$21&amp;"|"&amp;Calculate_cap_emi!$I$14:$I$21,
        Calculate_cap_emi!$AI$14:$AI$21, "Not found", 0), LOOKUP(K136,Manufacture!$C$24:$D$24,Manufacture!$C$26:$D$26) + _xlfn.XLOOKUP(J136,Manufacture!$C$18:$N$18,Manufacture!$C$20:$N$20) + _xlfn.XLOOKUP(B136&amp;"|"&amp;E136,
        Calculate_cap_emi!$L$14:$L$21&amp;"|"&amp;Calculate_cap_emi!$I$14:$I$21,
        Calculate_cap_emi!$AI$14:$AI$21, "Not found", 0))</f>
        <v>3473.6618823529411</v>
      </c>
      <c r="M136" s="8">
        <f>_xlfn.XLOOKUP(J136,Manufacture!$C$18:$N$18,Manufacture!$C$20:$N$20)</f>
        <v>1701.7868823529411</v>
      </c>
      <c r="N136" s="8" cm="1">
        <f t="array" ref="N136">_xlfn.SWITCH(K136,200,0,LOOKUP(K136,Manufacture!$C$24:$D$24,Manufacture!$C$26:$D$26))</f>
        <v>0</v>
      </c>
      <c r="O136" s="5" cm="1">
        <f t="array" ref="O136">_xlfn.XLOOKUP(B136&amp;"|"&amp;E136,
        Calculate_cap_emi!$L$14:$L$21&amp;"|"&amp;Calculate_cap_emi!$I$14:$I$21,
        Calculate_cap_emi!$AI$14:$AI$21, "Not found", 0)</f>
        <v>1771.875</v>
      </c>
      <c r="P136" s="8">
        <f t="shared" si="8"/>
        <v>3473.6618823529411</v>
      </c>
      <c r="Q136" s="8" cm="1">
        <f t="array" ref="Q136">_xlfn.SWITCH(K136,200,_xlfn.XLOOKUP(J136,Distribution!$C$18:$N$18,Distribution!$C$20:$N$20) + _xlfn.XLOOKUP(B136&amp;"|"&amp;E136,
        Calculate_cap_emi!$L$14:$L$21&amp;"|"&amp;Calculate_cap_emi!$I$14:$I$21,
        Calculate_cap_emi!$AP$14:$AP$21, "Not found", 0), LOOKUP(K136,Distribution!$C$24:$D$24,Distribution!$C$26:$D$26) + _xlfn.XLOOKUP(J136,Distribution!$C$18:$N$18,Distribution!$C$20:$N$20) + _xlfn.XLOOKUP(B136&amp;"|"&amp;E136,
        Calculate_cap_emi!$L$14:$L$21&amp;"|"&amp;Calculate_cap_emi!$I$14:$I$21,
        Calculate_cap_emi!$AP$14:$AP$21, "Not found", 0))</f>
        <v>0</v>
      </c>
      <c r="R136" s="8" cm="1">
        <f t="array" ref="R136">_xlfn.SWITCH(K136,200,_xlfn.XLOOKUP(J136,Installation!$C$18:$N$18,Installation!$C$20:$N$20) + _xlfn.XLOOKUP(B136&amp;"|"&amp;E136,
        Calculate_cap_emi!$L$14:$L$21&amp;"|"&amp;Calculate_cap_emi!$I$14:$I$21,
        Calculate_cap_emi!$AW$14:$AW$21, "Not found", 0), LOOKUP(K136,Installation!$C$24:$D$24,Installation!$C$26:$D$26) + _xlfn.XLOOKUP(J136,Installation!$C$18:$N$18,Installation!$C$20:$N$20) + _xlfn.XLOOKUP(B136&amp;"|"&amp;E136,
        Calculate_cap_emi!$L$14:$L$21&amp;"|"&amp;Calculate_cap_emi!$I$14:$I$21,
        Calculate_cap_emi!$AW$14:$AW$21, "Not found", 0))</f>
        <v>119.73829411764706</v>
      </c>
      <c r="S136" s="8" cm="1">
        <f t="array" ref="S136">_xlfn.SWITCH(K136,200,_xlfn.XLOOKUP(J136,EOL!$C$18:$N$18,EOL!$C$20:$N$20) + _xlfn.XLOOKUP(B136&amp;"|"&amp;E136,
        Calculate_cap_emi!$L$14:$L$21&amp;"|"&amp;Calculate_cap_emi!$I$14:$I$21,
        Calculate_cap_emi!$BD$14:$BD$21, "Not found", 0), LOOKUP(K136,EOL!$C$24:$D$24,EOL!$C$26:$D$26) + _xlfn.XLOOKUP(J136,EOL!$C$18:$N$18,EOL!$C$20:$N$20) + _xlfn.XLOOKUP(B136&amp;"|"&amp;E136,
        Calculate_cap_emi!$L$14:$L$21&amp;"|"&amp;Calculate_cap_emi!$I$14:$I$21,
        Calculate_cap_emi!$BD$14:$BD$21, "Not found", 0))</f>
        <v>575.8335882352942</v>
      </c>
      <c r="T136" s="8" cm="1">
        <f t="array" ref="T136">_xlfn.SWITCH(K136,200,_xlfn.XLOOKUP(J136,Other!$C$18:$N$18,Other!$C$20:$N$20) + _xlfn.XLOOKUP(B136&amp;"|"&amp;E136,
        Calculate_cap_emi!$L$14:$L$21&amp;"|"&amp;Calculate_cap_emi!$I$14:$I$21,
        Calculate_cap_emi!$BK$14:$BK$21, "Not found", 0), LOOKUP(K136,Other!$C$24:$D$24,Other!$C$26:$D$26) + _xlfn.XLOOKUP(J136,Other!$C$18:$N$18,Other!$C$20:$N$20) + _xlfn.XLOOKUP(B136&amp;"|"&amp;E136,
        Calculate_cap_emi!$L$14:$L$21&amp;"|"&amp;Calculate_cap_emi!$I$14:$I$21,
        Calculate_cap_emi!$BK$14:$BK$21, "Not found", 0))</f>
        <v>2365.4202352941174</v>
      </c>
    </row>
    <row r="137" spans="1:20" x14ac:dyDescent="0.25">
      <c r="A137" s="5"/>
      <c r="B137" s="5" t="str">
        <f t="shared" si="6"/>
        <v>Mod-Nom</v>
      </c>
      <c r="C137" s="5" t="s">
        <v>38</v>
      </c>
      <c r="D137" s="5" t="str">
        <f t="shared" si="5"/>
        <v>Nom</v>
      </c>
      <c r="E137" s="5" t="s">
        <v>11</v>
      </c>
      <c r="F137" s="5" t="s">
        <v>54</v>
      </c>
      <c r="G137" s="5" t="s">
        <v>54</v>
      </c>
      <c r="H137" s="5">
        <v>11.2</v>
      </c>
      <c r="I137" s="5"/>
      <c r="J137" s="5">
        <f t="shared" si="7"/>
        <v>12</v>
      </c>
      <c r="K137" s="5">
        <v>200</v>
      </c>
      <c r="L137" s="8" cm="1">
        <f t="array" ref="L137">_xlfn.SWITCH(K137,200,_xlfn.XLOOKUP(J137,Manufacture!$C$18:$N$18,Manufacture!$C$20:$N$20) + _xlfn.XLOOKUP(B137&amp;"|"&amp;E137,
        Calculate_cap_emi!$L$14:$L$21&amp;"|"&amp;Calculate_cap_emi!$I$14:$I$21,
        Calculate_cap_emi!$AI$14:$AI$21, "Not found", 0), LOOKUP(K137,Manufacture!$C$24:$D$24,Manufacture!$C$26:$D$26) + _xlfn.XLOOKUP(J137,Manufacture!$C$18:$N$18,Manufacture!$C$20:$N$20) + _xlfn.XLOOKUP(B137&amp;"|"&amp;E137,
        Calculate_cap_emi!$L$14:$L$21&amp;"|"&amp;Calculate_cap_emi!$I$14:$I$21,
        Calculate_cap_emi!$AI$14:$AI$21, "Not found", 0))</f>
        <v>3694.8771176470586</v>
      </c>
      <c r="M137" s="8">
        <f>_xlfn.XLOOKUP(J137,Manufacture!$C$18:$N$18,Manufacture!$C$20:$N$20)</f>
        <v>1923.0021176470586</v>
      </c>
      <c r="N137" s="8" cm="1">
        <f t="array" ref="N137">_xlfn.SWITCH(K137,200,0,LOOKUP(K137,Manufacture!$C$24:$D$24,Manufacture!$C$26:$D$26))</f>
        <v>0</v>
      </c>
      <c r="O137" s="5" cm="1">
        <f t="array" ref="O137">_xlfn.XLOOKUP(B137&amp;"|"&amp;E137,
        Calculate_cap_emi!$L$14:$L$21&amp;"|"&amp;Calculate_cap_emi!$I$14:$I$21,
        Calculate_cap_emi!$AI$14:$AI$21, "Not found", 0)</f>
        <v>1771.875</v>
      </c>
      <c r="P137" s="8">
        <f t="shared" si="8"/>
        <v>3694.8771176470586</v>
      </c>
      <c r="Q137" s="8" cm="1">
        <f t="array" ref="Q137">_xlfn.SWITCH(K137,200,_xlfn.XLOOKUP(J137,Distribution!$C$18:$N$18,Distribution!$C$20:$N$20) + _xlfn.XLOOKUP(B137&amp;"|"&amp;E137,
        Calculate_cap_emi!$L$14:$L$21&amp;"|"&amp;Calculate_cap_emi!$I$14:$I$21,
        Calculate_cap_emi!$AP$14:$AP$21, "Not found", 0), LOOKUP(K137,Distribution!$C$24:$D$24,Distribution!$C$26:$D$26) + _xlfn.XLOOKUP(J137,Distribution!$C$18:$N$18,Distribution!$C$20:$N$20) + _xlfn.XLOOKUP(B137&amp;"|"&amp;E137,
        Calculate_cap_emi!$L$14:$L$21&amp;"|"&amp;Calculate_cap_emi!$I$14:$I$21,
        Calculate_cap_emi!$AP$14:$AP$21, "Not found", 0))</f>
        <v>0</v>
      </c>
      <c r="R137" s="8" cm="1">
        <f t="array" ref="R137">_xlfn.SWITCH(K137,200,_xlfn.XLOOKUP(J137,Installation!$C$18:$N$18,Installation!$C$20:$N$20) + _xlfn.XLOOKUP(B137&amp;"|"&amp;E137,
        Calculate_cap_emi!$L$14:$L$21&amp;"|"&amp;Calculate_cap_emi!$I$14:$I$21,
        Calculate_cap_emi!$AW$14:$AW$21, "Not found", 0), LOOKUP(K137,Installation!$C$24:$D$24,Installation!$C$26:$D$26) + _xlfn.XLOOKUP(J137,Installation!$C$18:$N$18,Installation!$C$20:$N$20) + _xlfn.XLOOKUP(B137&amp;"|"&amp;E137,
        Calculate_cap_emi!$L$14:$L$21&amp;"|"&amp;Calculate_cap_emi!$I$14:$I$21,
        Calculate_cap_emi!$AW$14:$AW$21, "Not found", 0))</f>
        <v>159.13182352941178</v>
      </c>
      <c r="S137" s="8" cm="1">
        <f t="array" ref="S137">_xlfn.SWITCH(K137,200,_xlfn.XLOOKUP(J137,EOL!$C$18:$N$18,EOL!$C$20:$N$20) + _xlfn.XLOOKUP(B137&amp;"|"&amp;E137,
        Calculate_cap_emi!$L$14:$L$21&amp;"|"&amp;Calculate_cap_emi!$I$14:$I$21,
        Calculate_cap_emi!$BD$14:$BD$21, "Not found", 0), LOOKUP(K137,EOL!$C$24:$D$24,EOL!$C$26:$D$26) + _xlfn.XLOOKUP(J137,EOL!$C$18:$N$18,EOL!$C$20:$N$20) + _xlfn.XLOOKUP(B137&amp;"|"&amp;E137,
        Calculate_cap_emi!$L$14:$L$21&amp;"|"&amp;Calculate_cap_emi!$I$14:$I$21,
        Calculate_cap_emi!$BD$14:$BD$21, "Not found", 0))</f>
        <v>620.50429411764708</v>
      </c>
      <c r="T137" s="8" cm="1">
        <f t="array" ref="T137">_xlfn.SWITCH(K137,200,_xlfn.XLOOKUP(J137,Other!$C$18:$N$18,Other!$C$20:$N$20) + _xlfn.XLOOKUP(B137&amp;"|"&amp;E137,
        Calculate_cap_emi!$L$14:$L$21&amp;"|"&amp;Calculate_cap_emi!$I$14:$I$21,
        Calculate_cap_emi!$BK$14:$BK$21, "Not found", 0), LOOKUP(K137,Other!$C$24:$D$24,Other!$C$26:$D$26) + _xlfn.XLOOKUP(J137,Other!$C$18:$N$18,Other!$C$20:$N$20) + _xlfn.XLOOKUP(B137&amp;"|"&amp;E137,
        Calculate_cap_emi!$L$14:$L$21&amp;"|"&amp;Calculate_cap_emi!$I$14:$I$21,
        Calculate_cap_emi!$BK$14:$BK$21, "Not found", 0))</f>
        <v>2468.9848235294116</v>
      </c>
    </row>
    <row r="138" spans="1:20" x14ac:dyDescent="0.25">
      <c r="A138" s="5"/>
      <c r="B138" s="5" t="str">
        <f t="shared" si="6"/>
        <v>Mod-Nom</v>
      </c>
      <c r="C138" s="5" t="s">
        <v>38</v>
      </c>
      <c r="D138" s="5" t="str">
        <f t="shared" si="5"/>
        <v>Nom</v>
      </c>
      <c r="E138" s="5" t="s">
        <v>11</v>
      </c>
      <c r="F138" s="5" t="s">
        <v>54</v>
      </c>
      <c r="G138" s="5" t="s">
        <v>54</v>
      </c>
      <c r="H138" s="5">
        <v>14</v>
      </c>
      <c r="I138" s="5"/>
      <c r="J138" s="5">
        <f t="shared" si="7"/>
        <v>14</v>
      </c>
      <c r="K138" s="5">
        <v>200</v>
      </c>
      <c r="L138" s="8" cm="1">
        <f t="array" ref="L138">_xlfn.SWITCH(K138,200,_xlfn.XLOOKUP(J138,Manufacture!$C$18:$N$18,Manufacture!$C$20:$N$20) + _xlfn.XLOOKUP(B138&amp;"|"&amp;E138,
        Calculate_cap_emi!$L$14:$L$21&amp;"|"&amp;Calculate_cap_emi!$I$14:$I$21,
        Calculate_cap_emi!$AI$14:$AI$21, "Not found", 0), LOOKUP(K138,Manufacture!$C$24:$D$24,Manufacture!$C$26:$D$26) + _xlfn.XLOOKUP(J138,Manufacture!$C$18:$N$18,Manufacture!$C$20:$N$20) + _xlfn.XLOOKUP(B138&amp;"|"&amp;E138,
        Calculate_cap_emi!$L$14:$L$21&amp;"|"&amp;Calculate_cap_emi!$I$14:$I$21,
        Calculate_cap_emi!$AI$14:$AI$21, "Not found", 0))</f>
        <v>3842.3539411764705</v>
      </c>
      <c r="M138" s="8">
        <f>_xlfn.XLOOKUP(J138,Manufacture!$C$18:$N$18,Manufacture!$C$20:$N$20)</f>
        <v>2070.4789411764705</v>
      </c>
      <c r="N138" s="8" cm="1">
        <f t="array" ref="N138">_xlfn.SWITCH(K138,200,0,LOOKUP(K138,Manufacture!$C$24:$D$24,Manufacture!$C$26:$D$26))</f>
        <v>0</v>
      </c>
      <c r="O138" s="5" cm="1">
        <f t="array" ref="O138">_xlfn.XLOOKUP(B138&amp;"|"&amp;E138,
        Calculate_cap_emi!$L$14:$L$21&amp;"|"&amp;Calculate_cap_emi!$I$14:$I$21,
        Calculate_cap_emi!$AI$14:$AI$21, "Not found", 0)</f>
        <v>1771.875</v>
      </c>
      <c r="P138" s="8">
        <f t="shared" si="8"/>
        <v>3842.3539411764705</v>
      </c>
      <c r="Q138" s="8" cm="1">
        <f t="array" ref="Q138">_xlfn.SWITCH(K138,200,_xlfn.XLOOKUP(J138,Distribution!$C$18:$N$18,Distribution!$C$20:$N$20) + _xlfn.XLOOKUP(B138&amp;"|"&amp;E138,
        Calculate_cap_emi!$L$14:$L$21&amp;"|"&amp;Calculate_cap_emi!$I$14:$I$21,
        Calculate_cap_emi!$AP$14:$AP$21, "Not found", 0), LOOKUP(K138,Distribution!$C$24:$D$24,Distribution!$C$26:$D$26) + _xlfn.XLOOKUP(J138,Distribution!$C$18:$N$18,Distribution!$C$20:$N$20) + _xlfn.XLOOKUP(B138&amp;"|"&amp;E138,
        Calculate_cap_emi!$L$14:$L$21&amp;"|"&amp;Calculate_cap_emi!$I$14:$I$21,
        Calculate_cap_emi!$AP$14:$AP$21, "Not found", 0))</f>
        <v>0</v>
      </c>
      <c r="R138" s="8" cm="1">
        <f t="array" ref="R138">_xlfn.SWITCH(K138,200,_xlfn.XLOOKUP(J138,Installation!$C$18:$N$18,Installation!$C$20:$N$20) + _xlfn.XLOOKUP(B138&amp;"|"&amp;E138,
        Calculate_cap_emi!$L$14:$L$21&amp;"|"&amp;Calculate_cap_emi!$I$14:$I$21,
        Calculate_cap_emi!$AW$14:$AW$21, "Not found", 0), LOOKUP(K138,Installation!$C$24:$D$24,Installation!$C$26:$D$26) + _xlfn.XLOOKUP(J138,Installation!$C$18:$N$18,Installation!$C$20:$N$20) + _xlfn.XLOOKUP(B138&amp;"|"&amp;E138,
        Calculate_cap_emi!$L$14:$L$21&amp;"|"&amp;Calculate_cap_emi!$I$14:$I$21,
        Calculate_cap_emi!$AW$14:$AW$21, "Not found", 0))</f>
        <v>185.39417647058826</v>
      </c>
      <c r="S138" s="8" cm="1">
        <f t="array" ref="S138">_xlfn.SWITCH(K138,200,_xlfn.XLOOKUP(J138,EOL!$C$18:$N$18,EOL!$C$20:$N$20) + _xlfn.XLOOKUP(B138&amp;"|"&amp;E138,
        Calculate_cap_emi!$L$14:$L$21&amp;"|"&amp;Calculate_cap_emi!$I$14:$I$21,
        Calculate_cap_emi!$BD$14:$BD$21, "Not found", 0), LOOKUP(K138,EOL!$C$24:$D$24,EOL!$C$26:$D$26) + _xlfn.XLOOKUP(J138,EOL!$C$18:$N$18,EOL!$C$20:$N$20) + _xlfn.XLOOKUP(B138&amp;"|"&amp;E138,
        Calculate_cap_emi!$L$14:$L$21&amp;"|"&amp;Calculate_cap_emi!$I$14:$I$21,
        Calculate_cap_emi!$BD$14:$BD$21, "Not found", 0))</f>
        <v>650.28476470588225</v>
      </c>
      <c r="T138" s="8" cm="1">
        <f t="array" ref="T138">_xlfn.SWITCH(K138,200,_xlfn.XLOOKUP(J138,Other!$C$18:$N$18,Other!$C$20:$N$20) + _xlfn.XLOOKUP(B138&amp;"|"&amp;E138,
        Calculate_cap_emi!$L$14:$L$21&amp;"|"&amp;Calculate_cap_emi!$I$14:$I$21,
        Calculate_cap_emi!$BK$14:$BK$21, "Not found", 0), LOOKUP(K138,Other!$C$24:$D$24,Other!$C$26:$D$26) + _xlfn.XLOOKUP(J138,Other!$C$18:$N$18,Other!$C$20:$N$20) + _xlfn.XLOOKUP(B138&amp;"|"&amp;E138,
        Calculate_cap_emi!$L$14:$L$21&amp;"|"&amp;Calculate_cap_emi!$I$14:$I$21,
        Calculate_cap_emi!$BK$14:$BK$21, "Not found", 0))</f>
        <v>2538.0278823529416</v>
      </c>
    </row>
    <row r="139" spans="1:20" x14ac:dyDescent="0.25">
      <c r="A139" s="5"/>
      <c r="B139" s="5" t="str">
        <f>CONCATENATE(C139, "-", "Nom")</f>
        <v>Mod-Nom</v>
      </c>
      <c r="C139" s="5" t="s">
        <v>38</v>
      </c>
      <c r="D139" s="5" t="str">
        <f>_xlfn.TEXTAFTER(B139, "-", 1)</f>
        <v>Nom</v>
      </c>
      <c r="E139" s="5" t="s">
        <v>11</v>
      </c>
      <c r="F139" s="5" t="s">
        <v>55</v>
      </c>
      <c r="G139" s="5" t="s">
        <v>55</v>
      </c>
      <c r="H139" s="5">
        <v>5</v>
      </c>
      <c r="I139" s="5"/>
      <c r="J139" s="5">
        <f t="shared" si="7"/>
        <v>5</v>
      </c>
      <c r="K139" s="5">
        <v>500</v>
      </c>
      <c r="L139" s="8" cm="1">
        <f t="array" ref="L139">_xlfn.SWITCH(K139,200,_xlfn.XLOOKUP(J139,Manufacture!$C$18:$N$18,Manufacture!$C$20:$N$20) + _xlfn.XLOOKUP(B139&amp;"|"&amp;E139,
        Calculate_cap_emi!$L$14:$L$21&amp;"|"&amp;Calculate_cap_emi!$I$14:$I$21,
        Calculate_cap_emi!$AI$14:$AI$21, "Not found", 0), LOOKUP(K139,Manufacture!$C$24:$D$24,Manufacture!$C$26:$D$26) + _xlfn.XLOOKUP(J139,Manufacture!$C$18:$N$18,Manufacture!$C$20:$N$20) + _xlfn.XLOOKUP(B139&amp;"|"&amp;E139,
        Calculate_cap_emi!$L$14:$L$21&amp;"|"&amp;Calculate_cap_emi!$I$14:$I$21,
        Calculate_cap_emi!$AI$14:$AI$21, "Not found", 0))</f>
        <v>3684.6173262032089</v>
      </c>
      <c r="M139" s="8">
        <f>_xlfn.XLOOKUP(J139,Manufacture!$C$18:$N$18,Manufacture!$C$20:$N$20)</f>
        <v>1406.8332352941177</v>
      </c>
      <c r="N139" s="8" cm="1">
        <f t="array" ref="N139">_xlfn.SWITCH(K139,200,0,LOOKUP(K139,Manufacture!$C$24:$D$24,Manufacture!$C$26:$D$26))</f>
        <v>505.90909090909093</v>
      </c>
      <c r="O139" s="5" cm="1">
        <f t="array" ref="O139">_xlfn.XLOOKUP(B139&amp;"|"&amp;E139,
        Calculate_cap_emi!$L$14:$L$21&amp;"|"&amp;Calculate_cap_emi!$I$14:$I$21,
        Calculate_cap_emi!$AI$14:$AI$21, "Not found", 0)</f>
        <v>1771.875</v>
      </c>
      <c r="P139" s="8">
        <f t="shared" si="8"/>
        <v>3684.6173262032089</v>
      </c>
      <c r="Q139" s="8" cm="1">
        <f t="array" ref="Q139">_xlfn.SWITCH(K139,200,_xlfn.XLOOKUP(J139,Distribution!$C$18:$N$18,Distribution!$C$20:$N$20) + _xlfn.XLOOKUP(B139&amp;"|"&amp;E139,
        Calculate_cap_emi!$L$14:$L$21&amp;"|"&amp;Calculate_cap_emi!$I$14:$I$21,
        Calculate_cap_emi!$AP$14:$AP$21, "Not found", 0), LOOKUP(K139,Distribution!$C$24:$D$24,Distribution!$C$26:$D$26) + _xlfn.XLOOKUP(J139,Distribution!$C$18:$N$18,Distribution!$C$20:$N$20) + _xlfn.XLOOKUP(B139&amp;"|"&amp;E139,
        Calculate_cap_emi!$L$14:$L$21&amp;"|"&amp;Calculate_cap_emi!$I$14:$I$21,
        Calculate_cap_emi!$AP$14:$AP$21, "Not found", 0))</f>
        <v>0</v>
      </c>
      <c r="R139" s="8" cm="1">
        <f t="array" ref="R139">_xlfn.SWITCH(K139,200,_xlfn.XLOOKUP(J139,Installation!$C$18:$N$18,Installation!$C$20:$N$20) + _xlfn.XLOOKUP(B139&amp;"|"&amp;E139,
        Calculate_cap_emi!$L$14:$L$21&amp;"|"&amp;Calculate_cap_emi!$I$14:$I$21,
        Calculate_cap_emi!$AW$14:$AW$21, "Not found", 0), LOOKUP(K139,Installation!$C$24:$D$24,Installation!$C$26:$D$26) + _xlfn.XLOOKUP(J139,Installation!$C$18:$N$18,Installation!$C$20:$N$20) + _xlfn.XLOOKUP(B139&amp;"|"&amp;E139,
        Calculate_cap_emi!$L$14:$L$21&amp;"|"&amp;Calculate_cap_emi!$I$14:$I$21,
        Calculate_cap_emi!$AW$14:$AW$21, "Not found", 0))</f>
        <v>78.668133689839578</v>
      </c>
      <c r="S139" s="8" cm="1">
        <f t="array" ref="S139">_xlfn.SWITCH(K139,200,_xlfn.XLOOKUP(J139,EOL!$C$18:$N$18,EOL!$C$20:$N$20) + _xlfn.XLOOKUP(B139&amp;"|"&amp;E139,
        Calculate_cap_emi!$L$14:$L$21&amp;"|"&amp;Calculate_cap_emi!$I$14:$I$21,
        Calculate_cap_emi!$BD$14:$BD$21, "Not found", 0), LOOKUP(K139,EOL!$C$24:$D$24,EOL!$C$26:$D$26) + _xlfn.XLOOKUP(J139,EOL!$C$18:$N$18,EOL!$C$20:$N$20) + _xlfn.XLOOKUP(B139&amp;"|"&amp;E139,
        Calculate_cap_emi!$L$14:$L$21&amp;"|"&amp;Calculate_cap_emi!$I$14:$I$21,
        Calculate_cap_emi!$BD$14:$BD$21, "Not found", 0))</f>
        <v>730.09082887700538</v>
      </c>
      <c r="T139" s="8" cm="1">
        <f t="array" ref="T139">_xlfn.SWITCH(K139,200,_xlfn.XLOOKUP(J139,Other!$C$18:$N$18,Other!$C$20:$N$20) + _xlfn.XLOOKUP(B139&amp;"|"&amp;E139,
        Calculate_cap_emi!$L$14:$L$21&amp;"|"&amp;Calculate_cap_emi!$I$14:$I$21,
        Calculate_cap_emi!$BK$14:$BK$21, "Not found", 0), LOOKUP(K139,Other!$C$24:$D$24,Other!$C$26:$D$26) + _xlfn.XLOOKUP(J139,Other!$C$18:$N$18,Other!$C$20:$N$20) + _xlfn.XLOOKUP(B139&amp;"|"&amp;E139,
        Calculate_cap_emi!$L$14:$L$21&amp;"|"&amp;Calculate_cap_emi!$I$14:$I$21,
        Calculate_cap_emi!$BK$14:$BK$21, "Not found", 0))</f>
        <v>2227.334117647059</v>
      </c>
    </row>
    <row r="140" spans="1:20" x14ac:dyDescent="0.25">
      <c r="A140" s="5"/>
      <c r="B140" s="5" t="str">
        <f t="shared" si="6"/>
        <v>Mod-Nom</v>
      </c>
      <c r="C140" s="5" t="s">
        <v>38</v>
      </c>
      <c r="D140" s="5" t="str">
        <f t="shared" si="5"/>
        <v>Nom</v>
      </c>
      <c r="E140" s="5" t="s">
        <v>11</v>
      </c>
      <c r="F140" s="5" t="s">
        <v>55</v>
      </c>
      <c r="G140" s="5" t="s">
        <v>55</v>
      </c>
      <c r="H140" s="5">
        <v>6</v>
      </c>
      <c r="I140" s="5"/>
      <c r="J140" s="5">
        <f t="shared" si="7"/>
        <v>6</v>
      </c>
      <c r="K140" s="5">
        <v>500</v>
      </c>
      <c r="L140" s="8" cm="1">
        <f t="array" ref="L140">_xlfn.SWITCH(K140,200,_xlfn.XLOOKUP(J140,Manufacture!$C$18:$N$18,Manufacture!$C$20:$N$20) + _xlfn.XLOOKUP(B140&amp;"|"&amp;E140,
        Calculate_cap_emi!$L$14:$L$21&amp;"|"&amp;Calculate_cap_emi!$I$14:$I$21,
        Calculate_cap_emi!$AI$14:$AI$21, "Not found", 0), LOOKUP(K140,Manufacture!$C$24:$D$24,Manufacture!$C$26:$D$26) + _xlfn.XLOOKUP(J140,Manufacture!$C$18:$N$18,Manufacture!$C$20:$N$20) + _xlfn.XLOOKUP(B140&amp;"|"&amp;E140,
        Calculate_cap_emi!$L$14:$L$21&amp;"|"&amp;Calculate_cap_emi!$I$14:$I$21,
        Calculate_cap_emi!$AI$14:$AI$21, "Not found", 0))</f>
        <v>3758.3557379679146</v>
      </c>
      <c r="M140" s="8">
        <f>_xlfn.XLOOKUP(J140,Manufacture!$C$18:$N$18,Manufacture!$C$20:$N$20)</f>
        <v>1480.5716470588236</v>
      </c>
      <c r="N140" s="8" cm="1">
        <f t="array" ref="N140">_xlfn.SWITCH(K140,200,0,LOOKUP(K140,Manufacture!$C$24:$D$24,Manufacture!$C$26:$D$26))</f>
        <v>505.90909090909093</v>
      </c>
      <c r="O140" s="5" cm="1">
        <f t="array" ref="O140">_xlfn.XLOOKUP(B140&amp;"|"&amp;E140,
        Calculate_cap_emi!$L$14:$L$21&amp;"|"&amp;Calculate_cap_emi!$I$14:$I$21,
        Calculate_cap_emi!$AI$14:$AI$21, "Not found", 0)</f>
        <v>1771.875</v>
      </c>
      <c r="P140" s="8">
        <f t="shared" si="8"/>
        <v>3758.3557379679146</v>
      </c>
      <c r="Q140" s="8" cm="1">
        <f t="array" ref="Q140">_xlfn.SWITCH(K140,200,_xlfn.XLOOKUP(J140,Distribution!$C$18:$N$18,Distribution!$C$20:$N$20) + _xlfn.XLOOKUP(B140&amp;"|"&amp;E140,
        Calculate_cap_emi!$L$14:$L$21&amp;"|"&amp;Calculate_cap_emi!$I$14:$I$21,
        Calculate_cap_emi!$AP$14:$AP$21, "Not found", 0), LOOKUP(K140,Distribution!$C$24:$D$24,Distribution!$C$26:$D$26) + _xlfn.XLOOKUP(J140,Distribution!$C$18:$N$18,Distribution!$C$20:$N$20) + _xlfn.XLOOKUP(B140&amp;"|"&amp;E140,
        Calculate_cap_emi!$L$14:$L$21&amp;"|"&amp;Calculate_cap_emi!$I$14:$I$21,
        Calculate_cap_emi!$AP$14:$AP$21, "Not found", 0))</f>
        <v>0</v>
      </c>
      <c r="R140" s="8" cm="1">
        <f t="array" ref="R140">_xlfn.SWITCH(K140,200,_xlfn.XLOOKUP(J140,Installation!$C$18:$N$18,Installation!$C$20:$N$20) + _xlfn.XLOOKUP(B140&amp;"|"&amp;E140,
        Calculate_cap_emi!$L$14:$L$21&amp;"|"&amp;Calculate_cap_emi!$I$14:$I$21,
        Calculate_cap_emi!$AW$14:$AW$21, "Not found", 0), LOOKUP(K140,Installation!$C$24:$D$24,Installation!$C$26:$D$26) + _xlfn.XLOOKUP(J140,Installation!$C$18:$N$18,Installation!$C$20:$N$20) + _xlfn.XLOOKUP(B140&amp;"|"&amp;E140,
        Calculate_cap_emi!$L$14:$L$21&amp;"|"&amp;Calculate_cap_emi!$I$14:$I$21,
        Calculate_cap_emi!$AW$14:$AW$21, "Not found", 0))</f>
        <v>91.799310160427808</v>
      </c>
      <c r="S140" s="8" cm="1">
        <f t="array" ref="S140">_xlfn.SWITCH(K140,200,_xlfn.XLOOKUP(J140,EOL!$C$18:$N$18,EOL!$C$20:$N$20) + _xlfn.XLOOKUP(B140&amp;"|"&amp;E140,
        Calculate_cap_emi!$L$14:$L$21&amp;"|"&amp;Calculate_cap_emi!$I$14:$I$21,
        Calculate_cap_emi!$BD$14:$BD$21, "Not found", 0), LOOKUP(K140,EOL!$C$24:$D$24,EOL!$C$26:$D$26) + _xlfn.XLOOKUP(J140,EOL!$C$18:$N$18,EOL!$C$20:$N$20) + _xlfn.XLOOKUP(B140&amp;"|"&amp;E140,
        Calculate_cap_emi!$L$14:$L$21&amp;"|"&amp;Calculate_cap_emi!$I$14:$I$21,
        Calculate_cap_emi!$BD$14:$BD$21, "Not found", 0))</f>
        <v>744.98106417112297</v>
      </c>
      <c r="T140" s="8" cm="1">
        <f t="array" ref="T140">_xlfn.SWITCH(K140,200,_xlfn.XLOOKUP(J140,Other!$C$18:$N$18,Other!$C$20:$N$20) + _xlfn.XLOOKUP(B140&amp;"|"&amp;E140,
        Calculate_cap_emi!$L$14:$L$21&amp;"|"&amp;Calculate_cap_emi!$I$14:$I$21,
        Calculate_cap_emi!$BK$14:$BK$21, "Not found", 0), LOOKUP(K140,Other!$C$24:$D$24,Other!$C$26:$D$26) + _xlfn.XLOOKUP(J140,Other!$C$18:$N$18,Other!$C$20:$N$20) + _xlfn.XLOOKUP(B140&amp;"|"&amp;E140,
        Calculate_cap_emi!$L$14:$L$21&amp;"|"&amp;Calculate_cap_emi!$I$14:$I$21,
        Calculate_cap_emi!$BK$14:$BK$21, "Not found", 0))</f>
        <v>2261.8556470588237</v>
      </c>
    </row>
    <row r="141" spans="1:20" x14ac:dyDescent="0.25">
      <c r="A141" s="5"/>
      <c r="B141" s="5" t="str">
        <f t="shared" si="6"/>
        <v>Mod-Nom</v>
      </c>
      <c r="C141" s="5" t="s">
        <v>38</v>
      </c>
      <c r="D141" s="5" t="str">
        <f t="shared" si="5"/>
        <v>Nom</v>
      </c>
      <c r="E141" s="5" t="s">
        <v>11</v>
      </c>
      <c r="F141" s="5" t="s">
        <v>55</v>
      </c>
      <c r="G141" s="5" t="s">
        <v>55</v>
      </c>
      <c r="H141" s="5">
        <v>8.5</v>
      </c>
      <c r="I141" s="5"/>
      <c r="J141" s="5">
        <f t="shared" si="7"/>
        <v>9</v>
      </c>
      <c r="K141" s="5">
        <v>500</v>
      </c>
      <c r="L141" s="8" cm="1">
        <f t="array" ref="L141">_xlfn.SWITCH(K141,200,_xlfn.XLOOKUP(J141,Manufacture!$C$18:$N$18,Manufacture!$C$20:$N$20) + _xlfn.XLOOKUP(B141&amp;"|"&amp;E141,
        Calculate_cap_emi!$L$14:$L$21&amp;"|"&amp;Calculate_cap_emi!$I$14:$I$21,
        Calculate_cap_emi!$AI$14:$AI$21, "Not found", 0), LOOKUP(K141,Manufacture!$C$24:$D$24,Manufacture!$C$26:$D$26) + _xlfn.XLOOKUP(J141,Manufacture!$C$18:$N$18,Manufacture!$C$20:$N$20) + _xlfn.XLOOKUP(B141&amp;"|"&amp;E141,
        Calculate_cap_emi!$L$14:$L$21&amp;"|"&amp;Calculate_cap_emi!$I$14:$I$21,
        Calculate_cap_emi!$AI$14:$AI$21, "Not found", 0))</f>
        <v>3979.5709732620321</v>
      </c>
      <c r="M141" s="8">
        <f>_xlfn.XLOOKUP(J141,Manufacture!$C$18:$N$18,Manufacture!$C$20:$N$20)</f>
        <v>1701.7868823529411</v>
      </c>
      <c r="N141" s="8" cm="1">
        <f t="array" ref="N141">_xlfn.SWITCH(K141,200,0,LOOKUP(K141,Manufacture!$C$24:$D$24,Manufacture!$C$26:$D$26))</f>
        <v>505.90909090909093</v>
      </c>
      <c r="O141" s="5" cm="1">
        <f t="array" ref="O141">_xlfn.XLOOKUP(B141&amp;"|"&amp;E141,
        Calculate_cap_emi!$L$14:$L$21&amp;"|"&amp;Calculate_cap_emi!$I$14:$I$21,
        Calculate_cap_emi!$AI$14:$AI$21, "Not found", 0)</f>
        <v>1771.875</v>
      </c>
      <c r="P141" s="8">
        <f t="shared" si="8"/>
        <v>3979.5709732620321</v>
      </c>
      <c r="Q141" s="8" cm="1">
        <f t="array" ref="Q141">_xlfn.SWITCH(K141,200,_xlfn.XLOOKUP(J141,Distribution!$C$18:$N$18,Distribution!$C$20:$N$20) + _xlfn.XLOOKUP(B141&amp;"|"&amp;E141,
        Calculate_cap_emi!$L$14:$L$21&amp;"|"&amp;Calculate_cap_emi!$I$14:$I$21,
        Calculate_cap_emi!$AP$14:$AP$21, "Not found", 0), LOOKUP(K141,Distribution!$C$24:$D$24,Distribution!$C$26:$D$26) + _xlfn.XLOOKUP(J141,Distribution!$C$18:$N$18,Distribution!$C$20:$N$20) + _xlfn.XLOOKUP(B141&amp;"|"&amp;E141,
        Calculate_cap_emi!$L$14:$L$21&amp;"|"&amp;Calculate_cap_emi!$I$14:$I$21,
        Calculate_cap_emi!$AP$14:$AP$21, "Not found", 0))</f>
        <v>0</v>
      </c>
      <c r="R141" s="8" cm="1">
        <f t="array" ref="R141">_xlfn.SWITCH(K141,200,_xlfn.XLOOKUP(J141,Installation!$C$18:$N$18,Installation!$C$20:$N$20) + _xlfn.XLOOKUP(B141&amp;"|"&amp;E141,
        Calculate_cap_emi!$L$14:$L$21&amp;"|"&amp;Calculate_cap_emi!$I$14:$I$21,
        Calculate_cap_emi!$AW$14:$AW$21, "Not found", 0), LOOKUP(K141,Installation!$C$24:$D$24,Installation!$C$26:$D$26) + _xlfn.XLOOKUP(J141,Installation!$C$18:$N$18,Installation!$C$20:$N$20) + _xlfn.XLOOKUP(B141&amp;"|"&amp;E141,
        Calculate_cap_emi!$L$14:$L$21&amp;"|"&amp;Calculate_cap_emi!$I$14:$I$21,
        Calculate_cap_emi!$AW$14:$AW$21, "Not found", 0))</f>
        <v>131.1928395721925</v>
      </c>
      <c r="S141" s="8" cm="1">
        <f t="array" ref="S141">_xlfn.SWITCH(K141,200,_xlfn.XLOOKUP(J141,EOL!$C$18:$N$18,EOL!$C$20:$N$20) + _xlfn.XLOOKUP(B141&amp;"|"&amp;E141,
        Calculate_cap_emi!$L$14:$L$21&amp;"|"&amp;Calculate_cap_emi!$I$14:$I$21,
        Calculate_cap_emi!$BD$14:$BD$21, "Not found", 0), LOOKUP(K141,EOL!$C$24:$D$24,EOL!$C$26:$D$26) + _xlfn.XLOOKUP(J141,EOL!$C$18:$N$18,EOL!$C$20:$N$20) + _xlfn.XLOOKUP(B141&amp;"|"&amp;E141,
        Calculate_cap_emi!$L$14:$L$21&amp;"|"&amp;Calculate_cap_emi!$I$14:$I$21,
        Calculate_cap_emi!$BD$14:$BD$21, "Not found", 0))</f>
        <v>789.65177005347596</v>
      </c>
      <c r="T141" s="8" cm="1">
        <f t="array" ref="T141">_xlfn.SWITCH(K141,200,_xlfn.XLOOKUP(J141,Other!$C$18:$N$18,Other!$C$20:$N$20) + _xlfn.XLOOKUP(B141&amp;"|"&amp;E141,
        Calculate_cap_emi!$L$14:$L$21&amp;"|"&amp;Calculate_cap_emi!$I$14:$I$21,
        Calculate_cap_emi!$BK$14:$BK$21, "Not found", 0), LOOKUP(K141,Other!$C$24:$D$24,Other!$C$26:$D$26) + _xlfn.XLOOKUP(J141,Other!$C$18:$N$18,Other!$C$20:$N$20) + _xlfn.XLOOKUP(B141&amp;"|"&amp;E141,
        Calculate_cap_emi!$L$14:$L$21&amp;"|"&amp;Calculate_cap_emi!$I$14:$I$21,
        Calculate_cap_emi!$BK$14:$BK$21, "Not found", 0))</f>
        <v>2365.4202352941174</v>
      </c>
    </row>
    <row r="142" spans="1:20" x14ac:dyDescent="0.25">
      <c r="A142" s="5"/>
      <c r="B142" s="5" t="str">
        <f t="shared" si="6"/>
        <v>Mod-Nom</v>
      </c>
      <c r="C142" s="5" t="s">
        <v>38</v>
      </c>
      <c r="D142" s="5" t="str">
        <f t="shared" si="5"/>
        <v>Nom</v>
      </c>
      <c r="E142" s="5" t="s">
        <v>11</v>
      </c>
      <c r="F142" s="5" t="s">
        <v>55</v>
      </c>
      <c r="G142" s="5" t="s">
        <v>55</v>
      </c>
      <c r="H142" s="5">
        <v>14</v>
      </c>
      <c r="I142" s="5"/>
      <c r="J142" s="5">
        <f t="shared" si="7"/>
        <v>14</v>
      </c>
      <c r="K142" s="5">
        <v>500</v>
      </c>
      <c r="L142" s="8" cm="1">
        <f t="array" ref="L142">_xlfn.SWITCH(K142,200,_xlfn.XLOOKUP(J142,Manufacture!$C$18:$N$18,Manufacture!$C$20:$N$20) + _xlfn.XLOOKUP(B142&amp;"|"&amp;E142,
        Calculate_cap_emi!$L$14:$L$21&amp;"|"&amp;Calculate_cap_emi!$I$14:$I$21,
        Calculate_cap_emi!$AI$14:$AI$21, "Not found", 0), LOOKUP(K142,Manufacture!$C$24:$D$24,Manufacture!$C$26:$D$26) + _xlfn.XLOOKUP(J142,Manufacture!$C$18:$N$18,Manufacture!$C$20:$N$20) + _xlfn.XLOOKUP(B142&amp;"|"&amp;E142,
        Calculate_cap_emi!$L$14:$L$21&amp;"|"&amp;Calculate_cap_emi!$I$14:$I$21,
        Calculate_cap_emi!$AI$14:$AI$21, "Not found", 0))</f>
        <v>4348.2630320855615</v>
      </c>
      <c r="M142" s="8">
        <f>_xlfn.XLOOKUP(J142,Manufacture!$C$18:$N$18,Manufacture!$C$20:$N$20)</f>
        <v>2070.4789411764705</v>
      </c>
      <c r="N142" s="8" cm="1">
        <f t="array" ref="N142">_xlfn.SWITCH(K142,200,0,LOOKUP(K142,Manufacture!$C$24:$D$24,Manufacture!$C$26:$D$26))</f>
        <v>505.90909090909093</v>
      </c>
      <c r="O142" s="5" cm="1">
        <f t="array" ref="O142">_xlfn.XLOOKUP(B142&amp;"|"&amp;E142,
        Calculate_cap_emi!$L$14:$L$21&amp;"|"&amp;Calculate_cap_emi!$I$14:$I$21,
        Calculate_cap_emi!$AI$14:$AI$21, "Not found", 0)</f>
        <v>1771.875</v>
      </c>
      <c r="P142" s="8">
        <f t="shared" si="8"/>
        <v>4348.2630320855615</v>
      </c>
      <c r="Q142" s="8" cm="1">
        <f t="array" ref="Q142">_xlfn.SWITCH(K142,200,_xlfn.XLOOKUP(J142,Distribution!$C$18:$N$18,Distribution!$C$20:$N$20) + _xlfn.XLOOKUP(B142&amp;"|"&amp;E142,
        Calculate_cap_emi!$L$14:$L$21&amp;"|"&amp;Calculate_cap_emi!$I$14:$I$21,
        Calculate_cap_emi!$AP$14:$AP$21, "Not found", 0), LOOKUP(K142,Distribution!$C$24:$D$24,Distribution!$C$26:$D$26) + _xlfn.XLOOKUP(J142,Distribution!$C$18:$N$18,Distribution!$C$20:$N$20) + _xlfn.XLOOKUP(B142&amp;"|"&amp;E142,
        Calculate_cap_emi!$L$14:$L$21&amp;"|"&amp;Calculate_cap_emi!$I$14:$I$21,
        Calculate_cap_emi!$AP$14:$AP$21, "Not found", 0))</f>
        <v>0</v>
      </c>
      <c r="R142" s="8" cm="1">
        <f t="array" ref="R142">_xlfn.SWITCH(K142,200,_xlfn.XLOOKUP(J142,Installation!$C$18:$N$18,Installation!$C$20:$N$20) + _xlfn.XLOOKUP(B142&amp;"|"&amp;E142,
        Calculate_cap_emi!$L$14:$L$21&amp;"|"&amp;Calculate_cap_emi!$I$14:$I$21,
        Calculate_cap_emi!$AW$14:$AW$21, "Not found", 0), LOOKUP(K142,Installation!$C$24:$D$24,Installation!$C$26:$D$26) + _xlfn.XLOOKUP(J142,Installation!$C$18:$N$18,Installation!$C$20:$N$20) + _xlfn.XLOOKUP(B142&amp;"|"&amp;E142,
        Calculate_cap_emi!$L$14:$L$21&amp;"|"&amp;Calculate_cap_emi!$I$14:$I$21,
        Calculate_cap_emi!$AW$14:$AW$21, "Not found", 0))</f>
        <v>196.84872192513373</v>
      </c>
      <c r="S142" s="8" cm="1">
        <f t="array" ref="S142">_xlfn.SWITCH(K142,200,_xlfn.XLOOKUP(J142,EOL!$C$18:$N$18,EOL!$C$20:$N$20) + _xlfn.XLOOKUP(B142&amp;"|"&amp;E142,
        Calculate_cap_emi!$L$14:$L$21&amp;"|"&amp;Calculate_cap_emi!$I$14:$I$21,
        Calculate_cap_emi!$BD$14:$BD$21, "Not found", 0), LOOKUP(K142,EOL!$C$24:$D$24,EOL!$C$26:$D$26) + _xlfn.XLOOKUP(J142,EOL!$C$18:$N$18,EOL!$C$20:$N$20) + _xlfn.XLOOKUP(B142&amp;"|"&amp;E142,
        Calculate_cap_emi!$L$14:$L$21&amp;"|"&amp;Calculate_cap_emi!$I$14:$I$21,
        Calculate_cap_emi!$BD$14:$BD$21, "Not found", 0))</f>
        <v>864.10294652406412</v>
      </c>
      <c r="T142" s="8" cm="1">
        <f t="array" ref="T142">_xlfn.SWITCH(K142,200,_xlfn.XLOOKUP(J142,Other!$C$18:$N$18,Other!$C$20:$N$20) + _xlfn.XLOOKUP(B142&amp;"|"&amp;E142,
        Calculate_cap_emi!$L$14:$L$21&amp;"|"&amp;Calculate_cap_emi!$I$14:$I$21,
        Calculate_cap_emi!$BK$14:$BK$21, "Not found", 0), LOOKUP(K142,Other!$C$24:$D$24,Other!$C$26:$D$26) + _xlfn.XLOOKUP(J142,Other!$C$18:$N$18,Other!$C$20:$N$20) + _xlfn.XLOOKUP(B142&amp;"|"&amp;E142,
        Calculate_cap_emi!$L$14:$L$21&amp;"|"&amp;Calculate_cap_emi!$I$14:$I$21,
        Calculate_cap_emi!$BK$14:$BK$21, "Not found", 0))</f>
        <v>2538.0278823529416</v>
      </c>
    </row>
    <row r="143" spans="1:20" x14ac:dyDescent="0.25">
      <c r="A143" s="5"/>
      <c r="B143" s="5" t="str">
        <f>CONCATENATE(C143, "-", "Nom")</f>
        <v>Mod-Nom</v>
      </c>
      <c r="C143" s="5" t="s">
        <v>38</v>
      </c>
      <c r="D143" s="5" t="str">
        <f>_xlfn.TEXTAFTER(B143, "-", 1)</f>
        <v>Nom</v>
      </c>
      <c r="E143" s="5" t="s">
        <v>11</v>
      </c>
      <c r="F143" s="5" t="s">
        <v>57</v>
      </c>
      <c r="G143" s="5" t="s">
        <v>57</v>
      </c>
      <c r="H143" s="5">
        <v>5</v>
      </c>
      <c r="I143" s="5"/>
      <c r="J143" s="5">
        <f t="shared" si="7"/>
        <v>5</v>
      </c>
      <c r="K143" s="5">
        <v>1000</v>
      </c>
      <c r="L143" s="8" cm="1">
        <f t="array" ref="L143">_xlfn.SWITCH(K143,200,_xlfn.XLOOKUP(J143,Manufacture!$C$18:$N$18,Manufacture!$C$20:$N$20) + _xlfn.XLOOKUP(B143&amp;"|"&amp;E143,
        Calculate_cap_emi!$L$14:$L$21&amp;"|"&amp;Calculate_cap_emi!$I$14:$I$21,
        Calculate_cap_emi!$AI$14:$AI$21, "Not found", 0), LOOKUP(K143,Manufacture!$C$24:$D$24,Manufacture!$C$26:$D$26) + _xlfn.XLOOKUP(J143,Manufacture!$C$18:$N$18,Manufacture!$C$20:$N$20) + _xlfn.XLOOKUP(B143&amp;"|"&amp;E143,
        Calculate_cap_emi!$L$14:$L$21&amp;"|"&amp;Calculate_cap_emi!$I$14:$I$21,
        Calculate_cap_emi!$AI$14:$AI$21, "Not found", 0))</f>
        <v>4339.43550802139</v>
      </c>
      <c r="M143" s="8">
        <f>_xlfn.XLOOKUP(J143,Manufacture!$C$18:$N$18,Manufacture!$C$20:$N$20)</f>
        <v>1406.8332352941177</v>
      </c>
      <c r="N143" s="8" cm="1">
        <f t="array" ref="N143">_xlfn.SWITCH(K143,200,0,LOOKUP(K143,Manufacture!$C$24:$D$24,Manufacture!$C$26:$D$26))</f>
        <v>1160.7272727272727</v>
      </c>
      <c r="O143" s="5" cm="1">
        <f t="array" ref="O143">_xlfn.XLOOKUP(B143&amp;"|"&amp;E143,
        Calculate_cap_emi!$L$14:$L$21&amp;"|"&amp;Calculate_cap_emi!$I$14:$I$21,
        Calculate_cap_emi!$AI$14:$AI$21, "Not found", 0)</f>
        <v>1771.875</v>
      </c>
      <c r="P143" s="8">
        <f t="shared" si="8"/>
        <v>4339.43550802139</v>
      </c>
      <c r="Q143" s="8" cm="1">
        <f t="array" ref="Q143">_xlfn.SWITCH(K143,200,_xlfn.XLOOKUP(J143,Distribution!$C$18:$N$18,Distribution!$C$20:$N$20) + _xlfn.XLOOKUP(B143&amp;"|"&amp;E143,
        Calculate_cap_emi!$L$14:$L$21&amp;"|"&amp;Calculate_cap_emi!$I$14:$I$21,
        Calculate_cap_emi!$AP$14:$AP$21, "Not found", 0), LOOKUP(K143,Distribution!$C$24:$D$24,Distribution!$C$26:$D$26) + _xlfn.XLOOKUP(J143,Distribution!$C$18:$N$18,Distribution!$C$20:$N$20) + _xlfn.XLOOKUP(B143&amp;"|"&amp;E143,
        Calculate_cap_emi!$L$14:$L$21&amp;"|"&amp;Calculate_cap_emi!$I$14:$I$21,
        Calculate_cap_emi!$AP$14:$AP$21, "Not found", 0))</f>
        <v>0</v>
      </c>
      <c r="R143" s="8" cm="1">
        <f t="array" ref="R143">_xlfn.SWITCH(K143,200,_xlfn.XLOOKUP(J143,Installation!$C$18:$N$18,Installation!$C$20:$N$20) + _xlfn.XLOOKUP(B143&amp;"|"&amp;E143,
        Calculate_cap_emi!$L$14:$L$21&amp;"|"&amp;Calculate_cap_emi!$I$14:$I$21,
        Calculate_cap_emi!$AW$14:$AW$21, "Not found", 0), LOOKUP(K143,Installation!$C$24:$D$24,Installation!$C$26:$D$26) + _xlfn.XLOOKUP(J143,Installation!$C$18:$N$18,Installation!$C$20:$N$20) + _xlfn.XLOOKUP(B143&amp;"|"&amp;E143,
        Calculate_cap_emi!$L$14:$L$21&amp;"|"&amp;Calculate_cap_emi!$I$14:$I$21,
        Calculate_cap_emi!$AW$14:$AW$21, "Not found", 0))</f>
        <v>79.622679144385032</v>
      </c>
      <c r="S143" s="8" cm="1">
        <f t="array" ref="S143">_xlfn.SWITCH(K143,200,_xlfn.XLOOKUP(J143,EOL!$C$18:$N$18,EOL!$C$20:$N$20) + _xlfn.XLOOKUP(B143&amp;"|"&amp;E143,
        Calculate_cap_emi!$L$14:$L$21&amp;"|"&amp;Calculate_cap_emi!$I$14:$I$21,
        Calculate_cap_emi!$BD$14:$BD$21, "Not found", 0), LOOKUP(K143,EOL!$C$24:$D$24,EOL!$C$26:$D$26) + _xlfn.XLOOKUP(J143,EOL!$C$18:$N$18,EOL!$C$20:$N$20) + _xlfn.XLOOKUP(B143&amp;"|"&amp;E143,
        Calculate_cap_emi!$L$14:$L$21&amp;"|"&amp;Calculate_cap_emi!$I$14:$I$21,
        Calculate_cap_emi!$BD$14:$BD$21, "Not found", 0))</f>
        <v>1015.4999197860963</v>
      </c>
      <c r="T143" s="8" cm="1">
        <f t="array" ref="T143">_xlfn.SWITCH(K143,200,_xlfn.XLOOKUP(J143,Other!$C$18:$N$18,Other!$C$20:$N$20) + _xlfn.XLOOKUP(B143&amp;"|"&amp;E143,
        Calculate_cap_emi!$L$14:$L$21&amp;"|"&amp;Calculate_cap_emi!$I$14:$I$21,
        Calculate_cap_emi!$BK$14:$BK$21, "Not found", 0), LOOKUP(K143,Other!$C$24:$D$24,Other!$C$26:$D$26) + _xlfn.XLOOKUP(J143,Other!$C$18:$N$18,Other!$C$20:$N$20) + _xlfn.XLOOKUP(B143&amp;"|"&amp;E143,
        Calculate_cap_emi!$L$14:$L$21&amp;"|"&amp;Calculate_cap_emi!$I$14:$I$21,
        Calculate_cap_emi!$BK$14:$BK$21, "Not found", 0))</f>
        <v>2227.334117647059</v>
      </c>
    </row>
    <row r="144" spans="1:20" x14ac:dyDescent="0.25">
      <c r="A144" s="5"/>
      <c r="B144" s="5" t="str">
        <f t="shared" si="6"/>
        <v>Mod-Nom</v>
      </c>
      <c r="C144" s="5" t="s">
        <v>38</v>
      </c>
      <c r="D144" s="5" t="str">
        <f t="shared" si="5"/>
        <v>Nom</v>
      </c>
      <c r="E144" s="5" t="s">
        <v>11</v>
      </c>
      <c r="F144" s="5" t="s">
        <v>57</v>
      </c>
      <c r="G144" s="5" t="s">
        <v>57</v>
      </c>
      <c r="H144" s="5">
        <v>6</v>
      </c>
      <c r="I144" s="5"/>
      <c r="J144" s="5">
        <f t="shared" si="7"/>
        <v>6</v>
      </c>
      <c r="K144" s="5">
        <v>1000</v>
      </c>
      <c r="L144" s="8" cm="1">
        <f t="array" ref="L144">_xlfn.SWITCH(K144,200,_xlfn.XLOOKUP(J144,Manufacture!$C$18:$N$18,Manufacture!$C$20:$N$20) + _xlfn.XLOOKUP(B144&amp;"|"&amp;E144,
        Calculate_cap_emi!$L$14:$L$21&amp;"|"&amp;Calculate_cap_emi!$I$14:$I$21,
        Calculate_cap_emi!$AI$14:$AI$21, "Not found", 0), LOOKUP(K144,Manufacture!$C$24:$D$24,Manufacture!$C$26:$D$26) + _xlfn.XLOOKUP(J144,Manufacture!$C$18:$N$18,Manufacture!$C$20:$N$20) + _xlfn.XLOOKUP(B144&amp;"|"&amp;E144,
        Calculate_cap_emi!$L$14:$L$21&amp;"|"&amp;Calculate_cap_emi!$I$14:$I$21,
        Calculate_cap_emi!$AI$14:$AI$21, "Not found", 0))</f>
        <v>4413.1739197860961</v>
      </c>
      <c r="M144" s="8">
        <f>_xlfn.XLOOKUP(J144,Manufacture!$C$18:$N$18,Manufacture!$C$20:$N$20)</f>
        <v>1480.5716470588236</v>
      </c>
      <c r="N144" s="8" cm="1">
        <f t="array" ref="N144">_xlfn.SWITCH(K144,200,0,LOOKUP(K144,Manufacture!$C$24:$D$24,Manufacture!$C$26:$D$26))</f>
        <v>1160.7272727272727</v>
      </c>
      <c r="O144" s="5" cm="1">
        <f t="array" ref="O144">_xlfn.XLOOKUP(B144&amp;"|"&amp;E144,
        Calculate_cap_emi!$L$14:$L$21&amp;"|"&amp;Calculate_cap_emi!$I$14:$I$21,
        Calculate_cap_emi!$AI$14:$AI$21, "Not found", 0)</f>
        <v>1771.875</v>
      </c>
      <c r="P144" s="8">
        <f t="shared" si="8"/>
        <v>4413.1739197860961</v>
      </c>
      <c r="Q144" s="8" cm="1">
        <f t="array" ref="Q144">_xlfn.SWITCH(K144,200,_xlfn.XLOOKUP(J144,Distribution!$C$18:$N$18,Distribution!$C$20:$N$20) + _xlfn.XLOOKUP(B144&amp;"|"&amp;E144,
        Calculate_cap_emi!$L$14:$L$21&amp;"|"&amp;Calculate_cap_emi!$I$14:$I$21,
        Calculate_cap_emi!$AP$14:$AP$21, "Not found", 0), LOOKUP(K144,Distribution!$C$24:$D$24,Distribution!$C$26:$D$26) + _xlfn.XLOOKUP(J144,Distribution!$C$18:$N$18,Distribution!$C$20:$N$20) + _xlfn.XLOOKUP(B144&amp;"|"&amp;E144,
        Calculate_cap_emi!$L$14:$L$21&amp;"|"&amp;Calculate_cap_emi!$I$14:$I$21,
        Calculate_cap_emi!$AP$14:$AP$21, "Not found", 0))</f>
        <v>0</v>
      </c>
      <c r="R144" s="8" cm="1">
        <f t="array" ref="R144">_xlfn.SWITCH(K144,200,_xlfn.XLOOKUP(J144,Installation!$C$18:$N$18,Installation!$C$20:$N$20) + _xlfn.XLOOKUP(B144&amp;"|"&amp;E144,
        Calculate_cap_emi!$L$14:$L$21&amp;"|"&amp;Calculate_cap_emi!$I$14:$I$21,
        Calculate_cap_emi!$AW$14:$AW$21, "Not found", 0), LOOKUP(K144,Installation!$C$24:$D$24,Installation!$C$26:$D$26) + _xlfn.XLOOKUP(J144,Installation!$C$18:$N$18,Installation!$C$20:$N$20) + _xlfn.XLOOKUP(B144&amp;"|"&amp;E144,
        Calculate_cap_emi!$L$14:$L$21&amp;"|"&amp;Calculate_cap_emi!$I$14:$I$21,
        Calculate_cap_emi!$AW$14:$AW$21, "Not found", 0))</f>
        <v>92.753855614973247</v>
      </c>
      <c r="S144" s="8" cm="1">
        <f t="array" ref="S144">_xlfn.SWITCH(K144,200,_xlfn.XLOOKUP(J144,EOL!$C$18:$N$18,EOL!$C$20:$N$20) + _xlfn.XLOOKUP(B144&amp;"|"&amp;E144,
        Calculate_cap_emi!$L$14:$L$21&amp;"|"&amp;Calculate_cap_emi!$I$14:$I$21,
        Calculate_cap_emi!$BD$14:$BD$21, "Not found", 0), LOOKUP(K144,EOL!$C$24:$D$24,EOL!$C$26:$D$26) + _xlfn.XLOOKUP(J144,EOL!$C$18:$N$18,EOL!$C$20:$N$20) + _xlfn.XLOOKUP(B144&amp;"|"&amp;E144,
        Calculate_cap_emi!$L$14:$L$21&amp;"|"&amp;Calculate_cap_emi!$I$14:$I$21,
        Calculate_cap_emi!$BD$14:$BD$21, "Not found", 0))</f>
        <v>1030.3901550802138</v>
      </c>
      <c r="T144" s="8" cm="1">
        <f t="array" ref="T144">_xlfn.SWITCH(K144,200,_xlfn.XLOOKUP(J144,Other!$C$18:$N$18,Other!$C$20:$N$20) + _xlfn.XLOOKUP(B144&amp;"|"&amp;E144,
        Calculate_cap_emi!$L$14:$L$21&amp;"|"&amp;Calculate_cap_emi!$I$14:$I$21,
        Calculate_cap_emi!$BK$14:$BK$21, "Not found", 0), LOOKUP(K144,Other!$C$24:$D$24,Other!$C$26:$D$26) + _xlfn.XLOOKUP(J144,Other!$C$18:$N$18,Other!$C$20:$N$20) + _xlfn.XLOOKUP(B144&amp;"|"&amp;E144,
        Calculate_cap_emi!$L$14:$L$21&amp;"|"&amp;Calculate_cap_emi!$I$14:$I$21,
        Calculate_cap_emi!$BK$14:$BK$21, "Not found", 0))</f>
        <v>2261.8556470588237</v>
      </c>
    </row>
    <row r="145" spans="1:20" x14ac:dyDescent="0.25">
      <c r="A145" s="5"/>
      <c r="B145" s="5" t="str">
        <f t="shared" si="6"/>
        <v>Mod-Nom</v>
      </c>
      <c r="C145" s="5" t="s">
        <v>38</v>
      </c>
      <c r="D145" s="5" t="str">
        <f t="shared" ref="D145:D195" si="9">_xlfn.TEXTAFTER(B145, "-", 1)</f>
        <v>Nom</v>
      </c>
      <c r="E145" s="5" t="s">
        <v>11</v>
      </c>
      <c r="F145" s="5" t="s">
        <v>57</v>
      </c>
      <c r="G145" s="5" t="s">
        <v>57</v>
      </c>
      <c r="H145" s="5">
        <v>8.5</v>
      </c>
      <c r="I145" s="5"/>
      <c r="J145" s="5">
        <f t="shared" si="7"/>
        <v>9</v>
      </c>
      <c r="K145" s="5">
        <v>1000</v>
      </c>
      <c r="L145" s="8" cm="1">
        <f t="array" ref="L145">_xlfn.SWITCH(K145,200,_xlfn.XLOOKUP(J145,Manufacture!$C$18:$N$18,Manufacture!$C$20:$N$20) + _xlfn.XLOOKUP(B145&amp;"|"&amp;E145,
        Calculate_cap_emi!$L$14:$L$21&amp;"|"&amp;Calculate_cap_emi!$I$14:$I$21,
        Calculate_cap_emi!$AI$14:$AI$21, "Not found", 0), LOOKUP(K145,Manufacture!$C$24:$D$24,Manufacture!$C$26:$D$26) + _xlfn.XLOOKUP(J145,Manufacture!$C$18:$N$18,Manufacture!$C$20:$N$20) + _xlfn.XLOOKUP(B145&amp;"|"&amp;E145,
        Calculate_cap_emi!$L$14:$L$21&amp;"|"&amp;Calculate_cap_emi!$I$14:$I$21,
        Calculate_cap_emi!$AI$14:$AI$21, "Not found", 0))</f>
        <v>4634.3891550802136</v>
      </c>
      <c r="M145" s="8">
        <f>_xlfn.XLOOKUP(J145,Manufacture!$C$18:$N$18,Manufacture!$C$20:$N$20)</f>
        <v>1701.7868823529411</v>
      </c>
      <c r="N145" s="8" cm="1">
        <f t="array" ref="N145">_xlfn.SWITCH(K145,200,0,LOOKUP(K145,Manufacture!$C$24:$D$24,Manufacture!$C$26:$D$26))</f>
        <v>1160.7272727272727</v>
      </c>
      <c r="O145" s="5" cm="1">
        <f t="array" ref="O145">_xlfn.XLOOKUP(B145&amp;"|"&amp;E145,
        Calculate_cap_emi!$L$14:$L$21&amp;"|"&amp;Calculate_cap_emi!$I$14:$I$21,
        Calculate_cap_emi!$AI$14:$AI$21, "Not found", 0)</f>
        <v>1771.875</v>
      </c>
      <c r="P145" s="8">
        <f t="shared" si="8"/>
        <v>4634.3891550802136</v>
      </c>
      <c r="Q145" s="8" cm="1">
        <f t="array" ref="Q145">_xlfn.SWITCH(K145,200,_xlfn.XLOOKUP(J145,Distribution!$C$18:$N$18,Distribution!$C$20:$N$20) + _xlfn.XLOOKUP(B145&amp;"|"&amp;E145,
        Calculate_cap_emi!$L$14:$L$21&amp;"|"&amp;Calculate_cap_emi!$I$14:$I$21,
        Calculate_cap_emi!$AP$14:$AP$21, "Not found", 0), LOOKUP(K145,Distribution!$C$24:$D$24,Distribution!$C$26:$D$26) + _xlfn.XLOOKUP(J145,Distribution!$C$18:$N$18,Distribution!$C$20:$N$20) + _xlfn.XLOOKUP(B145&amp;"|"&amp;E145,
        Calculate_cap_emi!$L$14:$L$21&amp;"|"&amp;Calculate_cap_emi!$I$14:$I$21,
        Calculate_cap_emi!$AP$14:$AP$21, "Not found", 0))</f>
        <v>0</v>
      </c>
      <c r="R145" s="8" cm="1">
        <f t="array" ref="R145">_xlfn.SWITCH(K145,200,_xlfn.XLOOKUP(J145,Installation!$C$18:$N$18,Installation!$C$20:$N$20) + _xlfn.XLOOKUP(B145&amp;"|"&amp;E145,
        Calculate_cap_emi!$L$14:$L$21&amp;"|"&amp;Calculate_cap_emi!$I$14:$I$21,
        Calculate_cap_emi!$AW$14:$AW$21, "Not found", 0), LOOKUP(K145,Installation!$C$24:$D$24,Installation!$C$26:$D$26) + _xlfn.XLOOKUP(J145,Installation!$C$18:$N$18,Installation!$C$20:$N$20) + _xlfn.XLOOKUP(B145&amp;"|"&amp;E145,
        Calculate_cap_emi!$L$14:$L$21&amp;"|"&amp;Calculate_cap_emi!$I$14:$I$21,
        Calculate_cap_emi!$AW$14:$AW$21, "Not found", 0))</f>
        <v>132.14738502673796</v>
      </c>
      <c r="S145" s="8" cm="1">
        <f t="array" ref="S145">_xlfn.SWITCH(K145,200,_xlfn.XLOOKUP(J145,EOL!$C$18:$N$18,EOL!$C$20:$N$20) + _xlfn.XLOOKUP(B145&amp;"|"&amp;E145,
        Calculate_cap_emi!$L$14:$L$21&amp;"|"&amp;Calculate_cap_emi!$I$14:$I$21,
        Calculate_cap_emi!$BD$14:$BD$21, "Not found", 0), LOOKUP(K145,EOL!$C$24:$D$24,EOL!$C$26:$D$26) + _xlfn.XLOOKUP(J145,EOL!$C$18:$N$18,EOL!$C$20:$N$20) + _xlfn.XLOOKUP(B145&amp;"|"&amp;E145,
        Calculate_cap_emi!$L$14:$L$21&amp;"|"&amp;Calculate_cap_emi!$I$14:$I$21,
        Calculate_cap_emi!$BD$14:$BD$21, "Not found", 0))</f>
        <v>1075.0608609625669</v>
      </c>
      <c r="T145" s="8" cm="1">
        <f t="array" ref="T145">_xlfn.SWITCH(K145,200,_xlfn.XLOOKUP(J145,Other!$C$18:$N$18,Other!$C$20:$N$20) + _xlfn.XLOOKUP(B145&amp;"|"&amp;E145,
        Calculate_cap_emi!$L$14:$L$21&amp;"|"&amp;Calculate_cap_emi!$I$14:$I$21,
        Calculate_cap_emi!$BK$14:$BK$21, "Not found", 0), LOOKUP(K145,Other!$C$24:$D$24,Other!$C$26:$D$26) + _xlfn.XLOOKUP(J145,Other!$C$18:$N$18,Other!$C$20:$N$20) + _xlfn.XLOOKUP(B145&amp;"|"&amp;E145,
        Calculate_cap_emi!$L$14:$L$21&amp;"|"&amp;Calculate_cap_emi!$I$14:$I$21,
        Calculate_cap_emi!$BK$14:$BK$21, "Not found", 0))</f>
        <v>2365.4202352941174</v>
      </c>
    </row>
    <row r="146" spans="1:20" x14ac:dyDescent="0.25">
      <c r="A146" s="5"/>
      <c r="B146" s="5" t="str">
        <f t="shared" si="6"/>
        <v>Mod-Nom</v>
      </c>
      <c r="C146" s="5" t="s">
        <v>38</v>
      </c>
      <c r="D146" s="5" t="str">
        <f t="shared" si="9"/>
        <v>Nom</v>
      </c>
      <c r="E146" s="5" t="s">
        <v>11</v>
      </c>
      <c r="F146" s="5" t="s">
        <v>57</v>
      </c>
      <c r="G146" s="5" t="s">
        <v>57</v>
      </c>
      <c r="H146" s="5">
        <v>11.2</v>
      </c>
      <c r="I146" s="5"/>
      <c r="J146" s="5">
        <f t="shared" si="7"/>
        <v>12</v>
      </c>
      <c r="K146" s="5">
        <v>1000</v>
      </c>
      <c r="L146" s="8" cm="1">
        <f t="array" ref="L146">_xlfn.SWITCH(K146,200,_xlfn.XLOOKUP(J146,Manufacture!$C$18:$N$18,Manufacture!$C$20:$N$20) + _xlfn.XLOOKUP(B146&amp;"|"&amp;E146,
        Calculate_cap_emi!$L$14:$L$21&amp;"|"&amp;Calculate_cap_emi!$I$14:$I$21,
        Calculate_cap_emi!$AI$14:$AI$21, "Not found", 0), LOOKUP(K146,Manufacture!$C$24:$D$24,Manufacture!$C$26:$D$26) + _xlfn.XLOOKUP(J146,Manufacture!$C$18:$N$18,Manufacture!$C$20:$N$20) + _xlfn.XLOOKUP(B146&amp;"|"&amp;E146,
        Calculate_cap_emi!$L$14:$L$21&amp;"|"&amp;Calculate_cap_emi!$I$14:$I$21,
        Calculate_cap_emi!$AI$14:$AI$21, "Not found", 0))</f>
        <v>4855.6043903743312</v>
      </c>
      <c r="M146" s="8">
        <f>_xlfn.XLOOKUP(J146,Manufacture!$C$18:$N$18,Manufacture!$C$20:$N$20)</f>
        <v>1923.0021176470586</v>
      </c>
      <c r="N146" s="8" cm="1">
        <f t="array" ref="N146">_xlfn.SWITCH(K146,200,0,LOOKUP(K146,Manufacture!$C$24:$D$24,Manufacture!$C$26:$D$26))</f>
        <v>1160.7272727272727</v>
      </c>
      <c r="O146" s="5" cm="1">
        <f t="array" ref="O146">_xlfn.XLOOKUP(B146&amp;"|"&amp;E146,
        Calculate_cap_emi!$L$14:$L$21&amp;"|"&amp;Calculate_cap_emi!$I$14:$I$21,
        Calculate_cap_emi!$AI$14:$AI$21, "Not found", 0)</f>
        <v>1771.875</v>
      </c>
      <c r="P146" s="8">
        <f t="shared" si="8"/>
        <v>4855.6043903743312</v>
      </c>
      <c r="Q146" s="8" cm="1">
        <f t="array" ref="Q146">_xlfn.SWITCH(K146,200,_xlfn.XLOOKUP(J146,Distribution!$C$18:$N$18,Distribution!$C$20:$N$20) + _xlfn.XLOOKUP(B146&amp;"|"&amp;E146,
        Calculate_cap_emi!$L$14:$L$21&amp;"|"&amp;Calculate_cap_emi!$I$14:$I$21,
        Calculate_cap_emi!$AP$14:$AP$21, "Not found", 0), LOOKUP(K146,Distribution!$C$24:$D$24,Distribution!$C$26:$D$26) + _xlfn.XLOOKUP(J146,Distribution!$C$18:$N$18,Distribution!$C$20:$N$20) + _xlfn.XLOOKUP(B146&amp;"|"&amp;E146,
        Calculate_cap_emi!$L$14:$L$21&amp;"|"&amp;Calculate_cap_emi!$I$14:$I$21,
        Calculate_cap_emi!$AP$14:$AP$21, "Not found", 0))</f>
        <v>0</v>
      </c>
      <c r="R146" s="8" cm="1">
        <f t="array" ref="R146">_xlfn.SWITCH(K146,200,_xlfn.XLOOKUP(J146,Installation!$C$18:$N$18,Installation!$C$20:$N$20) + _xlfn.XLOOKUP(B146&amp;"|"&amp;E146,
        Calculate_cap_emi!$L$14:$L$21&amp;"|"&amp;Calculate_cap_emi!$I$14:$I$21,
        Calculate_cap_emi!$AW$14:$AW$21, "Not found", 0), LOOKUP(K146,Installation!$C$24:$D$24,Installation!$C$26:$D$26) + _xlfn.XLOOKUP(J146,Installation!$C$18:$N$18,Installation!$C$20:$N$20) + _xlfn.XLOOKUP(B146&amp;"|"&amp;E146,
        Calculate_cap_emi!$L$14:$L$21&amp;"|"&amp;Calculate_cap_emi!$I$14:$I$21,
        Calculate_cap_emi!$AW$14:$AW$21, "Not found", 0))</f>
        <v>171.54091443850268</v>
      </c>
      <c r="S146" s="8" cm="1">
        <f t="array" ref="S146">_xlfn.SWITCH(K146,200,_xlfn.XLOOKUP(J146,EOL!$C$18:$N$18,EOL!$C$20:$N$20) + _xlfn.XLOOKUP(B146&amp;"|"&amp;E146,
        Calculate_cap_emi!$L$14:$L$21&amp;"|"&amp;Calculate_cap_emi!$I$14:$I$21,
        Calculate_cap_emi!$BD$14:$BD$21, "Not found", 0), LOOKUP(K146,EOL!$C$24:$D$24,EOL!$C$26:$D$26) + _xlfn.XLOOKUP(J146,EOL!$C$18:$N$18,EOL!$C$20:$N$20) + _xlfn.XLOOKUP(B146&amp;"|"&amp;E146,
        Calculate_cap_emi!$L$14:$L$21&amp;"|"&amp;Calculate_cap_emi!$I$14:$I$21,
        Calculate_cap_emi!$BD$14:$BD$21, "Not found", 0))</f>
        <v>1119.7315668449198</v>
      </c>
      <c r="T146" s="8" cm="1">
        <f t="array" ref="T146">_xlfn.SWITCH(K146,200,_xlfn.XLOOKUP(J146,Other!$C$18:$N$18,Other!$C$20:$N$20) + _xlfn.XLOOKUP(B146&amp;"|"&amp;E146,
        Calculate_cap_emi!$L$14:$L$21&amp;"|"&amp;Calculate_cap_emi!$I$14:$I$21,
        Calculate_cap_emi!$BK$14:$BK$21, "Not found", 0), LOOKUP(K146,Other!$C$24:$D$24,Other!$C$26:$D$26) + _xlfn.XLOOKUP(J146,Other!$C$18:$N$18,Other!$C$20:$N$20) + _xlfn.XLOOKUP(B146&amp;"|"&amp;E146,
        Calculate_cap_emi!$L$14:$L$21&amp;"|"&amp;Calculate_cap_emi!$I$14:$I$21,
        Calculate_cap_emi!$BK$14:$BK$21, "Not found", 0))</f>
        <v>2468.9848235294116</v>
      </c>
    </row>
    <row r="147" spans="1:20" x14ac:dyDescent="0.25">
      <c r="A147" s="5"/>
      <c r="B147" s="5" t="str">
        <f t="shared" si="6"/>
        <v>Mod-Nom</v>
      </c>
      <c r="C147" s="5" t="s">
        <v>38</v>
      </c>
      <c r="D147" s="5" t="str">
        <f t="shared" si="9"/>
        <v>Nom</v>
      </c>
      <c r="E147" s="5" t="s">
        <v>11</v>
      </c>
      <c r="F147" s="5" t="s">
        <v>57</v>
      </c>
      <c r="G147" s="5" t="s">
        <v>57</v>
      </c>
      <c r="H147" s="5">
        <v>14</v>
      </c>
      <c r="I147" s="5"/>
      <c r="J147" s="5">
        <f t="shared" si="7"/>
        <v>14</v>
      </c>
      <c r="K147" s="5">
        <v>1000</v>
      </c>
      <c r="L147" s="8" cm="1">
        <f t="array" ref="L147">_xlfn.SWITCH(K147,200,_xlfn.XLOOKUP(J147,Manufacture!$C$18:$N$18,Manufacture!$C$20:$N$20) + _xlfn.XLOOKUP(B147&amp;"|"&amp;E147,
        Calculate_cap_emi!$L$14:$L$21&amp;"|"&amp;Calculate_cap_emi!$I$14:$I$21,
        Calculate_cap_emi!$AI$14:$AI$21, "Not found", 0), LOOKUP(K147,Manufacture!$C$24:$D$24,Manufacture!$C$26:$D$26) + _xlfn.XLOOKUP(J147,Manufacture!$C$18:$N$18,Manufacture!$C$20:$N$20) + _xlfn.XLOOKUP(B147&amp;"|"&amp;E147,
        Calculate_cap_emi!$L$14:$L$21&amp;"|"&amp;Calculate_cap_emi!$I$14:$I$21,
        Calculate_cap_emi!$AI$14:$AI$21, "Not found", 0))</f>
        <v>5003.0812139037434</v>
      </c>
      <c r="M147" s="8">
        <f>_xlfn.XLOOKUP(J147,Manufacture!$C$18:$N$18,Manufacture!$C$20:$N$20)</f>
        <v>2070.4789411764705</v>
      </c>
      <c r="N147" s="8" cm="1">
        <f t="array" ref="N147">_xlfn.SWITCH(K147,200,0,LOOKUP(K147,Manufacture!$C$24:$D$24,Manufacture!$C$26:$D$26))</f>
        <v>1160.7272727272727</v>
      </c>
      <c r="O147" s="5" cm="1">
        <f t="array" ref="O147">_xlfn.XLOOKUP(B147&amp;"|"&amp;E147,
        Calculate_cap_emi!$L$14:$L$21&amp;"|"&amp;Calculate_cap_emi!$I$14:$I$21,
        Calculate_cap_emi!$AI$14:$AI$21, "Not found", 0)</f>
        <v>1771.875</v>
      </c>
      <c r="P147" s="8">
        <f t="shared" si="8"/>
        <v>5003.0812139037434</v>
      </c>
      <c r="Q147" s="8" cm="1">
        <f t="array" ref="Q147">_xlfn.SWITCH(K147,200,_xlfn.XLOOKUP(J147,Distribution!$C$18:$N$18,Distribution!$C$20:$N$20) + _xlfn.XLOOKUP(B147&amp;"|"&amp;E147,
        Calculate_cap_emi!$L$14:$L$21&amp;"|"&amp;Calculate_cap_emi!$I$14:$I$21,
        Calculate_cap_emi!$AP$14:$AP$21, "Not found", 0), LOOKUP(K147,Distribution!$C$24:$D$24,Distribution!$C$26:$D$26) + _xlfn.XLOOKUP(J147,Distribution!$C$18:$N$18,Distribution!$C$20:$N$20) + _xlfn.XLOOKUP(B147&amp;"|"&amp;E147,
        Calculate_cap_emi!$L$14:$L$21&amp;"|"&amp;Calculate_cap_emi!$I$14:$I$21,
        Calculate_cap_emi!$AP$14:$AP$21, "Not found", 0))</f>
        <v>0</v>
      </c>
      <c r="R147" s="8" cm="1">
        <f t="array" ref="R147">_xlfn.SWITCH(K147,200,_xlfn.XLOOKUP(J147,Installation!$C$18:$N$18,Installation!$C$20:$N$20) + _xlfn.XLOOKUP(B147&amp;"|"&amp;E147,
        Calculate_cap_emi!$L$14:$L$21&amp;"|"&amp;Calculate_cap_emi!$I$14:$I$21,
        Calculate_cap_emi!$AW$14:$AW$21, "Not found", 0), LOOKUP(K147,Installation!$C$24:$D$24,Installation!$C$26:$D$26) + _xlfn.XLOOKUP(J147,Installation!$C$18:$N$18,Installation!$C$20:$N$20) + _xlfn.XLOOKUP(B147&amp;"|"&amp;E147,
        Calculate_cap_emi!$L$14:$L$21&amp;"|"&amp;Calculate_cap_emi!$I$14:$I$21,
        Calculate_cap_emi!$AW$14:$AW$21, "Not found", 0))</f>
        <v>197.80326737967917</v>
      </c>
      <c r="S147" s="8" cm="1">
        <f t="array" ref="S147">_xlfn.SWITCH(K147,200,_xlfn.XLOOKUP(J147,EOL!$C$18:$N$18,EOL!$C$20:$N$20) + _xlfn.XLOOKUP(B147&amp;"|"&amp;E147,
        Calculate_cap_emi!$L$14:$L$21&amp;"|"&amp;Calculate_cap_emi!$I$14:$I$21,
        Calculate_cap_emi!$BD$14:$BD$21, "Not found", 0), LOOKUP(K147,EOL!$C$24:$D$24,EOL!$C$26:$D$26) + _xlfn.XLOOKUP(J147,EOL!$C$18:$N$18,EOL!$C$20:$N$20) + _xlfn.XLOOKUP(B147&amp;"|"&amp;E147,
        Calculate_cap_emi!$L$14:$L$21&amp;"|"&amp;Calculate_cap_emi!$I$14:$I$21,
        Calculate_cap_emi!$BD$14:$BD$21, "Not found", 0))</f>
        <v>1149.512037433155</v>
      </c>
      <c r="T147" s="8" cm="1">
        <f t="array" ref="T147">_xlfn.SWITCH(K147,200,_xlfn.XLOOKUP(J147,Other!$C$18:$N$18,Other!$C$20:$N$20) + _xlfn.XLOOKUP(B147&amp;"|"&amp;E147,
        Calculate_cap_emi!$L$14:$L$21&amp;"|"&amp;Calculate_cap_emi!$I$14:$I$21,
        Calculate_cap_emi!$BK$14:$BK$21, "Not found", 0), LOOKUP(K147,Other!$C$24:$D$24,Other!$C$26:$D$26) + _xlfn.XLOOKUP(J147,Other!$C$18:$N$18,Other!$C$20:$N$20) + _xlfn.XLOOKUP(B147&amp;"|"&amp;E147,
        Calculate_cap_emi!$L$14:$L$21&amp;"|"&amp;Calculate_cap_emi!$I$14:$I$21,
        Calculate_cap_emi!$BK$14:$BK$21, "Not found", 0))</f>
        <v>2538.0278823529416</v>
      </c>
    </row>
    <row r="148" spans="1:20" x14ac:dyDescent="0.25">
      <c r="A148" s="5"/>
      <c r="B148" s="5" t="str">
        <f>CONCATENATE(C148, "-", "H1")</f>
        <v>Mass-H1</v>
      </c>
      <c r="C148" s="5" t="s">
        <v>37</v>
      </c>
      <c r="D148" s="5" t="str">
        <f t="shared" si="9"/>
        <v>H1</v>
      </c>
      <c r="E148" s="5" t="s">
        <v>3</v>
      </c>
      <c r="F148" s="5" t="s">
        <v>54</v>
      </c>
      <c r="G148" s="5" t="s">
        <v>54</v>
      </c>
      <c r="H148" s="5">
        <v>8.5</v>
      </c>
      <c r="I148" s="5"/>
      <c r="J148" s="5">
        <f>_xlfn.CEILING.MATH(H148,1)</f>
        <v>9</v>
      </c>
      <c r="K148" s="5">
        <v>200</v>
      </c>
      <c r="L148" s="8" cm="1">
        <f t="array" ref="L148">_xlfn.SWITCH(K148,200,_xlfn.XLOOKUP(J148,Manufacture!$C$18:$N$18,Manufacture!$C$20:$N$20) + _xlfn.XLOOKUP(B148&amp;"|"&amp;E148,
        Calculate_cap_emi!$L$14:$L$21&amp;"|"&amp;Calculate_cap_emi!$I$14:$I$21,
        Calculate_cap_emi!$AI$14:$AI$21, "Not found", 0), LOOKUP(K148,Manufacture!$C$24:$D$24,Manufacture!$C$26:$D$26) + _xlfn.XLOOKUP(J148,Manufacture!$C$18:$N$18,Manufacture!$C$20:$N$20) + _xlfn.XLOOKUP(B148&amp;"|"&amp;E148,
        Calculate_cap_emi!$L$14:$L$21&amp;"|"&amp;Calculate_cap_emi!$I$14:$I$21,
        Calculate_cap_emi!$AI$14:$AI$21, "Not found", 0))</f>
        <v>2738.6618823529411</v>
      </c>
      <c r="M148" s="8">
        <f>LOOKUP(J148,Manufacture!$C$18:$N$18,Manufacture!$C$20:$N$20)</f>
        <v>1701.7868823529411</v>
      </c>
      <c r="N148" s="8" cm="1">
        <f t="array" ref="N148">_xlfn.SWITCH(K148,200,0,LOOKUP(K148,Manufacture!$C$24:$D$24,Manufacture!$C$26:$D$26))</f>
        <v>0</v>
      </c>
      <c r="O148" s="5" cm="1">
        <f t="array" ref="O148">_xlfn.XLOOKUP(B148&amp;"|"&amp;E148,
        Calculate_cap_emi!$L$14:$L$21&amp;"|"&amp;Calculate_cap_emi!$I$14:$I$21,
        Calculate_cap_emi!$AI$14:$AI$21, "Not found", 0)</f>
        <v>1036.875</v>
      </c>
      <c r="P148" s="8">
        <f>SUM(M148:O148)</f>
        <v>2738.6618823529411</v>
      </c>
      <c r="Q148" s="8" cm="1">
        <f t="array" ref="Q148">_xlfn.SWITCH(K148,200,_xlfn.XLOOKUP(J148,Distribution!$C$18:$N$18,Distribution!$C$20:$N$20) + _xlfn.XLOOKUP(B148&amp;"|"&amp;E148,
        Calculate_cap_emi!$L$14:$L$21&amp;"|"&amp;Calculate_cap_emi!$I$14:$I$21,
        Calculate_cap_emi!$AP$14:$AP$21, "Not found", 0), LOOKUP(K148,Distribution!$C$24:$D$24,Distribution!$C$26:$D$26) + _xlfn.XLOOKUP(J148,Distribution!$C$18:$N$18,Distribution!$C$20:$N$20) + _xlfn.XLOOKUP(B148&amp;"|"&amp;E148,
        Calculate_cap_emi!$L$14:$L$21&amp;"|"&amp;Calculate_cap_emi!$I$14:$I$21,
        Calculate_cap_emi!$AP$14:$AP$21, "Not found", 0))</f>
        <v>0</v>
      </c>
      <c r="R148" s="8" cm="1">
        <f t="array" ref="R148">_xlfn.SWITCH(K148,200,_xlfn.XLOOKUP(J148,Installation!$C$18:$N$18,Installation!$C$20:$N$20) + _xlfn.XLOOKUP(B148&amp;"|"&amp;E148,
        Calculate_cap_emi!$L$14:$L$21&amp;"|"&amp;Calculate_cap_emi!$I$14:$I$21,
        Calculate_cap_emi!$AW$14:$AW$21, "Not found", 0), LOOKUP(K148,Installation!$C$24:$D$24,Installation!$C$26:$D$26) + _xlfn.XLOOKUP(J148,Installation!$C$18:$N$18,Installation!$C$20:$N$20) + _xlfn.XLOOKUP(B148&amp;"|"&amp;E148,
        Calculate_cap_emi!$L$14:$L$21&amp;"|"&amp;Calculate_cap_emi!$I$14:$I$21,
        Calculate_cap_emi!$AW$14:$AW$21, "Not found", 0))</f>
        <v>103.98829411764706</v>
      </c>
      <c r="S148" s="8" cm="1">
        <f t="array" ref="S148">_xlfn.SWITCH(K148,200,_xlfn.XLOOKUP(J148,EOL!$C$18:$N$18,EOL!$C$20:$N$20) + _xlfn.XLOOKUP(B148&amp;"|"&amp;E148,
        Calculate_cap_emi!$L$14:$L$21&amp;"|"&amp;Calculate_cap_emi!$I$14:$I$21,
        Calculate_cap_emi!$BD$14:$BD$21, "Not found", 0), LOOKUP(K148,EOL!$C$24:$D$24,EOL!$C$26:$D$26) + _xlfn.XLOOKUP(J148,EOL!$C$18:$N$18,EOL!$C$20:$N$20) + _xlfn.XLOOKUP(B148&amp;"|"&amp;E148,
        Calculate_cap_emi!$L$14:$L$21&amp;"|"&amp;Calculate_cap_emi!$I$14:$I$21,
        Calculate_cap_emi!$BD$14:$BD$21, "Not found", 0))</f>
        <v>476.08358823529414</v>
      </c>
      <c r="T148" s="8" cm="1">
        <f t="array" ref="T148">_xlfn.SWITCH(K148,200,_xlfn.XLOOKUP(J148,Other!$C$18:$N$18,Other!$C$20:$N$20) + _xlfn.XLOOKUP(B148&amp;"|"&amp;E148,
        Calculate_cap_emi!$L$14:$L$21&amp;"|"&amp;Calculate_cap_emi!$I$14:$I$21,
        Calculate_cap_emi!$BK$14:$BK$21, "Not found", 0), LOOKUP(K148,Other!$C$24:$D$24,Other!$C$26:$D$26) + _xlfn.XLOOKUP(J148,Other!$C$18:$N$18,Other!$C$20:$N$20) + _xlfn.XLOOKUP(B148&amp;"|"&amp;E148,
        Calculate_cap_emi!$L$14:$L$21&amp;"|"&amp;Calculate_cap_emi!$I$14:$I$21,
        Calculate_cap_emi!$BK$14:$BK$21, "Not found", 0))</f>
        <v>1787.9202352941177</v>
      </c>
    </row>
    <row r="149" spans="1:20" x14ac:dyDescent="0.25">
      <c r="A149" s="5"/>
      <c r="B149" s="5" t="str">
        <f t="shared" ref="B149:B186" si="10">CONCATENATE(C149, "-", "H1")</f>
        <v>Mass-H1</v>
      </c>
      <c r="C149" s="5" t="s">
        <v>37</v>
      </c>
      <c r="D149" s="5" t="str">
        <f t="shared" si="9"/>
        <v>H1</v>
      </c>
      <c r="E149" s="5" t="s">
        <v>3</v>
      </c>
      <c r="F149" s="5" t="s">
        <v>54</v>
      </c>
      <c r="G149" s="5" t="s">
        <v>54</v>
      </c>
      <c r="H149" s="5">
        <v>11.2</v>
      </c>
      <c r="I149" s="5"/>
      <c r="J149" s="5">
        <f t="shared" ref="J149:J195" si="11">_xlfn.CEILING.MATH(H149,1)</f>
        <v>12</v>
      </c>
      <c r="K149" s="5">
        <v>200</v>
      </c>
      <c r="L149" s="8" cm="1">
        <f t="array" ref="L149">_xlfn.SWITCH(K149,200,_xlfn.XLOOKUP(J149,Manufacture!$C$18:$N$18,Manufacture!$C$20:$N$20) + _xlfn.XLOOKUP(B149&amp;"|"&amp;E149,
        Calculate_cap_emi!$L$14:$L$21&amp;"|"&amp;Calculate_cap_emi!$I$14:$I$21,
        Calculate_cap_emi!$AI$14:$AI$21, "Not found", 0), LOOKUP(K149,Manufacture!$C$24:$D$24,Manufacture!$C$26:$D$26) + _xlfn.XLOOKUP(J149,Manufacture!$C$18:$N$18,Manufacture!$C$20:$N$20) + _xlfn.XLOOKUP(B149&amp;"|"&amp;E149,
        Calculate_cap_emi!$L$14:$L$21&amp;"|"&amp;Calculate_cap_emi!$I$14:$I$21,
        Calculate_cap_emi!$AI$14:$AI$21, "Not found", 0))</f>
        <v>2959.8771176470586</v>
      </c>
      <c r="M149" s="8">
        <f>LOOKUP(J149,Manufacture!$C$18:$N$18,Manufacture!$C$20:$N$20)</f>
        <v>1923.0021176470586</v>
      </c>
      <c r="N149" s="8" cm="1">
        <f t="array" ref="N149">_xlfn.SWITCH(K149,200,0,LOOKUP(K149,Manufacture!$C$24:$D$24,Manufacture!$C$26:$D$26))</f>
        <v>0</v>
      </c>
      <c r="O149" s="5" cm="1">
        <f t="array" ref="O149">_xlfn.XLOOKUP(B149&amp;"|"&amp;E149,
        Calculate_cap_emi!$L$14:$L$21&amp;"|"&amp;Calculate_cap_emi!$I$14:$I$21,
        Calculate_cap_emi!$AI$14:$AI$21, "Not found", 0)</f>
        <v>1036.875</v>
      </c>
      <c r="P149" s="8">
        <f t="shared" ref="P149:P195" si="12">SUM(M149:O149)</f>
        <v>2959.8771176470586</v>
      </c>
      <c r="Q149" s="8" cm="1">
        <f t="array" ref="Q149">_xlfn.SWITCH(K149,200,_xlfn.XLOOKUP(J149,Distribution!$C$18:$N$18,Distribution!$C$20:$N$20) + _xlfn.XLOOKUP(B149&amp;"|"&amp;E149,
        Calculate_cap_emi!$L$14:$L$21&amp;"|"&amp;Calculate_cap_emi!$I$14:$I$21,
        Calculate_cap_emi!$AP$14:$AP$21, "Not found", 0), LOOKUP(K149,Distribution!$C$24:$D$24,Distribution!$C$26:$D$26) + _xlfn.XLOOKUP(J149,Distribution!$C$18:$N$18,Distribution!$C$20:$N$20) + _xlfn.XLOOKUP(B149&amp;"|"&amp;E149,
        Calculate_cap_emi!$L$14:$L$21&amp;"|"&amp;Calculate_cap_emi!$I$14:$I$21,
        Calculate_cap_emi!$AP$14:$AP$21, "Not found", 0))</f>
        <v>0</v>
      </c>
      <c r="R149" s="8" cm="1">
        <f t="array" ref="R149">_xlfn.SWITCH(K149,200,_xlfn.XLOOKUP(J149,Installation!$C$18:$N$18,Installation!$C$20:$N$20) + _xlfn.XLOOKUP(B149&amp;"|"&amp;E149,
        Calculate_cap_emi!$L$14:$L$21&amp;"|"&amp;Calculate_cap_emi!$I$14:$I$21,
        Calculate_cap_emi!$AW$14:$AW$21, "Not found", 0), LOOKUP(K149,Installation!$C$24:$D$24,Installation!$C$26:$D$26) + _xlfn.XLOOKUP(J149,Installation!$C$18:$N$18,Installation!$C$20:$N$20) + _xlfn.XLOOKUP(B149&amp;"|"&amp;E149,
        Calculate_cap_emi!$L$14:$L$21&amp;"|"&amp;Calculate_cap_emi!$I$14:$I$21,
        Calculate_cap_emi!$AW$14:$AW$21, "Not found", 0))</f>
        <v>143.38182352941178</v>
      </c>
      <c r="S149" s="8" cm="1">
        <f t="array" ref="S149">_xlfn.SWITCH(K149,200,_xlfn.XLOOKUP(J149,EOL!$C$18:$N$18,EOL!$C$20:$N$20) + _xlfn.XLOOKUP(B149&amp;"|"&amp;E149,
        Calculate_cap_emi!$L$14:$L$21&amp;"|"&amp;Calculate_cap_emi!$I$14:$I$21,
        Calculate_cap_emi!$BD$14:$BD$21, "Not found", 0), LOOKUP(K149,EOL!$C$24:$D$24,EOL!$C$26:$D$26) + _xlfn.XLOOKUP(J149,EOL!$C$18:$N$18,EOL!$C$20:$N$20) + _xlfn.XLOOKUP(B149&amp;"|"&amp;E149,
        Calculate_cap_emi!$L$14:$L$21&amp;"|"&amp;Calculate_cap_emi!$I$14:$I$21,
        Calculate_cap_emi!$BD$14:$BD$21, "Not found", 0))</f>
        <v>520.75429411764708</v>
      </c>
      <c r="T149" s="8" cm="1">
        <f t="array" ref="T149">_xlfn.SWITCH(K149,200,_xlfn.XLOOKUP(J149,Other!$C$18:$N$18,Other!$C$20:$N$20) + _xlfn.XLOOKUP(B149&amp;"|"&amp;E149,
        Calculate_cap_emi!$L$14:$L$21&amp;"|"&amp;Calculate_cap_emi!$I$14:$I$21,
        Calculate_cap_emi!$BK$14:$BK$21, "Not found", 0), LOOKUP(K149,Other!$C$24:$D$24,Other!$C$26:$D$26) + _xlfn.XLOOKUP(J149,Other!$C$18:$N$18,Other!$C$20:$N$20) + _xlfn.XLOOKUP(B149&amp;"|"&amp;E149,
        Calculate_cap_emi!$L$14:$L$21&amp;"|"&amp;Calculate_cap_emi!$I$14:$I$21,
        Calculate_cap_emi!$BK$14:$BK$21, "Not found", 0))</f>
        <v>1891.4848235294116</v>
      </c>
    </row>
    <row r="150" spans="1:20" x14ac:dyDescent="0.25">
      <c r="A150" s="5"/>
      <c r="B150" s="5" t="str">
        <f t="shared" si="10"/>
        <v>Mass-H1</v>
      </c>
      <c r="C150" s="5" t="s">
        <v>37</v>
      </c>
      <c r="D150" s="5" t="str">
        <f t="shared" si="9"/>
        <v>H1</v>
      </c>
      <c r="E150" s="5" t="s">
        <v>3</v>
      </c>
      <c r="F150" s="5" t="s">
        <v>54</v>
      </c>
      <c r="G150" s="5" t="s">
        <v>54</v>
      </c>
      <c r="H150" s="5">
        <v>14</v>
      </c>
      <c r="I150" s="5"/>
      <c r="J150" s="5">
        <f t="shared" si="11"/>
        <v>14</v>
      </c>
      <c r="K150" s="5">
        <v>200</v>
      </c>
      <c r="L150" s="8" cm="1">
        <f t="array" ref="L150">_xlfn.SWITCH(K150,200,_xlfn.XLOOKUP(J150,Manufacture!$C$18:$N$18,Manufacture!$C$20:$N$20) + _xlfn.XLOOKUP(B150&amp;"|"&amp;E150,
        Calculate_cap_emi!$L$14:$L$21&amp;"|"&amp;Calculate_cap_emi!$I$14:$I$21,
        Calculate_cap_emi!$AI$14:$AI$21, "Not found", 0), LOOKUP(K150,Manufacture!$C$24:$D$24,Manufacture!$C$26:$D$26) + _xlfn.XLOOKUP(J150,Manufacture!$C$18:$N$18,Manufacture!$C$20:$N$20) + _xlfn.XLOOKUP(B150&amp;"|"&amp;E150,
        Calculate_cap_emi!$L$14:$L$21&amp;"|"&amp;Calculate_cap_emi!$I$14:$I$21,
        Calculate_cap_emi!$AI$14:$AI$21, "Not found", 0))</f>
        <v>3107.3539411764705</v>
      </c>
      <c r="M150" s="8">
        <f>LOOKUP(J150,Manufacture!$C$18:$N$18,Manufacture!$C$20:$N$20)</f>
        <v>2070.4789411764705</v>
      </c>
      <c r="N150" s="8" cm="1">
        <f t="array" ref="N150">_xlfn.SWITCH(K150,200,0,LOOKUP(K150,Manufacture!$C$24:$D$24,Manufacture!$C$26:$D$26))</f>
        <v>0</v>
      </c>
      <c r="O150" s="5" cm="1">
        <f t="array" ref="O150">_xlfn.XLOOKUP(B150&amp;"|"&amp;E150,
        Calculate_cap_emi!$L$14:$L$21&amp;"|"&amp;Calculate_cap_emi!$I$14:$I$21,
        Calculate_cap_emi!$AI$14:$AI$21, "Not found", 0)</f>
        <v>1036.875</v>
      </c>
      <c r="P150" s="8">
        <f t="shared" si="12"/>
        <v>3107.3539411764705</v>
      </c>
      <c r="Q150" s="8" cm="1">
        <f t="array" ref="Q150">_xlfn.SWITCH(K150,200,_xlfn.XLOOKUP(J150,Distribution!$C$18:$N$18,Distribution!$C$20:$N$20) + _xlfn.XLOOKUP(B150&amp;"|"&amp;E150,
        Calculate_cap_emi!$L$14:$L$21&amp;"|"&amp;Calculate_cap_emi!$I$14:$I$21,
        Calculate_cap_emi!$AP$14:$AP$21, "Not found", 0), LOOKUP(K150,Distribution!$C$24:$D$24,Distribution!$C$26:$D$26) + _xlfn.XLOOKUP(J150,Distribution!$C$18:$N$18,Distribution!$C$20:$N$20) + _xlfn.XLOOKUP(B150&amp;"|"&amp;E150,
        Calculate_cap_emi!$L$14:$L$21&amp;"|"&amp;Calculate_cap_emi!$I$14:$I$21,
        Calculate_cap_emi!$AP$14:$AP$21, "Not found", 0))</f>
        <v>0</v>
      </c>
      <c r="R150" s="8" cm="1">
        <f t="array" ref="R150">_xlfn.SWITCH(K150,200,_xlfn.XLOOKUP(J150,Installation!$C$18:$N$18,Installation!$C$20:$N$20) + _xlfn.XLOOKUP(B150&amp;"|"&amp;E150,
        Calculate_cap_emi!$L$14:$L$21&amp;"|"&amp;Calculate_cap_emi!$I$14:$I$21,
        Calculate_cap_emi!$AW$14:$AW$21, "Not found", 0), LOOKUP(K150,Installation!$C$24:$D$24,Installation!$C$26:$D$26) + _xlfn.XLOOKUP(J150,Installation!$C$18:$N$18,Installation!$C$20:$N$20) + _xlfn.XLOOKUP(B150&amp;"|"&amp;E150,
        Calculate_cap_emi!$L$14:$L$21&amp;"|"&amp;Calculate_cap_emi!$I$14:$I$21,
        Calculate_cap_emi!$AW$14:$AW$21, "Not found", 0))</f>
        <v>169.64417647058826</v>
      </c>
      <c r="S150" s="8" cm="1">
        <f t="array" ref="S150">_xlfn.SWITCH(K150,200,_xlfn.XLOOKUP(J150,EOL!$C$18:$N$18,EOL!$C$20:$N$20) + _xlfn.XLOOKUP(B150&amp;"|"&amp;E150,
        Calculate_cap_emi!$L$14:$L$21&amp;"|"&amp;Calculate_cap_emi!$I$14:$I$21,
        Calculate_cap_emi!$BD$14:$BD$21, "Not found", 0), LOOKUP(K150,EOL!$C$24:$D$24,EOL!$C$26:$D$26) + _xlfn.XLOOKUP(J150,EOL!$C$18:$N$18,EOL!$C$20:$N$20) + _xlfn.XLOOKUP(B150&amp;"|"&amp;E150,
        Calculate_cap_emi!$L$14:$L$21&amp;"|"&amp;Calculate_cap_emi!$I$14:$I$21,
        Calculate_cap_emi!$BD$14:$BD$21, "Not found", 0))</f>
        <v>550.53476470588225</v>
      </c>
      <c r="T150" s="8" cm="1">
        <f t="array" ref="T150">_xlfn.SWITCH(K150,200,_xlfn.XLOOKUP(J150,Other!$C$18:$N$18,Other!$C$20:$N$20) + _xlfn.XLOOKUP(B150&amp;"|"&amp;E150,
        Calculate_cap_emi!$L$14:$L$21&amp;"|"&amp;Calculate_cap_emi!$I$14:$I$21,
        Calculate_cap_emi!$BK$14:$BK$21, "Not found", 0), LOOKUP(K150,Other!$C$24:$D$24,Other!$C$26:$D$26) + _xlfn.XLOOKUP(J150,Other!$C$18:$N$18,Other!$C$20:$N$20) + _xlfn.XLOOKUP(B150&amp;"|"&amp;E150,
        Calculate_cap_emi!$L$14:$L$21&amp;"|"&amp;Calculate_cap_emi!$I$14:$I$21,
        Calculate_cap_emi!$BK$14:$BK$21, "Not found", 0))</f>
        <v>1960.5278823529413</v>
      </c>
    </row>
    <row r="151" spans="1:20" x14ac:dyDescent="0.25">
      <c r="A151" s="5"/>
      <c r="B151" s="5" t="str">
        <f t="shared" si="10"/>
        <v>Mass-H1</v>
      </c>
      <c r="C151" s="5" t="s">
        <v>37</v>
      </c>
      <c r="D151" s="5" t="str">
        <f t="shared" si="9"/>
        <v>H1</v>
      </c>
      <c r="E151" s="5" t="s">
        <v>3</v>
      </c>
      <c r="F151" s="5" t="s">
        <v>55</v>
      </c>
      <c r="G151" s="5" t="s">
        <v>55</v>
      </c>
      <c r="H151" s="5">
        <v>5</v>
      </c>
      <c r="I151" s="5"/>
      <c r="J151" s="5">
        <f t="shared" si="11"/>
        <v>5</v>
      </c>
      <c r="K151" s="5">
        <v>500</v>
      </c>
      <c r="L151" s="8" cm="1">
        <f t="array" ref="L151">_xlfn.SWITCH(K151,200,_xlfn.XLOOKUP(J151,Manufacture!$C$18:$N$18,Manufacture!$C$20:$N$20) + _xlfn.XLOOKUP(B151&amp;"|"&amp;E151,
        Calculate_cap_emi!$L$14:$L$21&amp;"|"&amp;Calculate_cap_emi!$I$14:$I$21,
        Calculate_cap_emi!$AI$14:$AI$21, "Not found", 0), LOOKUP(K151,Manufacture!$C$24:$D$24,Manufacture!$C$26:$D$26) + _xlfn.XLOOKUP(J151,Manufacture!$C$18:$N$18,Manufacture!$C$20:$N$20) + _xlfn.XLOOKUP(B151&amp;"|"&amp;E151,
        Calculate_cap_emi!$L$14:$L$21&amp;"|"&amp;Calculate_cap_emi!$I$14:$I$21,
        Calculate_cap_emi!$AI$14:$AI$21, "Not found", 0))</f>
        <v>2949.6173262032089</v>
      </c>
      <c r="M151" s="8">
        <f>LOOKUP(J151,Manufacture!$C$18:$N$18,Manufacture!$C$20:$N$20)</f>
        <v>1406.8332352941177</v>
      </c>
      <c r="N151" s="8" cm="1">
        <f t="array" ref="N151">_xlfn.SWITCH(K151,200,0,LOOKUP(K151,Manufacture!$C$24:$D$24,Manufacture!$C$26:$D$26))</f>
        <v>505.90909090909093</v>
      </c>
      <c r="O151" s="5" cm="1">
        <f t="array" ref="O151">_xlfn.XLOOKUP(B151&amp;"|"&amp;E151,
        Calculate_cap_emi!$L$14:$L$21&amp;"|"&amp;Calculate_cap_emi!$I$14:$I$21,
        Calculate_cap_emi!$AI$14:$AI$21, "Not found", 0)</f>
        <v>1036.875</v>
      </c>
      <c r="P151" s="8">
        <f t="shared" si="12"/>
        <v>2949.6173262032089</v>
      </c>
      <c r="Q151" s="8" cm="1">
        <f t="array" ref="Q151">_xlfn.SWITCH(K151,200,_xlfn.XLOOKUP(J151,Distribution!$C$18:$N$18,Distribution!$C$20:$N$20) + _xlfn.XLOOKUP(B151&amp;"|"&amp;E151,
        Calculate_cap_emi!$L$14:$L$21&amp;"|"&amp;Calculate_cap_emi!$I$14:$I$21,
        Calculate_cap_emi!$AP$14:$AP$21, "Not found", 0), LOOKUP(K151,Distribution!$C$24:$D$24,Distribution!$C$26:$D$26) + _xlfn.XLOOKUP(J151,Distribution!$C$18:$N$18,Distribution!$C$20:$N$20) + _xlfn.XLOOKUP(B151&amp;"|"&amp;E151,
        Calculate_cap_emi!$L$14:$L$21&amp;"|"&amp;Calculate_cap_emi!$I$14:$I$21,
        Calculate_cap_emi!$AP$14:$AP$21, "Not found", 0))</f>
        <v>0</v>
      </c>
      <c r="R151" s="8" cm="1">
        <f t="array" ref="R151">_xlfn.SWITCH(K151,200,_xlfn.XLOOKUP(J151,Installation!$C$18:$N$18,Installation!$C$20:$N$20) + _xlfn.XLOOKUP(B151&amp;"|"&amp;E151,
        Calculate_cap_emi!$L$14:$L$21&amp;"|"&amp;Calculate_cap_emi!$I$14:$I$21,
        Calculate_cap_emi!$AW$14:$AW$21, "Not found", 0), LOOKUP(K151,Installation!$C$24:$D$24,Installation!$C$26:$D$26) + _xlfn.XLOOKUP(J151,Installation!$C$18:$N$18,Installation!$C$20:$N$20) + _xlfn.XLOOKUP(B151&amp;"|"&amp;E151,
        Calculate_cap_emi!$L$14:$L$21&amp;"|"&amp;Calculate_cap_emi!$I$14:$I$21,
        Calculate_cap_emi!$AW$14:$AW$21, "Not found", 0))</f>
        <v>62.918133689839578</v>
      </c>
      <c r="S151" s="8" cm="1">
        <f t="array" ref="S151">_xlfn.SWITCH(K151,200,_xlfn.XLOOKUP(J151,EOL!$C$18:$N$18,EOL!$C$20:$N$20) + _xlfn.XLOOKUP(B151&amp;"|"&amp;E151,
        Calculate_cap_emi!$L$14:$L$21&amp;"|"&amp;Calculate_cap_emi!$I$14:$I$21,
        Calculate_cap_emi!$BD$14:$BD$21, "Not found", 0), LOOKUP(K151,EOL!$C$24:$D$24,EOL!$C$26:$D$26) + _xlfn.XLOOKUP(J151,EOL!$C$18:$N$18,EOL!$C$20:$N$20) + _xlfn.XLOOKUP(B151&amp;"|"&amp;E151,
        Calculate_cap_emi!$L$14:$L$21&amp;"|"&amp;Calculate_cap_emi!$I$14:$I$21,
        Calculate_cap_emi!$BD$14:$BD$21, "Not found", 0))</f>
        <v>630.34082887700538</v>
      </c>
      <c r="T151" s="8" cm="1">
        <f t="array" ref="T151">_xlfn.SWITCH(K151,200,_xlfn.XLOOKUP(J151,Other!$C$18:$N$18,Other!$C$20:$N$20) + _xlfn.XLOOKUP(B151&amp;"|"&amp;E151,
        Calculate_cap_emi!$L$14:$L$21&amp;"|"&amp;Calculate_cap_emi!$I$14:$I$21,
        Calculate_cap_emi!$BK$14:$BK$21, "Not found", 0), LOOKUP(K151,Other!$C$24:$D$24,Other!$C$26:$D$26) + _xlfn.XLOOKUP(J151,Other!$C$18:$N$18,Other!$C$20:$N$20) + _xlfn.XLOOKUP(B151&amp;"|"&amp;E151,
        Calculate_cap_emi!$L$14:$L$21&amp;"|"&amp;Calculate_cap_emi!$I$14:$I$21,
        Calculate_cap_emi!$BK$14:$BK$21, "Not found", 0))</f>
        <v>1649.834117647059</v>
      </c>
    </row>
    <row r="152" spans="1:20" x14ac:dyDescent="0.25">
      <c r="A152" s="5"/>
      <c r="B152" s="5" t="str">
        <f t="shared" si="10"/>
        <v>Mass-H1</v>
      </c>
      <c r="C152" s="5" t="s">
        <v>37</v>
      </c>
      <c r="D152" s="5" t="str">
        <f t="shared" si="9"/>
        <v>H1</v>
      </c>
      <c r="E152" s="5" t="s">
        <v>3</v>
      </c>
      <c r="F152" s="5" t="s">
        <v>55</v>
      </c>
      <c r="G152" s="5" t="s">
        <v>55</v>
      </c>
      <c r="H152" s="5">
        <v>6</v>
      </c>
      <c r="I152" s="5"/>
      <c r="J152" s="5">
        <f t="shared" si="11"/>
        <v>6</v>
      </c>
      <c r="K152" s="5">
        <v>500</v>
      </c>
      <c r="L152" s="8" cm="1">
        <f t="array" ref="L152">_xlfn.SWITCH(K152,200,_xlfn.XLOOKUP(J152,Manufacture!$C$18:$N$18,Manufacture!$C$20:$N$20) + _xlfn.XLOOKUP(B152&amp;"|"&amp;E152,
        Calculate_cap_emi!$L$14:$L$21&amp;"|"&amp;Calculate_cap_emi!$I$14:$I$21,
        Calculate_cap_emi!$AI$14:$AI$21, "Not found", 0), LOOKUP(K152,Manufacture!$C$24:$D$24,Manufacture!$C$26:$D$26) + _xlfn.XLOOKUP(J152,Manufacture!$C$18:$N$18,Manufacture!$C$20:$N$20) + _xlfn.XLOOKUP(B152&amp;"|"&amp;E152,
        Calculate_cap_emi!$L$14:$L$21&amp;"|"&amp;Calculate_cap_emi!$I$14:$I$21,
        Calculate_cap_emi!$AI$14:$AI$21, "Not found", 0))</f>
        <v>3023.3557379679146</v>
      </c>
      <c r="M152" s="8">
        <f>LOOKUP(J152,Manufacture!$C$18:$N$18,Manufacture!$C$20:$N$20)</f>
        <v>1480.5716470588236</v>
      </c>
      <c r="N152" s="8" cm="1">
        <f t="array" ref="N152">_xlfn.SWITCH(K152,200,0,LOOKUP(K152,Manufacture!$C$24:$D$24,Manufacture!$C$26:$D$26))</f>
        <v>505.90909090909093</v>
      </c>
      <c r="O152" s="5" cm="1">
        <f t="array" ref="O152">_xlfn.XLOOKUP(B152&amp;"|"&amp;E152,
        Calculate_cap_emi!$L$14:$L$21&amp;"|"&amp;Calculate_cap_emi!$I$14:$I$21,
        Calculate_cap_emi!$AI$14:$AI$21, "Not found", 0)</f>
        <v>1036.875</v>
      </c>
      <c r="P152" s="8">
        <f t="shared" si="12"/>
        <v>3023.3557379679146</v>
      </c>
      <c r="Q152" s="8" cm="1">
        <f t="array" ref="Q152">_xlfn.SWITCH(K152,200,_xlfn.XLOOKUP(J152,Distribution!$C$18:$N$18,Distribution!$C$20:$N$20) + _xlfn.XLOOKUP(B152&amp;"|"&amp;E152,
        Calculate_cap_emi!$L$14:$L$21&amp;"|"&amp;Calculate_cap_emi!$I$14:$I$21,
        Calculate_cap_emi!$AP$14:$AP$21, "Not found", 0), LOOKUP(K152,Distribution!$C$24:$D$24,Distribution!$C$26:$D$26) + _xlfn.XLOOKUP(J152,Distribution!$C$18:$N$18,Distribution!$C$20:$N$20) + _xlfn.XLOOKUP(B152&amp;"|"&amp;E152,
        Calculate_cap_emi!$L$14:$L$21&amp;"|"&amp;Calculate_cap_emi!$I$14:$I$21,
        Calculate_cap_emi!$AP$14:$AP$21, "Not found", 0))</f>
        <v>0</v>
      </c>
      <c r="R152" s="8" cm="1">
        <f t="array" ref="R152">_xlfn.SWITCH(K152,200,_xlfn.XLOOKUP(J152,Installation!$C$18:$N$18,Installation!$C$20:$N$20) + _xlfn.XLOOKUP(B152&amp;"|"&amp;E152,
        Calculate_cap_emi!$L$14:$L$21&amp;"|"&amp;Calculate_cap_emi!$I$14:$I$21,
        Calculate_cap_emi!$AW$14:$AW$21, "Not found", 0), LOOKUP(K152,Installation!$C$24:$D$24,Installation!$C$26:$D$26) + _xlfn.XLOOKUP(J152,Installation!$C$18:$N$18,Installation!$C$20:$N$20) + _xlfn.XLOOKUP(B152&amp;"|"&amp;E152,
        Calculate_cap_emi!$L$14:$L$21&amp;"|"&amp;Calculate_cap_emi!$I$14:$I$21,
        Calculate_cap_emi!$AW$14:$AW$21, "Not found", 0))</f>
        <v>76.049310160427808</v>
      </c>
      <c r="S152" s="8" cm="1">
        <f t="array" ref="S152">_xlfn.SWITCH(K152,200,_xlfn.XLOOKUP(J152,EOL!$C$18:$N$18,EOL!$C$20:$N$20) + _xlfn.XLOOKUP(B152&amp;"|"&amp;E152,
        Calculate_cap_emi!$L$14:$L$21&amp;"|"&amp;Calculate_cap_emi!$I$14:$I$21,
        Calculate_cap_emi!$BD$14:$BD$21, "Not found", 0), LOOKUP(K152,EOL!$C$24:$D$24,EOL!$C$26:$D$26) + _xlfn.XLOOKUP(J152,EOL!$C$18:$N$18,EOL!$C$20:$N$20) + _xlfn.XLOOKUP(B152&amp;"|"&amp;E152,
        Calculate_cap_emi!$L$14:$L$21&amp;"|"&amp;Calculate_cap_emi!$I$14:$I$21,
        Calculate_cap_emi!$BD$14:$BD$21, "Not found", 0))</f>
        <v>645.23106417112297</v>
      </c>
      <c r="T152" s="8" cm="1">
        <f t="array" ref="T152">_xlfn.SWITCH(K152,200,_xlfn.XLOOKUP(J152,Other!$C$18:$N$18,Other!$C$20:$N$20) + _xlfn.XLOOKUP(B152&amp;"|"&amp;E152,
        Calculate_cap_emi!$L$14:$L$21&amp;"|"&amp;Calculate_cap_emi!$I$14:$I$21,
        Calculate_cap_emi!$BK$14:$BK$21, "Not found", 0), LOOKUP(K152,Other!$C$24:$D$24,Other!$C$26:$D$26) + _xlfn.XLOOKUP(J152,Other!$C$18:$N$18,Other!$C$20:$N$20) + _xlfn.XLOOKUP(B152&amp;"|"&amp;E152,
        Calculate_cap_emi!$L$14:$L$21&amp;"|"&amp;Calculate_cap_emi!$I$14:$I$21,
        Calculate_cap_emi!$BK$14:$BK$21, "Not found", 0))</f>
        <v>1684.3556470588237</v>
      </c>
    </row>
    <row r="153" spans="1:20" x14ac:dyDescent="0.25">
      <c r="A153" s="5"/>
      <c r="B153" s="5" t="str">
        <f t="shared" si="10"/>
        <v>Mass-H1</v>
      </c>
      <c r="C153" s="5" t="s">
        <v>37</v>
      </c>
      <c r="D153" s="5" t="str">
        <f t="shared" si="9"/>
        <v>H1</v>
      </c>
      <c r="E153" s="5" t="s">
        <v>3</v>
      </c>
      <c r="F153" s="5" t="s">
        <v>55</v>
      </c>
      <c r="G153" s="5" t="s">
        <v>55</v>
      </c>
      <c r="H153" s="5">
        <v>8.5</v>
      </c>
      <c r="I153" s="5"/>
      <c r="J153" s="5">
        <f t="shared" si="11"/>
        <v>9</v>
      </c>
      <c r="K153" s="5">
        <v>500</v>
      </c>
      <c r="L153" s="8" cm="1">
        <f t="array" ref="L153">_xlfn.SWITCH(K153,200,_xlfn.XLOOKUP(J153,Manufacture!$C$18:$N$18,Manufacture!$C$20:$N$20) + _xlfn.XLOOKUP(B153&amp;"|"&amp;E153,
        Calculate_cap_emi!$L$14:$L$21&amp;"|"&amp;Calculate_cap_emi!$I$14:$I$21,
        Calculate_cap_emi!$AI$14:$AI$21, "Not found", 0), LOOKUP(K153,Manufacture!$C$24:$D$24,Manufacture!$C$26:$D$26) + _xlfn.XLOOKUP(J153,Manufacture!$C$18:$N$18,Manufacture!$C$20:$N$20) + _xlfn.XLOOKUP(B153&amp;"|"&amp;E153,
        Calculate_cap_emi!$L$14:$L$21&amp;"|"&amp;Calculate_cap_emi!$I$14:$I$21,
        Calculate_cap_emi!$AI$14:$AI$21, "Not found", 0))</f>
        <v>3244.5709732620321</v>
      </c>
      <c r="M153" s="8">
        <f>LOOKUP(J153,Manufacture!$C$18:$N$18,Manufacture!$C$20:$N$20)</f>
        <v>1701.7868823529411</v>
      </c>
      <c r="N153" s="8" cm="1">
        <f t="array" ref="N153">_xlfn.SWITCH(K153,200,0,LOOKUP(K153,Manufacture!$C$24:$D$24,Manufacture!$C$26:$D$26))</f>
        <v>505.90909090909093</v>
      </c>
      <c r="O153" s="5" cm="1">
        <f t="array" ref="O153">_xlfn.XLOOKUP(B153&amp;"|"&amp;E153,
        Calculate_cap_emi!$L$14:$L$21&amp;"|"&amp;Calculate_cap_emi!$I$14:$I$21,
        Calculate_cap_emi!$AI$14:$AI$21, "Not found", 0)</f>
        <v>1036.875</v>
      </c>
      <c r="P153" s="8">
        <f t="shared" si="12"/>
        <v>3244.5709732620321</v>
      </c>
      <c r="Q153" s="8" cm="1">
        <f t="array" ref="Q153">_xlfn.SWITCH(K153,200,_xlfn.XLOOKUP(J153,Distribution!$C$18:$N$18,Distribution!$C$20:$N$20) + _xlfn.XLOOKUP(B153&amp;"|"&amp;E153,
        Calculate_cap_emi!$L$14:$L$21&amp;"|"&amp;Calculate_cap_emi!$I$14:$I$21,
        Calculate_cap_emi!$AP$14:$AP$21, "Not found", 0), LOOKUP(K153,Distribution!$C$24:$D$24,Distribution!$C$26:$D$26) + _xlfn.XLOOKUP(J153,Distribution!$C$18:$N$18,Distribution!$C$20:$N$20) + _xlfn.XLOOKUP(B153&amp;"|"&amp;E153,
        Calculate_cap_emi!$L$14:$L$21&amp;"|"&amp;Calculate_cap_emi!$I$14:$I$21,
        Calculate_cap_emi!$AP$14:$AP$21, "Not found", 0))</f>
        <v>0</v>
      </c>
      <c r="R153" s="8" cm="1">
        <f t="array" ref="R153">_xlfn.SWITCH(K153,200,_xlfn.XLOOKUP(J153,Installation!$C$18:$N$18,Installation!$C$20:$N$20) + _xlfn.XLOOKUP(B153&amp;"|"&amp;E153,
        Calculate_cap_emi!$L$14:$L$21&amp;"|"&amp;Calculate_cap_emi!$I$14:$I$21,
        Calculate_cap_emi!$AW$14:$AW$21, "Not found", 0), LOOKUP(K153,Installation!$C$24:$D$24,Installation!$C$26:$D$26) + _xlfn.XLOOKUP(J153,Installation!$C$18:$N$18,Installation!$C$20:$N$20) + _xlfn.XLOOKUP(B153&amp;"|"&amp;E153,
        Calculate_cap_emi!$L$14:$L$21&amp;"|"&amp;Calculate_cap_emi!$I$14:$I$21,
        Calculate_cap_emi!$AW$14:$AW$21, "Not found", 0))</f>
        <v>115.44283957219251</v>
      </c>
      <c r="S153" s="8" cm="1">
        <f t="array" ref="S153">_xlfn.SWITCH(K153,200,_xlfn.XLOOKUP(J153,EOL!$C$18:$N$18,EOL!$C$20:$N$20) + _xlfn.XLOOKUP(B153&amp;"|"&amp;E153,
        Calculate_cap_emi!$L$14:$L$21&amp;"|"&amp;Calculate_cap_emi!$I$14:$I$21,
        Calculate_cap_emi!$BD$14:$BD$21, "Not found", 0), LOOKUP(K153,EOL!$C$24:$D$24,EOL!$C$26:$D$26) + _xlfn.XLOOKUP(J153,EOL!$C$18:$N$18,EOL!$C$20:$N$20) + _xlfn.XLOOKUP(B153&amp;"|"&amp;E153,
        Calculate_cap_emi!$L$14:$L$21&amp;"|"&amp;Calculate_cap_emi!$I$14:$I$21,
        Calculate_cap_emi!$BD$14:$BD$21, "Not found", 0))</f>
        <v>689.90177005347596</v>
      </c>
      <c r="T153" s="8" cm="1">
        <f t="array" ref="T153">_xlfn.SWITCH(K153,200,_xlfn.XLOOKUP(J153,Other!$C$18:$N$18,Other!$C$20:$N$20) + _xlfn.XLOOKUP(B153&amp;"|"&amp;E153,
        Calculate_cap_emi!$L$14:$L$21&amp;"|"&amp;Calculate_cap_emi!$I$14:$I$21,
        Calculate_cap_emi!$BK$14:$BK$21, "Not found", 0), LOOKUP(K153,Other!$C$24:$D$24,Other!$C$26:$D$26) + _xlfn.XLOOKUP(J153,Other!$C$18:$N$18,Other!$C$20:$N$20) + _xlfn.XLOOKUP(B153&amp;"|"&amp;E153,
        Calculate_cap_emi!$L$14:$L$21&amp;"|"&amp;Calculate_cap_emi!$I$14:$I$21,
        Calculate_cap_emi!$BK$14:$BK$21, "Not found", 0))</f>
        <v>1787.9202352941177</v>
      </c>
    </row>
    <row r="154" spans="1:20" x14ac:dyDescent="0.25">
      <c r="A154" s="5"/>
      <c r="B154" s="5" t="str">
        <f t="shared" si="10"/>
        <v>Mass-H1</v>
      </c>
      <c r="C154" s="5" t="s">
        <v>37</v>
      </c>
      <c r="D154" s="5" t="str">
        <f t="shared" si="9"/>
        <v>H1</v>
      </c>
      <c r="E154" s="5" t="s">
        <v>3</v>
      </c>
      <c r="F154" s="5" t="s">
        <v>55</v>
      </c>
      <c r="G154" s="5" t="s">
        <v>55</v>
      </c>
      <c r="H154" s="5">
        <v>14</v>
      </c>
      <c r="I154" s="5"/>
      <c r="J154" s="5">
        <f t="shared" si="11"/>
        <v>14</v>
      </c>
      <c r="K154" s="5">
        <v>500</v>
      </c>
      <c r="L154" s="8" cm="1">
        <f t="array" ref="L154">_xlfn.SWITCH(K154,200,_xlfn.XLOOKUP(J154,Manufacture!$C$18:$N$18,Manufacture!$C$20:$N$20) + _xlfn.XLOOKUP(B154&amp;"|"&amp;E154,
        Calculate_cap_emi!$L$14:$L$21&amp;"|"&amp;Calculate_cap_emi!$I$14:$I$21,
        Calculate_cap_emi!$AI$14:$AI$21, "Not found", 0), LOOKUP(K154,Manufacture!$C$24:$D$24,Manufacture!$C$26:$D$26) + _xlfn.XLOOKUP(J154,Manufacture!$C$18:$N$18,Manufacture!$C$20:$N$20) + _xlfn.XLOOKUP(B154&amp;"|"&amp;E154,
        Calculate_cap_emi!$L$14:$L$21&amp;"|"&amp;Calculate_cap_emi!$I$14:$I$21,
        Calculate_cap_emi!$AI$14:$AI$21, "Not found", 0))</f>
        <v>3613.2630320855615</v>
      </c>
      <c r="M154" s="8">
        <f>LOOKUP(J154,Manufacture!$C$18:$N$18,Manufacture!$C$20:$N$20)</f>
        <v>2070.4789411764705</v>
      </c>
      <c r="N154" s="8" cm="1">
        <f t="array" ref="N154">_xlfn.SWITCH(K154,200,0,LOOKUP(K154,Manufacture!$C$24:$D$24,Manufacture!$C$26:$D$26))</f>
        <v>505.90909090909093</v>
      </c>
      <c r="O154" s="5" cm="1">
        <f t="array" ref="O154">_xlfn.XLOOKUP(B154&amp;"|"&amp;E154,
        Calculate_cap_emi!$L$14:$L$21&amp;"|"&amp;Calculate_cap_emi!$I$14:$I$21,
        Calculate_cap_emi!$AI$14:$AI$21, "Not found", 0)</f>
        <v>1036.875</v>
      </c>
      <c r="P154" s="8">
        <f t="shared" si="12"/>
        <v>3613.2630320855615</v>
      </c>
      <c r="Q154" s="8" cm="1">
        <f t="array" ref="Q154">_xlfn.SWITCH(K154,200,_xlfn.XLOOKUP(J154,Distribution!$C$18:$N$18,Distribution!$C$20:$N$20) + _xlfn.XLOOKUP(B154&amp;"|"&amp;E154,
        Calculate_cap_emi!$L$14:$L$21&amp;"|"&amp;Calculate_cap_emi!$I$14:$I$21,
        Calculate_cap_emi!$AP$14:$AP$21, "Not found", 0), LOOKUP(K154,Distribution!$C$24:$D$24,Distribution!$C$26:$D$26) + _xlfn.XLOOKUP(J154,Distribution!$C$18:$N$18,Distribution!$C$20:$N$20) + _xlfn.XLOOKUP(B154&amp;"|"&amp;E154,
        Calculate_cap_emi!$L$14:$L$21&amp;"|"&amp;Calculate_cap_emi!$I$14:$I$21,
        Calculate_cap_emi!$AP$14:$AP$21, "Not found", 0))</f>
        <v>0</v>
      </c>
      <c r="R154" s="8" cm="1">
        <f t="array" ref="R154">_xlfn.SWITCH(K154,200,_xlfn.XLOOKUP(J154,Installation!$C$18:$N$18,Installation!$C$20:$N$20) + _xlfn.XLOOKUP(B154&amp;"|"&amp;E154,
        Calculate_cap_emi!$L$14:$L$21&amp;"|"&amp;Calculate_cap_emi!$I$14:$I$21,
        Calculate_cap_emi!$AW$14:$AW$21, "Not found", 0), LOOKUP(K154,Installation!$C$24:$D$24,Installation!$C$26:$D$26) + _xlfn.XLOOKUP(J154,Installation!$C$18:$N$18,Installation!$C$20:$N$20) + _xlfn.XLOOKUP(B154&amp;"|"&amp;E154,
        Calculate_cap_emi!$L$14:$L$21&amp;"|"&amp;Calculate_cap_emi!$I$14:$I$21,
        Calculate_cap_emi!$AW$14:$AW$21, "Not found", 0))</f>
        <v>181.09872192513373</v>
      </c>
      <c r="S154" s="8" cm="1">
        <f t="array" ref="S154">_xlfn.SWITCH(K154,200,_xlfn.XLOOKUP(J154,EOL!$C$18:$N$18,EOL!$C$20:$N$20) + _xlfn.XLOOKUP(B154&amp;"|"&amp;E154,
        Calculate_cap_emi!$L$14:$L$21&amp;"|"&amp;Calculate_cap_emi!$I$14:$I$21,
        Calculate_cap_emi!$BD$14:$BD$21, "Not found", 0), LOOKUP(K154,EOL!$C$24:$D$24,EOL!$C$26:$D$26) + _xlfn.XLOOKUP(J154,EOL!$C$18:$N$18,EOL!$C$20:$N$20) + _xlfn.XLOOKUP(B154&amp;"|"&amp;E154,
        Calculate_cap_emi!$L$14:$L$21&amp;"|"&amp;Calculate_cap_emi!$I$14:$I$21,
        Calculate_cap_emi!$BD$14:$BD$21, "Not found", 0))</f>
        <v>764.35294652406412</v>
      </c>
      <c r="T154" s="8" cm="1">
        <f t="array" ref="T154">_xlfn.SWITCH(K154,200,_xlfn.XLOOKUP(J154,Other!$C$18:$N$18,Other!$C$20:$N$20) + _xlfn.XLOOKUP(B154&amp;"|"&amp;E154,
        Calculate_cap_emi!$L$14:$L$21&amp;"|"&amp;Calculate_cap_emi!$I$14:$I$21,
        Calculate_cap_emi!$BK$14:$BK$21, "Not found", 0), LOOKUP(K154,Other!$C$24:$D$24,Other!$C$26:$D$26) + _xlfn.XLOOKUP(J154,Other!$C$18:$N$18,Other!$C$20:$N$20) + _xlfn.XLOOKUP(B154&amp;"|"&amp;E154,
        Calculate_cap_emi!$L$14:$L$21&amp;"|"&amp;Calculate_cap_emi!$I$14:$I$21,
        Calculate_cap_emi!$BK$14:$BK$21, "Not found", 0))</f>
        <v>1960.5278823529413</v>
      </c>
    </row>
    <row r="155" spans="1:20" x14ac:dyDescent="0.25">
      <c r="A155" s="5"/>
      <c r="B155" s="5" t="str">
        <f t="shared" si="10"/>
        <v>Mass-H1</v>
      </c>
      <c r="C155" s="5" t="s">
        <v>37</v>
      </c>
      <c r="D155" s="5" t="str">
        <f t="shared" si="9"/>
        <v>H1</v>
      </c>
      <c r="E155" s="5" t="s">
        <v>3</v>
      </c>
      <c r="F155" s="5" t="s">
        <v>57</v>
      </c>
      <c r="G155" s="5" t="s">
        <v>57</v>
      </c>
      <c r="H155" s="5">
        <v>5</v>
      </c>
      <c r="I155" s="5"/>
      <c r="J155" s="5">
        <f t="shared" si="11"/>
        <v>5</v>
      </c>
      <c r="K155" s="5">
        <v>1000</v>
      </c>
      <c r="L155" s="8" cm="1">
        <f t="array" ref="L155">_xlfn.SWITCH(K155,200,_xlfn.XLOOKUP(J155,Manufacture!$C$18:$N$18,Manufacture!$C$20:$N$20) + _xlfn.XLOOKUP(B155&amp;"|"&amp;E155,
        Calculate_cap_emi!$L$14:$L$21&amp;"|"&amp;Calculate_cap_emi!$I$14:$I$21,
        Calculate_cap_emi!$AI$14:$AI$21, "Not found", 0), LOOKUP(K155,Manufacture!$C$24:$D$24,Manufacture!$C$26:$D$26) + _xlfn.XLOOKUP(J155,Manufacture!$C$18:$N$18,Manufacture!$C$20:$N$20) + _xlfn.XLOOKUP(B155&amp;"|"&amp;E155,
        Calculate_cap_emi!$L$14:$L$21&amp;"|"&amp;Calculate_cap_emi!$I$14:$I$21,
        Calculate_cap_emi!$AI$14:$AI$21, "Not found", 0))</f>
        <v>3604.4355080213904</v>
      </c>
      <c r="M155" s="8">
        <f>LOOKUP(J155,Manufacture!$C$18:$N$18,Manufacture!$C$20:$N$20)</f>
        <v>1406.8332352941177</v>
      </c>
      <c r="N155" s="8" cm="1">
        <f t="array" ref="N155">_xlfn.SWITCH(K155,200,0,LOOKUP(K155,Manufacture!$C$24:$D$24,Manufacture!$C$26:$D$26))</f>
        <v>1160.7272727272727</v>
      </c>
      <c r="O155" s="5" cm="1">
        <f t="array" ref="O155">_xlfn.XLOOKUP(B155&amp;"|"&amp;E155,
        Calculate_cap_emi!$L$14:$L$21&amp;"|"&amp;Calculate_cap_emi!$I$14:$I$21,
        Calculate_cap_emi!$AI$14:$AI$21, "Not found", 0)</f>
        <v>1036.875</v>
      </c>
      <c r="P155" s="8">
        <f t="shared" si="12"/>
        <v>3604.4355080213904</v>
      </c>
      <c r="Q155" s="8" cm="1">
        <f t="array" ref="Q155">_xlfn.SWITCH(K155,200,_xlfn.XLOOKUP(J155,Distribution!$C$18:$N$18,Distribution!$C$20:$N$20) + _xlfn.XLOOKUP(B155&amp;"|"&amp;E155,
        Calculate_cap_emi!$L$14:$L$21&amp;"|"&amp;Calculate_cap_emi!$I$14:$I$21,
        Calculate_cap_emi!$AP$14:$AP$21, "Not found", 0), LOOKUP(K155,Distribution!$C$24:$D$24,Distribution!$C$26:$D$26) + _xlfn.XLOOKUP(J155,Distribution!$C$18:$N$18,Distribution!$C$20:$N$20) + _xlfn.XLOOKUP(B155&amp;"|"&amp;E155,
        Calculate_cap_emi!$L$14:$L$21&amp;"|"&amp;Calculate_cap_emi!$I$14:$I$21,
        Calculate_cap_emi!$AP$14:$AP$21, "Not found", 0))</f>
        <v>0</v>
      </c>
      <c r="R155" s="8" cm="1">
        <f t="array" ref="R155">_xlfn.SWITCH(K155,200,_xlfn.XLOOKUP(J155,Installation!$C$18:$N$18,Installation!$C$20:$N$20) + _xlfn.XLOOKUP(B155&amp;"|"&amp;E155,
        Calculate_cap_emi!$L$14:$L$21&amp;"|"&amp;Calculate_cap_emi!$I$14:$I$21,
        Calculate_cap_emi!$AW$14:$AW$21, "Not found", 0), LOOKUP(K155,Installation!$C$24:$D$24,Installation!$C$26:$D$26) + _xlfn.XLOOKUP(J155,Installation!$C$18:$N$18,Installation!$C$20:$N$20) + _xlfn.XLOOKUP(B155&amp;"|"&amp;E155,
        Calculate_cap_emi!$L$14:$L$21&amp;"|"&amp;Calculate_cap_emi!$I$14:$I$21,
        Calculate_cap_emi!$AW$14:$AW$21, "Not found", 0))</f>
        <v>63.872679144385032</v>
      </c>
      <c r="S155" s="8" cm="1">
        <f t="array" ref="S155">_xlfn.SWITCH(K155,200,_xlfn.XLOOKUP(J155,EOL!$C$18:$N$18,EOL!$C$20:$N$20) + _xlfn.XLOOKUP(B155&amp;"|"&amp;E155,
        Calculate_cap_emi!$L$14:$L$21&amp;"|"&amp;Calculate_cap_emi!$I$14:$I$21,
        Calculate_cap_emi!$BD$14:$BD$21, "Not found", 0), LOOKUP(K155,EOL!$C$24:$D$24,EOL!$C$26:$D$26) + _xlfn.XLOOKUP(J155,EOL!$C$18:$N$18,EOL!$C$20:$N$20) + _xlfn.XLOOKUP(B155&amp;"|"&amp;E155,
        Calculate_cap_emi!$L$14:$L$21&amp;"|"&amp;Calculate_cap_emi!$I$14:$I$21,
        Calculate_cap_emi!$BD$14:$BD$21, "Not found", 0))</f>
        <v>915.74991978609626</v>
      </c>
      <c r="T155" s="8" cm="1">
        <f t="array" ref="T155">_xlfn.SWITCH(K155,200,_xlfn.XLOOKUP(J155,Other!$C$18:$N$18,Other!$C$20:$N$20) + _xlfn.XLOOKUP(B155&amp;"|"&amp;E155,
        Calculate_cap_emi!$L$14:$L$21&amp;"|"&amp;Calculate_cap_emi!$I$14:$I$21,
        Calculate_cap_emi!$BK$14:$BK$21, "Not found", 0), LOOKUP(K155,Other!$C$24:$D$24,Other!$C$26:$D$26) + _xlfn.XLOOKUP(J155,Other!$C$18:$N$18,Other!$C$20:$N$20) + _xlfn.XLOOKUP(B155&amp;"|"&amp;E155,
        Calculate_cap_emi!$L$14:$L$21&amp;"|"&amp;Calculate_cap_emi!$I$14:$I$21,
        Calculate_cap_emi!$BK$14:$BK$21, "Not found", 0))</f>
        <v>1649.834117647059</v>
      </c>
    </row>
    <row r="156" spans="1:20" x14ac:dyDescent="0.25">
      <c r="A156" s="5"/>
      <c r="B156" s="5" t="str">
        <f t="shared" si="10"/>
        <v>Mass-H1</v>
      </c>
      <c r="C156" s="5" t="s">
        <v>37</v>
      </c>
      <c r="D156" s="5" t="str">
        <f t="shared" si="9"/>
        <v>H1</v>
      </c>
      <c r="E156" s="5" t="s">
        <v>3</v>
      </c>
      <c r="F156" s="5" t="s">
        <v>57</v>
      </c>
      <c r="G156" s="5" t="s">
        <v>57</v>
      </c>
      <c r="H156" s="5">
        <v>6</v>
      </c>
      <c r="I156" s="5"/>
      <c r="J156" s="5">
        <f t="shared" si="11"/>
        <v>6</v>
      </c>
      <c r="K156" s="5">
        <v>1000</v>
      </c>
      <c r="L156" s="8" cm="1">
        <f t="array" ref="L156">_xlfn.SWITCH(K156,200,_xlfn.XLOOKUP(J156,Manufacture!$C$18:$N$18,Manufacture!$C$20:$N$20) + _xlfn.XLOOKUP(B156&amp;"|"&amp;E156,
        Calculate_cap_emi!$L$14:$L$21&amp;"|"&amp;Calculate_cap_emi!$I$14:$I$21,
        Calculate_cap_emi!$AI$14:$AI$21, "Not found", 0), LOOKUP(K156,Manufacture!$C$24:$D$24,Manufacture!$C$26:$D$26) + _xlfn.XLOOKUP(J156,Manufacture!$C$18:$N$18,Manufacture!$C$20:$N$20) + _xlfn.XLOOKUP(B156&amp;"|"&amp;E156,
        Calculate_cap_emi!$L$14:$L$21&amp;"|"&amp;Calculate_cap_emi!$I$14:$I$21,
        Calculate_cap_emi!$AI$14:$AI$21, "Not found", 0))</f>
        <v>3678.1739197860961</v>
      </c>
      <c r="M156" s="8">
        <f>LOOKUP(J156,Manufacture!$C$18:$N$18,Manufacture!$C$20:$N$20)</f>
        <v>1480.5716470588236</v>
      </c>
      <c r="N156" s="8" cm="1">
        <f t="array" ref="N156">_xlfn.SWITCH(K156,200,0,LOOKUP(K156,Manufacture!$C$24:$D$24,Manufacture!$C$26:$D$26))</f>
        <v>1160.7272727272727</v>
      </c>
      <c r="O156" s="5" cm="1">
        <f t="array" ref="O156">_xlfn.XLOOKUP(B156&amp;"|"&amp;E156,
        Calculate_cap_emi!$L$14:$L$21&amp;"|"&amp;Calculate_cap_emi!$I$14:$I$21,
        Calculate_cap_emi!$AI$14:$AI$21, "Not found", 0)</f>
        <v>1036.875</v>
      </c>
      <c r="P156" s="8">
        <f t="shared" si="12"/>
        <v>3678.1739197860961</v>
      </c>
      <c r="Q156" s="8" cm="1">
        <f t="array" ref="Q156">_xlfn.SWITCH(K156,200,_xlfn.XLOOKUP(J156,Distribution!$C$18:$N$18,Distribution!$C$20:$N$20) + _xlfn.XLOOKUP(B156&amp;"|"&amp;E156,
        Calculate_cap_emi!$L$14:$L$21&amp;"|"&amp;Calculate_cap_emi!$I$14:$I$21,
        Calculate_cap_emi!$AP$14:$AP$21, "Not found", 0), LOOKUP(K156,Distribution!$C$24:$D$24,Distribution!$C$26:$D$26) + _xlfn.XLOOKUP(J156,Distribution!$C$18:$N$18,Distribution!$C$20:$N$20) + _xlfn.XLOOKUP(B156&amp;"|"&amp;E156,
        Calculate_cap_emi!$L$14:$L$21&amp;"|"&amp;Calculate_cap_emi!$I$14:$I$21,
        Calculate_cap_emi!$AP$14:$AP$21, "Not found", 0))</f>
        <v>0</v>
      </c>
      <c r="R156" s="8" cm="1">
        <f t="array" ref="R156">_xlfn.SWITCH(K156,200,_xlfn.XLOOKUP(J156,Installation!$C$18:$N$18,Installation!$C$20:$N$20) + _xlfn.XLOOKUP(B156&amp;"|"&amp;E156,
        Calculate_cap_emi!$L$14:$L$21&amp;"|"&amp;Calculate_cap_emi!$I$14:$I$21,
        Calculate_cap_emi!$AW$14:$AW$21, "Not found", 0), LOOKUP(K156,Installation!$C$24:$D$24,Installation!$C$26:$D$26) + _xlfn.XLOOKUP(J156,Installation!$C$18:$N$18,Installation!$C$20:$N$20) + _xlfn.XLOOKUP(B156&amp;"|"&amp;E156,
        Calculate_cap_emi!$L$14:$L$21&amp;"|"&amp;Calculate_cap_emi!$I$14:$I$21,
        Calculate_cap_emi!$AW$14:$AW$21, "Not found", 0))</f>
        <v>77.003855614973247</v>
      </c>
      <c r="S156" s="8" cm="1">
        <f t="array" ref="S156">_xlfn.SWITCH(K156,200,_xlfn.XLOOKUP(J156,EOL!$C$18:$N$18,EOL!$C$20:$N$20) + _xlfn.XLOOKUP(B156&amp;"|"&amp;E156,
        Calculate_cap_emi!$L$14:$L$21&amp;"|"&amp;Calculate_cap_emi!$I$14:$I$21,
        Calculate_cap_emi!$BD$14:$BD$21, "Not found", 0), LOOKUP(K156,EOL!$C$24:$D$24,EOL!$C$26:$D$26) + _xlfn.XLOOKUP(J156,EOL!$C$18:$N$18,EOL!$C$20:$N$20) + _xlfn.XLOOKUP(B156&amp;"|"&amp;E156,
        Calculate_cap_emi!$L$14:$L$21&amp;"|"&amp;Calculate_cap_emi!$I$14:$I$21,
        Calculate_cap_emi!$BD$14:$BD$21, "Not found", 0))</f>
        <v>930.64015508021384</v>
      </c>
      <c r="T156" s="8" cm="1">
        <f t="array" ref="T156">_xlfn.SWITCH(K156,200,_xlfn.XLOOKUP(J156,Other!$C$18:$N$18,Other!$C$20:$N$20) + _xlfn.XLOOKUP(B156&amp;"|"&amp;E156,
        Calculate_cap_emi!$L$14:$L$21&amp;"|"&amp;Calculate_cap_emi!$I$14:$I$21,
        Calculate_cap_emi!$BK$14:$BK$21, "Not found", 0), LOOKUP(K156,Other!$C$24:$D$24,Other!$C$26:$D$26) + _xlfn.XLOOKUP(J156,Other!$C$18:$N$18,Other!$C$20:$N$20) + _xlfn.XLOOKUP(B156&amp;"|"&amp;E156,
        Calculate_cap_emi!$L$14:$L$21&amp;"|"&amp;Calculate_cap_emi!$I$14:$I$21,
        Calculate_cap_emi!$BK$14:$BK$21, "Not found", 0))</f>
        <v>1684.3556470588237</v>
      </c>
    </row>
    <row r="157" spans="1:20" x14ac:dyDescent="0.25">
      <c r="A157" s="5"/>
      <c r="B157" s="5" t="str">
        <f t="shared" si="10"/>
        <v>Mass-H1</v>
      </c>
      <c r="C157" s="5" t="s">
        <v>37</v>
      </c>
      <c r="D157" s="5" t="str">
        <f t="shared" si="9"/>
        <v>H1</v>
      </c>
      <c r="E157" s="5" t="s">
        <v>3</v>
      </c>
      <c r="F157" s="5" t="s">
        <v>57</v>
      </c>
      <c r="G157" s="5" t="s">
        <v>57</v>
      </c>
      <c r="H157" s="5">
        <v>8.5</v>
      </c>
      <c r="I157" s="5"/>
      <c r="J157" s="5">
        <f t="shared" si="11"/>
        <v>9</v>
      </c>
      <c r="K157" s="5">
        <v>1000</v>
      </c>
      <c r="L157" s="8" cm="1">
        <f t="array" ref="L157">_xlfn.SWITCH(K157,200,_xlfn.XLOOKUP(J157,Manufacture!$C$18:$N$18,Manufacture!$C$20:$N$20) + _xlfn.XLOOKUP(B157&amp;"|"&amp;E157,
        Calculate_cap_emi!$L$14:$L$21&amp;"|"&amp;Calculate_cap_emi!$I$14:$I$21,
        Calculate_cap_emi!$AI$14:$AI$21, "Not found", 0), LOOKUP(K157,Manufacture!$C$24:$D$24,Manufacture!$C$26:$D$26) + _xlfn.XLOOKUP(J157,Manufacture!$C$18:$N$18,Manufacture!$C$20:$N$20) + _xlfn.XLOOKUP(B157&amp;"|"&amp;E157,
        Calculate_cap_emi!$L$14:$L$21&amp;"|"&amp;Calculate_cap_emi!$I$14:$I$21,
        Calculate_cap_emi!$AI$14:$AI$21, "Not found", 0))</f>
        <v>3899.3891550802136</v>
      </c>
      <c r="M157" s="8">
        <f>LOOKUP(J157,Manufacture!$C$18:$N$18,Manufacture!$C$20:$N$20)</f>
        <v>1701.7868823529411</v>
      </c>
      <c r="N157" s="8" cm="1">
        <f t="array" ref="N157">_xlfn.SWITCH(K157,200,0,LOOKUP(K157,Manufacture!$C$24:$D$24,Manufacture!$C$26:$D$26))</f>
        <v>1160.7272727272727</v>
      </c>
      <c r="O157" s="5" cm="1">
        <f t="array" ref="O157">_xlfn.XLOOKUP(B157&amp;"|"&amp;E157,
        Calculate_cap_emi!$L$14:$L$21&amp;"|"&amp;Calculate_cap_emi!$I$14:$I$21,
        Calculate_cap_emi!$AI$14:$AI$21, "Not found", 0)</f>
        <v>1036.875</v>
      </c>
      <c r="P157" s="8">
        <f t="shared" si="12"/>
        <v>3899.3891550802136</v>
      </c>
      <c r="Q157" s="8" cm="1">
        <f t="array" ref="Q157">_xlfn.SWITCH(K157,200,_xlfn.XLOOKUP(J157,Distribution!$C$18:$N$18,Distribution!$C$20:$N$20) + _xlfn.XLOOKUP(B157&amp;"|"&amp;E157,
        Calculate_cap_emi!$L$14:$L$21&amp;"|"&amp;Calculate_cap_emi!$I$14:$I$21,
        Calculate_cap_emi!$AP$14:$AP$21, "Not found", 0), LOOKUP(K157,Distribution!$C$24:$D$24,Distribution!$C$26:$D$26) + _xlfn.XLOOKUP(J157,Distribution!$C$18:$N$18,Distribution!$C$20:$N$20) + _xlfn.XLOOKUP(B157&amp;"|"&amp;E157,
        Calculate_cap_emi!$L$14:$L$21&amp;"|"&amp;Calculate_cap_emi!$I$14:$I$21,
        Calculate_cap_emi!$AP$14:$AP$21, "Not found", 0))</f>
        <v>0</v>
      </c>
      <c r="R157" s="8" cm="1">
        <f t="array" ref="R157">_xlfn.SWITCH(K157,200,_xlfn.XLOOKUP(J157,Installation!$C$18:$N$18,Installation!$C$20:$N$20) + _xlfn.XLOOKUP(B157&amp;"|"&amp;E157,
        Calculate_cap_emi!$L$14:$L$21&amp;"|"&amp;Calculate_cap_emi!$I$14:$I$21,
        Calculate_cap_emi!$AW$14:$AW$21, "Not found", 0), LOOKUP(K157,Installation!$C$24:$D$24,Installation!$C$26:$D$26) + _xlfn.XLOOKUP(J157,Installation!$C$18:$N$18,Installation!$C$20:$N$20) + _xlfn.XLOOKUP(B157&amp;"|"&amp;E157,
        Calculate_cap_emi!$L$14:$L$21&amp;"|"&amp;Calculate_cap_emi!$I$14:$I$21,
        Calculate_cap_emi!$AW$14:$AW$21, "Not found", 0))</f>
        <v>116.39738502673796</v>
      </c>
      <c r="S157" s="8" cm="1">
        <f t="array" ref="S157">_xlfn.SWITCH(K157,200,_xlfn.XLOOKUP(J157,EOL!$C$18:$N$18,EOL!$C$20:$N$20) + _xlfn.XLOOKUP(B157&amp;"|"&amp;E157,
        Calculate_cap_emi!$L$14:$L$21&amp;"|"&amp;Calculate_cap_emi!$I$14:$I$21,
        Calculate_cap_emi!$BD$14:$BD$21, "Not found", 0), LOOKUP(K157,EOL!$C$24:$D$24,EOL!$C$26:$D$26) + _xlfn.XLOOKUP(J157,EOL!$C$18:$N$18,EOL!$C$20:$N$20) + _xlfn.XLOOKUP(B157&amp;"|"&amp;E157,
        Calculate_cap_emi!$L$14:$L$21&amp;"|"&amp;Calculate_cap_emi!$I$14:$I$21,
        Calculate_cap_emi!$BD$14:$BD$21, "Not found", 0))</f>
        <v>975.31086096256695</v>
      </c>
      <c r="T157" s="8" cm="1">
        <f t="array" ref="T157">_xlfn.SWITCH(K157,200,_xlfn.XLOOKUP(J157,Other!$C$18:$N$18,Other!$C$20:$N$20) + _xlfn.XLOOKUP(B157&amp;"|"&amp;E157,
        Calculate_cap_emi!$L$14:$L$21&amp;"|"&amp;Calculate_cap_emi!$I$14:$I$21,
        Calculate_cap_emi!$BK$14:$BK$21, "Not found", 0), LOOKUP(K157,Other!$C$24:$D$24,Other!$C$26:$D$26) + _xlfn.XLOOKUP(J157,Other!$C$18:$N$18,Other!$C$20:$N$20) + _xlfn.XLOOKUP(B157&amp;"|"&amp;E157,
        Calculate_cap_emi!$L$14:$L$21&amp;"|"&amp;Calculate_cap_emi!$I$14:$I$21,
        Calculate_cap_emi!$BK$14:$BK$21, "Not found", 0))</f>
        <v>1787.9202352941177</v>
      </c>
    </row>
    <row r="158" spans="1:20" x14ac:dyDescent="0.25">
      <c r="A158" s="5"/>
      <c r="B158" s="5" t="str">
        <f t="shared" si="10"/>
        <v>Mass-H1</v>
      </c>
      <c r="C158" s="5" t="s">
        <v>37</v>
      </c>
      <c r="D158" s="5" t="str">
        <f t="shared" si="9"/>
        <v>H1</v>
      </c>
      <c r="E158" s="5" t="s">
        <v>3</v>
      </c>
      <c r="F158" s="5" t="s">
        <v>57</v>
      </c>
      <c r="G158" s="5" t="s">
        <v>57</v>
      </c>
      <c r="H158" s="5">
        <v>11.2</v>
      </c>
      <c r="I158" s="5"/>
      <c r="J158" s="5">
        <f t="shared" si="11"/>
        <v>12</v>
      </c>
      <c r="K158" s="5">
        <v>1000</v>
      </c>
      <c r="L158" s="8" cm="1">
        <f t="array" ref="L158">_xlfn.SWITCH(K158,200,_xlfn.XLOOKUP(J158,Manufacture!$C$18:$N$18,Manufacture!$C$20:$N$20) + _xlfn.XLOOKUP(B158&amp;"|"&amp;E158,
        Calculate_cap_emi!$L$14:$L$21&amp;"|"&amp;Calculate_cap_emi!$I$14:$I$21,
        Calculate_cap_emi!$AI$14:$AI$21, "Not found", 0), LOOKUP(K158,Manufacture!$C$24:$D$24,Manufacture!$C$26:$D$26) + _xlfn.XLOOKUP(J158,Manufacture!$C$18:$N$18,Manufacture!$C$20:$N$20) + _xlfn.XLOOKUP(B158&amp;"|"&amp;E158,
        Calculate_cap_emi!$L$14:$L$21&amp;"|"&amp;Calculate_cap_emi!$I$14:$I$21,
        Calculate_cap_emi!$AI$14:$AI$21, "Not found", 0))</f>
        <v>4120.6043903743312</v>
      </c>
      <c r="M158" s="8">
        <f>LOOKUP(J158,Manufacture!$C$18:$N$18,Manufacture!$C$20:$N$20)</f>
        <v>1923.0021176470586</v>
      </c>
      <c r="N158" s="8" cm="1">
        <f t="array" ref="N158">_xlfn.SWITCH(K158,200,0,LOOKUP(K158,Manufacture!$C$24:$D$24,Manufacture!$C$26:$D$26))</f>
        <v>1160.7272727272727</v>
      </c>
      <c r="O158" s="5" cm="1">
        <f t="array" ref="O158">_xlfn.XLOOKUP(B158&amp;"|"&amp;E158,
        Calculate_cap_emi!$L$14:$L$21&amp;"|"&amp;Calculate_cap_emi!$I$14:$I$21,
        Calculate_cap_emi!$AI$14:$AI$21, "Not found", 0)</f>
        <v>1036.875</v>
      </c>
      <c r="P158" s="8">
        <f t="shared" si="12"/>
        <v>4120.6043903743312</v>
      </c>
      <c r="Q158" s="8" cm="1">
        <f t="array" ref="Q158">_xlfn.SWITCH(K158,200,_xlfn.XLOOKUP(J158,Distribution!$C$18:$N$18,Distribution!$C$20:$N$20) + _xlfn.XLOOKUP(B158&amp;"|"&amp;E158,
        Calculate_cap_emi!$L$14:$L$21&amp;"|"&amp;Calculate_cap_emi!$I$14:$I$21,
        Calculate_cap_emi!$AP$14:$AP$21, "Not found", 0), LOOKUP(K158,Distribution!$C$24:$D$24,Distribution!$C$26:$D$26) + _xlfn.XLOOKUP(J158,Distribution!$C$18:$N$18,Distribution!$C$20:$N$20) + _xlfn.XLOOKUP(B158&amp;"|"&amp;E158,
        Calculate_cap_emi!$L$14:$L$21&amp;"|"&amp;Calculate_cap_emi!$I$14:$I$21,
        Calculate_cap_emi!$AP$14:$AP$21, "Not found", 0))</f>
        <v>0</v>
      </c>
      <c r="R158" s="8" cm="1">
        <f t="array" ref="R158">_xlfn.SWITCH(K158,200,_xlfn.XLOOKUP(J158,Installation!$C$18:$N$18,Installation!$C$20:$N$20) + _xlfn.XLOOKUP(B158&amp;"|"&amp;E158,
        Calculate_cap_emi!$L$14:$L$21&amp;"|"&amp;Calculate_cap_emi!$I$14:$I$21,
        Calculate_cap_emi!$AW$14:$AW$21, "Not found", 0), LOOKUP(K158,Installation!$C$24:$D$24,Installation!$C$26:$D$26) + _xlfn.XLOOKUP(J158,Installation!$C$18:$N$18,Installation!$C$20:$N$20) + _xlfn.XLOOKUP(B158&amp;"|"&amp;E158,
        Calculate_cap_emi!$L$14:$L$21&amp;"|"&amp;Calculate_cap_emi!$I$14:$I$21,
        Calculate_cap_emi!$AW$14:$AW$21, "Not found", 0))</f>
        <v>155.79091443850268</v>
      </c>
      <c r="S158" s="8" cm="1">
        <f t="array" ref="S158">_xlfn.SWITCH(K158,200,_xlfn.XLOOKUP(J158,EOL!$C$18:$N$18,EOL!$C$20:$N$20) + _xlfn.XLOOKUP(B158&amp;"|"&amp;E158,
        Calculate_cap_emi!$L$14:$L$21&amp;"|"&amp;Calculate_cap_emi!$I$14:$I$21,
        Calculate_cap_emi!$BD$14:$BD$21, "Not found", 0), LOOKUP(K158,EOL!$C$24:$D$24,EOL!$C$26:$D$26) + _xlfn.XLOOKUP(J158,EOL!$C$18:$N$18,EOL!$C$20:$N$20) + _xlfn.XLOOKUP(B158&amp;"|"&amp;E158,
        Calculate_cap_emi!$L$14:$L$21&amp;"|"&amp;Calculate_cap_emi!$I$14:$I$21,
        Calculate_cap_emi!$BD$14:$BD$21, "Not found", 0))</f>
        <v>1019.9815668449198</v>
      </c>
      <c r="T158" s="8" cm="1">
        <f t="array" ref="T158">_xlfn.SWITCH(K158,200,_xlfn.XLOOKUP(J158,Other!$C$18:$N$18,Other!$C$20:$N$20) + _xlfn.XLOOKUP(B158&amp;"|"&amp;E158,
        Calculate_cap_emi!$L$14:$L$21&amp;"|"&amp;Calculate_cap_emi!$I$14:$I$21,
        Calculate_cap_emi!$BK$14:$BK$21, "Not found", 0), LOOKUP(K158,Other!$C$24:$D$24,Other!$C$26:$D$26) + _xlfn.XLOOKUP(J158,Other!$C$18:$N$18,Other!$C$20:$N$20) + _xlfn.XLOOKUP(B158&amp;"|"&amp;E158,
        Calculate_cap_emi!$L$14:$L$21&amp;"|"&amp;Calculate_cap_emi!$I$14:$I$21,
        Calculate_cap_emi!$BK$14:$BK$21, "Not found", 0))</f>
        <v>1891.4848235294116</v>
      </c>
    </row>
    <row r="159" spans="1:20" x14ac:dyDescent="0.25">
      <c r="A159" s="5"/>
      <c r="B159" s="5" t="str">
        <f t="shared" si="10"/>
        <v>Mass-H1</v>
      </c>
      <c r="C159" s="5" t="s">
        <v>37</v>
      </c>
      <c r="D159" s="5" t="str">
        <f t="shared" si="9"/>
        <v>H1</v>
      </c>
      <c r="E159" s="5" t="s">
        <v>3</v>
      </c>
      <c r="F159" s="5" t="s">
        <v>57</v>
      </c>
      <c r="G159" s="5" t="s">
        <v>57</v>
      </c>
      <c r="H159" s="5">
        <v>14</v>
      </c>
      <c r="I159" s="5"/>
      <c r="J159" s="5">
        <f t="shared" si="11"/>
        <v>14</v>
      </c>
      <c r="K159" s="5">
        <v>1000</v>
      </c>
      <c r="L159" s="8" cm="1">
        <f t="array" ref="L159">_xlfn.SWITCH(K159,200,_xlfn.XLOOKUP(J159,Manufacture!$C$18:$N$18,Manufacture!$C$20:$N$20) + _xlfn.XLOOKUP(B159&amp;"|"&amp;E159,
        Calculate_cap_emi!$L$14:$L$21&amp;"|"&amp;Calculate_cap_emi!$I$14:$I$21,
        Calculate_cap_emi!$AI$14:$AI$21, "Not found", 0), LOOKUP(K159,Manufacture!$C$24:$D$24,Manufacture!$C$26:$D$26) + _xlfn.XLOOKUP(J159,Manufacture!$C$18:$N$18,Manufacture!$C$20:$N$20) + _xlfn.XLOOKUP(B159&amp;"|"&amp;E159,
        Calculate_cap_emi!$L$14:$L$21&amp;"|"&amp;Calculate_cap_emi!$I$14:$I$21,
        Calculate_cap_emi!$AI$14:$AI$21, "Not found", 0))</f>
        <v>4268.0812139037434</v>
      </c>
      <c r="M159" s="8">
        <f>LOOKUP(J159,Manufacture!$C$18:$N$18,Manufacture!$C$20:$N$20)</f>
        <v>2070.4789411764705</v>
      </c>
      <c r="N159" s="8" cm="1">
        <f t="array" ref="N159">_xlfn.SWITCH(K159,200,0,LOOKUP(K159,Manufacture!$C$24:$D$24,Manufacture!$C$26:$D$26))</f>
        <v>1160.7272727272727</v>
      </c>
      <c r="O159" s="5" cm="1">
        <f t="array" ref="O159">_xlfn.XLOOKUP(B159&amp;"|"&amp;E159,
        Calculate_cap_emi!$L$14:$L$21&amp;"|"&amp;Calculate_cap_emi!$I$14:$I$21,
        Calculate_cap_emi!$AI$14:$AI$21, "Not found", 0)</f>
        <v>1036.875</v>
      </c>
      <c r="P159" s="8">
        <f t="shared" si="12"/>
        <v>4268.0812139037434</v>
      </c>
      <c r="Q159" s="8" cm="1">
        <f t="array" ref="Q159">_xlfn.SWITCH(K159,200,_xlfn.XLOOKUP(J159,Distribution!$C$18:$N$18,Distribution!$C$20:$N$20) + _xlfn.XLOOKUP(B159&amp;"|"&amp;E159,
        Calculate_cap_emi!$L$14:$L$21&amp;"|"&amp;Calculate_cap_emi!$I$14:$I$21,
        Calculate_cap_emi!$AP$14:$AP$21, "Not found", 0), LOOKUP(K159,Distribution!$C$24:$D$24,Distribution!$C$26:$D$26) + _xlfn.XLOOKUP(J159,Distribution!$C$18:$N$18,Distribution!$C$20:$N$20) + _xlfn.XLOOKUP(B159&amp;"|"&amp;E159,
        Calculate_cap_emi!$L$14:$L$21&amp;"|"&amp;Calculate_cap_emi!$I$14:$I$21,
        Calculate_cap_emi!$AP$14:$AP$21, "Not found", 0))</f>
        <v>0</v>
      </c>
      <c r="R159" s="8" cm="1">
        <f t="array" ref="R159">_xlfn.SWITCH(K159,200,_xlfn.XLOOKUP(J159,Installation!$C$18:$N$18,Installation!$C$20:$N$20) + _xlfn.XLOOKUP(B159&amp;"|"&amp;E159,
        Calculate_cap_emi!$L$14:$L$21&amp;"|"&amp;Calculate_cap_emi!$I$14:$I$21,
        Calculate_cap_emi!$AW$14:$AW$21, "Not found", 0), LOOKUP(K159,Installation!$C$24:$D$24,Installation!$C$26:$D$26) + _xlfn.XLOOKUP(J159,Installation!$C$18:$N$18,Installation!$C$20:$N$20) + _xlfn.XLOOKUP(B159&amp;"|"&amp;E159,
        Calculate_cap_emi!$L$14:$L$21&amp;"|"&amp;Calculate_cap_emi!$I$14:$I$21,
        Calculate_cap_emi!$AW$14:$AW$21, "Not found", 0))</f>
        <v>182.05326737967917</v>
      </c>
      <c r="S159" s="8" cm="1">
        <f t="array" ref="S159">_xlfn.SWITCH(K159,200,_xlfn.XLOOKUP(J159,EOL!$C$18:$N$18,EOL!$C$20:$N$20) + _xlfn.XLOOKUP(B159&amp;"|"&amp;E159,
        Calculate_cap_emi!$L$14:$L$21&amp;"|"&amp;Calculate_cap_emi!$I$14:$I$21,
        Calculate_cap_emi!$BD$14:$BD$21, "Not found", 0), LOOKUP(K159,EOL!$C$24:$D$24,EOL!$C$26:$D$26) + _xlfn.XLOOKUP(J159,EOL!$C$18:$N$18,EOL!$C$20:$N$20) + _xlfn.XLOOKUP(B159&amp;"|"&amp;E159,
        Calculate_cap_emi!$L$14:$L$21&amp;"|"&amp;Calculate_cap_emi!$I$14:$I$21,
        Calculate_cap_emi!$BD$14:$BD$21, "Not found", 0))</f>
        <v>1049.762037433155</v>
      </c>
      <c r="T159" s="8" cm="1">
        <f t="array" ref="T159">_xlfn.SWITCH(K159,200,_xlfn.XLOOKUP(J159,Other!$C$18:$N$18,Other!$C$20:$N$20) + _xlfn.XLOOKUP(B159&amp;"|"&amp;E159,
        Calculate_cap_emi!$L$14:$L$21&amp;"|"&amp;Calculate_cap_emi!$I$14:$I$21,
        Calculate_cap_emi!$BK$14:$BK$21, "Not found", 0), LOOKUP(K159,Other!$C$24:$D$24,Other!$C$26:$D$26) + _xlfn.XLOOKUP(J159,Other!$C$18:$N$18,Other!$C$20:$N$20) + _xlfn.XLOOKUP(B159&amp;"|"&amp;E159,
        Calculate_cap_emi!$L$14:$L$21&amp;"|"&amp;Calculate_cap_emi!$I$14:$I$21,
        Calculate_cap_emi!$BK$14:$BK$21, "Not found", 0))</f>
        <v>1960.5278823529413</v>
      </c>
    </row>
    <row r="160" spans="1:20" x14ac:dyDescent="0.25">
      <c r="A160" s="5"/>
      <c r="B160" s="5" t="str">
        <f t="shared" si="10"/>
        <v>Mod-H1</v>
      </c>
      <c r="C160" s="5" t="s">
        <v>38</v>
      </c>
      <c r="D160" s="5" t="str">
        <f t="shared" si="9"/>
        <v>H1</v>
      </c>
      <c r="E160" s="5" t="s">
        <v>3</v>
      </c>
      <c r="F160" s="5" t="s">
        <v>54</v>
      </c>
      <c r="G160" s="5" t="s">
        <v>54</v>
      </c>
      <c r="H160" s="5">
        <v>8.5</v>
      </c>
      <c r="I160" s="5"/>
      <c r="J160" s="5">
        <f t="shared" si="11"/>
        <v>9</v>
      </c>
      <c r="K160" s="5">
        <v>200</v>
      </c>
      <c r="L160" s="8" cm="1">
        <f t="array" ref="L160">_xlfn.SWITCH(K160,200,_xlfn.XLOOKUP(J160,Manufacture!$C$18:$N$18,Manufacture!$C$20:$N$20) + _xlfn.XLOOKUP(B160&amp;"|"&amp;E160,
        Calculate_cap_emi!$L$14:$L$21&amp;"|"&amp;Calculate_cap_emi!$I$14:$I$21,
        Calculate_cap_emi!$AI$14:$AI$21, "Not found", 0), LOOKUP(K160,Manufacture!$C$24:$D$24,Manufacture!$C$26:$D$26) + _xlfn.XLOOKUP(J160,Manufacture!$C$18:$N$18,Manufacture!$C$20:$N$20) + _xlfn.XLOOKUP(B160&amp;"|"&amp;E160,
        Calculate_cap_emi!$L$14:$L$21&amp;"|"&amp;Calculate_cap_emi!$I$14:$I$21,
        Calculate_cap_emi!$AI$14:$AI$21, "Not found", 0))</f>
        <v>3217.7243823529411</v>
      </c>
      <c r="M160" s="8">
        <f>LOOKUP(J160,Manufacture!$C$18:$N$18,Manufacture!$C$20:$N$20)</f>
        <v>1701.7868823529411</v>
      </c>
      <c r="N160" s="8" cm="1">
        <f t="array" ref="N160">_xlfn.SWITCH(K160,200,0,LOOKUP(K160,Manufacture!$C$24:$D$24,Manufacture!$C$26:$D$26))</f>
        <v>0</v>
      </c>
      <c r="O160" s="5" cm="1">
        <f t="array" ref="O160">_xlfn.XLOOKUP(B160&amp;"|"&amp;E160,
        Calculate_cap_emi!$L$14:$L$21&amp;"|"&amp;Calculate_cap_emi!$I$14:$I$21,
        Calculate_cap_emi!$AI$14:$AI$21, "Not found", 0)</f>
        <v>1515.9375</v>
      </c>
      <c r="P160" s="8">
        <f t="shared" si="12"/>
        <v>3217.7243823529411</v>
      </c>
      <c r="Q160" s="8" cm="1">
        <f t="array" ref="Q160">_xlfn.SWITCH(K160,200,_xlfn.XLOOKUP(J160,Distribution!$C$18:$N$18,Distribution!$C$20:$N$20) + _xlfn.XLOOKUP(B160&amp;"|"&amp;E160,
        Calculate_cap_emi!$L$14:$L$21&amp;"|"&amp;Calculate_cap_emi!$I$14:$I$21,
        Calculate_cap_emi!$AP$14:$AP$21, "Not found", 0), LOOKUP(K160,Distribution!$C$24:$D$24,Distribution!$C$26:$D$26) + _xlfn.XLOOKUP(J160,Distribution!$C$18:$N$18,Distribution!$C$20:$N$20) + _xlfn.XLOOKUP(B160&amp;"|"&amp;E160,
        Calculate_cap_emi!$L$14:$L$21&amp;"|"&amp;Calculate_cap_emi!$I$14:$I$21,
        Calculate_cap_emi!$AP$14:$AP$21, "Not found", 0))</f>
        <v>0</v>
      </c>
      <c r="R160" s="8" cm="1">
        <f t="array" ref="R160">_xlfn.SWITCH(K160,200,_xlfn.XLOOKUP(J160,Installation!$C$18:$N$18,Installation!$C$20:$N$20) + _xlfn.XLOOKUP(B160&amp;"|"&amp;E160,
        Calculate_cap_emi!$L$14:$L$21&amp;"|"&amp;Calculate_cap_emi!$I$14:$I$21,
        Calculate_cap_emi!$AW$14:$AW$21, "Not found", 0), LOOKUP(K160,Installation!$C$24:$D$24,Installation!$C$26:$D$26) + _xlfn.XLOOKUP(J160,Installation!$C$18:$N$18,Installation!$C$20:$N$20) + _xlfn.XLOOKUP(B160&amp;"|"&amp;E160,
        Calculate_cap_emi!$L$14:$L$21&amp;"|"&amp;Calculate_cap_emi!$I$14:$I$21,
        Calculate_cap_emi!$AW$14:$AW$21, "Not found", 0))</f>
        <v>110.55079411764706</v>
      </c>
      <c r="S160" s="8" cm="1">
        <f t="array" ref="S160">_xlfn.SWITCH(K160,200,_xlfn.XLOOKUP(J160,EOL!$C$18:$N$18,EOL!$C$20:$N$20) + _xlfn.XLOOKUP(B160&amp;"|"&amp;E160,
        Calculate_cap_emi!$L$14:$L$21&amp;"|"&amp;Calculate_cap_emi!$I$14:$I$21,
        Calculate_cap_emi!$BD$14:$BD$21, "Not found", 0), LOOKUP(K160,EOL!$C$24:$D$24,EOL!$C$26:$D$26) + _xlfn.XLOOKUP(J160,EOL!$C$18:$N$18,EOL!$C$20:$N$20) + _xlfn.XLOOKUP(B160&amp;"|"&amp;E160,
        Calculate_cap_emi!$L$14:$L$21&amp;"|"&amp;Calculate_cap_emi!$I$14:$I$21,
        Calculate_cap_emi!$BD$14:$BD$21, "Not found", 0))</f>
        <v>556.1460882352942</v>
      </c>
      <c r="T160" s="8" cm="1">
        <f t="array" ref="T160">_xlfn.SWITCH(K160,200,_xlfn.XLOOKUP(J160,Other!$C$18:$N$18,Other!$C$20:$N$20) + _xlfn.XLOOKUP(B160&amp;"|"&amp;E160,
        Calculate_cap_emi!$L$14:$L$21&amp;"|"&amp;Calculate_cap_emi!$I$14:$I$21,
        Calculate_cap_emi!$BK$14:$BK$21, "Not found", 0), LOOKUP(K160,Other!$C$24:$D$24,Other!$C$26:$D$26) + _xlfn.XLOOKUP(J160,Other!$C$18:$N$18,Other!$C$20:$N$20) + _xlfn.XLOOKUP(B160&amp;"|"&amp;E160,
        Calculate_cap_emi!$L$14:$L$21&amp;"|"&amp;Calculate_cap_emi!$I$14:$I$21,
        Calculate_cap_emi!$BK$14:$BK$21, "Not found", 0))</f>
        <v>2221.0452352941174</v>
      </c>
    </row>
    <row r="161" spans="1:20" x14ac:dyDescent="0.25">
      <c r="A161" s="5"/>
      <c r="B161" s="5" t="str">
        <f t="shared" si="10"/>
        <v>Mod-H1</v>
      </c>
      <c r="C161" s="5" t="s">
        <v>38</v>
      </c>
      <c r="D161" s="5" t="str">
        <f t="shared" si="9"/>
        <v>H1</v>
      </c>
      <c r="E161" s="5" t="s">
        <v>3</v>
      </c>
      <c r="F161" s="5" t="s">
        <v>54</v>
      </c>
      <c r="G161" s="5" t="s">
        <v>54</v>
      </c>
      <c r="H161" s="5">
        <v>11.2</v>
      </c>
      <c r="I161" s="5"/>
      <c r="J161" s="5">
        <f t="shared" si="11"/>
        <v>12</v>
      </c>
      <c r="K161" s="5">
        <v>200</v>
      </c>
      <c r="L161" s="8" cm="1">
        <f t="array" ref="L161">_xlfn.SWITCH(K161,200,_xlfn.XLOOKUP(J161,Manufacture!$C$18:$N$18,Manufacture!$C$20:$N$20) + _xlfn.XLOOKUP(B161&amp;"|"&amp;E161,
        Calculate_cap_emi!$L$14:$L$21&amp;"|"&amp;Calculate_cap_emi!$I$14:$I$21,
        Calculate_cap_emi!$AI$14:$AI$21, "Not found", 0), LOOKUP(K161,Manufacture!$C$24:$D$24,Manufacture!$C$26:$D$26) + _xlfn.XLOOKUP(J161,Manufacture!$C$18:$N$18,Manufacture!$C$20:$N$20) + _xlfn.XLOOKUP(B161&amp;"|"&amp;E161,
        Calculate_cap_emi!$L$14:$L$21&amp;"|"&amp;Calculate_cap_emi!$I$14:$I$21,
        Calculate_cap_emi!$AI$14:$AI$21, "Not found", 0))</f>
        <v>3438.9396176470586</v>
      </c>
      <c r="M161" s="8">
        <f>LOOKUP(J161,Manufacture!$C$18:$N$18,Manufacture!$C$20:$N$20)</f>
        <v>1923.0021176470586</v>
      </c>
      <c r="N161" s="8" cm="1">
        <f t="array" ref="N161">_xlfn.SWITCH(K161,200,0,LOOKUP(K161,Manufacture!$C$24:$D$24,Manufacture!$C$26:$D$26))</f>
        <v>0</v>
      </c>
      <c r="O161" s="5" cm="1">
        <f t="array" ref="O161">_xlfn.XLOOKUP(B161&amp;"|"&amp;E161,
        Calculate_cap_emi!$L$14:$L$21&amp;"|"&amp;Calculate_cap_emi!$I$14:$I$21,
        Calculate_cap_emi!$AI$14:$AI$21, "Not found", 0)</f>
        <v>1515.9375</v>
      </c>
      <c r="P161" s="8">
        <f t="shared" si="12"/>
        <v>3438.9396176470586</v>
      </c>
      <c r="Q161" s="8" cm="1">
        <f t="array" ref="Q161">_xlfn.SWITCH(K161,200,_xlfn.XLOOKUP(J161,Distribution!$C$18:$N$18,Distribution!$C$20:$N$20) + _xlfn.XLOOKUP(B161&amp;"|"&amp;E161,
        Calculate_cap_emi!$L$14:$L$21&amp;"|"&amp;Calculate_cap_emi!$I$14:$I$21,
        Calculate_cap_emi!$AP$14:$AP$21, "Not found", 0), LOOKUP(K161,Distribution!$C$24:$D$24,Distribution!$C$26:$D$26) + _xlfn.XLOOKUP(J161,Distribution!$C$18:$N$18,Distribution!$C$20:$N$20) + _xlfn.XLOOKUP(B161&amp;"|"&amp;E161,
        Calculate_cap_emi!$L$14:$L$21&amp;"|"&amp;Calculate_cap_emi!$I$14:$I$21,
        Calculate_cap_emi!$AP$14:$AP$21, "Not found", 0))</f>
        <v>0</v>
      </c>
      <c r="R161" s="8" cm="1">
        <f t="array" ref="R161">_xlfn.SWITCH(K161,200,_xlfn.XLOOKUP(J161,Installation!$C$18:$N$18,Installation!$C$20:$N$20) + _xlfn.XLOOKUP(B161&amp;"|"&amp;E161,
        Calculate_cap_emi!$L$14:$L$21&amp;"|"&amp;Calculate_cap_emi!$I$14:$I$21,
        Calculate_cap_emi!$AW$14:$AW$21, "Not found", 0), LOOKUP(K161,Installation!$C$24:$D$24,Installation!$C$26:$D$26) + _xlfn.XLOOKUP(J161,Installation!$C$18:$N$18,Installation!$C$20:$N$20) + _xlfn.XLOOKUP(B161&amp;"|"&amp;E161,
        Calculate_cap_emi!$L$14:$L$21&amp;"|"&amp;Calculate_cap_emi!$I$14:$I$21,
        Calculate_cap_emi!$AW$14:$AW$21, "Not found", 0))</f>
        <v>149.94432352941178</v>
      </c>
      <c r="S161" s="8" cm="1">
        <f t="array" ref="S161">_xlfn.SWITCH(K161,200,_xlfn.XLOOKUP(J161,EOL!$C$18:$N$18,EOL!$C$20:$N$20) + _xlfn.XLOOKUP(B161&amp;"|"&amp;E161,
        Calculate_cap_emi!$L$14:$L$21&amp;"|"&amp;Calculate_cap_emi!$I$14:$I$21,
        Calculate_cap_emi!$BD$14:$BD$21, "Not found", 0), LOOKUP(K161,EOL!$C$24:$D$24,EOL!$C$26:$D$26) + _xlfn.XLOOKUP(J161,EOL!$C$18:$N$18,EOL!$C$20:$N$20) + _xlfn.XLOOKUP(B161&amp;"|"&amp;E161,
        Calculate_cap_emi!$L$14:$L$21&amp;"|"&amp;Calculate_cap_emi!$I$14:$I$21,
        Calculate_cap_emi!$BD$14:$BD$21, "Not found", 0))</f>
        <v>600.81679411764708</v>
      </c>
      <c r="T161" s="8" cm="1">
        <f t="array" ref="T161">_xlfn.SWITCH(K161,200,_xlfn.XLOOKUP(J161,Other!$C$18:$N$18,Other!$C$20:$N$20) + _xlfn.XLOOKUP(B161&amp;"|"&amp;E161,
        Calculate_cap_emi!$L$14:$L$21&amp;"|"&amp;Calculate_cap_emi!$I$14:$I$21,
        Calculate_cap_emi!$BK$14:$BK$21, "Not found", 0), LOOKUP(K161,Other!$C$24:$D$24,Other!$C$26:$D$26) + _xlfn.XLOOKUP(J161,Other!$C$18:$N$18,Other!$C$20:$N$20) + _xlfn.XLOOKUP(B161&amp;"|"&amp;E161,
        Calculate_cap_emi!$L$14:$L$21&amp;"|"&amp;Calculate_cap_emi!$I$14:$I$21,
        Calculate_cap_emi!$BK$14:$BK$21, "Not found", 0))</f>
        <v>2324.6098235294116</v>
      </c>
    </row>
    <row r="162" spans="1:20" x14ac:dyDescent="0.25">
      <c r="A162" s="5"/>
      <c r="B162" s="5" t="str">
        <f t="shared" si="10"/>
        <v>Mod-H1</v>
      </c>
      <c r="C162" s="5" t="s">
        <v>38</v>
      </c>
      <c r="D162" s="5" t="str">
        <f t="shared" si="9"/>
        <v>H1</v>
      </c>
      <c r="E162" s="5" t="s">
        <v>3</v>
      </c>
      <c r="F162" s="5" t="s">
        <v>54</v>
      </c>
      <c r="G162" s="5" t="s">
        <v>54</v>
      </c>
      <c r="H162" s="5">
        <v>14</v>
      </c>
      <c r="I162" s="5"/>
      <c r="J162" s="5">
        <f t="shared" si="11"/>
        <v>14</v>
      </c>
      <c r="K162" s="5">
        <v>200</v>
      </c>
      <c r="L162" s="8" cm="1">
        <f t="array" ref="L162">_xlfn.SWITCH(K162,200,_xlfn.XLOOKUP(J162,Manufacture!$C$18:$N$18,Manufacture!$C$20:$N$20) + _xlfn.XLOOKUP(B162&amp;"|"&amp;E162,
        Calculate_cap_emi!$L$14:$L$21&amp;"|"&amp;Calculate_cap_emi!$I$14:$I$21,
        Calculate_cap_emi!$AI$14:$AI$21, "Not found", 0), LOOKUP(K162,Manufacture!$C$24:$D$24,Manufacture!$C$26:$D$26) + _xlfn.XLOOKUP(J162,Manufacture!$C$18:$N$18,Manufacture!$C$20:$N$20) + _xlfn.XLOOKUP(B162&amp;"|"&amp;E162,
        Calculate_cap_emi!$L$14:$L$21&amp;"|"&amp;Calculate_cap_emi!$I$14:$I$21,
        Calculate_cap_emi!$AI$14:$AI$21, "Not found", 0))</f>
        <v>3586.4164411764705</v>
      </c>
      <c r="M162" s="8">
        <f>LOOKUP(J162,Manufacture!$C$18:$N$18,Manufacture!$C$20:$N$20)</f>
        <v>2070.4789411764705</v>
      </c>
      <c r="N162" s="8" cm="1">
        <f t="array" ref="N162">_xlfn.SWITCH(K162,200,0,LOOKUP(K162,Manufacture!$C$24:$D$24,Manufacture!$C$26:$D$26))</f>
        <v>0</v>
      </c>
      <c r="O162" s="5" cm="1">
        <f t="array" ref="O162">_xlfn.XLOOKUP(B162&amp;"|"&amp;E162,
        Calculate_cap_emi!$L$14:$L$21&amp;"|"&amp;Calculate_cap_emi!$I$14:$I$21,
        Calculate_cap_emi!$AI$14:$AI$21, "Not found", 0)</f>
        <v>1515.9375</v>
      </c>
      <c r="P162" s="8">
        <f t="shared" si="12"/>
        <v>3586.4164411764705</v>
      </c>
      <c r="Q162" s="8" cm="1">
        <f t="array" ref="Q162">_xlfn.SWITCH(K162,200,_xlfn.XLOOKUP(J162,Distribution!$C$18:$N$18,Distribution!$C$20:$N$20) + _xlfn.XLOOKUP(B162&amp;"|"&amp;E162,
        Calculate_cap_emi!$L$14:$L$21&amp;"|"&amp;Calculate_cap_emi!$I$14:$I$21,
        Calculate_cap_emi!$AP$14:$AP$21, "Not found", 0), LOOKUP(K162,Distribution!$C$24:$D$24,Distribution!$C$26:$D$26) + _xlfn.XLOOKUP(J162,Distribution!$C$18:$N$18,Distribution!$C$20:$N$20) + _xlfn.XLOOKUP(B162&amp;"|"&amp;E162,
        Calculate_cap_emi!$L$14:$L$21&amp;"|"&amp;Calculate_cap_emi!$I$14:$I$21,
        Calculate_cap_emi!$AP$14:$AP$21, "Not found", 0))</f>
        <v>0</v>
      </c>
      <c r="R162" s="8" cm="1">
        <f t="array" ref="R162">_xlfn.SWITCH(K162,200,_xlfn.XLOOKUP(J162,Installation!$C$18:$N$18,Installation!$C$20:$N$20) + _xlfn.XLOOKUP(B162&amp;"|"&amp;E162,
        Calculate_cap_emi!$L$14:$L$21&amp;"|"&amp;Calculate_cap_emi!$I$14:$I$21,
        Calculate_cap_emi!$AW$14:$AW$21, "Not found", 0), LOOKUP(K162,Installation!$C$24:$D$24,Installation!$C$26:$D$26) + _xlfn.XLOOKUP(J162,Installation!$C$18:$N$18,Installation!$C$20:$N$20) + _xlfn.XLOOKUP(B162&amp;"|"&amp;E162,
        Calculate_cap_emi!$L$14:$L$21&amp;"|"&amp;Calculate_cap_emi!$I$14:$I$21,
        Calculate_cap_emi!$AW$14:$AW$21, "Not found", 0))</f>
        <v>176.20667647058826</v>
      </c>
      <c r="S162" s="8" cm="1">
        <f t="array" ref="S162">_xlfn.SWITCH(K162,200,_xlfn.XLOOKUP(J162,EOL!$C$18:$N$18,EOL!$C$20:$N$20) + _xlfn.XLOOKUP(B162&amp;"|"&amp;E162,
        Calculate_cap_emi!$L$14:$L$21&amp;"|"&amp;Calculate_cap_emi!$I$14:$I$21,
        Calculate_cap_emi!$BD$14:$BD$21, "Not found", 0), LOOKUP(K162,EOL!$C$24:$D$24,EOL!$C$26:$D$26) + _xlfn.XLOOKUP(J162,EOL!$C$18:$N$18,EOL!$C$20:$N$20) + _xlfn.XLOOKUP(B162&amp;"|"&amp;E162,
        Calculate_cap_emi!$L$14:$L$21&amp;"|"&amp;Calculate_cap_emi!$I$14:$I$21,
        Calculate_cap_emi!$BD$14:$BD$21, "Not found", 0))</f>
        <v>630.59726470588225</v>
      </c>
      <c r="T162" s="8" cm="1">
        <f t="array" ref="T162">_xlfn.SWITCH(K162,200,_xlfn.XLOOKUP(J162,Other!$C$18:$N$18,Other!$C$20:$N$20) + _xlfn.XLOOKUP(B162&amp;"|"&amp;E162,
        Calculate_cap_emi!$L$14:$L$21&amp;"|"&amp;Calculate_cap_emi!$I$14:$I$21,
        Calculate_cap_emi!$BK$14:$BK$21, "Not found", 0), LOOKUP(K162,Other!$C$24:$D$24,Other!$C$26:$D$26) + _xlfn.XLOOKUP(J162,Other!$C$18:$N$18,Other!$C$20:$N$20) + _xlfn.XLOOKUP(B162&amp;"|"&amp;E162,
        Calculate_cap_emi!$L$14:$L$21&amp;"|"&amp;Calculate_cap_emi!$I$14:$I$21,
        Calculate_cap_emi!$BK$14:$BK$21, "Not found", 0))</f>
        <v>2393.6528823529416</v>
      </c>
    </row>
    <row r="163" spans="1:20" x14ac:dyDescent="0.25">
      <c r="A163" s="5"/>
      <c r="B163" s="5" t="str">
        <f t="shared" si="10"/>
        <v>Mod-H1</v>
      </c>
      <c r="C163" s="5" t="s">
        <v>38</v>
      </c>
      <c r="D163" s="5" t="str">
        <f t="shared" si="9"/>
        <v>H1</v>
      </c>
      <c r="E163" s="5" t="s">
        <v>3</v>
      </c>
      <c r="F163" s="5" t="s">
        <v>55</v>
      </c>
      <c r="G163" s="5" t="s">
        <v>55</v>
      </c>
      <c r="H163" s="5">
        <v>5</v>
      </c>
      <c r="I163" s="5"/>
      <c r="J163" s="5">
        <f t="shared" si="11"/>
        <v>5</v>
      </c>
      <c r="K163" s="5">
        <v>500</v>
      </c>
      <c r="L163" s="8" cm="1">
        <f t="array" ref="L163">_xlfn.SWITCH(K163,200,_xlfn.XLOOKUP(J163,Manufacture!$C$18:$N$18,Manufacture!$C$20:$N$20) + _xlfn.XLOOKUP(B163&amp;"|"&amp;E163,
        Calculate_cap_emi!$L$14:$L$21&amp;"|"&amp;Calculate_cap_emi!$I$14:$I$21,
        Calculate_cap_emi!$AI$14:$AI$21, "Not found", 0), LOOKUP(K163,Manufacture!$C$24:$D$24,Manufacture!$C$26:$D$26) + _xlfn.XLOOKUP(J163,Manufacture!$C$18:$N$18,Manufacture!$C$20:$N$20) + _xlfn.XLOOKUP(B163&amp;"|"&amp;E163,
        Calculate_cap_emi!$L$14:$L$21&amp;"|"&amp;Calculate_cap_emi!$I$14:$I$21,
        Calculate_cap_emi!$AI$14:$AI$21, "Not found", 0))</f>
        <v>3428.6798262032089</v>
      </c>
      <c r="M163" s="8">
        <f>LOOKUP(J163,Manufacture!$C$18:$N$18,Manufacture!$C$20:$N$20)</f>
        <v>1406.8332352941177</v>
      </c>
      <c r="N163" s="8" cm="1">
        <f t="array" ref="N163">_xlfn.SWITCH(K163,200,0,LOOKUP(K163,Manufacture!$C$24:$D$24,Manufacture!$C$26:$D$26))</f>
        <v>505.90909090909093</v>
      </c>
      <c r="O163" s="5" cm="1">
        <f t="array" ref="O163">_xlfn.XLOOKUP(B163&amp;"|"&amp;E163,
        Calculate_cap_emi!$L$14:$L$21&amp;"|"&amp;Calculate_cap_emi!$I$14:$I$21,
        Calculate_cap_emi!$AI$14:$AI$21, "Not found", 0)</f>
        <v>1515.9375</v>
      </c>
      <c r="P163" s="8">
        <f t="shared" si="12"/>
        <v>3428.6798262032089</v>
      </c>
      <c r="Q163" s="8" cm="1">
        <f t="array" ref="Q163">_xlfn.SWITCH(K163,200,_xlfn.XLOOKUP(J163,Distribution!$C$18:$N$18,Distribution!$C$20:$N$20) + _xlfn.XLOOKUP(B163&amp;"|"&amp;E163,
        Calculate_cap_emi!$L$14:$L$21&amp;"|"&amp;Calculate_cap_emi!$I$14:$I$21,
        Calculate_cap_emi!$AP$14:$AP$21, "Not found", 0), LOOKUP(K163,Distribution!$C$24:$D$24,Distribution!$C$26:$D$26) + _xlfn.XLOOKUP(J163,Distribution!$C$18:$N$18,Distribution!$C$20:$N$20) + _xlfn.XLOOKUP(B163&amp;"|"&amp;E163,
        Calculate_cap_emi!$L$14:$L$21&amp;"|"&amp;Calculate_cap_emi!$I$14:$I$21,
        Calculate_cap_emi!$AP$14:$AP$21, "Not found", 0))</f>
        <v>0</v>
      </c>
      <c r="R163" s="8" cm="1">
        <f t="array" ref="R163">_xlfn.SWITCH(K163,200,_xlfn.XLOOKUP(J163,Installation!$C$18:$N$18,Installation!$C$20:$N$20) + _xlfn.XLOOKUP(B163&amp;"|"&amp;E163,
        Calculate_cap_emi!$L$14:$L$21&amp;"|"&amp;Calculate_cap_emi!$I$14:$I$21,
        Calculate_cap_emi!$AW$14:$AW$21, "Not found", 0), LOOKUP(K163,Installation!$C$24:$D$24,Installation!$C$26:$D$26) + _xlfn.XLOOKUP(J163,Installation!$C$18:$N$18,Installation!$C$20:$N$20) + _xlfn.XLOOKUP(B163&amp;"|"&amp;E163,
        Calculate_cap_emi!$L$14:$L$21&amp;"|"&amp;Calculate_cap_emi!$I$14:$I$21,
        Calculate_cap_emi!$AW$14:$AW$21, "Not found", 0))</f>
        <v>69.480633689839578</v>
      </c>
      <c r="S163" s="8" cm="1">
        <f t="array" ref="S163">_xlfn.SWITCH(K163,200,_xlfn.XLOOKUP(J163,EOL!$C$18:$N$18,EOL!$C$20:$N$20) + _xlfn.XLOOKUP(B163&amp;"|"&amp;E163,
        Calculate_cap_emi!$L$14:$L$21&amp;"|"&amp;Calculate_cap_emi!$I$14:$I$21,
        Calculate_cap_emi!$BD$14:$BD$21, "Not found", 0), LOOKUP(K163,EOL!$C$24:$D$24,EOL!$C$26:$D$26) + _xlfn.XLOOKUP(J163,EOL!$C$18:$N$18,EOL!$C$20:$N$20) + _xlfn.XLOOKUP(B163&amp;"|"&amp;E163,
        Calculate_cap_emi!$L$14:$L$21&amp;"|"&amp;Calculate_cap_emi!$I$14:$I$21,
        Calculate_cap_emi!$BD$14:$BD$21, "Not found", 0))</f>
        <v>710.40332887700538</v>
      </c>
      <c r="T163" s="8" cm="1">
        <f t="array" ref="T163">_xlfn.SWITCH(K163,200,_xlfn.XLOOKUP(J163,Other!$C$18:$N$18,Other!$C$20:$N$20) + _xlfn.XLOOKUP(B163&amp;"|"&amp;E163,
        Calculate_cap_emi!$L$14:$L$21&amp;"|"&amp;Calculate_cap_emi!$I$14:$I$21,
        Calculate_cap_emi!$BK$14:$BK$21, "Not found", 0), LOOKUP(K163,Other!$C$24:$D$24,Other!$C$26:$D$26) + _xlfn.XLOOKUP(J163,Other!$C$18:$N$18,Other!$C$20:$N$20) + _xlfn.XLOOKUP(B163&amp;"|"&amp;E163,
        Calculate_cap_emi!$L$14:$L$21&amp;"|"&amp;Calculate_cap_emi!$I$14:$I$21,
        Calculate_cap_emi!$BK$14:$BK$21, "Not found", 0))</f>
        <v>2082.959117647059</v>
      </c>
    </row>
    <row r="164" spans="1:20" x14ac:dyDescent="0.25">
      <c r="A164" s="5"/>
      <c r="B164" s="5" t="str">
        <f t="shared" si="10"/>
        <v>Mod-H1</v>
      </c>
      <c r="C164" s="5" t="s">
        <v>38</v>
      </c>
      <c r="D164" s="5" t="str">
        <f t="shared" si="9"/>
        <v>H1</v>
      </c>
      <c r="E164" s="5" t="s">
        <v>3</v>
      </c>
      <c r="F164" s="5" t="s">
        <v>55</v>
      </c>
      <c r="G164" s="5" t="s">
        <v>55</v>
      </c>
      <c r="H164" s="5">
        <v>6</v>
      </c>
      <c r="I164" s="5"/>
      <c r="J164" s="5">
        <f t="shared" si="11"/>
        <v>6</v>
      </c>
      <c r="K164" s="5">
        <v>500</v>
      </c>
      <c r="L164" s="8" cm="1">
        <f t="array" ref="L164">_xlfn.SWITCH(K164,200,_xlfn.XLOOKUP(J164,Manufacture!$C$18:$N$18,Manufacture!$C$20:$N$20) + _xlfn.XLOOKUP(B164&amp;"|"&amp;E164,
        Calculate_cap_emi!$L$14:$L$21&amp;"|"&amp;Calculate_cap_emi!$I$14:$I$21,
        Calculate_cap_emi!$AI$14:$AI$21, "Not found", 0), LOOKUP(K164,Manufacture!$C$24:$D$24,Manufacture!$C$26:$D$26) + _xlfn.XLOOKUP(J164,Manufacture!$C$18:$N$18,Manufacture!$C$20:$N$20) + _xlfn.XLOOKUP(B164&amp;"|"&amp;E164,
        Calculate_cap_emi!$L$14:$L$21&amp;"|"&amp;Calculate_cap_emi!$I$14:$I$21,
        Calculate_cap_emi!$AI$14:$AI$21, "Not found", 0))</f>
        <v>3502.4182379679146</v>
      </c>
      <c r="M164" s="8">
        <f>LOOKUP(J164,Manufacture!$C$18:$N$18,Manufacture!$C$20:$N$20)</f>
        <v>1480.5716470588236</v>
      </c>
      <c r="N164" s="8" cm="1">
        <f t="array" ref="N164">_xlfn.SWITCH(K164,200,0,LOOKUP(K164,Manufacture!$C$24:$D$24,Manufacture!$C$26:$D$26))</f>
        <v>505.90909090909093</v>
      </c>
      <c r="O164" s="5" cm="1">
        <f t="array" ref="O164">_xlfn.XLOOKUP(B164&amp;"|"&amp;E164,
        Calculate_cap_emi!$L$14:$L$21&amp;"|"&amp;Calculate_cap_emi!$I$14:$I$21,
        Calculate_cap_emi!$AI$14:$AI$21, "Not found", 0)</f>
        <v>1515.9375</v>
      </c>
      <c r="P164" s="8">
        <f t="shared" si="12"/>
        <v>3502.4182379679146</v>
      </c>
      <c r="Q164" s="8" cm="1">
        <f t="array" ref="Q164">_xlfn.SWITCH(K164,200,_xlfn.XLOOKUP(J164,Distribution!$C$18:$N$18,Distribution!$C$20:$N$20) + _xlfn.XLOOKUP(B164&amp;"|"&amp;E164,
        Calculate_cap_emi!$L$14:$L$21&amp;"|"&amp;Calculate_cap_emi!$I$14:$I$21,
        Calculate_cap_emi!$AP$14:$AP$21, "Not found", 0), LOOKUP(K164,Distribution!$C$24:$D$24,Distribution!$C$26:$D$26) + _xlfn.XLOOKUP(J164,Distribution!$C$18:$N$18,Distribution!$C$20:$N$20) + _xlfn.XLOOKUP(B164&amp;"|"&amp;E164,
        Calculate_cap_emi!$L$14:$L$21&amp;"|"&amp;Calculate_cap_emi!$I$14:$I$21,
        Calculate_cap_emi!$AP$14:$AP$21, "Not found", 0))</f>
        <v>0</v>
      </c>
      <c r="R164" s="8" cm="1">
        <f t="array" ref="R164">_xlfn.SWITCH(K164,200,_xlfn.XLOOKUP(J164,Installation!$C$18:$N$18,Installation!$C$20:$N$20) + _xlfn.XLOOKUP(B164&amp;"|"&amp;E164,
        Calculate_cap_emi!$L$14:$L$21&amp;"|"&amp;Calculate_cap_emi!$I$14:$I$21,
        Calculate_cap_emi!$AW$14:$AW$21, "Not found", 0), LOOKUP(K164,Installation!$C$24:$D$24,Installation!$C$26:$D$26) + _xlfn.XLOOKUP(J164,Installation!$C$18:$N$18,Installation!$C$20:$N$20) + _xlfn.XLOOKUP(B164&amp;"|"&amp;E164,
        Calculate_cap_emi!$L$14:$L$21&amp;"|"&amp;Calculate_cap_emi!$I$14:$I$21,
        Calculate_cap_emi!$AW$14:$AW$21, "Not found", 0))</f>
        <v>82.611810160427808</v>
      </c>
      <c r="S164" s="8" cm="1">
        <f t="array" ref="S164">_xlfn.SWITCH(K164,200,_xlfn.XLOOKUP(J164,EOL!$C$18:$N$18,EOL!$C$20:$N$20) + _xlfn.XLOOKUP(B164&amp;"|"&amp;E164,
        Calculate_cap_emi!$L$14:$L$21&amp;"|"&amp;Calculate_cap_emi!$I$14:$I$21,
        Calculate_cap_emi!$BD$14:$BD$21, "Not found", 0), LOOKUP(K164,EOL!$C$24:$D$24,EOL!$C$26:$D$26) + _xlfn.XLOOKUP(J164,EOL!$C$18:$N$18,EOL!$C$20:$N$20) + _xlfn.XLOOKUP(B164&amp;"|"&amp;E164,
        Calculate_cap_emi!$L$14:$L$21&amp;"|"&amp;Calculate_cap_emi!$I$14:$I$21,
        Calculate_cap_emi!$BD$14:$BD$21, "Not found", 0))</f>
        <v>725.29356417112297</v>
      </c>
      <c r="T164" s="8" cm="1">
        <f t="array" ref="T164">_xlfn.SWITCH(K164,200,_xlfn.XLOOKUP(J164,Other!$C$18:$N$18,Other!$C$20:$N$20) + _xlfn.XLOOKUP(B164&amp;"|"&amp;E164,
        Calculate_cap_emi!$L$14:$L$21&amp;"|"&amp;Calculate_cap_emi!$I$14:$I$21,
        Calculate_cap_emi!$BK$14:$BK$21, "Not found", 0), LOOKUP(K164,Other!$C$24:$D$24,Other!$C$26:$D$26) + _xlfn.XLOOKUP(J164,Other!$C$18:$N$18,Other!$C$20:$N$20) + _xlfn.XLOOKUP(B164&amp;"|"&amp;E164,
        Calculate_cap_emi!$L$14:$L$21&amp;"|"&amp;Calculate_cap_emi!$I$14:$I$21,
        Calculate_cap_emi!$BK$14:$BK$21, "Not found", 0))</f>
        <v>2117.4806470588237</v>
      </c>
    </row>
    <row r="165" spans="1:20" x14ac:dyDescent="0.25">
      <c r="A165" s="5"/>
      <c r="B165" s="5" t="str">
        <f t="shared" si="10"/>
        <v>Mod-H1</v>
      </c>
      <c r="C165" s="5" t="s">
        <v>38</v>
      </c>
      <c r="D165" s="5" t="str">
        <f t="shared" si="9"/>
        <v>H1</v>
      </c>
      <c r="E165" s="5" t="s">
        <v>3</v>
      </c>
      <c r="F165" s="5" t="s">
        <v>55</v>
      </c>
      <c r="G165" s="5" t="s">
        <v>55</v>
      </c>
      <c r="H165" s="5">
        <v>8.5</v>
      </c>
      <c r="I165" s="5"/>
      <c r="J165" s="5">
        <f t="shared" si="11"/>
        <v>9</v>
      </c>
      <c r="K165" s="5">
        <v>500</v>
      </c>
      <c r="L165" s="8" cm="1">
        <f t="array" ref="L165">_xlfn.SWITCH(K165,200,_xlfn.XLOOKUP(J165,Manufacture!$C$18:$N$18,Manufacture!$C$20:$N$20) + _xlfn.XLOOKUP(B165&amp;"|"&amp;E165,
        Calculate_cap_emi!$L$14:$L$21&amp;"|"&amp;Calculate_cap_emi!$I$14:$I$21,
        Calculate_cap_emi!$AI$14:$AI$21, "Not found", 0), LOOKUP(K165,Manufacture!$C$24:$D$24,Manufacture!$C$26:$D$26) + _xlfn.XLOOKUP(J165,Manufacture!$C$18:$N$18,Manufacture!$C$20:$N$20) + _xlfn.XLOOKUP(B165&amp;"|"&amp;E165,
        Calculate_cap_emi!$L$14:$L$21&amp;"|"&amp;Calculate_cap_emi!$I$14:$I$21,
        Calculate_cap_emi!$AI$14:$AI$21, "Not found", 0))</f>
        <v>3723.6334732620321</v>
      </c>
      <c r="M165" s="8">
        <f>LOOKUP(J165,Manufacture!$C$18:$N$18,Manufacture!$C$20:$N$20)</f>
        <v>1701.7868823529411</v>
      </c>
      <c r="N165" s="8" cm="1">
        <f t="array" ref="N165">_xlfn.SWITCH(K165,200,0,LOOKUP(K165,Manufacture!$C$24:$D$24,Manufacture!$C$26:$D$26))</f>
        <v>505.90909090909093</v>
      </c>
      <c r="O165" s="5" cm="1">
        <f t="array" ref="O165">_xlfn.XLOOKUP(B165&amp;"|"&amp;E165,
        Calculate_cap_emi!$L$14:$L$21&amp;"|"&amp;Calculate_cap_emi!$I$14:$I$21,
        Calculate_cap_emi!$AI$14:$AI$21, "Not found", 0)</f>
        <v>1515.9375</v>
      </c>
      <c r="P165" s="8">
        <f t="shared" si="12"/>
        <v>3723.6334732620321</v>
      </c>
      <c r="Q165" s="8" cm="1">
        <f t="array" ref="Q165">_xlfn.SWITCH(K165,200,_xlfn.XLOOKUP(J165,Distribution!$C$18:$N$18,Distribution!$C$20:$N$20) + _xlfn.XLOOKUP(B165&amp;"|"&amp;E165,
        Calculate_cap_emi!$L$14:$L$21&amp;"|"&amp;Calculate_cap_emi!$I$14:$I$21,
        Calculate_cap_emi!$AP$14:$AP$21, "Not found", 0), LOOKUP(K165,Distribution!$C$24:$D$24,Distribution!$C$26:$D$26) + _xlfn.XLOOKUP(J165,Distribution!$C$18:$N$18,Distribution!$C$20:$N$20) + _xlfn.XLOOKUP(B165&amp;"|"&amp;E165,
        Calculate_cap_emi!$L$14:$L$21&amp;"|"&amp;Calculate_cap_emi!$I$14:$I$21,
        Calculate_cap_emi!$AP$14:$AP$21, "Not found", 0))</f>
        <v>0</v>
      </c>
      <c r="R165" s="8" cm="1">
        <f t="array" ref="R165">_xlfn.SWITCH(K165,200,_xlfn.XLOOKUP(J165,Installation!$C$18:$N$18,Installation!$C$20:$N$20) + _xlfn.XLOOKUP(B165&amp;"|"&amp;E165,
        Calculate_cap_emi!$L$14:$L$21&amp;"|"&amp;Calculate_cap_emi!$I$14:$I$21,
        Calculate_cap_emi!$AW$14:$AW$21, "Not found", 0), LOOKUP(K165,Installation!$C$24:$D$24,Installation!$C$26:$D$26) + _xlfn.XLOOKUP(J165,Installation!$C$18:$N$18,Installation!$C$20:$N$20) + _xlfn.XLOOKUP(B165&amp;"|"&amp;E165,
        Calculate_cap_emi!$L$14:$L$21&amp;"|"&amp;Calculate_cap_emi!$I$14:$I$21,
        Calculate_cap_emi!$AW$14:$AW$21, "Not found", 0))</f>
        <v>122.00533957219251</v>
      </c>
      <c r="S165" s="8" cm="1">
        <f t="array" ref="S165">_xlfn.SWITCH(K165,200,_xlfn.XLOOKUP(J165,EOL!$C$18:$N$18,EOL!$C$20:$N$20) + _xlfn.XLOOKUP(B165&amp;"|"&amp;E165,
        Calculate_cap_emi!$L$14:$L$21&amp;"|"&amp;Calculate_cap_emi!$I$14:$I$21,
        Calculate_cap_emi!$BD$14:$BD$21, "Not found", 0), LOOKUP(K165,EOL!$C$24:$D$24,EOL!$C$26:$D$26) + _xlfn.XLOOKUP(J165,EOL!$C$18:$N$18,EOL!$C$20:$N$20) + _xlfn.XLOOKUP(B165&amp;"|"&amp;E165,
        Calculate_cap_emi!$L$14:$L$21&amp;"|"&amp;Calculate_cap_emi!$I$14:$I$21,
        Calculate_cap_emi!$BD$14:$BD$21, "Not found", 0))</f>
        <v>769.96427005347596</v>
      </c>
      <c r="T165" s="8" cm="1">
        <f t="array" ref="T165">_xlfn.SWITCH(K165,200,_xlfn.XLOOKUP(J165,Other!$C$18:$N$18,Other!$C$20:$N$20) + _xlfn.XLOOKUP(B165&amp;"|"&amp;E165,
        Calculate_cap_emi!$L$14:$L$21&amp;"|"&amp;Calculate_cap_emi!$I$14:$I$21,
        Calculate_cap_emi!$BK$14:$BK$21, "Not found", 0), LOOKUP(K165,Other!$C$24:$D$24,Other!$C$26:$D$26) + _xlfn.XLOOKUP(J165,Other!$C$18:$N$18,Other!$C$20:$N$20) + _xlfn.XLOOKUP(B165&amp;"|"&amp;E165,
        Calculate_cap_emi!$L$14:$L$21&amp;"|"&amp;Calculate_cap_emi!$I$14:$I$21,
        Calculate_cap_emi!$BK$14:$BK$21, "Not found", 0))</f>
        <v>2221.0452352941174</v>
      </c>
    </row>
    <row r="166" spans="1:20" x14ac:dyDescent="0.25">
      <c r="A166" s="5"/>
      <c r="B166" s="5" t="str">
        <f t="shared" si="10"/>
        <v>Mod-H1</v>
      </c>
      <c r="C166" s="5" t="s">
        <v>38</v>
      </c>
      <c r="D166" s="5" t="str">
        <f t="shared" si="9"/>
        <v>H1</v>
      </c>
      <c r="E166" s="5" t="s">
        <v>3</v>
      </c>
      <c r="F166" s="5" t="s">
        <v>55</v>
      </c>
      <c r="G166" s="5" t="s">
        <v>55</v>
      </c>
      <c r="H166" s="5">
        <v>14</v>
      </c>
      <c r="I166" s="5"/>
      <c r="J166" s="5">
        <f t="shared" si="11"/>
        <v>14</v>
      </c>
      <c r="K166" s="5">
        <v>500</v>
      </c>
      <c r="L166" s="8" cm="1">
        <f t="array" ref="L166">_xlfn.SWITCH(K166,200,_xlfn.XLOOKUP(J166,Manufacture!$C$18:$N$18,Manufacture!$C$20:$N$20) + _xlfn.XLOOKUP(B166&amp;"|"&amp;E166,
        Calculate_cap_emi!$L$14:$L$21&amp;"|"&amp;Calculate_cap_emi!$I$14:$I$21,
        Calculate_cap_emi!$AI$14:$AI$21, "Not found", 0), LOOKUP(K166,Manufacture!$C$24:$D$24,Manufacture!$C$26:$D$26) + _xlfn.XLOOKUP(J166,Manufacture!$C$18:$N$18,Manufacture!$C$20:$N$20) + _xlfn.XLOOKUP(B166&amp;"|"&amp;E166,
        Calculate_cap_emi!$L$14:$L$21&amp;"|"&amp;Calculate_cap_emi!$I$14:$I$21,
        Calculate_cap_emi!$AI$14:$AI$21, "Not found", 0))</f>
        <v>4092.3255320855615</v>
      </c>
      <c r="M166" s="8">
        <f>LOOKUP(J166,Manufacture!$C$18:$N$18,Manufacture!$C$20:$N$20)</f>
        <v>2070.4789411764705</v>
      </c>
      <c r="N166" s="8" cm="1">
        <f t="array" ref="N166">_xlfn.SWITCH(K166,200,0,LOOKUP(K166,Manufacture!$C$24:$D$24,Manufacture!$C$26:$D$26))</f>
        <v>505.90909090909093</v>
      </c>
      <c r="O166" s="5" cm="1">
        <f t="array" ref="O166">_xlfn.XLOOKUP(B166&amp;"|"&amp;E166,
        Calculate_cap_emi!$L$14:$L$21&amp;"|"&amp;Calculate_cap_emi!$I$14:$I$21,
        Calculate_cap_emi!$AI$14:$AI$21, "Not found", 0)</f>
        <v>1515.9375</v>
      </c>
      <c r="P166" s="8">
        <f t="shared" si="12"/>
        <v>4092.3255320855615</v>
      </c>
      <c r="Q166" s="8" cm="1">
        <f t="array" ref="Q166">_xlfn.SWITCH(K166,200,_xlfn.XLOOKUP(J166,Distribution!$C$18:$N$18,Distribution!$C$20:$N$20) + _xlfn.XLOOKUP(B166&amp;"|"&amp;E166,
        Calculate_cap_emi!$L$14:$L$21&amp;"|"&amp;Calculate_cap_emi!$I$14:$I$21,
        Calculate_cap_emi!$AP$14:$AP$21, "Not found", 0), LOOKUP(K166,Distribution!$C$24:$D$24,Distribution!$C$26:$D$26) + _xlfn.XLOOKUP(J166,Distribution!$C$18:$N$18,Distribution!$C$20:$N$20) + _xlfn.XLOOKUP(B166&amp;"|"&amp;E166,
        Calculate_cap_emi!$L$14:$L$21&amp;"|"&amp;Calculate_cap_emi!$I$14:$I$21,
        Calculate_cap_emi!$AP$14:$AP$21, "Not found", 0))</f>
        <v>0</v>
      </c>
      <c r="R166" s="8" cm="1">
        <f t="array" ref="R166">_xlfn.SWITCH(K166,200,_xlfn.XLOOKUP(J166,Installation!$C$18:$N$18,Installation!$C$20:$N$20) + _xlfn.XLOOKUP(B166&amp;"|"&amp;E166,
        Calculate_cap_emi!$L$14:$L$21&amp;"|"&amp;Calculate_cap_emi!$I$14:$I$21,
        Calculate_cap_emi!$AW$14:$AW$21, "Not found", 0), LOOKUP(K166,Installation!$C$24:$D$24,Installation!$C$26:$D$26) + _xlfn.XLOOKUP(J166,Installation!$C$18:$N$18,Installation!$C$20:$N$20) + _xlfn.XLOOKUP(B166&amp;"|"&amp;E166,
        Calculate_cap_emi!$L$14:$L$21&amp;"|"&amp;Calculate_cap_emi!$I$14:$I$21,
        Calculate_cap_emi!$AW$14:$AW$21, "Not found", 0))</f>
        <v>187.66122192513373</v>
      </c>
      <c r="S166" s="8" cm="1">
        <f t="array" ref="S166">_xlfn.SWITCH(K166,200,_xlfn.XLOOKUP(J166,EOL!$C$18:$N$18,EOL!$C$20:$N$20) + _xlfn.XLOOKUP(B166&amp;"|"&amp;E166,
        Calculate_cap_emi!$L$14:$L$21&amp;"|"&amp;Calculate_cap_emi!$I$14:$I$21,
        Calculate_cap_emi!$BD$14:$BD$21, "Not found", 0), LOOKUP(K166,EOL!$C$24:$D$24,EOL!$C$26:$D$26) + _xlfn.XLOOKUP(J166,EOL!$C$18:$N$18,EOL!$C$20:$N$20) + _xlfn.XLOOKUP(B166&amp;"|"&amp;E166,
        Calculate_cap_emi!$L$14:$L$21&amp;"|"&amp;Calculate_cap_emi!$I$14:$I$21,
        Calculate_cap_emi!$BD$14:$BD$21, "Not found", 0))</f>
        <v>844.41544652406412</v>
      </c>
      <c r="T166" s="8" cm="1">
        <f t="array" ref="T166">_xlfn.SWITCH(K166,200,_xlfn.XLOOKUP(J166,Other!$C$18:$N$18,Other!$C$20:$N$20) + _xlfn.XLOOKUP(B166&amp;"|"&amp;E166,
        Calculate_cap_emi!$L$14:$L$21&amp;"|"&amp;Calculate_cap_emi!$I$14:$I$21,
        Calculate_cap_emi!$BK$14:$BK$21, "Not found", 0), LOOKUP(K166,Other!$C$24:$D$24,Other!$C$26:$D$26) + _xlfn.XLOOKUP(J166,Other!$C$18:$N$18,Other!$C$20:$N$20) + _xlfn.XLOOKUP(B166&amp;"|"&amp;E166,
        Calculate_cap_emi!$L$14:$L$21&amp;"|"&amp;Calculate_cap_emi!$I$14:$I$21,
        Calculate_cap_emi!$BK$14:$BK$21, "Not found", 0))</f>
        <v>2393.6528823529416</v>
      </c>
    </row>
    <row r="167" spans="1:20" x14ac:dyDescent="0.25">
      <c r="A167" s="5"/>
      <c r="B167" s="5" t="str">
        <f t="shared" si="10"/>
        <v>Mod-H1</v>
      </c>
      <c r="C167" s="5" t="s">
        <v>38</v>
      </c>
      <c r="D167" s="5" t="str">
        <f t="shared" si="9"/>
        <v>H1</v>
      </c>
      <c r="E167" s="5" t="s">
        <v>3</v>
      </c>
      <c r="F167" s="5" t="s">
        <v>57</v>
      </c>
      <c r="G167" s="5" t="s">
        <v>57</v>
      </c>
      <c r="H167" s="5">
        <v>5</v>
      </c>
      <c r="I167" s="5"/>
      <c r="J167" s="5">
        <f t="shared" si="11"/>
        <v>5</v>
      </c>
      <c r="K167" s="5">
        <v>1000</v>
      </c>
      <c r="L167" s="8" cm="1">
        <f t="array" ref="L167">_xlfn.SWITCH(K167,200,_xlfn.XLOOKUP(J167,Manufacture!$C$18:$N$18,Manufacture!$C$20:$N$20) + _xlfn.XLOOKUP(B167&amp;"|"&amp;E167,
        Calculate_cap_emi!$L$14:$L$21&amp;"|"&amp;Calculate_cap_emi!$I$14:$I$21,
        Calculate_cap_emi!$AI$14:$AI$21, "Not found", 0), LOOKUP(K167,Manufacture!$C$24:$D$24,Manufacture!$C$26:$D$26) + _xlfn.XLOOKUP(J167,Manufacture!$C$18:$N$18,Manufacture!$C$20:$N$20) + _xlfn.XLOOKUP(B167&amp;"|"&amp;E167,
        Calculate_cap_emi!$L$14:$L$21&amp;"|"&amp;Calculate_cap_emi!$I$14:$I$21,
        Calculate_cap_emi!$AI$14:$AI$21, "Not found", 0))</f>
        <v>4083.4980080213904</v>
      </c>
      <c r="M167" s="8">
        <f>LOOKUP(J167,Manufacture!$C$18:$N$18,Manufacture!$C$20:$N$20)</f>
        <v>1406.8332352941177</v>
      </c>
      <c r="N167" s="8" cm="1">
        <f t="array" ref="N167">_xlfn.SWITCH(K167,200,0,LOOKUP(K167,Manufacture!$C$24:$D$24,Manufacture!$C$26:$D$26))</f>
        <v>1160.7272727272727</v>
      </c>
      <c r="O167" s="5" cm="1">
        <f t="array" ref="O167">_xlfn.XLOOKUP(B167&amp;"|"&amp;E167,
        Calculate_cap_emi!$L$14:$L$21&amp;"|"&amp;Calculate_cap_emi!$I$14:$I$21,
        Calculate_cap_emi!$AI$14:$AI$21, "Not found", 0)</f>
        <v>1515.9375</v>
      </c>
      <c r="P167" s="8">
        <f t="shared" si="12"/>
        <v>4083.4980080213904</v>
      </c>
      <c r="Q167" s="8" cm="1">
        <f t="array" ref="Q167">_xlfn.SWITCH(K167,200,_xlfn.XLOOKUP(J167,Distribution!$C$18:$N$18,Distribution!$C$20:$N$20) + _xlfn.XLOOKUP(B167&amp;"|"&amp;E167,
        Calculate_cap_emi!$L$14:$L$21&amp;"|"&amp;Calculate_cap_emi!$I$14:$I$21,
        Calculate_cap_emi!$AP$14:$AP$21, "Not found", 0), LOOKUP(K167,Distribution!$C$24:$D$24,Distribution!$C$26:$D$26) + _xlfn.XLOOKUP(J167,Distribution!$C$18:$N$18,Distribution!$C$20:$N$20) + _xlfn.XLOOKUP(B167&amp;"|"&amp;E167,
        Calculate_cap_emi!$L$14:$L$21&amp;"|"&amp;Calculate_cap_emi!$I$14:$I$21,
        Calculate_cap_emi!$AP$14:$AP$21, "Not found", 0))</f>
        <v>0</v>
      </c>
      <c r="R167" s="8" cm="1">
        <f t="array" ref="R167">_xlfn.SWITCH(K167,200,_xlfn.XLOOKUP(J167,Installation!$C$18:$N$18,Installation!$C$20:$N$20) + _xlfn.XLOOKUP(B167&amp;"|"&amp;E167,
        Calculate_cap_emi!$L$14:$L$21&amp;"|"&amp;Calculate_cap_emi!$I$14:$I$21,
        Calculate_cap_emi!$AW$14:$AW$21, "Not found", 0), LOOKUP(K167,Installation!$C$24:$D$24,Installation!$C$26:$D$26) + _xlfn.XLOOKUP(J167,Installation!$C$18:$N$18,Installation!$C$20:$N$20) + _xlfn.XLOOKUP(B167&amp;"|"&amp;E167,
        Calculate_cap_emi!$L$14:$L$21&amp;"|"&amp;Calculate_cap_emi!$I$14:$I$21,
        Calculate_cap_emi!$AW$14:$AW$21, "Not found", 0))</f>
        <v>70.435179144385032</v>
      </c>
      <c r="S167" s="8" cm="1">
        <f t="array" ref="S167">_xlfn.SWITCH(K167,200,_xlfn.XLOOKUP(J167,EOL!$C$18:$N$18,EOL!$C$20:$N$20) + _xlfn.XLOOKUP(B167&amp;"|"&amp;E167,
        Calculate_cap_emi!$L$14:$L$21&amp;"|"&amp;Calculate_cap_emi!$I$14:$I$21,
        Calculate_cap_emi!$BD$14:$BD$21, "Not found", 0), LOOKUP(K167,EOL!$C$24:$D$24,EOL!$C$26:$D$26) + _xlfn.XLOOKUP(J167,EOL!$C$18:$N$18,EOL!$C$20:$N$20) + _xlfn.XLOOKUP(B167&amp;"|"&amp;E167,
        Calculate_cap_emi!$L$14:$L$21&amp;"|"&amp;Calculate_cap_emi!$I$14:$I$21,
        Calculate_cap_emi!$BD$14:$BD$21, "Not found", 0))</f>
        <v>995.81241978609626</v>
      </c>
      <c r="T167" s="8" cm="1">
        <f t="array" ref="T167">_xlfn.SWITCH(K167,200,_xlfn.XLOOKUP(J167,Other!$C$18:$N$18,Other!$C$20:$N$20) + _xlfn.XLOOKUP(B167&amp;"|"&amp;E167,
        Calculate_cap_emi!$L$14:$L$21&amp;"|"&amp;Calculate_cap_emi!$I$14:$I$21,
        Calculate_cap_emi!$BK$14:$BK$21, "Not found", 0), LOOKUP(K167,Other!$C$24:$D$24,Other!$C$26:$D$26) + _xlfn.XLOOKUP(J167,Other!$C$18:$N$18,Other!$C$20:$N$20) + _xlfn.XLOOKUP(B167&amp;"|"&amp;E167,
        Calculate_cap_emi!$L$14:$L$21&amp;"|"&amp;Calculate_cap_emi!$I$14:$I$21,
        Calculate_cap_emi!$BK$14:$BK$21, "Not found", 0))</f>
        <v>2082.959117647059</v>
      </c>
    </row>
    <row r="168" spans="1:20" x14ac:dyDescent="0.25">
      <c r="A168" s="5"/>
      <c r="B168" s="5" t="str">
        <f t="shared" si="10"/>
        <v>Mod-H1</v>
      </c>
      <c r="C168" s="5" t="s">
        <v>38</v>
      </c>
      <c r="D168" s="5" t="str">
        <f t="shared" si="9"/>
        <v>H1</v>
      </c>
      <c r="E168" s="5" t="s">
        <v>3</v>
      </c>
      <c r="F168" s="5" t="s">
        <v>57</v>
      </c>
      <c r="G168" s="5" t="s">
        <v>57</v>
      </c>
      <c r="H168" s="5">
        <v>6</v>
      </c>
      <c r="I168" s="5"/>
      <c r="J168" s="5">
        <f t="shared" si="11"/>
        <v>6</v>
      </c>
      <c r="K168" s="5">
        <v>1000</v>
      </c>
      <c r="L168" s="8" cm="1">
        <f t="array" ref="L168">_xlfn.SWITCH(K168,200,_xlfn.XLOOKUP(J168,Manufacture!$C$18:$N$18,Manufacture!$C$20:$N$20) + _xlfn.XLOOKUP(B168&amp;"|"&amp;E168,
        Calculate_cap_emi!$L$14:$L$21&amp;"|"&amp;Calculate_cap_emi!$I$14:$I$21,
        Calculate_cap_emi!$AI$14:$AI$21, "Not found", 0), LOOKUP(K168,Manufacture!$C$24:$D$24,Manufacture!$C$26:$D$26) + _xlfn.XLOOKUP(J168,Manufacture!$C$18:$N$18,Manufacture!$C$20:$N$20) + _xlfn.XLOOKUP(B168&amp;"|"&amp;E168,
        Calculate_cap_emi!$L$14:$L$21&amp;"|"&amp;Calculate_cap_emi!$I$14:$I$21,
        Calculate_cap_emi!$AI$14:$AI$21, "Not found", 0))</f>
        <v>4157.2364197860961</v>
      </c>
      <c r="M168" s="8">
        <f>LOOKUP(J168,Manufacture!$C$18:$N$18,Manufacture!$C$20:$N$20)</f>
        <v>1480.5716470588236</v>
      </c>
      <c r="N168" s="8" cm="1">
        <f t="array" ref="N168">_xlfn.SWITCH(K168,200,0,LOOKUP(K168,Manufacture!$C$24:$D$24,Manufacture!$C$26:$D$26))</f>
        <v>1160.7272727272727</v>
      </c>
      <c r="O168" s="5" cm="1">
        <f t="array" ref="O168">_xlfn.XLOOKUP(B168&amp;"|"&amp;E168,
        Calculate_cap_emi!$L$14:$L$21&amp;"|"&amp;Calculate_cap_emi!$I$14:$I$21,
        Calculate_cap_emi!$AI$14:$AI$21, "Not found", 0)</f>
        <v>1515.9375</v>
      </c>
      <c r="P168" s="8">
        <f t="shared" si="12"/>
        <v>4157.2364197860961</v>
      </c>
      <c r="Q168" s="8" cm="1">
        <f t="array" ref="Q168">_xlfn.SWITCH(K168,200,_xlfn.XLOOKUP(J168,Distribution!$C$18:$N$18,Distribution!$C$20:$N$20) + _xlfn.XLOOKUP(B168&amp;"|"&amp;E168,
        Calculate_cap_emi!$L$14:$L$21&amp;"|"&amp;Calculate_cap_emi!$I$14:$I$21,
        Calculate_cap_emi!$AP$14:$AP$21, "Not found", 0), LOOKUP(K168,Distribution!$C$24:$D$24,Distribution!$C$26:$D$26) + _xlfn.XLOOKUP(J168,Distribution!$C$18:$N$18,Distribution!$C$20:$N$20) + _xlfn.XLOOKUP(B168&amp;"|"&amp;E168,
        Calculate_cap_emi!$L$14:$L$21&amp;"|"&amp;Calculate_cap_emi!$I$14:$I$21,
        Calculate_cap_emi!$AP$14:$AP$21, "Not found", 0))</f>
        <v>0</v>
      </c>
      <c r="R168" s="8" cm="1">
        <f t="array" ref="R168">_xlfn.SWITCH(K168,200,_xlfn.XLOOKUP(J168,Installation!$C$18:$N$18,Installation!$C$20:$N$20) + _xlfn.XLOOKUP(B168&amp;"|"&amp;E168,
        Calculate_cap_emi!$L$14:$L$21&amp;"|"&amp;Calculate_cap_emi!$I$14:$I$21,
        Calculate_cap_emi!$AW$14:$AW$21, "Not found", 0), LOOKUP(K168,Installation!$C$24:$D$24,Installation!$C$26:$D$26) + _xlfn.XLOOKUP(J168,Installation!$C$18:$N$18,Installation!$C$20:$N$20) + _xlfn.XLOOKUP(B168&amp;"|"&amp;E168,
        Calculate_cap_emi!$L$14:$L$21&amp;"|"&amp;Calculate_cap_emi!$I$14:$I$21,
        Calculate_cap_emi!$AW$14:$AW$21, "Not found", 0))</f>
        <v>83.566355614973247</v>
      </c>
      <c r="S168" s="8" cm="1">
        <f t="array" ref="S168">_xlfn.SWITCH(K168,200,_xlfn.XLOOKUP(J168,EOL!$C$18:$N$18,EOL!$C$20:$N$20) + _xlfn.XLOOKUP(B168&amp;"|"&amp;E168,
        Calculate_cap_emi!$L$14:$L$21&amp;"|"&amp;Calculate_cap_emi!$I$14:$I$21,
        Calculate_cap_emi!$BD$14:$BD$21, "Not found", 0), LOOKUP(K168,EOL!$C$24:$D$24,EOL!$C$26:$D$26) + _xlfn.XLOOKUP(J168,EOL!$C$18:$N$18,EOL!$C$20:$N$20) + _xlfn.XLOOKUP(B168&amp;"|"&amp;E168,
        Calculate_cap_emi!$L$14:$L$21&amp;"|"&amp;Calculate_cap_emi!$I$14:$I$21,
        Calculate_cap_emi!$BD$14:$BD$21, "Not found", 0))</f>
        <v>1010.7026550802138</v>
      </c>
      <c r="T168" s="8" cm="1">
        <f t="array" ref="T168">_xlfn.SWITCH(K168,200,_xlfn.XLOOKUP(J168,Other!$C$18:$N$18,Other!$C$20:$N$20) + _xlfn.XLOOKUP(B168&amp;"|"&amp;E168,
        Calculate_cap_emi!$L$14:$L$21&amp;"|"&amp;Calculate_cap_emi!$I$14:$I$21,
        Calculate_cap_emi!$BK$14:$BK$21, "Not found", 0), LOOKUP(K168,Other!$C$24:$D$24,Other!$C$26:$D$26) + _xlfn.XLOOKUP(J168,Other!$C$18:$N$18,Other!$C$20:$N$20) + _xlfn.XLOOKUP(B168&amp;"|"&amp;E168,
        Calculate_cap_emi!$L$14:$L$21&amp;"|"&amp;Calculate_cap_emi!$I$14:$I$21,
        Calculate_cap_emi!$BK$14:$BK$21, "Not found", 0))</f>
        <v>2117.4806470588237</v>
      </c>
    </row>
    <row r="169" spans="1:20" x14ac:dyDescent="0.25">
      <c r="A169" s="5"/>
      <c r="B169" s="5" t="str">
        <f t="shared" si="10"/>
        <v>Mod-H1</v>
      </c>
      <c r="C169" s="5" t="s">
        <v>38</v>
      </c>
      <c r="D169" s="5" t="str">
        <f t="shared" si="9"/>
        <v>H1</v>
      </c>
      <c r="E169" s="5" t="s">
        <v>3</v>
      </c>
      <c r="F169" s="5" t="s">
        <v>57</v>
      </c>
      <c r="G169" s="5" t="s">
        <v>57</v>
      </c>
      <c r="H169" s="5">
        <v>8.5</v>
      </c>
      <c r="I169" s="5"/>
      <c r="J169" s="5">
        <f t="shared" si="11"/>
        <v>9</v>
      </c>
      <c r="K169" s="5">
        <v>1000</v>
      </c>
      <c r="L169" s="8" cm="1">
        <f t="array" ref="L169">_xlfn.SWITCH(K169,200,_xlfn.XLOOKUP(J169,Manufacture!$C$18:$N$18,Manufacture!$C$20:$N$20) + _xlfn.XLOOKUP(B169&amp;"|"&amp;E169,
        Calculate_cap_emi!$L$14:$L$21&amp;"|"&amp;Calculate_cap_emi!$I$14:$I$21,
        Calculate_cap_emi!$AI$14:$AI$21, "Not found", 0), LOOKUP(K169,Manufacture!$C$24:$D$24,Manufacture!$C$26:$D$26) + _xlfn.XLOOKUP(J169,Manufacture!$C$18:$N$18,Manufacture!$C$20:$N$20) + _xlfn.XLOOKUP(B169&amp;"|"&amp;E169,
        Calculate_cap_emi!$L$14:$L$21&amp;"|"&amp;Calculate_cap_emi!$I$14:$I$21,
        Calculate_cap_emi!$AI$14:$AI$21, "Not found", 0))</f>
        <v>4378.4516550802136</v>
      </c>
      <c r="M169" s="8">
        <f>LOOKUP(J169,Manufacture!$C$18:$N$18,Manufacture!$C$20:$N$20)</f>
        <v>1701.7868823529411</v>
      </c>
      <c r="N169" s="8" cm="1">
        <f t="array" ref="N169">_xlfn.SWITCH(K169,200,0,LOOKUP(K169,Manufacture!$C$24:$D$24,Manufacture!$C$26:$D$26))</f>
        <v>1160.7272727272727</v>
      </c>
      <c r="O169" s="5" cm="1">
        <f t="array" ref="O169">_xlfn.XLOOKUP(B169&amp;"|"&amp;E169,
        Calculate_cap_emi!$L$14:$L$21&amp;"|"&amp;Calculate_cap_emi!$I$14:$I$21,
        Calculate_cap_emi!$AI$14:$AI$21, "Not found", 0)</f>
        <v>1515.9375</v>
      </c>
      <c r="P169" s="8">
        <f t="shared" si="12"/>
        <v>4378.4516550802136</v>
      </c>
      <c r="Q169" s="8" cm="1">
        <f t="array" ref="Q169">_xlfn.SWITCH(K169,200,_xlfn.XLOOKUP(J169,Distribution!$C$18:$N$18,Distribution!$C$20:$N$20) + _xlfn.XLOOKUP(B169&amp;"|"&amp;E169,
        Calculate_cap_emi!$L$14:$L$21&amp;"|"&amp;Calculate_cap_emi!$I$14:$I$21,
        Calculate_cap_emi!$AP$14:$AP$21, "Not found", 0), LOOKUP(K169,Distribution!$C$24:$D$24,Distribution!$C$26:$D$26) + _xlfn.XLOOKUP(J169,Distribution!$C$18:$N$18,Distribution!$C$20:$N$20) + _xlfn.XLOOKUP(B169&amp;"|"&amp;E169,
        Calculate_cap_emi!$L$14:$L$21&amp;"|"&amp;Calculate_cap_emi!$I$14:$I$21,
        Calculate_cap_emi!$AP$14:$AP$21, "Not found", 0))</f>
        <v>0</v>
      </c>
      <c r="R169" s="8" cm="1">
        <f t="array" ref="R169">_xlfn.SWITCH(K169,200,_xlfn.XLOOKUP(J169,Installation!$C$18:$N$18,Installation!$C$20:$N$20) + _xlfn.XLOOKUP(B169&amp;"|"&amp;E169,
        Calculate_cap_emi!$L$14:$L$21&amp;"|"&amp;Calculate_cap_emi!$I$14:$I$21,
        Calculate_cap_emi!$AW$14:$AW$21, "Not found", 0), LOOKUP(K169,Installation!$C$24:$D$24,Installation!$C$26:$D$26) + _xlfn.XLOOKUP(J169,Installation!$C$18:$N$18,Installation!$C$20:$N$20) + _xlfn.XLOOKUP(B169&amp;"|"&amp;E169,
        Calculate_cap_emi!$L$14:$L$21&amp;"|"&amp;Calculate_cap_emi!$I$14:$I$21,
        Calculate_cap_emi!$AW$14:$AW$21, "Not found", 0))</f>
        <v>122.95988502673796</v>
      </c>
      <c r="S169" s="8" cm="1">
        <f t="array" ref="S169">_xlfn.SWITCH(K169,200,_xlfn.XLOOKUP(J169,EOL!$C$18:$N$18,EOL!$C$20:$N$20) + _xlfn.XLOOKUP(B169&amp;"|"&amp;E169,
        Calculate_cap_emi!$L$14:$L$21&amp;"|"&amp;Calculate_cap_emi!$I$14:$I$21,
        Calculate_cap_emi!$BD$14:$BD$21, "Not found", 0), LOOKUP(K169,EOL!$C$24:$D$24,EOL!$C$26:$D$26) + _xlfn.XLOOKUP(J169,EOL!$C$18:$N$18,EOL!$C$20:$N$20) + _xlfn.XLOOKUP(B169&amp;"|"&amp;E169,
        Calculate_cap_emi!$L$14:$L$21&amp;"|"&amp;Calculate_cap_emi!$I$14:$I$21,
        Calculate_cap_emi!$BD$14:$BD$21, "Not found", 0))</f>
        <v>1055.3733609625669</v>
      </c>
      <c r="T169" s="8" cm="1">
        <f t="array" ref="T169">_xlfn.SWITCH(K169,200,_xlfn.XLOOKUP(J169,Other!$C$18:$N$18,Other!$C$20:$N$20) + _xlfn.XLOOKUP(B169&amp;"|"&amp;E169,
        Calculate_cap_emi!$L$14:$L$21&amp;"|"&amp;Calculate_cap_emi!$I$14:$I$21,
        Calculate_cap_emi!$BK$14:$BK$21, "Not found", 0), LOOKUP(K169,Other!$C$24:$D$24,Other!$C$26:$D$26) + _xlfn.XLOOKUP(J169,Other!$C$18:$N$18,Other!$C$20:$N$20) + _xlfn.XLOOKUP(B169&amp;"|"&amp;E169,
        Calculate_cap_emi!$L$14:$L$21&amp;"|"&amp;Calculate_cap_emi!$I$14:$I$21,
        Calculate_cap_emi!$BK$14:$BK$21, "Not found", 0))</f>
        <v>2221.0452352941174</v>
      </c>
    </row>
    <row r="170" spans="1:20" x14ac:dyDescent="0.25">
      <c r="A170" s="5"/>
      <c r="B170" s="5" t="str">
        <f t="shared" si="10"/>
        <v>Mod-H1</v>
      </c>
      <c r="C170" s="5" t="s">
        <v>38</v>
      </c>
      <c r="D170" s="5" t="str">
        <f t="shared" si="9"/>
        <v>H1</v>
      </c>
      <c r="E170" s="5" t="s">
        <v>3</v>
      </c>
      <c r="F170" s="5" t="s">
        <v>57</v>
      </c>
      <c r="G170" s="5" t="s">
        <v>57</v>
      </c>
      <c r="H170" s="5">
        <v>11.2</v>
      </c>
      <c r="I170" s="5"/>
      <c r="J170" s="5">
        <f t="shared" si="11"/>
        <v>12</v>
      </c>
      <c r="K170" s="5">
        <v>1000</v>
      </c>
      <c r="L170" s="8" cm="1">
        <f t="array" ref="L170">_xlfn.SWITCH(K170,200,_xlfn.XLOOKUP(J170,Manufacture!$C$18:$N$18,Manufacture!$C$20:$N$20) + _xlfn.XLOOKUP(B170&amp;"|"&amp;E170,
        Calculate_cap_emi!$L$14:$L$21&amp;"|"&amp;Calculate_cap_emi!$I$14:$I$21,
        Calculate_cap_emi!$AI$14:$AI$21, "Not found", 0), LOOKUP(K170,Manufacture!$C$24:$D$24,Manufacture!$C$26:$D$26) + _xlfn.XLOOKUP(J170,Manufacture!$C$18:$N$18,Manufacture!$C$20:$N$20) + _xlfn.XLOOKUP(B170&amp;"|"&amp;E170,
        Calculate_cap_emi!$L$14:$L$21&amp;"|"&amp;Calculate_cap_emi!$I$14:$I$21,
        Calculate_cap_emi!$AI$14:$AI$21, "Not found", 0))</f>
        <v>4599.6668903743312</v>
      </c>
      <c r="M170" s="8">
        <f>LOOKUP(J170,Manufacture!$C$18:$N$18,Manufacture!$C$20:$N$20)</f>
        <v>1923.0021176470586</v>
      </c>
      <c r="N170" s="8" cm="1">
        <f t="array" ref="N170">_xlfn.SWITCH(K170,200,0,LOOKUP(K170,Manufacture!$C$24:$D$24,Manufacture!$C$26:$D$26))</f>
        <v>1160.7272727272727</v>
      </c>
      <c r="O170" s="5" cm="1">
        <f t="array" ref="O170">_xlfn.XLOOKUP(B170&amp;"|"&amp;E170,
        Calculate_cap_emi!$L$14:$L$21&amp;"|"&amp;Calculate_cap_emi!$I$14:$I$21,
        Calculate_cap_emi!$AI$14:$AI$21, "Not found", 0)</f>
        <v>1515.9375</v>
      </c>
      <c r="P170" s="8">
        <f t="shared" si="12"/>
        <v>4599.6668903743312</v>
      </c>
      <c r="Q170" s="8" cm="1">
        <f t="array" ref="Q170">_xlfn.SWITCH(K170,200,_xlfn.XLOOKUP(J170,Distribution!$C$18:$N$18,Distribution!$C$20:$N$20) + _xlfn.XLOOKUP(B170&amp;"|"&amp;E170,
        Calculate_cap_emi!$L$14:$L$21&amp;"|"&amp;Calculate_cap_emi!$I$14:$I$21,
        Calculate_cap_emi!$AP$14:$AP$21, "Not found", 0), LOOKUP(K170,Distribution!$C$24:$D$24,Distribution!$C$26:$D$26) + _xlfn.XLOOKUP(J170,Distribution!$C$18:$N$18,Distribution!$C$20:$N$20) + _xlfn.XLOOKUP(B170&amp;"|"&amp;E170,
        Calculate_cap_emi!$L$14:$L$21&amp;"|"&amp;Calculate_cap_emi!$I$14:$I$21,
        Calculate_cap_emi!$AP$14:$AP$21, "Not found", 0))</f>
        <v>0</v>
      </c>
      <c r="R170" s="8" cm="1">
        <f t="array" ref="R170">_xlfn.SWITCH(K170,200,_xlfn.XLOOKUP(J170,Installation!$C$18:$N$18,Installation!$C$20:$N$20) + _xlfn.XLOOKUP(B170&amp;"|"&amp;E170,
        Calculate_cap_emi!$L$14:$L$21&amp;"|"&amp;Calculate_cap_emi!$I$14:$I$21,
        Calculate_cap_emi!$AW$14:$AW$21, "Not found", 0), LOOKUP(K170,Installation!$C$24:$D$24,Installation!$C$26:$D$26) + _xlfn.XLOOKUP(J170,Installation!$C$18:$N$18,Installation!$C$20:$N$20) + _xlfn.XLOOKUP(B170&amp;"|"&amp;E170,
        Calculate_cap_emi!$L$14:$L$21&amp;"|"&amp;Calculate_cap_emi!$I$14:$I$21,
        Calculate_cap_emi!$AW$14:$AW$21, "Not found", 0))</f>
        <v>162.35341443850268</v>
      </c>
      <c r="S170" s="8" cm="1">
        <f t="array" ref="S170">_xlfn.SWITCH(K170,200,_xlfn.XLOOKUP(J170,EOL!$C$18:$N$18,EOL!$C$20:$N$20) + _xlfn.XLOOKUP(B170&amp;"|"&amp;E170,
        Calculate_cap_emi!$L$14:$L$21&amp;"|"&amp;Calculate_cap_emi!$I$14:$I$21,
        Calculate_cap_emi!$BD$14:$BD$21, "Not found", 0), LOOKUP(K170,EOL!$C$24:$D$24,EOL!$C$26:$D$26) + _xlfn.XLOOKUP(J170,EOL!$C$18:$N$18,EOL!$C$20:$N$20) + _xlfn.XLOOKUP(B170&amp;"|"&amp;E170,
        Calculate_cap_emi!$L$14:$L$21&amp;"|"&amp;Calculate_cap_emi!$I$14:$I$21,
        Calculate_cap_emi!$BD$14:$BD$21, "Not found", 0))</f>
        <v>1100.0440668449198</v>
      </c>
      <c r="T170" s="8" cm="1">
        <f t="array" ref="T170">_xlfn.SWITCH(K170,200,_xlfn.XLOOKUP(J170,Other!$C$18:$N$18,Other!$C$20:$N$20) + _xlfn.XLOOKUP(B170&amp;"|"&amp;E170,
        Calculate_cap_emi!$L$14:$L$21&amp;"|"&amp;Calculate_cap_emi!$I$14:$I$21,
        Calculate_cap_emi!$BK$14:$BK$21, "Not found", 0), LOOKUP(K170,Other!$C$24:$D$24,Other!$C$26:$D$26) + _xlfn.XLOOKUP(J170,Other!$C$18:$N$18,Other!$C$20:$N$20) + _xlfn.XLOOKUP(B170&amp;"|"&amp;E170,
        Calculate_cap_emi!$L$14:$L$21&amp;"|"&amp;Calculate_cap_emi!$I$14:$I$21,
        Calculate_cap_emi!$BK$14:$BK$21, "Not found", 0))</f>
        <v>2324.6098235294116</v>
      </c>
    </row>
    <row r="171" spans="1:20" x14ac:dyDescent="0.25">
      <c r="A171" s="5"/>
      <c r="B171" s="5" t="str">
        <f t="shared" si="10"/>
        <v>Mod-H1</v>
      </c>
      <c r="C171" s="5" t="s">
        <v>38</v>
      </c>
      <c r="D171" s="5" t="str">
        <f t="shared" si="9"/>
        <v>H1</v>
      </c>
      <c r="E171" s="5" t="s">
        <v>3</v>
      </c>
      <c r="F171" s="5" t="s">
        <v>57</v>
      </c>
      <c r="G171" s="5" t="s">
        <v>57</v>
      </c>
      <c r="H171" s="5">
        <v>14</v>
      </c>
      <c r="I171" s="5"/>
      <c r="J171" s="5">
        <f t="shared" si="11"/>
        <v>14</v>
      </c>
      <c r="K171" s="5">
        <v>1000</v>
      </c>
      <c r="L171" s="8" cm="1">
        <f t="array" ref="L171">_xlfn.SWITCH(K171,200,_xlfn.XLOOKUP(J171,Manufacture!$C$18:$N$18,Manufacture!$C$20:$N$20) + _xlfn.XLOOKUP(B171&amp;"|"&amp;E171,
        Calculate_cap_emi!$L$14:$L$21&amp;"|"&amp;Calculate_cap_emi!$I$14:$I$21,
        Calculate_cap_emi!$AI$14:$AI$21, "Not found", 0), LOOKUP(K171,Manufacture!$C$24:$D$24,Manufacture!$C$26:$D$26) + _xlfn.XLOOKUP(J171,Manufacture!$C$18:$N$18,Manufacture!$C$20:$N$20) + _xlfn.XLOOKUP(B171&amp;"|"&amp;E171,
        Calculate_cap_emi!$L$14:$L$21&amp;"|"&amp;Calculate_cap_emi!$I$14:$I$21,
        Calculate_cap_emi!$AI$14:$AI$21, "Not found", 0))</f>
        <v>4747.1437139037434</v>
      </c>
      <c r="M171" s="8">
        <f>LOOKUP(J171,Manufacture!$C$18:$N$18,Manufacture!$C$20:$N$20)</f>
        <v>2070.4789411764705</v>
      </c>
      <c r="N171" s="8" cm="1">
        <f t="array" ref="N171">_xlfn.SWITCH(K171,200,0,LOOKUP(K171,Manufacture!$C$24:$D$24,Manufacture!$C$26:$D$26))</f>
        <v>1160.7272727272727</v>
      </c>
      <c r="O171" s="5" cm="1">
        <f t="array" ref="O171">_xlfn.XLOOKUP(B171&amp;"|"&amp;E171,
        Calculate_cap_emi!$L$14:$L$21&amp;"|"&amp;Calculate_cap_emi!$I$14:$I$21,
        Calculate_cap_emi!$AI$14:$AI$21, "Not found", 0)</f>
        <v>1515.9375</v>
      </c>
      <c r="P171" s="8">
        <f t="shared" si="12"/>
        <v>4747.1437139037434</v>
      </c>
      <c r="Q171" s="8" cm="1">
        <f t="array" ref="Q171">_xlfn.SWITCH(K171,200,_xlfn.XLOOKUP(J171,Distribution!$C$18:$N$18,Distribution!$C$20:$N$20) + _xlfn.XLOOKUP(B171&amp;"|"&amp;E171,
        Calculate_cap_emi!$L$14:$L$21&amp;"|"&amp;Calculate_cap_emi!$I$14:$I$21,
        Calculate_cap_emi!$AP$14:$AP$21, "Not found", 0), LOOKUP(K171,Distribution!$C$24:$D$24,Distribution!$C$26:$D$26) + _xlfn.XLOOKUP(J171,Distribution!$C$18:$N$18,Distribution!$C$20:$N$20) + _xlfn.XLOOKUP(B171&amp;"|"&amp;E171,
        Calculate_cap_emi!$L$14:$L$21&amp;"|"&amp;Calculate_cap_emi!$I$14:$I$21,
        Calculate_cap_emi!$AP$14:$AP$21, "Not found", 0))</f>
        <v>0</v>
      </c>
      <c r="R171" s="8" cm="1">
        <f t="array" ref="R171">_xlfn.SWITCH(K171,200,_xlfn.XLOOKUP(J171,Installation!$C$18:$N$18,Installation!$C$20:$N$20) + _xlfn.XLOOKUP(B171&amp;"|"&amp;E171,
        Calculate_cap_emi!$L$14:$L$21&amp;"|"&amp;Calculate_cap_emi!$I$14:$I$21,
        Calculate_cap_emi!$AW$14:$AW$21, "Not found", 0), LOOKUP(K171,Installation!$C$24:$D$24,Installation!$C$26:$D$26) + _xlfn.XLOOKUP(J171,Installation!$C$18:$N$18,Installation!$C$20:$N$20) + _xlfn.XLOOKUP(B171&amp;"|"&amp;E171,
        Calculate_cap_emi!$L$14:$L$21&amp;"|"&amp;Calculate_cap_emi!$I$14:$I$21,
        Calculate_cap_emi!$AW$14:$AW$21, "Not found", 0))</f>
        <v>188.61576737967917</v>
      </c>
      <c r="S171" s="8" cm="1">
        <f t="array" ref="S171">_xlfn.SWITCH(K171,200,_xlfn.XLOOKUP(J171,EOL!$C$18:$N$18,EOL!$C$20:$N$20) + _xlfn.XLOOKUP(B171&amp;"|"&amp;E171,
        Calculate_cap_emi!$L$14:$L$21&amp;"|"&amp;Calculate_cap_emi!$I$14:$I$21,
        Calculate_cap_emi!$BD$14:$BD$21, "Not found", 0), LOOKUP(K171,EOL!$C$24:$D$24,EOL!$C$26:$D$26) + _xlfn.XLOOKUP(J171,EOL!$C$18:$N$18,EOL!$C$20:$N$20) + _xlfn.XLOOKUP(B171&amp;"|"&amp;E171,
        Calculate_cap_emi!$L$14:$L$21&amp;"|"&amp;Calculate_cap_emi!$I$14:$I$21,
        Calculate_cap_emi!$BD$14:$BD$21, "Not found", 0))</f>
        <v>1129.824537433155</v>
      </c>
      <c r="T171" s="8" cm="1">
        <f t="array" ref="T171">_xlfn.SWITCH(K171,200,_xlfn.XLOOKUP(J171,Other!$C$18:$N$18,Other!$C$20:$N$20) + _xlfn.XLOOKUP(B171&amp;"|"&amp;E171,
        Calculate_cap_emi!$L$14:$L$21&amp;"|"&amp;Calculate_cap_emi!$I$14:$I$21,
        Calculate_cap_emi!$BK$14:$BK$21, "Not found", 0), LOOKUP(K171,Other!$C$24:$D$24,Other!$C$26:$D$26) + _xlfn.XLOOKUP(J171,Other!$C$18:$N$18,Other!$C$20:$N$20) + _xlfn.XLOOKUP(B171&amp;"|"&amp;E171,
        Calculate_cap_emi!$L$14:$L$21&amp;"|"&amp;Calculate_cap_emi!$I$14:$I$21,
        Calculate_cap_emi!$BK$14:$BK$21, "Not found", 0))</f>
        <v>2393.6528823529416</v>
      </c>
    </row>
    <row r="172" spans="1:20" x14ac:dyDescent="0.25">
      <c r="A172" s="5"/>
      <c r="B172" s="5" t="str">
        <f t="shared" si="10"/>
        <v>Mass-H1</v>
      </c>
      <c r="C172" s="5" t="s">
        <v>37</v>
      </c>
      <c r="D172" s="5" t="str">
        <f t="shared" si="9"/>
        <v>H1</v>
      </c>
      <c r="E172" s="5" t="s">
        <v>11</v>
      </c>
      <c r="F172" s="5" t="s">
        <v>54</v>
      </c>
      <c r="G172" s="5" t="s">
        <v>54</v>
      </c>
      <c r="H172" s="5">
        <v>8.5</v>
      </c>
      <c r="I172" s="5"/>
      <c r="J172" s="5">
        <f t="shared" si="11"/>
        <v>9</v>
      </c>
      <c r="K172" s="5">
        <v>200</v>
      </c>
      <c r="L172" s="8" cm="1">
        <f t="array" ref="L172">_xlfn.SWITCH(K172,200,_xlfn.XLOOKUP(J172,Manufacture!$C$18:$N$18,Manufacture!$C$20:$N$20) + _xlfn.XLOOKUP(B172&amp;"|"&amp;E172,
        Calculate_cap_emi!$L$14:$L$21&amp;"|"&amp;Calculate_cap_emi!$I$14:$I$21,
        Calculate_cap_emi!$AI$14:$AI$21, "Not found", 0), LOOKUP(K172,Manufacture!$C$24:$D$24,Manufacture!$C$26:$D$26) + _xlfn.XLOOKUP(J172,Manufacture!$C$18:$N$18,Manufacture!$C$20:$N$20) + _xlfn.XLOOKUP(B172&amp;"|"&amp;E172,
        Calculate_cap_emi!$L$14:$L$21&amp;"|"&amp;Calculate_cap_emi!$I$14:$I$21,
        Calculate_cap_emi!$AI$14:$AI$21, "Not found", 0))</f>
        <v>2738.6618823529411</v>
      </c>
      <c r="M172" s="8">
        <f>LOOKUP(J172,Manufacture!$C$18:$N$18,Manufacture!$C$20:$N$20)</f>
        <v>1701.7868823529411</v>
      </c>
      <c r="N172" s="8" cm="1">
        <f t="array" ref="N172">_xlfn.SWITCH(K172,200,0,LOOKUP(K172,Manufacture!$C$24:$D$24,Manufacture!$C$26:$D$26))</f>
        <v>0</v>
      </c>
      <c r="O172" s="5" cm="1">
        <f t="array" ref="O172">_xlfn.XLOOKUP(B172&amp;"|"&amp;E172,
        Calculate_cap_emi!$L$14:$L$21&amp;"|"&amp;Calculate_cap_emi!$I$14:$I$21,
        Calculate_cap_emi!$AI$14:$AI$21, "Not found", 0)</f>
        <v>1036.875</v>
      </c>
      <c r="P172" s="8">
        <f t="shared" si="12"/>
        <v>2738.6618823529411</v>
      </c>
      <c r="Q172" s="8" cm="1">
        <f t="array" ref="Q172">_xlfn.SWITCH(K172,200,_xlfn.XLOOKUP(J172,Distribution!$C$18:$N$18,Distribution!$C$20:$N$20) + _xlfn.XLOOKUP(B172&amp;"|"&amp;E172,
        Calculate_cap_emi!$L$14:$L$21&amp;"|"&amp;Calculate_cap_emi!$I$14:$I$21,
        Calculate_cap_emi!$AP$14:$AP$21, "Not found", 0), LOOKUP(K172,Distribution!$C$24:$D$24,Distribution!$C$26:$D$26) + _xlfn.XLOOKUP(J172,Distribution!$C$18:$N$18,Distribution!$C$20:$N$20) + _xlfn.XLOOKUP(B172&amp;"|"&amp;E172,
        Calculate_cap_emi!$L$14:$L$21&amp;"|"&amp;Calculate_cap_emi!$I$14:$I$21,
        Calculate_cap_emi!$AP$14:$AP$21, "Not found", 0))</f>
        <v>0</v>
      </c>
      <c r="R172" s="8" cm="1">
        <f t="array" ref="R172">_xlfn.SWITCH(K172,200,_xlfn.XLOOKUP(J172,Installation!$C$18:$N$18,Installation!$C$20:$N$20) + _xlfn.XLOOKUP(B172&amp;"|"&amp;E172,
        Calculate_cap_emi!$L$14:$L$21&amp;"|"&amp;Calculate_cap_emi!$I$14:$I$21,
        Calculate_cap_emi!$AW$14:$AW$21, "Not found", 0), LOOKUP(K172,Installation!$C$24:$D$24,Installation!$C$26:$D$26) + _xlfn.XLOOKUP(J172,Installation!$C$18:$N$18,Installation!$C$20:$N$20) + _xlfn.XLOOKUP(B172&amp;"|"&amp;E172,
        Calculate_cap_emi!$L$14:$L$21&amp;"|"&amp;Calculate_cap_emi!$I$14:$I$21,
        Calculate_cap_emi!$AW$14:$AW$21, "Not found", 0))</f>
        <v>103.98829411764706</v>
      </c>
      <c r="S172" s="8" cm="1">
        <f t="array" ref="S172">_xlfn.SWITCH(K172,200,_xlfn.XLOOKUP(J172,EOL!$C$18:$N$18,EOL!$C$20:$N$20) + _xlfn.XLOOKUP(B172&amp;"|"&amp;E172,
        Calculate_cap_emi!$L$14:$L$21&amp;"|"&amp;Calculate_cap_emi!$I$14:$I$21,
        Calculate_cap_emi!$BD$14:$BD$21, "Not found", 0), LOOKUP(K172,EOL!$C$24:$D$24,EOL!$C$26:$D$26) + _xlfn.XLOOKUP(J172,EOL!$C$18:$N$18,EOL!$C$20:$N$20) + _xlfn.XLOOKUP(B172&amp;"|"&amp;E172,
        Calculate_cap_emi!$L$14:$L$21&amp;"|"&amp;Calculate_cap_emi!$I$14:$I$21,
        Calculate_cap_emi!$BD$14:$BD$21, "Not found", 0))</f>
        <v>476.08358823529414</v>
      </c>
      <c r="T172" s="8" cm="1">
        <f t="array" ref="T172">_xlfn.SWITCH(K172,200,_xlfn.XLOOKUP(J172,Other!$C$18:$N$18,Other!$C$20:$N$20) + _xlfn.XLOOKUP(B172&amp;"|"&amp;E172,
        Calculate_cap_emi!$L$14:$L$21&amp;"|"&amp;Calculate_cap_emi!$I$14:$I$21,
        Calculate_cap_emi!$BK$14:$BK$21, "Not found", 0), LOOKUP(K172,Other!$C$24:$D$24,Other!$C$26:$D$26) + _xlfn.XLOOKUP(J172,Other!$C$18:$N$18,Other!$C$20:$N$20) + _xlfn.XLOOKUP(B172&amp;"|"&amp;E172,
        Calculate_cap_emi!$L$14:$L$21&amp;"|"&amp;Calculate_cap_emi!$I$14:$I$21,
        Calculate_cap_emi!$BK$14:$BK$21, "Not found", 0))</f>
        <v>1787.9202352941177</v>
      </c>
    </row>
    <row r="173" spans="1:20" x14ac:dyDescent="0.25">
      <c r="A173" s="5"/>
      <c r="B173" s="5" t="str">
        <f t="shared" si="10"/>
        <v>Mass-H1</v>
      </c>
      <c r="C173" s="5" t="s">
        <v>37</v>
      </c>
      <c r="D173" s="5" t="str">
        <f t="shared" si="9"/>
        <v>H1</v>
      </c>
      <c r="E173" s="5" t="s">
        <v>11</v>
      </c>
      <c r="F173" s="5" t="s">
        <v>54</v>
      </c>
      <c r="G173" s="5" t="s">
        <v>54</v>
      </c>
      <c r="H173" s="5">
        <v>11.2</v>
      </c>
      <c r="I173" s="5"/>
      <c r="J173" s="5">
        <f t="shared" si="11"/>
        <v>12</v>
      </c>
      <c r="K173" s="5">
        <v>200</v>
      </c>
      <c r="L173" s="8" cm="1">
        <f t="array" ref="L173">_xlfn.SWITCH(K173,200,_xlfn.XLOOKUP(J173,Manufacture!$C$18:$N$18,Manufacture!$C$20:$N$20) + _xlfn.XLOOKUP(B173&amp;"|"&amp;E173,
        Calculate_cap_emi!$L$14:$L$21&amp;"|"&amp;Calculate_cap_emi!$I$14:$I$21,
        Calculate_cap_emi!$AI$14:$AI$21, "Not found", 0), LOOKUP(K173,Manufacture!$C$24:$D$24,Manufacture!$C$26:$D$26) + _xlfn.XLOOKUP(J173,Manufacture!$C$18:$N$18,Manufacture!$C$20:$N$20) + _xlfn.XLOOKUP(B173&amp;"|"&amp;E173,
        Calculate_cap_emi!$L$14:$L$21&amp;"|"&amp;Calculate_cap_emi!$I$14:$I$21,
        Calculate_cap_emi!$AI$14:$AI$21, "Not found", 0))</f>
        <v>2959.8771176470586</v>
      </c>
      <c r="M173" s="8">
        <f>LOOKUP(J173,Manufacture!$C$18:$N$18,Manufacture!$C$20:$N$20)</f>
        <v>1923.0021176470586</v>
      </c>
      <c r="N173" s="8" cm="1">
        <f t="array" ref="N173">_xlfn.SWITCH(K173,200,0,LOOKUP(K173,Manufacture!$C$24:$D$24,Manufacture!$C$26:$D$26))</f>
        <v>0</v>
      </c>
      <c r="O173" s="5" cm="1">
        <f t="array" ref="O173">_xlfn.XLOOKUP(B173&amp;"|"&amp;E173,
        Calculate_cap_emi!$L$14:$L$21&amp;"|"&amp;Calculate_cap_emi!$I$14:$I$21,
        Calculate_cap_emi!$AI$14:$AI$21, "Not found", 0)</f>
        <v>1036.875</v>
      </c>
      <c r="P173" s="8">
        <f t="shared" si="12"/>
        <v>2959.8771176470586</v>
      </c>
      <c r="Q173" s="8" cm="1">
        <f t="array" ref="Q173">_xlfn.SWITCH(K173,200,_xlfn.XLOOKUP(J173,Distribution!$C$18:$N$18,Distribution!$C$20:$N$20) + _xlfn.XLOOKUP(B173&amp;"|"&amp;E173,
        Calculate_cap_emi!$L$14:$L$21&amp;"|"&amp;Calculate_cap_emi!$I$14:$I$21,
        Calculate_cap_emi!$AP$14:$AP$21, "Not found", 0), LOOKUP(K173,Distribution!$C$24:$D$24,Distribution!$C$26:$D$26) + _xlfn.XLOOKUP(J173,Distribution!$C$18:$N$18,Distribution!$C$20:$N$20) + _xlfn.XLOOKUP(B173&amp;"|"&amp;E173,
        Calculate_cap_emi!$L$14:$L$21&amp;"|"&amp;Calculate_cap_emi!$I$14:$I$21,
        Calculate_cap_emi!$AP$14:$AP$21, "Not found", 0))</f>
        <v>0</v>
      </c>
      <c r="R173" s="8" cm="1">
        <f t="array" ref="R173">_xlfn.SWITCH(K173,200,_xlfn.XLOOKUP(J173,Installation!$C$18:$N$18,Installation!$C$20:$N$20) + _xlfn.XLOOKUP(B173&amp;"|"&amp;E173,
        Calculate_cap_emi!$L$14:$L$21&amp;"|"&amp;Calculate_cap_emi!$I$14:$I$21,
        Calculate_cap_emi!$AW$14:$AW$21, "Not found", 0), LOOKUP(K173,Installation!$C$24:$D$24,Installation!$C$26:$D$26) + _xlfn.XLOOKUP(J173,Installation!$C$18:$N$18,Installation!$C$20:$N$20) + _xlfn.XLOOKUP(B173&amp;"|"&amp;E173,
        Calculate_cap_emi!$L$14:$L$21&amp;"|"&amp;Calculate_cap_emi!$I$14:$I$21,
        Calculate_cap_emi!$AW$14:$AW$21, "Not found", 0))</f>
        <v>143.38182352941178</v>
      </c>
      <c r="S173" s="8" cm="1">
        <f t="array" ref="S173">_xlfn.SWITCH(K173,200,_xlfn.XLOOKUP(J173,EOL!$C$18:$N$18,EOL!$C$20:$N$20) + _xlfn.XLOOKUP(B173&amp;"|"&amp;E173,
        Calculate_cap_emi!$L$14:$L$21&amp;"|"&amp;Calculate_cap_emi!$I$14:$I$21,
        Calculate_cap_emi!$BD$14:$BD$21, "Not found", 0), LOOKUP(K173,EOL!$C$24:$D$24,EOL!$C$26:$D$26) + _xlfn.XLOOKUP(J173,EOL!$C$18:$N$18,EOL!$C$20:$N$20) + _xlfn.XLOOKUP(B173&amp;"|"&amp;E173,
        Calculate_cap_emi!$L$14:$L$21&amp;"|"&amp;Calculate_cap_emi!$I$14:$I$21,
        Calculate_cap_emi!$BD$14:$BD$21, "Not found", 0))</f>
        <v>520.75429411764708</v>
      </c>
      <c r="T173" s="8" cm="1">
        <f t="array" ref="T173">_xlfn.SWITCH(K173,200,_xlfn.XLOOKUP(J173,Other!$C$18:$N$18,Other!$C$20:$N$20) + _xlfn.XLOOKUP(B173&amp;"|"&amp;E173,
        Calculate_cap_emi!$L$14:$L$21&amp;"|"&amp;Calculate_cap_emi!$I$14:$I$21,
        Calculate_cap_emi!$BK$14:$BK$21, "Not found", 0), LOOKUP(K173,Other!$C$24:$D$24,Other!$C$26:$D$26) + _xlfn.XLOOKUP(J173,Other!$C$18:$N$18,Other!$C$20:$N$20) + _xlfn.XLOOKUP(B173&amp;"|"&amp;E173,
        Calculate_cap_emi!$L$14:$L$21&amp;"|"&amp;Calculate_cap_emi!$I$14:$I$21,
        Calculate_cap_emi!$BK$14:$BK$21, "Not found", 0))</f>
        <v>1891.4848235294116</v>
      </c>
    </row>
    <row r="174" spans="1:20" x14ac:dyDescent="0.25">
      <c r="A174" s="5"/>
      <c r="B174" s="5" t="str">
        <f t="shared" si="10"/>
        <v>Mass-H1</v>
      </c>
      <c r="C174" s="5" t="s">
        <v>37</v>
      </c>
      <c r="D174" s="5" t="str">
        <f t="shared" si="9"/>
        <v>H1</v>
      </c>
      <c r="E174" s="5" t="s">
        <v>11</v>
      </c>
      <c r="F174" s="5" t="s">
        <v>54</v>
      </c>
      <c r="G174" s="5" t="s">
        <v>54</v>
      </c>
      <c r="H174" s="5">
        <v>14</v>
      </c>
      <c r="I174" s="5"/>
      <c r="J174" s="5">
        <f t="shared" si="11"/>
        <v>14</v>
      </c>
      <c r="K174" s="5">
        <v>200</v>
      </c>
      <c r="L174" s="8" cm="1">
        <f t="array" ref="L174">_xlfn.SWITCH(K174,200,_xlfn.XLOOKUP(J174,Manufacture!$C$18:$N$18,Manufacture!$C$20:$N$20) + _xlfn.XLOOKUP(B174&amp;"|"&amp;E174,
        Calculate_cap_emi!$L$14:$L$21&amp;"|"&amp;Calculate_cap_emi!$I$14:$I$21,
        Calculate_cap_emi!$AI$14:$AI$21, "Not found", 0), LOOKUP(K174,Manufacture!$C$24:$D$24,Manufacture!$C$26:$D$26) + _xlfn.XLOOKUP(J174,Manufacture!$C$18:$N$18,Manufacture!$C$20:$N$20) + _xlfn.XLOOKUP(B174&amp;"|"&amp;E174,
        Calculate_cap_emi!$L$14:$L$21&amp;"|"&amp;Calculate_cap_emi!$I$14:$I$21,
        Calculate_cap_emi!$AI$14:$AI$21, "Not found", 0))</f>
        <v>3107.3539411764705</v>
      </c>
      <c r="M174" s="8">
        <f>LOOKUP(J174,Manufacture!$C$18:$N$18,Manufacture!$C$20:$N$20)</f>
        <v>2070.4789411764705</v>
      </c>
      <c r="N174" s="8" cm="1">
        <f t="array" ref="N174">_xlfn.SWITCH(K174,200,0,LOOKUP(K174,Manufacture!$C$24:$D$24,Manufacture!$C$26:$D$26))</f>
        <v>0</v>
      </c>
      <c r="O174" s="5" cm="1">
        <f t="array" ref="O174">_xlfn.XLOOKUP(B174&amp;"|"&amp;E174,
        Calculate_cap_emi!$L$14:$L$21&amp;"|"&amp;Calculate_cap_emi!$I$14:$I$21,
        Calculate_cap_emi!$AI$14:$AI$21, "Not found", 0)</f>
        <v>1036.875</v>
      </c>
      <c r="P174" s="8">
        <f t="shared" si="12"/>
        <v>3107.3539411764705</v>
      </c>
      <c r="Q174" s="8" cm="1">
        <f t="array" ref="Q174">_xlfn.SWITCH(K174,200,_xlfn.XLOOKUP(J174,Distribution!$C$18:$N$18,Distribution!$C$20:$N$20) + _xlfn.XLOOKUP(B174&amp;"|"&amp;E174,
        Calculate_cap_emi!$L$14:$L$21&amp;"|"&amp;Calculate_cap_emi!$I$14:$I$21,
        Calculate_cap_emi!$AP$14:$AP$21, "Not found", 0), LOOKUP(K174,Distribution!$C$24:$D$24,Distribution!$C$26:$D$26) + _xlfn.XLOOKUP(J174,Distribution!$C$18:$N$18,Distribution!$C$20:$N$20) + _xlfn.XLOOKUP(B174&amp;"|"&amp;E174,
        Calculate_cap_emi!$L$14:$L$21&amp;"|"&amp;Calculate_cap_emi!$I$14:$I$21,
        Calculate_cap_emi!$AP$14:$AP$21, "Not found", 0))</f>
        <v>0</v>
      </c>
      <c r="R174" s="8" cm="1">
        <f t="array" ref="R174">_xlfn.SWITCH(K174,200,_xlfn.XLOOKUP(J174,Installation!$C$18:$N$18,Installation!$C$20:$N$20) + _xlfn.XLOOKUP(B174&amp;"|"&amp;E174,
        Calculate_cap_emi!$L$14:$L$21&amp;"|"&amp;Calculate_cap_emi!$I$14:$I$21,
        Calculate_cap_emi!$AW$14:$AW$21, "Not found", 0), LOOKUP(K174,Installation!$C$24:$D$24,Installation!$C$26:$D$26) + _xlfn.XLOOKUP(J174,Installation!$C$18:$N$18,Installation!$C$20:$N$20) + _xlfn.XLOOKUP(B174&amp;"|"&amp;E174,
        Calculate_cap_emi!$L$14:$L$21&amp;"|"&amp;Calculate_cap_emi!$I$14:$I$21,
        Calculate_cap_emi!$AW$14:$AW$21, "Not found", 0))</f>
        <v>169.64417647058826</v>
      </c>
      <c r="S174" s="8" cm="1">
        <f t="array" ref="S174">_xlfn.SWITCH(K174,200,_xlfn.XLOOKUP(J174,EOL!$C$18:$N$18,EOL!$C$20:$N$20) + _xlfn.XLOOKUP(B174&amp;"|"&amp;E174,
        Calculate_cap_emi!$L$14:$L$21&amp;"|"&amp;Calculate_cap_emi!$I$14:$I$21,
        Calculate_cap_emi!$BD$14:$BD$21, "Not found", 0), LOOKUP(K174,EOL!$C$24:$D$24,EOL!$C$26:$D$26) + _xlfn.XLOOKUP(J174,EOL!$C$18:$N$18,EOL!$C$20:$N$20) + _xlfn.XLOOKUP(B174&amp;"|"&amp;E174,
        Calculate_cap_emi!$L$14:$L$21&amp;"|"&amp;Calculate_cap_emi!$I$14:$I$21,
        Calculate_cap_emi!$BD$14:$BD$21, "Not found", 0))</f>
        <v>550.53476470588225</v>
      </c>
      <c r="T174" s="8" cm="1">
        <f t="array" ref="T174">_xlfn.SWITCH(K174,200,_xlfn.XLOOKUP(J174,Other!$C$18:$N$18,Other!$C$20:$N$20) + _xlfn.XLOOKUP(B174&amp;"|"&amp;E174,
        Calculate_cap_emi!$L$14:$L$21&amp;"|"&amp;Calculate_cap_emi!$I$14:$I$21,
        Calculate_cap_emi!$BK$14:$BK$21, "Not found", 0), LOOKUP(K174,Other!$C$24:$D$24,Other!$C$26:$D$26) + _xlfn.XLOOKUP(J174,Other!$C$18:$N$18,Other!$C$20:$N$20) + _xlfn.XLOOKUP(B174&amp;"|"&amp;E174,
        Calculate_cap_emi!$L$14:$L$21&amp;"|"&amp;Calculate_cap_emi!$I$14:$I$21,
        Calculate_cap_emi!$BK$14:$BK$21, "Not found", 0))</f>
        <v>1960.5278823529413</v>
      </c>
    </row>
    <row r="175" spans="1:20" x14ac:dyDescent="0.25">
      <c r="A175" s="5"/>
      <c r="B175" s="5" t="str">
        <f t="shared" si="10"/>
        <v>Mass-H1</v>
      </c>
      <c r="C175" s="5" t="s">
        <v>37</v>
      </c>
      <c r="D175" s="5" t="str">
        <f t="shared" si="9"/>
        <v>H1</v>
      </c>
      <c r="E175" s="5" t="s">
        <v>11</v>
      </c>
      <c r="F175" s="5" t="s">
        <v>55</v>
      </c>
      <c r="G175" s="5" t="s">
        <v>55</v>
      </c>
      <c r="H175" s="5">
        <v>5</v>
      </c>
      <c r="I175" s="5"/>
      <c r="J175" s="5">
        <f t="shared" si="11"/>
        <v>5</v>
      </c>
      <c r="K175" s="5">
        <v>500</v>
      </c>
      <c r="L175" s="8" cm="1">
        <f t="array" ref="L175">_xlfn.SWITCH(K175,200,_xlfn.XLOOKUP(J175,Manufacture!$C$18:$N$18,Manufacture!$C$20:$N$20) + _xlfn.XLOOKUP(B175&amp;"|"&amp;E175,
        Calculate_cap_emi!$L$14:$L$21&amp;"|"&amp;Calculate_cap_emi!$I$14:$I$21,
        Calculate_cap_emi!$AI$14:$AI$21, "Not found", 0), LOOKUP(K175,Manufacture!$C$24:$D$24,Manufacture!$C$26:$D$26) + _xlfn.XLOOKUP(J175,Manufacture!$C$18:$N$18,Manufacture!$C$20:$N$20) + _xlfn.XLOOKUP(B175&amp;"|"&amp;E175,
        Calculate_cap_emi!$L$14:$L$21&amp;"|"&amp;Calculate_cap_emi!$I$14:$I$21,
        Calculate_cap_emi!$AI$14:$AI$21, "Not found", 0))</f>
        <v>2949.6173262032089</v>
      </c>
      <c r="M175" s="8">
        <f>LOOKUP(J175,Manufacture!$C$18:$N$18,Manufacture!$C$20:$N$20)</f>
        <v>1406.8332352941177</v>
      </c>
      <c r="N175" s="8" cm="1">
        <f t="array" ref="N175">_xlfn.SWITCH(K175,200,0,LOOKUP(K175,Manufacture!$C$24:$D$24,Manufacture!$C$26:$D$26))</f>
        <v>505.90909090909093</v>
      </c>
      <c r="O175" s="5" cm="1">
        <f t="array" ref="O175">_xlfn.XLOOKUP(B175&amp;"|"&amp;E175,
        Calculate_cap_emi!$L$14:$L$21&amp;"|"&amp;Calculate_cap_emi!$I$14:$I$21,
        Calculate_cap_emi!$AI$14:$AI$21, "Not found", 0)</f>
        <v>1036.875</v>
      </c>
      <c r="P175" s="8">
        <f t="shared" si="12"/>
        <v>2949.6173262032089</v>
      </c>
      <c r="Q175" s="8" cm="1">
        <f t="array" ref="Q175">_xlfn.SWITCH(K175,200,_xlfn.XLOOKUP(J175,Distribution!$C$18:$N$18,Distribution!$C$20:$N$20) + _xlfn.XLOOKUP(B175&amp;"|"&amp;E175,
        Calculate_cap_emi!$L$14:$L$21&amp;"|"&amp;Calculate_cap_emi!$I$14:$I$21,
        Calculate_cap_emi!$AP$14:$AP$21, "Not found", 0), LOOKUP(K175,Distribution!$C$24:$D$24,Distribution!$C$26:$D$26) + _xlfn.XLOOKUP(J175,Distribution!$C$18:$N$18,Distribution!$C$20:$N$20) + _xlfn.XLOOKUP(B175&amp;"|"&amp;E175,
        Calculate_cap_emi!$L$14:$L$21&amp;"|"&amp;Calculate_cap_emi!$I$14:$I$21,
        Calculate_cap_emi!$AP$14:$AP$21, "Not found", 0))</f>
        <v>0</v>
      </c>
      <c r="R175" s="8" cm="1">
        <f t="array" ref="R175">_xlfn.SWITCH(K175,200,_xlfn.XLOOKUP(J175,Installation!$C$18:$N$18,Installation!$C$20:$N$20) + _xlfn.XLOOKUP(B175&amp;"|"&amp;E175,
        Calculate_cap_emi!$L$14:$L$21&amp;"|"&amp;Calculate_cap_emi!$I$14:$I$21,
        Calculate_cap_emi!$AW$14:$AW$21, "Not found", 0), LOOKUP(K175,Installation!$C$24:$D$24,Installation!$C$26:$D$26) + _xlfn.XLOOKUP(J175,Installation!$C$18:$N$18,Installation!$C$20:$N$20) + _xlfn.XLOOKUP(B175&amp;"|"&amp;E175,
        Calculate_cap_emi!$L$14:$L$21&amp;"|"&amp;Calculate_cap_emi!$I$14:$I$21,
        Calculate_cap_emi!$AW$14:$AW$21, "Not found", 0))</f>
        <v>62.918133689839578</v>
      </c>
      <c r="S175" s="8" cm="1">
        <f t="array" ref="S175">_xlfn.SWITCH(K175,200,_xlfn.XLOOKUP(J175,EOL!$C$18:$N$18,EOL!$C$20:$N$20) + _xlfn.XLOOKUP(B175&amp;"|"&amp;E175,
        Calculate_cap_emi!$L$14:$L$21&amp;"|"&amp;Calculate_cap_emi!$I$14:$I$21,
        Calculate_cap_emi!$BD$14:$BD$21, "Not found", 0), LOOKUP(K175,EOL!$C$24:$D$24,EOL!$C$26:$D$26) + _xlfn.XLOOKUP(J175,EOL!$C$18:$N$18,EOL!$C$20:$N$20) + _xlfn.XLOOKUP(B175&amp;"|"&amp;E175,
        Calculate_cap_emi!$L$14:$L$21&amp;"|"&amp;Calculate_cap_emi!$I$14:$I$21,
        Calculate_cap_emi!$BD$14:$BD$21, "Not found", 0))</f>
        <v>630.34082887700538</v>
      </c>
      <c r="T175" s="8" cm="1">
        <f t="array" ref="T175">_xlfn.SWITCH(K175,200,_xlfn.XLOOKUP(J175,Other!$C$18:$N$18,Other!$C$20:$N$20) + _xlfn.XLOOKUP(B175&amp;"|"&amp;E175,
        Calculate_cap_emi!$L$14:$L$21&amp;"|"&amp;Calculate_cap_emi!$I$14:$I$21,
        Calculate_cap_emi!$BK$14:$BK$21, "Not found", 0), LOOKUP(K175,Other!$C$24:$D$24,Other!$C$26:$D$26) + _xlfn.XLOOKUP(J175,Other!$C$18:$N$18,Other!$C$20:$N$20) + _xlfn.XLOOKUP(B175&amp;"|"&amp;E175,
        Calculate_cap_emi!$L$14:$L$21&amp;"|"&amp;Calculate_cap_emi!$I$14:$I$21,
        Calculate_cap_emi!$BK$14:$BK$21, "Not found", 0))</f>
        <v>1649.834117647059</v>
      </c>
    </row>
    <row r="176" spans="1:20" x14ac:dyDescent="0.25">
      <c r="A176" s="5"/>
      <c r="B176" s="5" t="str">
        <f t="shared" si="10"/>
        <v>Mass-H1</v>
      </c>
      <c r="C176" s="5" t="s">
        <v>37</v>
      </c>
      <c r="D176" s="5" t="str">
        <f t="shared" si="9"/>
        <v>H1</v>
      </c>
      <c r="E176" s="5" t="s">
        <v>11</v>
      </c>
      <c r="F176" s="5" t="s">
        <v>55</v>
      </c>
      <c r="G176" s="5" t="s">
        <v>55</v>
      </c>
      <c r="H176" s="5">
        <v>6</v>
      </c>
      <c r="I176" s="5"/>
      <c r="J176" s="5">
        <f t="shared" si="11"/>
        <v>6</v>
      </c>
      <c r="K176" s="5">
        <v>500</v>
      </c>
      <c r="L176" s="8" cm="1">
        <f t="array" ref="L176">_xlfn.SWITCH(K176,200,_xlfn.XLOOKUP(J176,Manufacture!$C$18:$N$18,Manufacture!$C$20:$N$20) + _xlfn.XLOOKUP(B176&amp;"|"&amp;E176,
        Calculate_cap_emi!$L$14:$L$21&amp;"|"&amp;Calculate_cap_emi!$I$14:$I$21,
        Calculate_cap_emi!$AI$14:$AI$21, "Not found", 0), LOOKUP(K176,Manufacture!$C$24:$D$24,Manufacture!$C$26:$D$26) + _xlfn.XLOOKUP(J176,Manufacture!$C$18:$N$18,Manufacture!$C$20:$N$20) + _xlfn.XLOOKUP(B176&amp;"|"&amp;E176,
        Calculate_cap_emi!$L$14:$L$21&amp;"|"&amp;Calculate_cap_emi!$I$14:$I$21,
        Calculate_cap_emi!$AI$14:$AI$21, "Not found", 0))</f>
        <v>3023.3557379679146</v>
      </c>
      <c r="M176" s="8">
        <f>LOOKUP(J176,Manufacture!$C$18:$N$18,Manufacture!$C$20:$N$20)</f>
        <v>1480.5716470588236</v>
      </c>
      <c r="N176" s="8" cm="1">
        <f t="array" ref="N176">_xlfn.SWITCH(K176,200,0,LOOKUP(K176,Manufacture!$C$24:$D$24,Manufacture!$C$26:$D$26))</f>
        <v>505.90909090909093</v>
      </c>
      <c r="O176" s="5" cm="1">
        <f t="array" ref="O176">_xlfn.XLOOKUP(B176&amp;"|"&amp;E176,
        Calculate_cap_emi!$L$14:$L$21&amp;"|"&amp;Calculate_cap_emi!$I$14:$I$21,
        Calculate_cap_emi!$AI$14:$AI$21, "Not found", 0)</f>
        <v>1036.875</v>
      </c>
      <c r="P176" s="8">
        <f t="shared" si="12"/>
        <v>3023.3557379679146</v>
      </c>
      <c r="Q176" s="8" cm="1">
        <f t="array" ref="Q176">_xlfn.SWITCH(K176,200,_xlfn.XLOOKUP(J176,Distribution!$C$18:$N$18,Distribution!$C$20:$N$20) + _xlfn.XLOOKUP(B176&amp;"|"&amp;E176,
        Calculate_cap_emi!$L$14:$L$21&amp;"|"&amp;Calculate_cap_emi!$I$14:$I$21,
        Calculate_cap_emi!$AP$14:$AP$21, "Not found", 0), LOOKUP(K176,Distribution!$C$24:$D$24,Distribution!$C$26:$D$26) + _xlfn.XLOOKUP(J176,Distribution!$C$18:$N$18,Distribution!$C$20:$N$20) + _xlfn.XLOOKUP(B176&amp;"|"&amp;E176,
        Calculate_cap_emi!$L$14:$L$21&amp;"|"&amp;Calculate_cap_emi!$I$14:$I$21,
        Calculate_cap_emi!$AP$14:$AP$21, "Not found", 0))</f>
        <v>0</v>
      </c>
      <c r="R176" s="8" cm="1">
        <f t="array" ref="R176">_xlfn.SWITCH(K176,200,_xlfn.XLOOKUP(J176,Installation!$C$18:$N$18,Installation!$C$20:$N$20) + _xlfn.XLOOKUP(B176&amp;"|"&amp;E176,
        Calculate_cap_emi!$L$14:$L$21&amp;"|"&amp;Calculate_cap_emi!$I$14:$I$21,
        Calculate_cap_emi!$AW$14:$AW$21, "Not found", 0), LOOKUP(K176,Installation!$C$24:$D$24,Installation!$C$26:$D$26) + _xlfn.XLOOKUP(J176,Installation!$C$18:$N$18,Installation!$C$20:$N$20) + _xlfn.XLOOKUP(B176&amp;"|"&amp;E176,
        Calculate_cap_emi!$L$14:$L$21&amp;"|"&amp;Calculate_cap_emi!$I$14:$I$21,
        Calculate_cap_emi!$AW$14:$AW$21, "Not found", 0))</f>
        <v>76.049310160427808</v>
      </c>
      <c r="S176" s="8" cm="1">
        <f t="array" ref="S176">_xlfn.SWITCH(K176,200,_xlfn.XLOOKUP(J176,EOL!$C$18:$N$18,EOL!$C$20:$N$20) + _xlfn.XLOOKUP(B176&amp;"|"&amp;E176,
        Calculate_cap_emi!$L$14:$L$21&amp;"|"&amp;Calculate_cap_emi!$I$14:$I$21,
        Calculate_cap_emi!$BD$14:$BD$21, "Not found", 0), LOOKUP(K176,EOL!$C$24:$D$24,EOL!$C$26:$D$26) + _xlfn.XLOOKUP(J176,EOL!$C$18:$N$18,EOL!$C$20:$N$20) + _xlfn.XLOOKUP(B176&amp;"|"&amp;E176,
        Calculate_cap_emi!$L$14:$L$21&amp;"|"&amp;Calculate_cap_emi!$I$14:$I$21,
        Calculate_cap_emi!$BD$14:$BD$21, "Not found", 0))</f>
        <v>645.23106417112297</v>
      </c>
      <c r="T176" s="8" cm="1">
        <f t="array" ref="T176">_xlfn.SWITCH(K176,200,_xlfn.XLOOKUP(J176,Other!$C$18:$N$18,Other!$C$20:$N$20) + _xlfn.XLOOKUP(B176&amp;"|"&amp;E176,
        Calculate_cap_emi!$L$14:$L$21&amp;"|"&amp;Calculate_cap_emi!$I$14:$I$21,
        Calculate_cap_emi!$BK$14:$BK$21, "Not found", 0), LOOKUP(K176,Other!$C$24:$D$24,Other!$C$26:$D$26) + _xlfn.XLOOKUP(J176,Other!$C$18:$N$18,Other!$C$20:$N$20) + _xlfn.XLOOKUP(B176&amp;"|"&amp;E176,
        Calculate_cap_emi!$L$14:$L$21&amp;"|"&amp;Calculate_cap_emi!$I$14:$I$21,
        Calculate_cap_emi!$BK$14:$BK$21, "Not found", 0))</f>
        <v>1684.3556470588237</v>
      </c>
    </row>
    <row r="177" spans="1:20" x14ac:dyDescent="0.25">
      <c r="A177" s="5"/>
      <c r="B177" s="5" t="str">
        <f t="shared" si="10"/>
        <v>Mass-H1</v>
      </c>
      <c r="C177" s="5" t="s">
        <v>37</v>
      </c>
      <c r="D177" s="5" t="str">
        <f t="shared" si="9"/>
        <v>H1</v>
      </c>
      <c r="E177" s="5" t="s">
        <v>11</v>
      </c>
      <c r="F177" s="5" t="s">
        <v>55</v>
      </c>
      <c r="G177" s="5" t="s">
        <v>55</v>
      </c>
      <c r="H177" s="5">
        <v>8.5</v>
      </c>
      <c r="I177" s="5"/>
      <c r="J177" s="5">
        <f t="shared" si="11"/>
        <v>9</v>
      </c>
      <c r="K177" s="5">
        <v>500</v>
      </c>
      <c r="L177" s="8" cm="1">
        <f t="array" ref="L177">_xlfn.SWITCH(K177,200,_xlfn.XLOOKUP(J177,Manufacture!$C$18:$N$18,Manufacture!$C$20:$N$20) + _xlfn.XLOOKUP(B177&amp;"|"&amp;E177,
        Calculate_cap_emi!$L$14:$L$21&amp;"|"&amp;Calculate_cap_emi!$I$14:$I$21,
        Calculate_cap_emi!$AI$14:$AI$21, "Not found", 0), LOOKUP(K177,Manufacture!$C$24:$D$24,Manufacture!$C$26:$D$26) + _xlfn.XLOOKUP(J177,Manufacture!$C$18:$N$18,Manufacture!$C$20:$N$20) + _xlfn.XLOOKUP(B177&amp;"|"&amp;E177,
        Calculate_cap_emi!$L$14:$L$21&amp;"|"&amp;Calculate_cap_emi!$I$14:$I$21,
        Calculate_cap_emi!$AI$14:$AI$21, "Not found", 0))</f>
        <v>3244.5709732620321</v>
      </c>
      <c r="M177" s="8">
        <f>LOOKUP(J177,Manufacture!$C$18:$N$18,Manufacture!$C$20:$N$20)</f>
        <v>1701.7868823529411</v>
      </c>
      <c r="N177" s="8" cm="1">
        <f t="array" ref="N177">_xlfn.SWITCH(K177,200,0,LOOKUP(K177,Manufacture!$C$24:$D$24,Manufacture!$C$26:$D$26))</f>
        <v>505.90909090909093</v>
      </c>
      <c r="O177" s="5" cm="1">
        <f t="array" ref="O177">_xlfn.XLOOKUP(B177&amp;"|"&amp;E177,
        Calculate_cap_emi!$L$14:$L$21&amp;"|"&amp;Calculate_cap_emi!$I$14:$I$21,
        Calculate_cap_emi!$AI$14:$AI$21, "Not found", 0)</f>
        <v>1036.875</v>
      </c>
      <c r="P177" s="8">
        <f t="shared" si="12"/>
        <v>3244.5709732620321</v>
      </c>
      <c r="Q177" s="8" cm="1">
        <f t="array" ref="Q177">_xlfn.SWITCH(K177,200,_xlfn.XLOOKUP(J177,Distribution!$C$18:$N$18,Distribution!$C$20:$N$20) + _xlfn.XLOOKUP(B177&amp;"|"&amp;E177,
        Calculate_cap_emi!$L$14:$L$21&amp;"|"&amp;Calculate_cap_emi!$I$14:$I$21,
        Calculate_cap_emi!$AP$14:$AP$21, "Not found", 0), LOOKUP(K177,Distribution!$C$24:$D$24,Distribution!$C$26:$D$26) + _xlfn.XLOOKUP(J177,Distribution!$C$18:$N$18,Distribution!$C$20:$N$20) + _xlfn.XLOOKUP(B177&amp;"|"&amp;E177,
        Calculate_cap_emi!$L$14:$L$21&amp;"|"&amp;Calculate_cap_emi!$I$14:$I$21,
        Calculate_cap_emi!$AP$14:$AP$21, "Not found", 0))</f>
        <v>0</v>
      </c>
      <c r="R177" s="8" cm="1">
        <f t="array" ref="R177">_xlfn.SWITCH(K177,200,_xlfn.XLOOKUP(J177,Installation!$C$18:$N$18,Installation!$C$20:$N$20) + _xlfn.XLOOKUP(B177&amp;"|"&amp;E177,
        Calculate_cap_emi!$L$14:$L$21&amp;"|"&amp;Calculate_cap_emi!$I$14:$I$21,
        Calculate_cap_emi!$AW$14:$AW$21, "Not found", 0), LOOKUP(K177,Installation!$C$24:$D$24,Installation!$C$26:$D$26) + _xlfn.XLOOKUP(J177,Installation!$C$18:$N$18,Installation!$C$20:$N$20) + _xlfn.XLOOKUP(B177&amp;"|"&amp;E177,
        Calculate_cap_emi!$L$14:$L$21&amp;"|"&amp;Calculate_cap_emi!$I$14:$I$21,
        Calculate_cap_emi!$AW$14:$AW$21, "Not found", 0))</f>
        <v>115.44283957219251</v>
      </c>
      <c r="S177" s="8" cm="1">
        <f t="array" ref="S177">_xlfn.SWITCH(K177,200,_xlfn.XLOOKUP(J177,EOL!$C$18:$N$18,EOL!$C$20:$N$20) + _xlfn.XLOOKUP(B177&amp;"|"&amp;E177,
        Calculate_cap_emi!$L$14:$L$21&amp;"|"&amp;Calculate_cap_emi!$I$14:$I$21,
        Calculate_cap_emi!$BD$14:$BD$21, "Not found", 0), LOOKUP(K177,EOL!$C$24:$D$24,EOL!$C$26:$D$26) + _xlfn.XLOOKUP(J177,EOL!$C$18:$N$18,EOL!$C$20:$N$20) + _xlfn.XLOOKUP(B177&amp;"|"&amp;E177,
        Calculate_cap_emi!$L$14:$L$21&amp;"|"&amp;Calculate_cap_emi!$I$14:$I$21,
        Calculate_cap_emi!$BD$14:$BD$21, "Not found", 0))</f>
        <v>689.90177005347596</v>
      </c>
      <c r="T177" s="8" cm="1">
        <f t="array" ref="T177">_xlfn.SWITCH(K177,200,_xlfn.XLOOKUP(J177,Other!$C$18:$N$18,Other!$C$20:$N$20) + _xlfn.XLOOKUP(B177&amp;"|"&amp;E177,
        Calculate_cap_emi!$L$14:$L$21&amp;"|"&amp;Calculate_cap_emi!$I$14:$I$21,
        Calculate_cap_emi!$BK$14:$BK$21, "Not found", 0), LOOKUP(K177,Other!$C$24:$D$24,Other!$C$26:$D$26) + _xlfn.XLOOKUP(J177,Other!$C$18:$N$18,Other!$C$20:$N$20) + _xlfn.XLOOKUP(B177&amp;"|"&amp;E177,
        Calculate_cap_emi!$L$14:$L$21&amp;"|"&amp;Calculate_cap_emi!$I$14:$I$21,
        Calculate_cap_emi!$BK$14:$BK$21, "Not found", 0))</f>
        <v>1787.9202352941177</v>
      </c>
    </row>
    <row r="178" spans="1:20" x14ac:dyDescent="0.25">
      <c r="A178" s="5"/>
      <c r="B178" s="5" t="str">
        <f t="shared" si="10"/>
        <v>Mass-H1</v>
      </c>
      <c r="C178" s="5" t="s">
        <v>37</v>
      </c>
      <c r="D178" s="5" t="str">
        <f t="shared" si="9"/>
        <v>H1</v>
      </c>
      <c r="E178" s="5" t="s">
        <v>11</v>
      </c>
      <c r="F178" s="5" t="s">
        <v>55</v>
      </c>
      <c r="G178" s="5" t="s">
        <v>55</v>
      </c>
      <c r="H178" s="5">
        <v>14</v>
      </c>
      <c r="I178" s="5"/>
      <c r="J178" s="5">
        <f t="shared" si="11"/>
        <v>14</v>
      </c>
      <c r="K178" s="5">
        <v>500</v>
      </c>
      <c r="L178" s="8" cm="1">
        <f t="array" ref="L178">_xlfn.SWITCH(K178,200,_xlfn.XLOOKUP(J178,Manufacture!$C$18:$N$18,Manufacture!$C$20:$N$20) + _xlfn.XLOOKUP(B178&amp;"|"&amp;E178,
        Calculate_cap_emi!$L$14:$L$21&amp;"|"&amp;Calculate_cap_emi!$I$14:$I$21,
        Calculate_cap_emi!$AI$14:$AI$21, "Not found", 0), LOOKUP(K178,Manufacture!$C$24:$D$24,Manufacture!$C$26:$D$26) + _xlfn.XLOOKUP(J178,Manufacture!$C$18:$N$18,Manufacture!$C$20:$N$20) + _xlfn.XLOOKUP(B178&amp;"|"&amp;E178,
        Calculate_cap_emi!$L$14:$L$21&amp;"|"&amp;Calculate_cap_emi!$I$14:$I$21,
        Calculate_cap_emi!$AI$14:$AI$21, "Not found", 0))</f>
        <v>3613.2630320855615</v>
      </c>
      <c r="M178" s="8">
        <f>LOOKUP(J178,Manufacture!$C$18:$N$18,Manufacture!$C$20:$N$20)</f>
        <v>2070.4789411764705</v>
      </c>
      <c r="N178" s="8" cm="1">
        <f t="array" ref="N178">_xlfn.SWITCH(K178,200,0,LOOKUP(K178,Manufacture!$C$24:$D$24,Manufacture!$C$26:$D$26))</f>
        <v>505.90909090909093</v>
      </c>
      <c r="O178" s="5" cm="1">
        <f t="array" ref="O178">_xlfn.XLOOKUP(B178&amp;"|"&amp;E178,
        Calculate_cap_emi!$L$14:$L$21&amp;"|"&amp;Calculate_cap_emi!$I$14:$I$21,
        Calculate_cap_emi!$AI$14:$AI$21, "Not found", 0)</f>
        <v>1036.875</v>
      </c>
      <c r="P178" s="8">
        <f t="shared" si="12"/>
        <v>3613.2630320855615</v>
      </c>
      <c r="Q178" s="8" cm="1">
        <f t="array" ref="Q178">_xlfn.SWITCH(K178,200,_xlfn.XLOOKUP(J178,Distribution!$C$18:$N$18,Distribution!$C$20:$N$20) + _xlfn.XLOOKUP(B178&amp;"|"&amp;E178,
        Calculate_cap_emi!$L$14:$L$21&amp;"|"&amp;Calculate_cap_emi!$I$14:$I$21,
        Calculate_cap_emi!$AP$14:$AP$21, "Not found", 0), LOOKUP(K178,Distribution!$C$24:$D$24,Distribution!$C$26:$D$26) + _xlfn.XLOOKUP(J178,Distribution!$C$18:$N$18,Distribution!$C$20:$N$20) + _xlfn.XLOOKUP(B178&amp;"|"&amp;E178,
        Calculate_cap_emi!$L$14:$L$21&amp;"|"&amp;Calculate_cap_emi!$I$14:$I$21,
        Calculate_cap_emi!$AP$14:$AP$21, "Not found", 0))</f>
        <v>0</v>
      </c>
      <c r="R178" s="8" cm="1">
        <f t="array" ref="R178">_xlfn.SWITCH(K178,200,_xlfn.XLOOKUP(J178,Installation!$C$18:$N$18,Installation!$C$20:$N$20) + _xlfn.XLOOKUP(B178&amp;"|"&amp;E178,
        Calculate_cap_emi!$L$14:$L$21&amp;"|"&amp;Calculate_cap_emi!$I$14:$I$21,
        Calculate_cap_emi!$AW$14:$AW$21, "Not found", 0), LOOKUP(K178,Installation!$C$24:$D$24,Installation!$C$26:$D$26) + _xlfn.XLOOKUP(J178,Installation!$C$18:$N$18,Installation!$C$20:$N$20) + _xlfn.XLOOKUP(B178&amp;"|"&amp;E178,
        Calculate_cap_emi!$L$14:$L$21&amp;"|"&amp;Calculate_cap_emi!$I$14:$I$21,
        Calculate_cap_emi!$AW$14:$AW$21, "Not found", 0))</f>
        <v>181.09872192513373</v>
      </c>
      <c r="S178" s="8" cm="1">
        <f t="array" ref="S178">_xlfn.SWITCH(K178,200,_xlfn.XLOOKUP(J178,EOL!$C$18:$N$18,EOL!$C$20:$N$20) + _xlfn.XLOOKUP(B178&amp;"|"&amp;E178,
        Calculate_cap_emi!$L$14:$L$21&amp;"|"&amp;Calculate_cap_emi!$I$14:$I$21,
        Calculate_cap_emi!$BD$14:$BD$21, "Not found", 0), LOOKUP(K178,EOL!$C$24:$D$24,EOL!$C$26:$D$26) + _xlfn.XLOOKUP(J178,EOL!$C$18:$N$18,EOL!$C$20:$N$20) + _xlfn.XLOOKUP(B178&amp;"|"&amp;E178,
        Calculate_cap_emi!$L$14:$L$21&amp;"|"&amp;Calculate_cap_emi!$I$14:$I$21,
        Calculate_cap_emi!$BD$14:$BD$21, "Not found", 0))</f>
        <v>764.35294652406412</v>
      </c>
      <c r="T178" s="8" cm="1">
        <f t="array" ref="T178">_xlfn.SWITCH(K178,200,_xlfn.XLOOKUP(J178,Other!$C$18:$N$18,Other!$C$20:$N$20) + _xlfn.XLOOKUP(B178&amp;"|"&amp;E178,
        Calculate_cap_emi!$L$14:$L$21&amp;"|"&amp;Calculate_cap_emi!$I$14:$I$21,
        Calculate_cap_emi!$BK$14:$BK$21, "Not found", 0), LOOKUP(K178,Other!$C$24:$D$24,Other!$C$26:$D$26) + _xlfn.XLOOKUP(J178,Other!$C$18:$N$18,Other!$C$20:$N$20) + _xlfn.XLOOKUP(B178&amp;"|"&amp;E178,
        Calculate_cap_emi!$L$14:$L$21&amp;"|"&amp;Calculate_cap_emi!$I$14:$I$21,
        Calculate_cap_emi!$BK$14:$BK$21, "Not found", 0))</f>
        <v>1960.5278823529413</v>
      </c>
    </row>
    <row r="179" spans="1:20" x14ac:dyDescent="0.25">
      <c r="A179" s="5"/>
      <c r="B179" s="5" t="str">
        <f t="shared" si="10"/>
        <v>Mass-H1</v>
      </c>
      <c r="C179" s="5" t="s">
        <v>37</v>
      </c>
      <c r="D179" s="5" t="str">
        <f t="shared" si="9"/>
        <v>H1</v>
      </c>
      <c r="E179" s="5" t="s">
        <v>11</v>
      </c>
      <c r="F179" s="5" t="s">
        <v>57</v>
      </c>
      <c r="G179" s="5" t="s">
        <v>57</v>
      </c>
      <c r="H179" s="5">
        <v>5</v>
      </c>
      <c r="I179" s="5"/>
      <c r="J179" s="5">
        <f t="shared" si="11"/>
        <v>5</v>
      </c>
      <c r="K179" s="5">
        <v>1000</v>
      </c>
      <c r="L179" s="8" cm="1">
        <f t="array" ref="L179">_xlfn.SWITCH(K179,200,_xlfn.XLOOKUP(J179,Manufacture!$C$18:$N$18,Manufacture!$C$20:$N$20) + _xlfn.XLOOKUP(B179&amp;"|"&amp;E179,
        Calculate_cap_emi!$L$14:$L$21&amp;"|"&amp;Calculate_cap_emi!$I$14:$I$21,
        Calculate_cap_emi!$AI$14:$AI$21, "Not found", 0), LOOKUP(K179,Manufacture!$C$24:$D$24,Manufacture!$C$26:$D$26) + _xlfn.XLOOKUP(J179,Manufacture!$C$18:$N$18,Manufacture!$C$20:$N$20) + _xlfn.XLOOKUP(B179&amp;"|"&amp;E179,
        Calculate_cap_emi!$L$14:$L$21&amp;"|"&amp;Calculate_cap_emi!$I$14:$I$21,
        Calculate_cap_emi!$AI$14:$AI$21, "Not found", 0))</f>
        <v>3604.4355080213904</v>
      </c>
      <c r="M179" s="8">
        <f>LOOKUP(J179,Manufacture!$C$18:$N$18,Manufacture!$C$20:$N$20)</f>
        <v>1406.8332352941177</v>
      </c>
      <c r="N179" s="8" cm="1">
        <f t="array" ref="N179">_xlfn.SWITCH(K179,200,0,LOOKUP(K179,Manufacture!$C$24:$D$24,Manufacture!$C$26:$D$26))</f>
        <v>1160.7272727272727</v>
      </c>
      <c r="O179" s="5" cm="1">
        <f t="array" ref="O179">_xlfn.XLOOKUP(B179&amp;"|"&amp;E179,
        Calculate_cap_emi!$L$14:$L$21&amp;"|"&amp;Calculate_cap_emi!$I$14:$I$21,
        Calculate_cap_emi!$AI$14:$AI$21, "Not found", 0)</f>
        <v>1036.875</v>
      </c>
      <c r="P179" s="8">
        <f t="shared" si="12"/>
        <v>3604.4355080213904</v>
      </c>
      <c r="Q179" s="8" cm="1">
        <f t="array" ref="Q179">_xlfn.SWITCH(K179,200,_xlfn.XLOOKUP(J179,Distribution!$C$18:$N$18,Distribution!$C$20:$N$20) + _xlfn.XLOOKUP(B179&amp;"|"&amp;E179,
        Calculate_cap_emi!$L$14:$L$21&amp;"|"&amp;Calculate_cap_emi!$I$14:$I$21,
        Calculate_cap_emi!$AP$14:$AP$21, "Not found", 0), LOOKUP(K179,Distribution!$C$24:$D$24,Distribution!$C$26:$D$26) + _xlfn.XLOOKUP(J179,Distribution!$C$18:$N$18,Distribution!$C$20:$N$20) + _xlfn.XLOOKUP(B179&amp;"|"&amp;E179,
        Calculate_cap_emi!$L$14:$L$21&amp;"|"&amp;Calculate_cap_emi!$I$14:$I$21,
        Calculate_cap_emi!$AP$14:$AP$21, "Not found", 0))</f>
        <v>0</v>
      </c>
      <c r="R179" s="8" cm="1">
        <f t="array" ref="R179">_xlfn.SWITCH(K179,200,_xlfn.XLOOKUP(J179,Installation!$C$18:$N$18,Installation!$C$20:$N$20) + _xlfn.XLOOKUP(B179&amp;"|"&amp;E179,
        Calculate_cap_emi!$L$14:$L$21&amp;"|"&amp;Calculate_cap_emi!$I$14:$I$21,
        Calculate_cap_emi!$AW$14:$AW$21, "Not found", 0), LOOKUP(K179,Installation!$C$24:$D$24,Installation!$C$26:$D$26) + _xlfn.XLOOKUP(J179,Installation!$C$18:$N$18,Installation!$C$20:$N$20) + _xlfn.XLOOKUP(B179&amp;"|"&amp;E179,
        Calculate_cap_emi!$L$14:$L$21&amp;"|"&amp;Calculate_cap_emi!$I$14:$I$21,
        Calculate_cap_emi!$AW$14:$AW$21, "Not found", 0))</f>
        <v>63.872679144385032</v>
      </c>
      <c r="S179" s="8" cm="1">
        <f t="array" ref="S179">_xlfn.SWITCH(K179,200,_xlfn.XLOOKUP(J179,EOL!$C$18:$N$18,EOL!$C$20:$N$20) + _xlfn.XLOOKUP(B179&amp;"|"&amp;E179,
        Calculate_cap_emi!$L$14:$L$21&amp;"|"&amp;Calculate_cap_emi!$I$14:$I$21,
        Calculate_cap_emi!$BD$14:$BD$21, "Not found", 0), LOOKUP(K179,EOL!$C$24:$D$24,EOL!$C$26:$D$26) + _xlfn.XLOOKUP(J179,EOL!$C$18:$N$18,EOL!$C$20:$N$20) + _xlfn.XLOOKUP(B179&amp;"|"&amp;E179,
        Calculate_cap_emi!$L$14:$L$21&amp;"|"&amp;Calculate_cap_emi!$I$14:$I$21,
        Calculate_cap_emi!$BD$14:$BD$21, "Not found", 0))</f>
        <v>915.74991978609626</v>
      </c>
      <c r="T179" s="8" cm="1">
        <f t="array" ref="T179">_xlfn.SWITCH(K179,200,_xlfn.XLOOKUP(J179,Other!$C$18:$N$18,Other!$C$20:$N$20) + _xlfn.XLOOKUP(B179&amp;"|"&amp;E179,
        Calculate_cap_emi!$L$14:$L$21&amp;"|"&amp;Calculate_cap_emi!$I$14:$I$21,
        Calculate_cap_emi!$BK$14:$BK$21, "Not found", 0), LOOKUP(K179,Other!$C$24:$D$24,Other!$C$26:$D$26) + _xlfn.XLOOKUP(J179,Other!$C$18:$N$18,Other!$C$20:$N$20) + _xlfn.XLOOKUP(B179&amp;"|"&amp;E179,
        Calculate_cap_emi!$L$14:$L$21&amp;"|"&amp;Calculate_cap_emi!$I$14:$I$21,
        Calculate_cap_emi!$BK$14:$BK$21, "Not found", 0))</f>
        <v>1649.834117647059</v>
      </c>
    </row>
    <row r="180" spans="1:20" x14ac:dyDescent="0.25">
      <c r="A180" s="5"/>
      <c r="B180" s="5" t="str">
        <f t="shared" si="10"/>
        <v>Mass-H1</v>
      </c>
      <c r="C180" s="5" t="s">
        <v>37</v>
      </c>
      <c r="D180" s="5" t="str">
        <f t="shared" si="9"/>
        <v>H1</v>
      </c>
      <c r="E180" s="5" t="s">
        <v>11</v>
      </c>
      <c r="F180" s="5" t="s">
        <v>57</v>
      </c>
      <c r="G180" s="5" t="s">
        <v>57</v>
      </c>
      <c r="H180" s="5">
        <v>6</v>
      </c>
      <c r="I180" s="5"/>
      <c r="J180" s="5">
        <f t="shared" si="11"/>
        <v>6</v>
      </c>
      <c r="K180" s="5">
        <v>1000</v>
      </c>
      <c r="L180" s="8" cm="1">
        <f t="array" ref="L180">_xlfn.SWITCH(K180,200,_xlfn.XLOOKUP(J180,Manufacture!$C$18:$N$18,Manufacture!$C$20:$N$20) + _xlfn.XLOOKUP(B180&amp;"|"&amp;E180,
        Calculate_cap_emi!$L$14:$L$21&amp;"|"&amp;Calculate_cap_emi!$I$14:$I$21,
        Calculate_cap_emi!$AI$14:$AI$21, "Not found", 0), LOOKUP(K180,Manufacture!$C$24:$D$24,Manufacture!$C$26:$D$26) + _xlfn.XLOOKUP(J180,Manufacture!$C$18:$N$18,Manufacture!$C$20:$N$20) + _xlfn.XLOOKUP(B180&amp;"|"&amp;E180,
        Calculate_cap_emi!$L$14:$L$21&amp;"|"&amp;Calculate_cap_emi!$I$14:$I$21,
        Calculate_cap_emi!$AI$14:$AI$21, "Not found", 0))</f>
        <v>3678.1739197860961</v>
      </c>
      <c r="M180" s="8">
        <f>LOOKUP(J180,Manufacture!$C$18:$N$18,Manufacture!$C$20:$N$20)</f>
        <v>1480.5716470588236</v>
      </c>
      <c r="N180" s="8" cm="1">
        <f t="array" ref="N180">_xlfn.SWITCH(K180,200,0,LOOKUP(K180,Manufacture!$C$24:$D$24,Manufacture!$C$26:$D$26))</f>
        <v>1160.7272727272727</v>
      </c>
      <c r="O180" s="5" cm="1">
        <f t="array" ref="O180">_xlfn.XLOOKUP(B180&amp;"|"&amp;E180,
        Calculate_cap_emi!$L$14:$L$21&amp;"|"&amp;Calculate_cap_emi!$I$14:$I$21,
        Calculate_cap_emi!$AI$14:$AI$21, "Not found", 0)</f>
        <v>1036.875</v>
      </c>
      <c r="P180" s="8">
        <f t="shared" si="12"/>
        <v>3678.1739197860961</v>
      </c>
      <c r="Q180" s="8" cm="1">
        <f t="array" ref="Q180">_xlfn.SWITCH(K180,200,_xlfn.XLOOKUP(J180,Distribution!$C$18:$N$18,Distribution!$C$20:$N$20) + _xlfn.XLOOKUP(B180&amp;"|"&amp;E180,
        Calculate_cap_emi!$L$14:$L$21&amp;"|"&amp;Calculate_cap_emi!$I$14:$I$21,
        Calculate_cap_emi!$AP$14:$AP$21, "Not found", 0), LOOKUP(K180,Distribution!$C$24:$D$24,Distribution!$C$26:$D$26) + _xlfn.XLOOKUP(J180,Distribution!$C$18:$N$18,Distribution!$C$20:$N$20) + _xlfn.XLOOKUP(B180&amp;"|"&amp;E180,
        Calculate_cap_emi!$L$14:$L$21&amp;"|"&amp;Calculate_cap_emi!$I$14:$I$21,
        Calculate_cap_emi!$AP$14:$AP$21, "Not found", 0))</f>
        <v>0</v>
      </c>
      <c r="R180" s="8" cm="1">
        <f t="array" ref="R180">_xlfn.SWITCH(K180,200,_xlfn.XLOOKUP(J180,Installation!$C$18:$N$18,Installation!$C$20:$N$20) + _xlfn.XLOOKUP(B180&amp;"|"&amp;E180,
        Calculate_cap_emi!$L$14:$L$21&amp;"|"&amp;Calculate_cap_emi!$I$14:$I$21,
        Calculate_cap_emi!$AW$14:$AW$21, "Not found", 0), LOOKUP(K180,Installation!$C$24:$D$24,Installation!$C$26:$D$26) + _xlfn.XLOOKUP(J180,Installation!$C$18:$N$18,Installation!$C$20:$N$20) + _xlfn.XLOOKUP(B180&amp;"|"&amp;E180,
        Calculate_cap_emi!$L$14:$L$21&amp;"|"&amp;Calculate_cap_emi!$I$14:$I$21,
        Calculate_cap_emi!$AW$14:$AW$21, "Not found", 0))</f>
        <v>77.003855614973247</v>
      </c>
      <c r="S180" s="8" cm="1">
        <f t="array" ref="S180">_xlfn.SWITCH(K180,200,_xlfn.XLOOKUP(J180,EOL!$C$18:$N$18,EOL!$C$20:$N$20) + _xlfn.XLOOKUP(B180&amp;"|"&amp;E180,
        Calculate_cap_emi!$L$14:$L$21&amp;"|"&amp;Calculate_cap_emi!$I$14:$I$21,
        Calculate_cap_emi!$BD$14:$BD$21, "Not found", 0), LOOKUP(K180,EOL!$C$24:$D$24,EOL!$C$26:$D$26) + _xlfn.XLOOKUP(J180,EOL!$C$18:$N$18,EOL!$C$20:$N$20) + _xlfn.XLOOKUP(B180&amp;"|"&amp;E180,
        Calculate_cap_emi!$L$14:$L$21&amp;"|"&amp;Calculate_cap_emi!$I$14:$I$21,
        Calculate_cap_emi!$BD$14:$BD$21, "Not found", 0))</f>
        <v>930.64015508021384</v>
      </c>
      <c r="T180" s="8" cm="1">
        <f t="array" ref="T180">_xlfn.SWITCH(K180,200,_xlfn.XLOOKUP(J180,Other!$C$18:$N$18,Other!$C$20:$N$20) + _xlfn.XLOOKUP(B180&amp;"|"&amp;E180,
        Calculate_cap_emi!$L$14:$L$21&amp;"|"&amp;Calculate_cap_emi!$I$14:$I$21,
        Calculate_cap_emi!$BK$14:$BK$21, "Not found", 0), LOOKUP(K180,Other!$C$24:$D$24,Other!$C$26:$D$26) + _xlfn.XLOOKUP(J180,Other!$C$18:$N$18,Other!$C$20:$N$20) + _xlfn.XLOOKUP(B180&amp;"|"&amp;E180,
        Calculate_cap_emi!$L$14:$L$21&amp;"|"&amp;Calculate_cap_emi!$I$14:$I$21,
        Calculate_cap_emi!$BK$14:$BK$21, "Not found", 0))</f>
        <v>1684.3556470588237</v>
      </c>
    </row>
    <row r="181" spans="1:20" x14ac:dyDescent="0.25">
      <c r="A181" s="5"/>
      <c r="B181" s="5" t="str">
        <f t="shared" si="10"/>
        <v>Mass-H1</v>
      </c>
      <c r="C181" s="5" t="s">
        <v>37</v>
      </c>
      <c r="D181" s="5" t="str">
        <f t="shared" si="9"/>
        <v>H1</v>
      </c>
      <c r="E181" s="5" t="s">
        <v>11</v>
      </c>
      <c r="F181" s="5" t="s">
        <v>57</v>
      </c>
      <c r="G181" s="5" t="s">
        <v>57</v>
      </c>
      <c r="H181" s="5">
        <v>8.5</v>
      </c>
      <c r="I181" s="5"/>
      <c r="J181" s="5">
        <f t="shared" si="11"/>
        <v>9</v>
      </c>
      <c r="K181" s="5">
        <v>1000</v>
      </c>
      <c r="L181" s="8" cm="1">
        <f t="array" ref="L181">_xlfn.SWITCH(K181,200,_xlfn.XLOOKUP(J181,Manufacture!$C$18:$N$18,Manufacture!$C$20:$N$20) + _xlfn.XLOOKUP(B181&amp;"|"&amp;E181,
        Calculate_cap_emi!$L$14:$L$21&amp;"|"&amp;Calculate_cap_emi!$I$14:$I$21,
        Calculate_cap_emi!$AI$14:$AI$21, "Not found", 0), LOOKUP(K181,Manufacture!$C$24:$D$24,Manufacture!$C$26:$D$26) + _xlfn.XLOOKUP(J181,Manufacture!$C$18:$N$18,Manufacture!$C$20:$N$20) + _xlfn.XLOOKUP(B181&amp;"|"&amp;E181,
        Calculate_cap_emi!$L$14:$L$21&amp;"|"&amp;Calculate_cap_emi!$I$14:$I$21,
        Calculate_cap_emi!$AI$14:$AI$21, "Not found", 0))</f>
        <v>3899.3891550802136</v>
      </c>
      <c r="M181" s="8">
        <f>LOOKUP(J181,Manufacture!$C$18:$N$18,Manufacture!$C$20:$N$20)</f>
        <v>1701.7868823529411</v>
      </c>
      <c r="N181" s="8" cm="1">
        <f t="array" ref="N181">_xlfn.SWITCH(K181,200,0,LOOKUP(K181,Manufacture!$C$24:$D$24,Manufacture!$C$26:$D$26))</f>
        <v>1160.7272727272727</v>
      </c>
      <c r="O181" s="5" cm="1">
        <f t="array" ref="O181">_xlfn.XLOOKUP(B181&amp;"|"&amp;E181,
        Calculate_cap_emi!$L$14:$L$21&amp;"|"&amp;Calculate_cap_emi!$I$14:$I$21,
        Calculate_cap_emi!$AI$14:$AI$21, "Not found", 0)</f>
        <v>1036.875</v>
      </c>
      <c r="P181" s="8">
        <f t="shared" si="12"/>
        <v>3899.3891550802136</v>
      </c>
      <c r="Q181" s="8" cm="1">
        <f t="array" ref="Q181">_xlfn.SWITCH(K181,200,_xlfn.XLOOKUP(J181,Distribution!$C$18:$N$18,Distribution!$C$20:$N$20) + _xlfn.XLOOKUP(B181&amp;"|"&amp;E181,
        Calculate_cap_emi!$L$14:$L$21&amp;"|"&amp;Calculate_cap_emi!$I$14:$I$21,
        Calculate_cap_emi!$AP$14:$AP$21, "Not found", 0), LOOKUP(K181,Distribution!$C$24:$D$24,Distribution!$C$26:$D$26) + _xlfn.XLOOKUP(J181,Distribution!$C$18:$N$18,Distribution!$C$20:$N$20) + _xlfn.XLOOKUP(B181&amp;"|"&amp;E181,
        Calculate_cap_emi!$L$14:$L$21&amp;"|"&amp;Calculate_cap_emi!$I$14:$I$21,
        Calculate_cap_emi!$AP$14:$AP$21, "Not found", 0))</f>
        <v>0</v>
      </c>
      <c r="R181" s="8" cm="1">
        <f t="array" ref="R181">_xlfn.SWITCH(K181,200,_xlfn.XLOOKUP(J181,Installation!$C$18:$N$18,Installation!$C$20:$N$20) + _xlfn.XLOOKUP(B181&amp;"|"&amp;E181,
        Calculate_cap_emi!$L$14:$L$21&amp;"|"&amp;Calculate_cap_emi!$I$14:$I$21,
        Calculate_cap_emi!$AW$14:$AW$21, "Not found", 0), LOOKUP(K181,Installation!$C$24:$D$24,Installation!$C$26:$D$26) + _xlfn.XLOOKUP(J181,Installation!$C$18:$N$18,Installation!$C$20:$N$20) + _xlfn.XLOOKUP(B181&amp;"|"&amp;E181,
        Calculate_cap_emi!$L$14:$L$21&amp;"|"&amp;Calculate_cap_emi!$I$14:$I$21,
        Calculate_cap_emi!$AW$14:$AW$21, "Not found", 0))</f>
        <v>116.39738502673796</v>
      </c>
      <c r="S181" s="8" cm="1">
        <f t="array" ref="S181">_xlfn.SWITCH(K181,200,_xlfn.XLOOKUP(J181,EOL!$C$18:$N$18,EOL!$C$20:$N$20) + _xlfn.XLOOKUP(B181&amp;"|"&amp;E181,
        Calculate_cap_emi!$L$14:$L$21&amp;"|"&amp;Calculate_cap_emi!$I$14:$I$21,
        Calculate_cap_emi!$BD$14:$BD$21, "Not found", 0), LOOKUP(K181,EOL!$C$24:$D$24,EOL!$C$26:$D$26) + _xlfn.XLOOKUP(J181,EOL!$C$18:$N$18,EOL!$C$20:$N$20) + _xlfn.XLOOKUP(B181&amp;"|"&amp;E181,
        Calculate_cap_emi!$L$14:$L$21&amp;"|"&amp;Calculate_cap_emi!$I$14:$I$21,
        Calculate_cap_emi!$BD$14:$BD$21, "Not found", 0))</f>
        <v>975.31086096256695</v>
      </c>
      <c r="T181" s="8" cm="1">
        <f t="array" ref="T181">_xlfn.SWITCH(K181,200,_xlfn.XLOOKUP(J181,Other!$C$18:$N$18,Other!$C$20:$N$20) + _xlfn.XLOOKUP(B181&amp;"|"&amp;E181,
        Calculate_cap_emi!$L$14:$L$21&amp;"|"&amp;Calculate_cap_emi!$I$14:$I$21,
        Calculate_cap_emi!$BK$14:$BK$21, "Not found", 0), LOOKUP(K181,Other!$C$24:$D$24,Other!$C$26:$D$26) + _xlfn.XLOOKUP(J181,Other!$C$18:$N$18,Other!$C$20:$N$20) + _xlfn.XLOOKUP(B181&amp;"|"&amp;E181,
        Calculate_cap_emi!$L$14:$L$21&amp;"|"&amp;Calculate_cap_emi!$I$14:$I$21,
        Calculate_cap_emi!$BK$14:$BK$21, "Not found", 0))</f>
        <v>1787.9202352941177</v>
      </c>
    </row>
    <row r="182" spans="1:20" x14ac:dyDescent="0.25">
      <c r="A182" s="5"/>
      <c r="B182" s="5" t="str">
        <f t="shared" si="10"/>
        <v>Mass-H1</v>
      </c>
      <c r="C182" s="5" t="s">
        <v>37</v>
      </c>
      <c r="D182" s="5" t="str">
        <f t="shared" si="9"/>
        <v>H1</v>
      </c>
      <c r="E182" s="5" t="s">
        <v>11</v>
      </c>
      <c r="F182" s="5" t="s">
        <v>57</v>
      </c>
      <c r="G182" s="5" t="s">
        <v>57</v>
      </c>
      <c r="H182" s="5">
        <v>11.2</v>
      </c>
      <c r="I182" s="5"/>
      <c r="J182" s="5">
        <f t="shared" si="11"/>
        <v>12</v>
      </c>
      <c r="K182" s="5">
        <v>1000</v>
      </c>
      <c r="L182" s="8" cm="1">
        <f t="array" ref="L182">_xlfn.SWITCH(K182,200,_xlfn.XLOOKUP(J182,Manufacture!$C$18:$N$18,Manufacture!$C$20:$N$20) + _xlfn.XLOOKUP(B182&amp;"|"&amp;E182,
        Calculate_cap_emi!$L$14:$L$21&amp;"|"&amp;Calculate_cap_emi!$I$14:$I$21,
        Calculate_cap_emi!$AI$14:$AI$21, "Not found", 0), LOOKUP(K182,Manufacture!$C$24:$D$24,Manufacture!$C$26:$D$26) + _xlfn.XLOOKUP(J182,Manufacture!$C$18:$N$18,Manufacture!$C$20:$N$20) + _xlfn.XLOOKUP(B182&amp;"|"&amp;E182,
        Calculate_cap_emi!$L$14:$L$21&amp;"|"&amp;Calculate_cap_emi!$I$14:$I$21,
        Calculate_cap_emi!$AI$14:$AI$21, "Not found", 0))</f>
        <v>4120.6043903743312</v>
      </c>
      <c r="M182" s="8">
        <f>LOOKUP(J182,Manufacture!$C$18:$N$18,Manufacture!$C$20:$N$20)</f>
        <v>1923.0021176470586</v>
      </c>
      <c r="N182" s="8" cm="1">
        <f t="array" ref="N182">_xlfn.SWITCH(K182,200,0,LOOKUP(K182,Manufacture!$C$24:$D$24,Manufacture!$C$26:$D$26))</f>
        <v>1160.7272727272727</v>
      </c>
      <c r="O182" s="5" cm="1">
        <f t="array" ref="O182">_xlfn.XLOOKUP(B182&amp;"|"&amp;E182,
        Calculate_cap_emi!$L$14:$L$21&amp;"|"&amp;Calculate_cap_emi!$I$14:$I$21,
        Calculate_cap_emi!$AI$14:$AI$21, "Not found", 0)</f>
        <v>1036.875</v>
      </c>
      <c r="P182" s="8">
        <f t="shared" si="12"/>
        <v>4120.6043903743312</v>
      </c>
      <c r="Q182" s="8" cm="1">
        <f t="array" ref="Q182">_xlfn.SWITCH(K182,200,_xlfn.XLOOKUP(J182,Distribution!$C$18:$N$18,Distribution!$C$20:$N$20) + _xlfn.XLOOKUP(B182&amp;"|"&amp;E182,
        Calculate_cap_emi!$L$14:$L$21&amp;"|"&amp;Calculate_cap_emi!$I$14:$I$21,
        Calculate_cap_emi!$AP$14:$AP$21, "Not found", 0), LOOKUP(K182,Distribution!$C$24:$D$24,Distribution!$C$26:$D$26) + _xlfn.XLOOKUP(J182,Distribution!$C$18:$N$18,Distribution!$C$20:$N$20) + _xlfn.XLOOKUP(B182&amp;"|"&amp;E182,
        Calculate_cap_emi!$L$14:$L$21&amp;"|"&amp;Calculate_cap_emi!$I$14:$I$21,
        Calculate_cap_emi!$AP$14:$AP$21, "Not found", 0))</f>
        <v>0</v>
      </c>
      <c r="R182" s="8" cm="1">
        <f t="array" ref="R182">_xlfn.SWITCH(K182,200,_xlfn.XLOOKUP(J182,Installation!$C$18:$N$18,Installation!$C$20:$N$20) + _xlfn.XLOOKUP(B182&amp;"|"&amp;E182,
        Calculate_cap_emi!$L$14:$L$21&amp;"|"&amp;Calculate_cap_emi!$I$14:$I$21,
        Calculate_cap_emi!$AW$14:$AW$21, "Not found", 0), LOOKUP(K182,Installation!$C$24:$D$24,Installation!$C$26:$D$26) + _xlfn.XLOOKUP(J182,Installation!$C$18:$N$18,Installation!$C$20:$N$20) + _xlfn.XLOOKUP(B182&amp;"|"&amp;E182,
        Calculate_cap_emi!$L$14:$L$21&amp;"|"&amp;Calculate_cap_emi!$I$14:$I$21,
        Calculate_cap_emi!$AW$14:$AW$21, "Not found", 0))</f>
        <v>155.79091443850268</v>
      </c>
      <c r="S182" s="8" cm="1">
        <f t="array" ref="S182">_xlfn.SWITCH(K182,200,_xlfn.XLOOKUP(J182,EOL!$C$18:$N$18,EOL!$C$20:$N$20) + _xlfn.XLOOKUP(B182&amp;"|"&amp;E182,
        Calculate_cap_emi!$L$14:$L$21&amp;"|"&amp;Calculate_cap_emi!$I$14:$I$21,
        Calculate_cap_emi!$BD$14:$BD$21, "Not found", 0), LOOKUP(K182,EOL!$C$24:$D$24,EOL!$C$26:$D$26) + _xlfn.XLOOKUP(J182,EOL!$C$18:$N$18,EOL!$C$20:$N$20) + _xlfn.XLOOKUP(B182&amp;"|"&amp;E182,
        Calculate_cap_emi!$L$14:$L$21&amp;"|"&amp;Calculate_cap_emi!$I$14:$I$21,
        Calculate_cap_emi!$BD$14:$BD$21, "Not found", 0))</f>
        <v>1019.9815668449198</v>
      </c>
      <c r="T182" s="8" cm="1">
        <f t="array" ref="T182">_xlfn.SWITCH(K182,200,_xlfn.XLOOKUP(J182,Other!$C$18:$N$18,Other!$C$20:$N$20) + _xlfn.XLOOKUP(B182&amp;"|"&amp;E182,
        Calculate_cap_emi!$L$14:$L$21&amp;"|"&amp;Calculate_cap_emi!$I$14:$I$21,
        Calculate_cap_emi!$BK$14:$BK$21, "Not found", 0), LOOKUP(K182,Other!$C$24:$D$24,Other!$C$26:$D$26) + _xlfn.XLOOKUP(J182,Other!$C$18:$N$18,Other!$C$20:$N$20) + _xlfn.XLOOKUP(B182&amp;"|"&amp;E182,
        Calculate_cap_emi!$L$14:$L$21&amp;"|"&amp;Calculate_cap_emi!$I$14:$I$21,
        Calculate_cap_emi!$BK$14:$BK$21, "Not found", 0))</f>
        <v>1891.4848235294116</v>
      </c>
    </row>
    <row r="183" spans="1:20" x14ac:dyDescent="0.25">
      <c r="A183" s="5"/>
      <c r="B183" s="5" t="str">
        <f t="shared" si="10"/>
        <v>Mass-H1</v>
      </c>
      <c r="C183" s="5" t="s">
        <v>37</v>
      </c>
      <c r="D183" s="5" t="str">
        <f t="shared" si="9"/>
        <v>H1</v>
      </c>
      <c r="E183" s="5" t="s">
        <v>11</v>
      </c>
      <c r="F183" s="5" t="s">
        <v>57</v>
      </c>
      <c r="G183" s="5" t="s">
        <v>57</v>
      </c>
      <c r="H183" s="5">
        <v>14</v>
      </c>
      <c r="I183" s="5"/>
      <c r="J183" s="5">
        <f t="shared" si="11"/>
        <v>14</v>
      </c>
      <c r="K183" s="5">
        <v>1000</v>
      </c>
      <c r="L183" s="8" cm="1">
        <f t="array" ref="L183">_xlfn.SWITCH(K183,200,_xlfn.XLOOKUP(J183,Manufacture!$C$18:$N$18,Manufacture!$C$20:$N$20) + _xlfn.XLOOKUP(B183&amp;"|"&amp;E183,
        Calculate_cap_emi!$L$14:$L$21&amp;"|"&amp;Calculate_cap_emi!$I$14:$I$21,
        Calculate_cap_emi!$AI$14:$AI$21, "Not found", 0), LOOKUP(K183,Manufacture!$C$24:$D$24,Manufacture!$C$26:$D$26) + _xlfn.XLOOKUP(J183,Manufacture!$C$18:$N$18,Manufacture!$C$20:$N$20) + _xlfn.XLOOKUP(B183&amp;"|"&amp;E183,
        Calculate_cap_emi!$L$14:$L$21&amp;"|"&amp;Calculate_cap_emi!$I$14:$I$21,
        Calculate_cap_emi!$AI$14:$AI$21, "Not found", 0))</f>
        <v>4268.0812139037434</v>
      </c>
      <c r="M183" s="8">
        <f>LOOKUP(J183,Manufacture!$C$18:$N$18,Manufacture!$C$20:$N$20)</f>
        <v>2070.4789411764705</v>
      </c>
      <c r="N183" s="8" cm="1">
        <f t="array" ref="N183">_xlfn.SWITCH(K183,200,0,LOOKUP(K183,Manufacture!$C$24:$D$24,Manufacture!$C$26:$D$26))</f>
        <v>1160.7272727272727</v>
      </c>
      <c r="O183" s="5" cm="1">
        <f t="array" ref="O183">_xlfn.XLOOKUP(B183&amp;"|"&amp;E183,
        Calculate_cap_emi!$L$14:$L$21&amp;"|"&amp;Calculate_cap_emi!$I$14:$I$21,
        Calculate_cap_emi!$AI$14:$AI$21, "Not found", 0)</f>
        <v>1036.875</v>
      </c>
      <c r="P183" s="8">
        <f t="shared" si="12"/>
        <v>4268.0812139037434</v>
      </c>
      <c r="Q183" s="8" cm="1">
        <f t="array" ref="Q183">_xlfn.SWITCH(K183,200,_xlfn.XLOOKUP(J183,Distribution!$C$18:$N$18,Distribution!$C$20:$N$20) + _xlfn.XLOOKUP(B183&amp;"|"&amp;E183,
        Calculate_cap_emi!$L$14:$L$21&amp;"|"&amp;Calculate_cap_emi!$I$14:$I$21,
        Calculate_cap_emi!$AP$14:$AP$21, "Not found", 0), LOOKUP(K183,Distribution!$C$24:$D$24,Distribution!$C$26:$D$26) + _xlfn.XLOOKUP(J183,Distribution!$C$18:$N$18,Distribution!$C$20:$N$20) + _xlfn.XLOOKUP(B183&amp;"|"&amp;E183,
        Calculate_cap_emi!$L$14:$L$21&amp;"|"&amp;Calculate_cap_emi!$I$14:$I$21,
        Calculate_cap_emi!$AP$14:$AP$21, "Not found", 0))</f>
        <v>0</v>
      </c>
      <c r="R183" s="8" cm="1">
        <f t="array" ref="R183">_xlfn.SWITCH(K183,200,_xlfn.XLOOKUP(J183,Installation!$C$18:$N$18,Installation!$C$20:$N$20) + _xlfn.XLOOKUP(B183&amp;"|"&amp;E183,
        Calculate_cap_emi!$L$14:$L$21&amp;"|"&amp;Calculate_cap_emi!$I$14:$I$21,
        Calculate_cap_emi!$AW$14:$AW$21, "Not found", 0), LOOKUP(K183,Installation!$C$24:$D$24,Installation!$C$26:$D$26) + _xlfn.XLOOKUP(J183,Installation!$C$18:$N$18,Installation!$C$20:$N$20) + _xlfn.XLOOKUP(B183&amp;"|"&amp;E183,
        Calculate_cap_emi!$L$14:$L$21&amp;"|"&amp;Calculate_cap_emi!$I$14:$I$21,
        Calculate_cap_emi!$AW$14:$AW$21, "Not found", 0))</f>
        <v>182.05326737967917</v>
      </c>
      <c r="S183" s="8" cm="1">
        <f t="array" ref="S183">_xlfn.SWITCH(K183,200,_xlfn.XLOOKUP(J183,EOL!$C$18:$N$18,EOL!$C$20:$N$20) + _xlfn.XLOOKUP(B183&amp;"|"&amp;E183,
        Calculate_cap_emi!$L$14:$L$21&amp;"|"&amp;Calculate_cap_emi!$I$14:$I$21,
        Calculate_cap_emi!$BD$14:$BD$21, "Not found", 0), LOOKUP(K183,EOL!$C$24:$D$24,EOL!$C$26:$D$26) + _xlfn.XLOOKUP(J183,EOL!$C$18:$N$18,EOL!$C$20:$N$20) + _xlfn.XLOOKUP(B183&amp;"|"&amp;E183,
        Calculate_cap_emi!$L$14:$L$21&amp;"|"&amp;Calculate_cap_emi!$I$14:$I$21,
        Calculate_cap_emi!$BD$14:$BD$21, "Not found", 0))</f>
        <v>1049.762037433155</v>
      </c>
      <c r="T183" s="8" cm="1">
        <f t="array" ref="T183">_xlfn.SWITCH(K183,200,_xlfn.XLOOKUP(J183,Other!$C$18:$N$18,Other!$C$20:$N$20) + _xlfn.XLOOKUP(B183&amp;"|"&amp;E183,
        Calculate_cap_emi!$L$14:$L$21&amp;"|"&amp;Calculate_cap_emi!$I$14:$I$21,
        Calculate_cap_emi!$BK$14:$BK$21, "Not found", 0), LOOKUP(K183,Other!$C$24:$D$24,Other!$C$26:$D$26) + _xlfn.XLOOKUP(J183,Other!$C$18:$N$18,Other!$C$20:$N$20) + _xlfn.XLOOKUP(B183&amp;"|"&amp;E183,
        Calculate_cap_emi!$L$14:$L$21&amp;"|"&amp;Calculate_cap_emi!$I$14:$I$21,
        Calculate_cap_emi!$BK$14:$BK$21, "Not found", 0))</f>
        <v>1960.5278823529413</v>
      </c>
    </row>
    <row r="184" spans="1:20" x14ac:dyDescent="0.25">
      <c r="A184" s="5"/>
      <c r="B184" s="5" t="str">
        <f t="shared" si="10"/>
        <v>Mod-H1</v>
      </c>
      <c r="C184" s="5" t="s">
        <v>38</v>
      </c>
      <c r="D184" s="5" t="str">
        <f t="shared" si="9"/>
        <v>H1</v>
      </c>
      <c r="E184" s="5" t="s">
        <v>11</v>
      </c>
      <c r="F184" s="5" t="s">
        <v>54</v>
      </c>
      <c r="G184" s="5" t="s">
        <v>54</v>
      </c>
      <c r="H184" s="5">
        <v>8.5</v>
      </c>
      <c r="I184" s="5"/>
      <c r="J184" s="5">
        <f t="shared" si="11"/>
        <v>9</v>
      </c>
      <c r="K184" s="5">
        <v>200</v>
      </c>
      <c r="L184" s="8" cm="1">
        <f t="array" ref="L184">_xlfn.SWITCH(K184,200,_xlfn.XLOOKUP(J184,Manufacture!$C$18:$N$18,Manufacture!$C$20:$N$20) + _xlfn.XLOOKUP(B184&amp;"|"&amp;E184,
        Calculate_cap_emi!$L$14:$L$21&amp;"|"&amp;Calculate_cap_emi!$I$14:$I$21,
        Calculate_cap_emi!$AI$14:$AI$21, "Not found", 0), LOOKUP(K184,Manufacture!$C$24:$D$24,Manufacture!$C$26:$D$26) + _xlfn.XLOOKUP(J184,Manufacture!$C$18:$N$18,Manufacture!$C$20:$N$20) + _xlfn.XLOOKUP(B184&amp;"|"&amp;E184,
        Calculate_cap_emi!$L$14:$L$21&amp;"|"&amp;Calculate_cap_emi!$I$14:$I$21,
        Calculate_cap_emi!$AI$14:$AI$21, "Not found", 0))</f>
        <v>3355.5368823529411</v>
      </c>
      <c r="M184" s="8">
        <f>LOOKUP(J184,Manufacture!$C$18:$N$18,Manufacture!$C$20:$N$20)</f>
        <v>1701.7868823529411</v>
      </c>
      <c r="N184" s="8" cm="1">
        <f t="array" ref="N184">_xlfn.SWITCH(K184,200,0,LOOKUP(K184,Manufacture!$C$24:$D$24,Manufacture!$C$26:$D$26))</f>
        <v>0</v>
      </c>
      <c r="O184" s="5" cm="1">
        <f t="array" ref="O184">_xlfn.XLOOKUP(B184&amp;"|"&amp;E184,
        Calculate_cap_emi!$L$14:$L$21&amp;"|"&amp;Calculate_cap_emi!$I$14:$I$21,
        Calculate_cap_emi!$AI$14:$AI$21, "Not found", 0)</f>
        <v>1653.75</v>
      </c>
      <c r="P184" s="8">
        <f t="shared" si="12"/>
        <v>3355.5368823529411</v>
      </c>
      <c r="Q184" s="8" cm="1">
        <f t="array" ref="Q184">_xlfn.SWITCH(K184,200,_xlfn.XLOOKUP(J184,Distribution!$C$18:$N$18,Distribution!$C$20:$N$20) + _xlfn.XLOOKUP(B184&amp;"|"&amp;E184,
        Calculate_cap_emi!$L$14:$L$21&amp;"|"&amp;Calculate_cap_emi!$I$14:$I$21,
        Calculate_cap_emi!$AP$14:$AP$21, "Not found", 0), LOOKUP(K184,Distribution!$C$24:$D$24,Distribution!$C$26:$D$26) + _xlfn.XLOOKUP(J184,Distribution!$C$18:$N$18,Distribution!$C$20:$N$20) + _xlfn.XLOOKUP(B184&amp;"|"&amp;E184,
        Calculate_cap_emi!$L$14:$L$21&amp;"|"&amp;Calculate_cap_emi!$I$14:$I$21,
        Calculate_cap_emi!$AP$14:$AP$21, "Not found", 0))</f>
        <v>0</v>
      </c>
      <c r="R184" s="8" cm="1">
        <f t="array" ref="R184">_xlfn.SWITCH(K184,200,_xlfn.XLOOKUP(J184,Installation!$C$18:$N$18,Installation!$C$20:$N$20) + _xlfn.XLOOKUP(B184&amp;"|"&amp;E184,
        Calculate_cap_emi!$L$14:$L$21&amp;"|"&amp;Calculate_cap_emi!$I$14:$I$21,
        Calculate_cap_emi!$AW$14:$AW$21, "Not found", 0), LOOKUP(K184,Installation!$C$24:$D$24,Installation!$C$26:$D$26) + _xlfn.XLOOKUP(J184,Installation!$C$18:$N$18,Installation!$C$20:$N$20) + _xlfn.XLOOKUP(B184&amp;"|"&amp;E184,
        Calculate_cap_emi!$L$14:$L$21&amp;"|"&amp;Calculate_cap_emi!$I$14:$I$21,
        Calculate_cap_emi!$AW$14:$AW$21, "Not found", 0))</f>
        <v>115.14454411764706</v>
      </c>
      <c r="S184" s="8" cm="1">
        <f t="array" ref="S184">_xlfn.SWITCH(K184,200,_xlfn.XLOOKUP(J184,EOL!$C$18:$N$18,EOL!$C$20:$N$20) + _xlfn.XLOOKUP(B184&amp;"|"&amp;E184,
        Calculate_cap_emi!$L$14:$L$21&amp;"|"&amp;Calculate_cap_emi!$I$14:$I$21,
        Calculate_cap_emi!$BD$14:$BD$21, "Not found", 0), LOOKUP(K184,EOL!$C$24:$D$24,EOL!$C$26:$D$26) + _xlfn.XLOOKUP(J184,EOL!$C$18:$N$18,EOL!$C$20:$N$20) + _xlfn.XLOOKUP(B184&amp;"|"&amp;E184,
        Calculate_cap_emi!$L$14:$L$21&amp;"|"&amp;Calculate_cap_emi!$I$14:$I$21,
        Calculate_cap_emi!$BD$14:$BD$21, "Not found", 0))</f>
        <v>567.9585882352942</v>
      </c>
      <c r="T184" s="8" cm="1">
        <f t="array" ref="T184">_xlfn.SWITCH(K184,200,_xlfn.XLOOKUP(J184,Other!$C$18:$N$18,Other!$C$20:$N$20) + _xlfn.XLOOKUP(B184&amp;"|"&amp;E184,
        Calculate_cap_emi!$L$14:$L$21&amp;"|"&amp;Calculate_cap_emi!$I$14:$I$21,
        Calculate_cap_emi!$BK$14:$BK$21, "Not found", 0), LOOKUP(K184,Other!$C$24:$D$24,Other!$C$26:$D$26) + _xlfn.XLOOKUP(J184,Other!$C$18:$N$18,Other!$C$20:$N$20) + _xlfn.XLOOKUP(B184&amp;"|"&amp;E184,
        Calculate_cap_emi!$L$14:$L$21&amp;"|"&amp;Calculate_cap_emi!$I$14:$I$21,
        Calculate_cap_emi!$BK$14:$BK$21, "Not found", 0))</f>
        <v>2306.3577352941174</v>
      </c>
    </row>
    <row r="185" spans="1:20" x14ac:dyDescent="0.25">
      <c r="A185" s="5"/>
      <c r="B185" s="5" t="str">
        <f t="shared" si="10"/>
        <v>Mod-H1</v>
      </c>
      <c r="C185" s="5" t="s">
        <v>38</v>
      </c>
      <c r="D185" s="5" t="str">
        <f t="shared" si="9"/>
        <v>H1</v>
      </c>
      <c r="E185" s="5" t="s">
        <v>11</v>
      </c>
      <c r="F185" s="5" t="s">
        <v>54</v>
      </c>
      <c r="G185" s="5" t="s">
        <v>54</v>
      </c>
      <c r="H185" s="5">
        <v>11.2</v>
      </c>
      <c r="I185" s="5"/>
      <c r="J185" s="5">
        <f t="shared" si="11"/>
        <v>12</v>
      </c>
      <c r="K185" s="5">
        <v>200</v>
      </c>
      <c r="L185" s="8" cm="1">
        <f t="array" ref="L185">_xlfn.SWITCH(K185,200,_xlfn.XLOOKUP(J185,Manufacture!$C$18:$N$18,Manufacture!$C$20:$N$20) + _xlfn.XLOOKUP(B185&amp;"|"&amp;E185,
        Calculate_cap_emi!$L$14:$L$21&amp;"|"&amp;Calculate_cap_emi!$I$14:$I$21,
        Calculate_cap_emi!$AI$14:$AI$21, "Not found", 0), LOOKUP(K185,Manufacture!$C$24:$D$24,Manufacture!$C$26:$D$26) + _xlfn.XLOOKUP(J185,Manufacture!$C$18:$N$18,Manufacture!$C$20:$N$20) + _xlfn.XLOOKUP(B185&amp;"|"&amp;E185,
        Calculate_cap_emi!$L$14:$L$21&amp;"|"&amp;Calculate_cap_emi!$I$14:$I$21,
        Calculate_cap_emi!$AI$14:$AI$21, "Not found", 0))</f>
        <v>3576.7521176470586</v>
      </c>
      <c r="M185" s="8">
        <f>LOOKUP(J185,Manufacture!$C$18:$N$18,Manufacture!$C$20:$N$20)</f>
        <v>1923.0021176470586</v>
      </c>
      <c r="N185" s="8" cm="1">
        <f t="array" ref="N185">_xlfn.SWITCH(K185,200,0,LOOKUP(K185,Manufacture!$C$24:$D$24,Manufacture!$C$26:$D$26))</f>
        <v>0</v>
      </c>
      <c r="O185" s="5" cm="1">
        <f t="array" ref="O185">_xlfn.XLOOKUP(B185&amp;"|"&amp;E185,
        Calculate_cap_emi!$L$14:$L$21&amp;"|"&amp;Calculate_cap_emi!$I$14:$I$21,
        Calculate_cap_emi!$AI$14:$AI$21, "Not found", 0)</f>
        <v>1653.75</v>
      </c>
      <c r="P185" s="8">
        <f t="shared" si="12"/>
        <v>3576.7521176470586</v>
      </c>
      <c r="Q185" s="8" cm="1">
        <f t="array" ref="Q185">_xlfn.SWITCH(K185,200,_xlfn.XLOOKUP(J185,Distribution!$C$18:$N$18,Distribution!$C$20:$N$20) + _xlfn.XLOOKUP(B185&amp;"|"&amp;E185,
        Calculate_cap_emi!$L$14:$L$21&amp;"|"&amp;Calculate_cap_emi!$I$14:$I$21,
        Calculate_cap_emi!$AP$14:$AP$21, "Not found", 0), LOOKUP(K185,Distribution!$C$24:$D$24,Distribution!$C$26:$D$26) + _xlfn.XLOOKUP(J185,Distribution!$C$18:$N$18,Distribution!$C$20:$N$20) + _xlfn.XLOOKUP(B185&amp;"|"&amp;E185,
        Calculate_cap_emi!$L$14:$L$21&amp;"|"&amp;Calculate_cap_emi!$I$14:$I$21,
        Calculate_cap_emi!$AP$14:$AP$21, "Not found", 0))</f>
        <v>0</v>
      </c>
      <c r="R185" s="8" cm="1">
        <f t="array" ref="R185">_xlfn.SWITCH(K185,200,_xlfn.XLOOKUP(J185,Installation!$C$18:$N$18,Installation!$C$20:$N$20) + _xlfn.XLOOKUP(B185&amp;"|"&amp;E185,
        Calculate_cap_emi!$L$14:$L$21&amp;"|"&amp;Calculate_cap_emi!$I$14:$I$21,
        Calculate_cap_emi!$AW$14:$AW$21, "Not found", 0), LOOKUP(K185,Installation!$C$24:$D$24,Installation!$C$26:$D$26) + _xlfn.XLOOKUP(J185,Installation!$C$18:$N$18,Installation!$C$20:$N$20) + _xlfn.XLOOKUP(B185&amp;"|"&amp;E185,
        Calculate_cap_emi!$L$14:$L$21&amp;"|"&amp;Calculate_cap_emi!$I$14:$I$21,
        Calculate_cap_emi!$AW$14:$AW$21, "Not found", 0))</f>
        <v>154.53807352941178</v>
      </c>
      <c r="S185" s="8" cm="1">
        <f t="array" ref="S185">_xlfn.SWITCH(K185,200,_xlfn.XLOOKUP(J185,EOL!$C$18:$N$18,EOL!$C$20:$N$20) + _xlfn.XLOOKUP(B185&amp;"|"&amp;E185,
        Calculate_cap_emi!$L$14:$L$21&amp;"|"&amp;Calculate_cap_emi!$I$14:$I$21,
        Calculate_cap_emi!$BD$14:$BD$21, "Not found", 0), LOOKUP(K185,EOL!$C$24:$D$24,EOL!$C$26:$D$26) + _xlfn.XLOOKUP(J185,EOL!$C$18:$N$18,EOL!$C$20:$N$20) + _xlfn.XLOOKUP(B185&amp;"|"&amp;E185,
        Calculate_cap_emi!$L$14:$L$21&amp;"|"&amp;Calculate_cap_emi!$I$14:$I$21,
        Calculate_cap_emi!$BD$14:$BD$21, "Not found", 0))</f>
        <v>612.62929411764708</v>
      </c>
      <c r="T185" s="8" cm="1">
        <f t="array" ref="T185">_xlfn.SWITCH(K185,200,_xlfn.XLOOKUP(J185,Other!$C$18:$N$18,Other!$C$20:$N$20) + _xlfn.XLOOKUP(B185&amp;"|"&amp;E185,
        Calculate_cap_emi!$L$14:$L$21&amp;"|"&amp;Calculate_cap_emi!$I$14:$I$21,
        Calculate_cap_emi!$BK$14:$BK$21, "Not found", 0), LOOKUP(K185,Other!$C$24:$D$24,Other!$C$26:$D$26) + _xlfn.XLOOKUP(J185,Other!$C$18:$N$18,Other!$C$20:$N$20) + _xlfn.XLOOKUP(B185&amp;"|"&amp;E185,
        Calculate_cap_emi!$L$14:$L$21&amp;"|"&amp;Calculate_cap_emi!$I$14:$I$21,
        Calculate_cap_emi!$BK$14:$BK$21, "Not found", 0))</f>
        <v>2409.9223235294116</v>
      </c>
    </row>
    <row r="186" spans="1:20" x14ac:dyDescent="0.25">
      <c r="A186" s="5"/>
      <c r="B186" s="5" t="str">
        <f t="shared" si="10"/>
        <v>Mod-H1</v>
      </c>
      <c r="C186" s="5" t="s">
        <v>38</v>
      </c>
      <c r="D186" s="5" t="str">
        <f t="shared" si="9"/>
        <v>H1</v>
      </c>
      <c r="E186" s="5" t="s">
        <v>11</v>
      </c>
      <c r="F186" s="5" t="s">
        <v>54</v>
      </c>
      <c r="G186" s="5" t="s">
        <v>54</v>
      </c>
      <c r="H186" s="5">
        <v>14</v>
      </c>
      <c r="I186" s="5"/>
      <c r="J186" s="5">
        <f t="shared" si="11"/>
        <v>14</v>
      </c>
      <c r="K186" s="5">
        <v>200</v>
      </c>
      <c r="L186" s="8" cm="1">
        <f t="array" ref="L186">_xlfn.SWITCH(K186,200,_xlfn.XLOOKUP(J186,Manufacture!$C$18:$N$18,Manufacture!$C$20:$N$20) + _xlfn.XLOOKUP(B186&amp;"|"&amp;E186,
        Calculate_cap_emi!$L$14:$L$21&amp;"|"&amp;Calculate_cap_emi!$I$14:$I$21,
        Calculate_cap_emi!$AI$14:$AI$21, "Not found", 0), LOOKUP(K186,Manufacture!$C$24:$D$24,Manufacture!$C$26:$D$26) + _xlfn.XLOOKUP(J186,Manufacture!$C$18:$N$18,Manufacture!$C$20:$N$20) + _xlfn.XLOOKUP(B186&amp;"|"&amp;E186,
        Calculate_cap_emi!$L$14:$L$21&amp;"|"&amp;Calculate_cap_emi!$I$14:$I$21,
        Calculate_cap_emi!$AI$14:$AI$21, "Not found", 0))</f>
        <v>3724.2289411764705</v>
      </c>
      <c r="M186" s="8">
        <f>LOOKUP(J186,Manufacture!$C$18:$N$18,Manufacture!$C$20:$N$20)</f>
        <v>2070.4789411764705</v>
      </c>
      <c r="N186" s="8" cm="1">
        <f t="array" ref="N186">_xlfn.SWITCH(K186,200,0,LOOKUP(K186,Manufacture!$C$24:$D$24,Manufacture!$C$26:$D$26))</f>
        <v>0</v>
      </c>
      <c r="O186" s="5" cm="1">
        <f t="array" ref="O186">_xlfn.XLOOKUP(B186&amp;"|"&amp;E186,
        Calculate_cap_emi!$L$14:$L$21&amp;"|"&amp;Calculate_cap_emi!$I$14:$I$21,
        Calculate_cap_emi!$AI$14:$AI$21, "Not found", 0)</f>
        <v>1653.75</v>
      </c>
      <c r="P186" s="8">
        <f t="shared" si="12"/>
        <v>3724.2289411764705</v>
      </c>
      <c r="Q186" s="8" cm="1">
        <f t="array" ref="Q186">_xlfn.SWITCH(K186,200,_xlfn.XLOOKUP(J186,Distribution!$C$18:$N$18,Distribution!$C$20:$N$20) + _xlfn.XLOOKUP(B186&amp;"|"&amp;E186,
        Calculate_cap_emi!$L$14:$L$21&amp;"|"&amp;Calculate_cap_emi!$I$14:$I$21,
        Calculate_cap_emi!$AP$14:$AP$21, "Not found", 0), LOOKUP(K186,Distribution!$C$24:$D$24,Distribution!$C$26:$D$26) + _xlfn.XLOOKUP(J186,Distribution!$C$18:$N$18,Distribution!$C$20:$N$20) + _xlfn.XLOOKUP(B186&amp;"|"&amp;E186,
        Calculate_cap_emi!$L$14:$L$21&amp;"|"&amp;Calculate_cap_emi!$I$14:$I$21,
        Calculate_cap_emi!$AP$14:$AP$21, "Not found", 0))</f>
        <v>0</v>
      </c>
      <c r="R186" s="8" cm="1">
        <f t="array" ref="R186">_xlfn.SWITCH(K186,200,_xlfn.XLOOKUP(J186,Installation!$C$18:$N$18,Installation!$C$20:$N$20) + _xlfn.XLOOKUP(B186&amp;"|"&amp;E186,
        Calculate_cap_emi!$L$14:$L$21&amp;"|"&amp;Calculate_cap_emi!$I$14:$I$21,
        Calculate_cap_emi!$AW$14:$AW$21, "Not found", 0), LOOKUP(K186,Installation!$C$24:$D$24,Installation!$C$26:$D$26) + _xlfn.XLOOKUP(J186,Installation!$C$18:$N$18,Installation!$C$20:$N$20) + _xlfn.XLOOKUP(B186&amp;"|"&amp;E186,
        Calculate_cap_emi!$L$14:$L$21&amp;"|"&amp;Calculate_cap_emi!$I$14:$I$21,
        Calculate_cap_emi!$AW$14:$AW$21, "Not found", 0))</f>
        <v>180.80042647058826</v>
      </c>
      <c r="S186" s="8" cm="1">
        <f t="array" ref="S186">_xlfn.SWITCH(K186,200,_xlfn.XLOOKUP(J186,EOL!$C$18:$N$18,EOL!$C$20:$N$20) + _xlfn.XLOOKUP(B186&amp;"|"&amp;E186,
        Calculate_cap_emi!$L$14:$L$21&amp;"|"&amp;Calculate_cap_emi!$I$14:$I$21,
        Calculate_cap_emi!$BD$14:$BD$21, "Not found", 0), LOOKUP(K186,EOL!$C$24:$D$24,EOL!$C$26:$D$26) + _xlfn.XLOOKUP(J186,EOL!$C$18:$N$18,EOL!$C$20:$N$20) + _xlfn.XLOOKUP(B186&amp;"|"&amp;E186,
        Calculate_cap_emi!$L$14:$L$21&amp;"|"&amp;Calculate_cap_emi!$I$14:$I$21,
        Calculate_cap_emi!$BD$14:$BD$21, "Not found", 0))</f>
        <v>642.40976470588225</v>
      </c>
      <c r="T186" s="8" cm="1">
        <f t="array" ref="T186">_xlfn.SWITCH(K186,200,_xlfn.XLOOKUP(J186,Other!$C$18:$N$18,Other!$C$20:$N$20) + _xlfn.XLOOKUP(B186&amp;"|"&amp;E186,
        Calculate_cap_emi!$L$14:$L$21&amp;"|"&amp;Calculate_cap_emi!$I$14:$I$21,
        Calculate_cap_emi!$BK$14:$BK$21, "Not found", 0), LOOKUP(K186,Other!$C$24:$D$24,Other!$C$26:$D$26) + _xlfn.XLOOKUP(J186,Other!$C$18:$N$18,Other!$C$20:$N$20) + _xlfn.XLOOKUP(B186&amp;"|"&amp;E186,
        Calculate_cap_emi!$L$14:$L$21&amp;"|"&amp;Calculate_cap_emi!$I$14:$I$21,
        Calculate_cap_emi!$BK$14:$BK$21, "Not found", 0))</f>
        <v>2478.9653823529416</v>
      </c>
    </row>
    <row r="187" spans="1:20" x14ac:dyDescent="0.25">
      <c r="A187" s="5"/>
      <c r="B187" s="5" t="str">
        <f>CONCATENATE(C187, "-", "H1")</f>
        <v>Mod-H1</v>
      </c>
      <c r="C187" s="5" t="s">
        <v>38</v>
      </c>
      <c r="D187" s="5" t="str">
        <f>_xlfn.TEXTAFTER(B187, "-", 1)</f>
        <v>H1</v>
      </c>
      <c r="E187" s="5" t="s">
        <v>11</v>
      </c>
      <c r="F187" s="5" t="s">
        <v>55</v>
      </c>
      <c r="G187" s="5" t="s">
        <v>55</v>
      </c>
      <c r="H187" s="5">
        <v>5</v>
      </c>
      <c r="I187" s="5"/>
      <c r="J187" s="5">
        <f t="shared" si="11"/>
        <v>5</v>
      </c>
      <c r="K187" s="5">
        <v>500</v>
      </c>
      <c r="L187" s="8" cm="1">
        <f t="array" ref="L187">_xlfn.SWITCH(K187,200,_xlfn.XLOOKUP(J187,Manufacture!$C$18:$N$18,Manufacture!$C$20:$N$20) + _xlfn.XLOOKUP(B187&amp;"|"&amp;E187,
        Calculate_cap_emi!$L$14:$L$21&amp;"|"&amp;Calculate_cap_emi!$I$14:$I$21,
        Calculate_cap_emi!$AI$14:$AI$21, "Not found", 0), LOOKUP(K187,Manufacture!$C$24:$D$24,Manufacture!$C$26:$D$26) + _xlfn.XLOOKUP(J187,Manufacture!$C$18:$N$18,Manufacture!$C$20:$N$20) + _xlfn.XLOOKUP(B187&amp;"|"&amp;E187,
        Calculate_cap_emi!$L$14:$L$21&amp;"|"&amp;Calculate_cap_emi!$I$14:$I$21,
        Calculate_cap_emi!$AI$14:$AI$21, "Not found", 0))</f>
        <v>3566.4923262032089</v>
      </c>
      <c r="M187" s="8">
        <f>LOOKUP(J187,Manufacture!$C$18:$N$18,Manufacture!$C$20:$N$20)</f>
        <v>1406.8332352941177</v>
      </c>
      <c r="N187" s="8" cm="1">
        <f t="array" ref="N187">_xlfn.SWITCH(K187,200,0,LOOKUP(K187,Manufacture!$C$24:$D$24,Manufacture!$C$26:$D$26))</f>
        <v>505.90909090909093</v>
      </c>
      <c r="O187" s="5" cm="1">
        <f t="array" ref="O187">_xlfn.XLOOKUP(B187&amp;"|"&amp;E187,
        Calculate_cap_emi!$L$14:$L$21&amp;"|"&amp;Calculate_cap_emi!$I$14:$I$21,
        Calculate_cap_emi!$AI$14:$AI$21, "Not found", 0)</f>
        <v>1653.75</v>
      </c>
      <c r="P187" s="8">
        <f t="shared" si="12"/>
        <v>3566.4923262032089</v>
      </c>
      <c r="Q187" s="8" cm="1">
        <f t="array" ref="Q187">_xlfn.SWITCH(K187,200,_xlfn.XLOOKUP(J187,Distribution!$C$18:$N$18,Distribution!$C$20:$N$20) + _xlfn.XLOOKUP(B187&amp;"|"&amp;E187,
        Calculate_cap_emi!$L$14:$L$21&amp;"|"&amp;Calculate_cap_emi!$I$14:$I$21,
        Calculate_cap_emi!$AP$14:$AP$21, "Not found", 0), LOOKUP(K187,Distribution!$C$24:$D$24,Distribution!$C$26:$D$26) + _xlfn.XLOOKUP(J187,Distribution!$C$18:$N$18,Distribution!$C$20:$N$20) + _xlfn.XLOOKUP(B187&amp;"|"&amp;E187,
        Calculate_cap_emi!$L$14:$L$21&amp;"|"&amp;Calculate_cap_emi!$I$14:$I$21,
        Calculate_cap_emi!$AP$14:$AP$21, "Not found", 0))</f>
        <v>0</v>
      </c>
      <c r="R187" s="8" cm="1">
        <f t="array" ref="R187">_xlfn.SWITCH(K187,200,_xlfn.XLOOKUP(J187,Installation!$C$18:$N$18,Installation!$C$20:$N$20) + _xlfn.XLOOKUP(B187&amp;"|"&amp;E187,
        Calculate_cap_emi!$L$14:$L$21&amp;"|"&amp;Calculate_cap_emi!$I$14:$I$21,
        Calculate_cap_emi!$AW$14:$AW$21, "Not found", 0), LOOKUP(K187,Installation!$C$24:$D$24,Installation!$C$26:$D$26) + _xlfn.XLOOKUP(J187,Installation!$C$18:$N$18,Installation!$C$20:$N$20) + _xlfn.XLOOKUP(B187&amp;"|"&amp;E187,
        Calculate_cap_emi!$L$14:$L$21&amp;"|"&amp;Calculate_cap_emi!$I$14:$I$21,
        Calculate_cap_emi!$AW$14:$AW$21, "Not found", 0))</f>
        <v>74.074383689839578</v>
      </c>
      <c r="S187" s="8" cm="1">
        <f t="array" ref="S187">_xlfn.SWITCH(K187,200,_xlfn.XLOOKUP(J187,EOL!$C$18:$N$18,EOL!$C$20:$N$20) + _xlfn.XLOOKUP(B187&amp;"|"&amp;E187,
        Calculate_cap_emi!$L$14:$L$21&amp;"|"&amp;Calculate_cap_emi!$I$14:$I$21,
        Calculate_cap_emi!$BD$14:$BD$21, "Not found", 0), LOOKUP(K187,EOL!$C$24:$D$24,EOL!$C$26:$D$26) + _xlfn.XLOOKUP(J187,EOL!$C$18:$N$18,EOL!$C$20:$N$20) + _xlfn.XLOOKUP(B187&amp;"|"&amp;E187,
        Calculate_cap_emi!$L$14:$L$21&amp;"|"&amp;Calculate_cap_emi!$I$14:$I$21,
        Calculate_cap_emi!$BD$14:$BD$21, "Not found", 0))</f>
        <v>722.21582887700538</v>
      </c>
      <c r="T187" s="8" cm="1">
        <f t="array" ref="T187">_xlfn.SWITCH(K187,200,_xlfn.XLOOKUP(J187,Other!$C$18:$N$18,Other!$C$20:$N$20) + _xlfn.XLOOKUP(B187&amp;"|"&amp;E187,
        Calculate_cap_emi!$L$14:$L$21&amp;"|"&amp;Calculate_cap_emi!$I$14:$I$21,
        Calculate_cap_emi!$BK$14:$BK$21, "Not found", 0), LOOKUP(K187,Other!$C$24:$D$24,Other!$C$26:$D$26) + _xlfn.XLOOKUP(J187,Other!$C$18:$N$18,Other!$C$20:$N$20) + _xlfn.XLOOKUP(B187&amp;"|"&amp;E187,
        Calculate_cap_emi!$L$14:$L$21&amp;"|"&amp;Calculate_cap_emi!$I$14:$I$21,
        Calculate_cap_emi!$BK$14:$BK$21, "Not found", 0))</f>
        <v>2168.271617647059</v>
      </c>
    </row>
    <row r="188" spans="1:20" x14ac:dyDescent="0.25">
      <c r="A188" s="5"/>
      <c r="B188" s="5" t="str">
        <f t="shared" ref="B188:B195" si="13">CONCATENATE(C188, "-", "H1")</f>
        <v>Mod-H1</v>
      </c>
      <c r="C188" s="5" t="s">
        <v>38</v>
      </c>
      <c r="D188" s="5" t="str">
        <f t="shared" si="9"/>
        <v>H1</v>
      </c>
      <c r="E188" s="5" t="s">
        <v>11</v>
      </c>
      <c r="F188" s="5" t="s">
        <v>55</v>
      </c>
      <c r="G188" s="5" t="s">
        <v>55</v>
      </c>
      <c r="H188" s="5">
        <v>6</v>
      </c>
      <c r="I188" s="5"/>
      <c r="J188" s="5">
        <f t="shared" si="11"/>
        <v>6</v>
      </c>
      <c r="K188" s="5">
        <v>500</v>
      </c>
      <c r="L188" s="8" cm="1">
        <f t="array" ref="L188">_xlfn.SWITCH(K188,200,_xlfn.XLOOKUP(J188,Manufacture!$C$18:$N$18,Manufacture!$C$20:$N$20) + _xlfn.XLOOKUP(B188&amp;"|"&amp;E188,
        Calculate_cap_emi!$L$14:$L$21&amp;"|"&amp;Calculate_cap_emi!$I$14:$I$21,
        Calculate_cap_emi!$AI$14:$AI$21, "Not found", 0), LOOKUP(K188,Manufacture!$C$24:$D$24,Manufacture!$C$26:$D$26) + _xlfn.XLOOKUP(J188,Manufacture!$C$18:$N$18,Manufacture!$C$20:$N$20) + _xlfn.XLOOKUP(B188&amp;"|"&amp;E188,
        Calculate_cap_emi!$L$14:$L$21&amp;"|"&amp;Calculate_cap_emi!$I$14:$I$21,
        Calculate_cap_emi!$AI$14:$AI$21, "Not found", 0))</f>
        <v>3640.2307379679146</v>
      </c>
      <c r="M188" s="8">
        <f>LOOKUP(J188,Manufacture!$C$18:$N$18,Manufacture!$C$20:$N$20)</f>
        <v>1480.5716470588236</v>
      </c>
      <c r="N188" s="8" cm="1">
        <f t="array" ref="N188">_xlfn.SWITCH(K188,200,0,LOOKUP(K188,Manufacture!$C$24:$D$24,Manufacture!$C$26:$D$26))</f>
        <v>505.90909090909093</v>
      </c>
      <c r="O188" s="5" cm="1">
        <f t="array" ref="O188">_xlfn.XLOOKUP(B188&amp;"|"&amp;E188,
        Calculate_cap_emi!$L$14:$L$21&amp;"|"&amp;Calculate_cap_emi!$I$14:$I$21,
        Calculate_cap_emi!$AI$14:$AI$21, "Not found", 0)</f>
        <v>1653.75</v>
      </c>
      <c r="P188" s="8">
        <f t="shared" si="12"/>
        <v>3640.2307379679146</v>
      </c>
      <c r="Q188" s="8" cm="1">
        <f t="array" ref="Q188">_xlfn.SWITCH(K188,200,_xlfn.XLOOKUP(J188,Distribution!$C$18:$N$18,Distribution!$C$20:$N$20) + _xlfn.XLOOKUP(B188&amp;"|"&amp;E188,
        Calculate_cap_emi!$L$14:$L$21&amp;"|"&amp;Calculate_cap_emi!$I$14:$I$21,
        Calculate_cap_emi!$AP$14:$AP$21, "Not found", 0), LOOKUP(K188,Distribution!$C$24:$D$24,Distribution!$C$26:$D$26) + _xlfn.XLOOKUP(J188,Distribution!$C$18:$N$18,Distribution!$C$20:$N$20) + _xlfn.XLOOKUP(B188&amp;"|"&amp;E188,
        Calculate_cap_emi!$L$14:$L$21&amp;"|"&amp;Calculate_cap_emi!$I$14:$I$21,
        Calculate_cap_emi!$AP$14:$AP$21, "Not found", 0))</f>
        <v>0</v>
      </c>
      <c r="R188" s="8" cm="1">
        <f t="array" ref="R188">_xlfn.SWITCH(K188,200,_xlfn.XLOOKUP(J188,Installation!$C$18:$N$18,Installation!$C$20:$N$20) + _xlfn.XLOOKUP(B188&amp;"|"&amp;E188,
        Calculate_cap_emi!$L$14:$L$21&amp;"|"&amp;Calculate_cap_emi!$I$14:$I$21,
        Calculate_cap_emi!$AW$14:$AW$21, "Not found", 0), LOOKUP(K188,Installation!$C$24:$D$24,Installation!$C$26:$D$26) + _xlfn.XLOOKUP(J188,Installation!$C$18:$N$18,Installation!$C$20:$N$20) + _xlfn.XLOOKUP(B188&amp;"|"&amp;E188,
        Calculate_cap_emi!$L$14:$L$21&amp;"|"&amp;Calculate_cap_emi!$I$14:$I$21,
        Calculate_cap_emi!$AW$14:$AW$21, "Not found", 0))</f>
        <v>87.205560160427808</v>
      </c>
      <c r="S188" s="8" cm="1">
        <f t="array" ref="S188">_xlfn.SWITCH(K188,200,_xlfn.XLOOKUP(J188,EOL!$C$18:$N$18,EOL!$C$20:$N$20) + _xlfn.XLOOKUP(B188&amp;"|"&amp;E188,
        Calculate_cap_emi!$L$14:$L$21&amp;"|"&amp;Calculate_cap_emi!$I$14:$I$21,
        Calculate_cap_emi!$BD$14:$BD$21, "Not found", 0), LOOKUP(K188,EOL!$C$24:$D$24,EOL!$C$26:$D$26) + _xlfn.XLOOKUP(J188,EOL!$C$18:$N$18,EOL!$C$20:$N$20) + _xlfn.XLOOKUP(B188&amp;"|"&amp;E188,
        Calculate_cap_emi!$L$14:$L$21&amp;"|"&amp;Calculate_cap_emi!$I$14:$I$21,
        Calculate_cap_emi!$BD$14:$BD$21, "Not found", 0))</f>
        <v>737.10606417112297</v>
      </c>
      <c r="T188" s="8" cm="1">
        <f t="array" ref="T188">_xlfn.SWITCH(K188,200,_xlfn.XLOOKUP(J188,Other!$C$18:$N$18,Other!$C$20:$N$20) + _xlfn.XLOOKUP(B188&amp;"|"&amp;E188,
        Calculate_cap_emi!$L$14:$L$21&amp;"|"&amp;Calculate_cap_emi!$I$14:$I$21,
        Calculate_cap_emi!$BK$14:$BK$21, "Not found", 0), LOOKUP(K188,Other!$C$24:$D$24,Other!$C$26:$D$26) + _xlfn.XLOOKUP(J188,Other!$C$18:$N$18,Other!$C$20:$N$20) + _xlfn.XLOOKUP(B188&amp;"|"&amp;E188,
        Calculate_cap_emi!$L$14:$L$21&amp;"|"&amp;Calculate_cap_emi!$I$14:$I$21,
        Calculate_cap_emi!$BK$14:$BK$21, "Not found", 0))</f>
        <v>2202.7931470588237</v>
      </c>
    </row>
    <row r="189" spans="1:20" x14ac:dyDescent="0.25">
      <c r="A189" s="5"/>
      <c r="B189" s="5" t="str">
        <f t="shared" si="13"/>
        <v>Mod-H1</v>
      </c>
      <c r="C189" s="5" t="s">
        <v>38</v>
      </c>
      <c r="D189" s="5" t="str">
        <f t="shared" si="9"/>
        <v>H1</v>
      </c>
      <c r="E189" s="5" t="s">
        <v>11</v>
      </c>
      <c r="F189" s="5" t="s">
        <v>55</v>
      </c>
      <c r="G189" s="5" t="s">
        <v>55</v>
      </c>
      <c r="H189" s="5">
        <v>8.5</v>
      </c>
      <c r="I189" s="5"/>
      <c r="J189" s="5">
        <f t="shared" si="11"/>
        <v>9</v>
      </c>
      <c r="K189" s="5">
        <v>500</v>
      </c>
      <c r="L189" s="8" cm="1">
        <f t="array" ref="L189">_xlfn.SWITCH(K189,200,_xlfn.XLOOKUP(J189,Manufacture!$C$18:$N$18,Manufacture!$C$20:$N$20) + _xlfn.XLOOKUP(B189&amp;"|"&amp;E189,
        Calculate_cap_emi!$L$14:$L$21&amp;"|"&amp;Calculate_cap_emi!$I$14:$I$21,
        Calculate_cap_emi!$AI$14:$AI$21, "Not found", 0), LOOKUP(K189,Manufacture!$C$24:$D$24,Manufacture!$C$26:$D$26) + _xlfn.XLOOKUP(J189,Manufacture!$C$18:$N$18,Manufacture!$C$20:$N$20) + _xlfn.XLOOKUP(B189&amp;"|"&amp;E189,
        Calculate_cap_emi!$L$14:$L$21&amp;"|"&amp;Calculate_cap_emi!$I$14:$I$21,
        Calculate_cap_emi!$AI$14:$AI$21, "Not found", 0))</f>
        <v>3861.4459732620321</v>
      </c>
      <c r="M189" s="8">
        <f>LOOKUP(J189,Manufacture!$C$18:$N$18,Manufacture!$C$20:$N$20)</f>
        <v>1701.7868823529411</v>
      </c>
      <c r="N189" s="8" cm="1">
        <f t="array" ref="N189">_xlfn.SWITCH(K189,200,0,LOOKUP(K189,Manufacture!$C$24:$D$24,Manufacture!$C$26:$D$26))</f>
        <v>505.90909090909093</v>
      </c>
      <c r="O189" s="5" cm="1">
        <f t="array" ref="O189">_xlfn.XLOOKUP(B189&amp;"|"&amp;E189,
        Calculate_cap_emi!$L$14:$L$21&amp;"|"&amp;Calculate_cap_emi!$I$14:$I$21,
        Calculate_cap_emi!$AI$14:$AI$21, "Not found", 0)</f>
        <v>1653.75</v>
      </c>
      <c r="P189" s="8">
        <f t="shared" si="12"/>
        <v>3861.4459732620321</v>
      </c>
      <c r="Q189" s="8" cm="1">
        <f t="array" ref="Q189">_xlfn.SWITCH(K189,200,_xlfn.XLOOKUP(J189,Distribution!$C$18:$N$18,Distribution!$C$20:$N$20) + _xlfn.XLOOKUP(B189&amp;"|"&amp;E189,
        Calculate_cap_emi!$L$14:$L$21&amp;"|"&amp;Calculate_cap_emi!$I$14:$I$21,
        Calculate_cap_emi!$AP$14:$AP$21, "Not found", 0), LOOKUP(K189,Distribution!$C$24:$D$24,Distribution!$C$26:$D$26) + _xlfn.XLOOKUP(J189,Distribution!$C$18:$N$18,Distribution!$C$20:$N$20) + _xlfn.XLOOKUP(B189&amp;"|"&amp;E189,
        Calculate_cap_emi!$L$14:$L$21&amp;"|"&amp;Calculate_cap_emi!$I$14:$I$21,
        Calculate_cap_emi!$AP$14:$AP$21, "Not found", 0))</f>
        <v>0</v>
      </c>
      <c r="R189" s="8" cm="1">
        <f t="array" ref="R189">_xlfn.SWITCH(K189,200,_xlfn.XLOOKUP(J189,Installation!$C$18:$N$18,Installation!$C$20:$N$20) + _xlfn.XLOOKUP(B189&amp;"|"&amp;E189,
        Calculate_cap_emi!$L$14:$L$21&amp;"|"&amp;Calculate_cap_emi!$I$14:$I$21,
        Calculate_cap_emi!$AW$14:$AW$21, "Not found", 0), LOOKUP(K189,Installation!$C$24:$D$24,Installation!$C$26:$D$26) + _xlfn.XLOOKUP(J189,Installation!$C$18:$N$18,Installation!$C$20:$N$20) + _xlfn.XLOOKUP(B189&amp;"|"&amp;E189,
        Calculate_cap_emi!$L$14:$L$21&amp;"|"&amp;Calculate_cap_emi!$I$14:$I$21,
        Calculate_cap_emi!$AW$14:$AW$21, "Not found", 0))</f>
        <v>126.59908957219251</v>
      </c>
      <c r="S189" s="8" cm="1">
        <f t="array" ref="S189">_xlfn.SWITCH(K189,200,_xlfn.XLOOKUP(J189,EOL!$C$18:$N$18,EOL!$C$20:$N$20) + _xlfn.XLOOKUP(B189&amp;"|"&amp;E189,
        Calculate_cap_emi!$L$14:$L$21&amp;"|"&amp;Calculate_cap_emi!$I$14:$I$21,
        Calculate_cap_emi!$BD$14:$BD$21, "Not found", 0), LOOKUP(K189,EOL!$C$24:$D$24,EOL!$C$26:$D$26) + _xlfn.XLOOKUP(J189,EOL!$C$18:$N$18,EOL!$C$20:$N$20) + _xlfn.XLOOKUP(B189&amp;"|"&amp;E189,
        Calculate_cap_emi!$L$14:$L$21&amp;"|"&amp;Calculate_cap_emi!$I$14:$I$21,
        Calculate_cap_emi!$BD$14:$BD$21, "Not found", 0))</f>
        <v>781.77677005347596</v>
      </c>
      <c r="T189" s="8" cm="1">
        <f t="array" ref="T189">_xlfn.SWITCH(K189,200,_xlfn.XLOOKUP(J189,Other!$C$18:$N$18,Other!$C$20:$N$20) + _xlfn.XLOOKUP(B189&amp;"|"&amp;E189,
        Calculate_cap_emi!$L$14:$L$21&amp;"|"&amp;Calculate_cap_emi!$I$14:$I$21,
        Calculate_cap_emi!$BK$14:$BK$21, "Not found", 0), LOOKUP(K189,Other!$C$24:$D$24,Other!$C$26:$D$26) + _xlfn.XLOOKUP(J189,Other!$C$18:$N$18,Other!$C$20:$N$20) + _xlfn.XLOOKUP(B189&amp;"|"&amp;E189,
        Calculate_cap_emi!$L$14:$L$21&amp;"|"&amp;Calculate_cap_emi!$I$14:$I$21,
        Calculate_cap_emi!$BK$14:$BK$21, "Not found", 0))</f>
        <v>2306.3577352941174</v>
      </c>
    </row>
    <row r="190" spans="1:20" x14ac:dyDescent="0.25">
      <c r="A190" s="5"/>
      <c r="B190" s="5" t="str">
        <f t="shared" si="13"/>
        <v>Mod-H1</v>
      </c>
      <c r="C190" s="5" t="s">
        <v>38</v>
      </c>
      <c r="D190" s="5" t="str">
        <f>_xlfn.TEXTAFTER(B190, "-", 1)</f>
        <v>H1</v>
      </c>
      <c r="E190" s="5" t="s">
        <v>11</v>
      </c>
      <c r="F190" s="5" t="s">
        <v>55</v>
      </c>
      <c r="G190" s="5" t="s">
        <v>55</v>
      </c>
      <c r="H190" s="5">
        <v>14</v>
      </c>
      <c r="I190" s="5"/>
      <c r="J190" s="5">
        <f t="shared" si="11"/>
        <v>14</v>
      </c>
      <c r="K190" s="5">
        <v>500</v>
      </c>
      <c r="L190" s="8" cm="1">
        <f t="array" ref="L190">_xlfn.SWITCH(K190,200,_xlfn.XLOOKUP(J190,Manufacture!$C$18:$N$18,Manufacture!$C$20:$N$20) + _xlfn.XLOOKUP(B190&amp;"|"&amp;E190,
        Calculate_cap_emi!$L$14:$L$21&amp;"|"&amp;Calculate_cap_emi!$I$14:$I$21,
        Calculate_cap_emi!$AI$14:$AI$21, "Not found", 0), LOOKUP(K190,Manufacture!$C$24:$D$24,Manufacture!$C$26:$D$26) + _xlfn.XLOOKUP(J190,Manufacture!$C$18:$N$18,Manufacture!$C$20:$N$20) + _xlfn.XLOOKUP(B190&amp;"|"&amp;E190,
        Calculate_cap_emi!$L$14:$L$21&amp;"|"&amp;Calculate_cap_emi!$I$14:$I$21,
        Calculate_cap_emi!$AI$14:$AI$21, "Not found", 0))</f>
        <v>4230.1380320855615</v>
      </c>
      <c r="M190" s="8">
        <f>LOOKUP(J190,Manufacture!$C$18:$N$18,Manufacture!$C$20:$N$20)</f>
        <v>2070.4789411764705</v>
      </c>
      <c r="N190" s="8" cm="1">
        <f t="array" ref="N190">_xlfn.SWITCH(K190,200,0,LOOKUP(K190,Manufacture!$C$24:$D$24,Manufacture!$C$26:$D$26))</f>
        <v>505.90909090909093</v>
      </c>
      <c r="O190" s="5" cm="1">
        <f t="array" ref="O190">_xlfn.XLOOKUP(B190&amp;"|"&amp;E190,
        Calculate_cap_emi!$L$14:$L$21&amp;"|"&amp;Calculate_cap_emi!$I$14:$I$21,
        Calculate_cap_emi!$AI$14:$AI$21, "Not found", 0)</f>
        <v>1653.75</v>
      </c>
      <c r="P190" s="8">
        <f t="shared" si="12"/>
        <v>4230.1380320855615</v>
      </c>
      <c r="Q190" s="8" cm="1">
        <f t="array" ref="Q190">_xlfn.SWITCH(K190,200,_xlfn.XLOOKUP(J190,Distribution!$C$18:$N$18,Distribution!$C$20:$N$20) + _xlfn.XLOOKUP(B190&amp;"|"&amp;E190,
        Calculate_cap_emi!$L$14:$L$21&amp;"|"&amp;Calculate_cap_emi!$I$14:$I$21,
        Calculate_cap_emi!$AP$14:$AP$21, "Not found", 0), LOOKUP(K190,Distribution!$C$24:$D$24,Distribution!$C$26:$D$26) + _xlfn.XLOOKUP(J190,Distribution!$C$18:$N$18,Distribution!$C$20:$N$20) + _xlfn.XLOOKUP(B190&amp;"|"&amp;E190,
        Calculate_cap_emi!$L$14:$L$21&amp;"|"&amp;Calculate_cap_emi!$I$14:$I$21,
        Calculate_cap_emi!$AP$14:$AP$21, "Not found", 0))</f>
        <v>0</v>
      </c>
      <c r="R190" s="8" cm="1">
        <f t="array" ref="R190">_xlfn.SWITCH(K190,200,_xlfn.XLOOKUP(J190,Installation!$C$18:$N$18,Installation!$C$20:$N$20) + _xlfn.XLOOKUP(B190&amp;"|"&amp;E190,
        Calculate_cap_emi!$L$14:$L$21&amp;"|"&amp;Calculate_cap_emi!$I$14:$I$21,
        Calculate_cap_emi!$AW$14:$AW$21, "Not found", 0), LOOKUP(K190,Installation!$C$24:$D$24,Installation!$C$26:$D$26) + _xlfn.XLOOKUP(J190,Installation!$C$18:$N$18,Installation!$C$20:$N$20) + _xlfn.XLOOKUP(B190&amp;"|"&amp;E190,
        Calculate_cap_emi!$L$14:$L$21&amp;"|"&amp;Calculate_cap_emi!$I$14:$I$21,
        Calculate_cap_emi!$AW$14:$AW$21, "Not found", 0))</f>
        <v>192.25497192513373</v>
      </c>
      <c r="S190" s="8" cm="1">
        <f t="array" ref="S190">_xlfn.SWITCH(K190,200,_xlfn.XLOOKUP(J190,EOL!$C$18:$N$18,EOL!$C$20:$N$20) + _xlfn.XLOOKUP(B190&amp;"|"&amp;E190,
        Calculate_cap_emi!$L$14:$L$21&amp;"|"&amp;Calculate_cap_emi!$I$14:$I$21,
        Calculate_cap_emi!$BD$14:$BD$21, "Not found", 0), LOOKUP(K190,EOL!$C$24:$D$24,EOL!$C$26:$D$26) + _xlfn.XLOOKUP(J190,EOL!$C$18:$N$18,EOL!$C$20:$N$20) + _xlfn.XLOOKUP(B190&amp;"|"&amp;E190,
        Calculate_cap_emi!$L$14:$L$21&amp;"|"&amp;Calculate_cap_emi!$I$14:$I$21,
        Calculate_cap_emi!$BD$14:$BD$21, "Not found", 0))</f>
        <v>856.22794652406412</v>
      </c>
      <c r="T190" s="8" cm="1">
        <f t="array" ref="T190">_xlfn.SWITCH(K190,200,_xlfn.XLOOKUP(J190,Other!$C$18:$N$18,Other!$C$20:$N$20) + _xlfn.XLOOKUP(B190&amp;"|"&amp;E190,
        Calculate_cap_emi!$L$14:$L$21&amp;"|"&amp;Calculate_cap_emi!$I$14:$I$21,
        Calculate_cap_emi!$BK$14:$BK$21, "Not found", 0), LOOKUP(K190,Other!$C$24:$D$24,Other!$C$26:$D$26) + _xlfn.XLOOKUP(J190,Other!$C$18:$N$18,Other!$C$20:$N$20) + _xlfn.XLOOKUP(B190&amp;"|"&amp;E190,
        Calculate_cap_emi!$L$14:$L$21&amp;"|"&amp;Calculate_cap_emi!$I$14:$I$21,
        Calculate_cap_emi!$BK$14:$BK$21, "Not found", 0))</f>
        <v>2478.9653823529416</v>
      </c>
    </row>
    <row r="191" spans="1:20" x14ac:dyDescent="0.25">
      <c r="A191" s="5"/>
      <c r="B191" s="5" t="str">
        <f t="shared" si="13"/>
        <v>Mod-H1</v>
      </c>
      <c r="C191" s="5" t="s">
        <v>38</v>
      </c>
      <c r="D191" s="5" t="str">
        <f t="shared" si="9"/>
        <v>H1</v>
      </c>
      <c r="E191" s="5" t="s">
        <v>11</v>
      </c>
      <c r="F191" s="5" t="s">
        <v>57</v>
      </c>
      <c r="G191" s="5" t="s">
        <v>57</v>
      </c>
      <c r="H191" s="5">
        <v>5</v>
      </c>
      <c r="I191" s="5"/>
      <c r="J191" s="5">
        <f t="shared" si="11"/>
        <v>5</v>
      </c>
      <c r="K191" s="5">
        <v>1000</v>
      </c>
      <c r="L191" s="8" cm="1">
        <f t="array" ref="L191">_xlfn.SWITCH(K191,200,_xlfn.XLOOKUP(J191,Manufacture!$C$18:$N$18,Manufacture!$C$20:$N$20) + _xlfn.XLOOKUP(B191&amp;"|"&amp;E191,
        Calculate_cap_emi!$L$14:$L$21&amp;"|"&amp;Calculate_cap_emi!$I$14:$I$21,
        Calculate_cap_emi!$AI$14:$AI$21, "Not found", 0), LOOKUP(K191,Manufacture!$C$24:$D$24,Manufacture!$C$26:$D$26) + _xlfn.XLOOKUP(J191,Manufacture!$C$18:$N$18,Manufacture!$C$20:$N$20) + _xlfn.XLOOKUP(B191&amp;"|"&amp;E191,
        Calculate_cap_emi!$L$14:$L$21&amp;"|"&amp;Calculate_cap_emi!$I$14:$I$21,
        Calculate_cap_emi!$AI$14:$AI$21, "Not found", 0))</f>
        <v>4221.31050802139</v>
      </c>
      <c r="M191" s="8">
        <f>LOOKUP(J191,Manufacture!$C$18:$N$18,Manufacture!$C$20:$N$20)</f>
        <v>1406.8332352941177</v>
      </c>
      <c r="N191" s="8" cm="1">
        <f t="array" ref="N191">_xlfn.SWITCH(K191,200,0,LOOKUP(K191,Manufacture!$C$24:$D$24,Manufacture!$C$26:$D$26))</f>
        <v>1160.7272727272727</v>
      </c>
      <c r="O191" s="5" cm="1">
        <f t="array" ref="O191">_xlfn.XLOOKUP(B191&amp;"|"&amp;E191,
        Calculate_cap_emi!$L$14:$L$21&amp;"|"&amp;Calculate_cap_emi!$I$14:$I$21,
        Calculate_cap_emi!$AI$14:$AI$21, "Not found", 0)</f>
        <v>1653.75</v>
      </c>
      <c r="P191" s="8">
        <f t="shared" si="12"/>
        <v>4221.31050802139</v>
      </c>
      <c r="Q191" s="8" cm="1">
        <f t="array" ref="Q191">_xlfn.SWITCH(K191,200,_xlfn.XLOOKUP(J191,Distribution!$C$18:$N$18,Distribution!$C$20:$N$20) + _xlfn.XLOOKUP(B191&amp;"|"&amp;E191,
        Calculate_cap_emi!$L$14:$L$21&amp;"|"&amp;Calculate_cap_emi!$I$14:$I$21,
        Calculate_cap_emi!$AP$14:$AP$21, "Not found", 0), LOOKUP(K191,Distribution!$C$24:$D$24,Distribution!$C$26:$D$26) + _xlfn.XLOOKUP(J191,Distribution!$C$18:$N$18,Distribution!$C$20:$N$20) + _xlfn.XLOOKUP(B191&amp;"|"&amp;E191,
        Calculate_cap_emi!$L$14:$L$21&amp;"|"&amp;Calculate_cap_emi!$I$14:$I$21,
        Calculate_cap_emi!$AP$14:$AP$21, "Not found", 0))</f>
        <v>0</v>
      </c>
      <c r="R191" s="8" cm="1">
        <f t="array" ref="R191">_xlfn.SWITCH(K191,200,_xlfn.XLOOKUP(J191,Installation!$C$18:$N$18,Installation!$C$20:$N$20) + _xlfn.XLOOKUP(B191&amp;"|"&amp;E191,
        Calculate_cap_emi!$L$14:$L$21&amp;"|"&amp;Calculate_cap_emi!$I$14:$I$21,
        Calculate_cap_emi!$AW$14:$AW$21, "Not found", 0), LOOKUP(K191,Installation!$C$24:$D$24,Installation!$C$26:$D$26) + _xlfn.XLOOKUP(J191,Installation!$C$18:$N$18,Installation!$C$20:$N$20) + _xlfn.XLOOKUP(B191&amp;"|"&amp;E191,
        Calculate_cap_emi!$L$14:$L$21&amp;"|"&amp;Calculate_cap_emi!$I$14:$I$21,
        Calculate_cap_emi!$AW$14:$AW$21, "Not found", 0))</f>
        <v>75.028929144385032</v>
      </c>
      <c r="S191" s="8" cm="1">
        <f t="array" ref="S191">_xlfn.SWITCH(K191,200,_xlfn.XLOOKUP(J191,EOL!$C$18:$N$18,EOL!$C$20:$N$20) + _xlfn.XLOOKUP(B191&amp;"|"&amp;E191,
        Calculate_cap_emi!$L$14:$L$21&amp;"|"&amp;Calculate_cap_emi!$I$14:$I$21,
        Calculate_cap_emi!$BD$14:$BD$21, "Not found", 0), LOOKUP(K191,EOL!$C$24:$D$24,EOL!$C$26:$D$26) + _xlfn.XLOOKUP(J191,EOL!$C$18:$N$18,EOL!$C$20:$N$20) + _xlfn.XLOOKUP(B191&amp;"|"&amp;E191,
        Calculate_cap_emi!$L$14:$L$21&amp;"|"&amp;Calculate_cap_emi!$I$14:$I$21,
        Calculate_cap_emi!$BD$14:$BD$21, "Not found", 0))</f>
        <v>1007.6249197860963</v>
      </c>
      <c r="T191" s="8" cm="1">
        <f t="array" ref="T191">_xlfn.SWITCH(K191,200,_xlfn.XLOOKUP(J191,Other!$C$18:$N$18,Other!$C$20:$N$20) + _xlfn.XLOOKUP(B191&amp;"|"&amp;E191,
        Calculate_cap_emi!$L$14:$L$21&amp;"|"&amp;Calculate_cap_emi!$I$14:$I$21,
        Calculate_cap_emi!$BK$14:$BK$21, "Not found", 0), LOOKUP(K191,Other!$C$24:$D$24,Other!$C$26:$D$26) + _xlfn.XLOOKUP(J191,Other!$C$18:$N$18,Other!$C$20:$N$20) + _xlfn.XLOOKUP(B191&amp;"|"&amp;E191,
        Calculate_cap_emi!$L$14:$L$21&amp;"|"&amp;Calculate_cap_emi!$I$14:$I$21,
        Calculate_cap_emi!$BK$14:$BK$21, "Not found", 0))</f>
        <v>2168.271617647059</v>
      </c>
    </row>
    <row r="192" spans="1:20" x14ac:dyDescent="0.25">
      <c r="A192" s="5"/>
      <c r="B192" s="5" t="str">
        <f t="shared" si="13"/>
        <v>Mod-H1</v>
      </c>
      <c r="C192" s="5" t="s">
        <v>38</v>
      </c>
      <c r="D192" s="5" t="str">
        <f t="shared" si="9"/>
        <v>H1</v>
      </c>
      <c r="E192" s="5" t="s">
        <v>11</v>
      </c>
      <c r="F192" s="5" t="s">
        <v>57</v>
      </c>
      <c r="G192" s="5" t="s">
        <v>57</v>
      </c>
      <c r="H192" s="5">
        <v>6</v>
      </c>
      <c r="I192" s="5"/>
      <c r="J192" s="5">
        <f t="shared" si="11"/>
        <v>6</v>
      </c>
      <c r="K192" s="5">
        <v>1000</v>
      </c>
      <c r="L192" s="8" cm="1">
        <f t="array" ref="L192">_xlfn.SWITCH(K192,200,_xlfn.XLOOKUP(J192,Manufacture!$C$18:$N$18,Manufacture!$C$20:$N$20) + _xlfn.XLOOKUP(B192&amp;"|"&amp;E192,
        Calculate_cap_emi!$L$14:$L$21&amp;"|"&amp;Calculate_cap_emi!$I$14:$I$21,
        Calculate_cap_emi!$AI$14:$AI$21, "Not found", 0), LOOKUP(K192,Manufacture!$C$24:$D$24,Manufacture!$C$26:$D$26) + _xlfn.XLOOKUP(J192,Manufacture!$C$18:$N$18,Manufacture!$C$20:$N$20) + _xlfn.XLOOKUP(B192&amp;"|"&amp;E192,
        Calculate_cap_emi!$L$14:$L$21&amp;"|"&amp;Calculate_cap_emi!$I$14:$I$21,
        Calculate_cap_emi!$AI$14:$AI$21, "Not found", 0))</f>
        <v>4295.0489197860961</v>
      </c>
      <c r="M192" s="8">
        <f>LOOKUP(J192,Manufacture!$C$18:$N$18,Manufacture!$C$20:$N$20)</f>
        <v>1480.5716470588236</v>
      </c>
      <c r="N192" s="8" cm="1">
        <f t="array" ref="N192">_xlfn.SWITCH(K192,200,0,LOOKUP(K192,Manufacture!$C$24:$D$24,Manufacture!$C$26:$D$26))</f>
        <v>1160.7272727272727</v>
      </c>
      <c r="O192" s="5" cm="1">
        <f t="array" ref="O192">_xlfn.XLOOKUP(B192&amp;"|"&amp;E192,
        Calculate_cap_emi!$L$14:$L$21&amp;"|"&amp;Calculate_cap_emi!$I$14:$I$21,
        Calculate_cap_emi!$AI$14:$AI$21, "Not found", 0)</f>
        <v>1653.75</v>
      </c>
      <c r="P192" s="8">
        <f t="shared" si="12"/>
        <v>4295.0489197860961</v>
      </c>
      <c r="Q192" s="8" cm="1">
        <f t="array" ref="Q192">_xlfn.SWITCH(K192,200,_xlfn.XLOOKUP(J192,Distribution!$C$18:$N$18,Distribution!$C$20:$N$20) + _xlfn.XLOOKUP(B192&amp;"|"&amp;E192,
        Calculate_cap_emi!$L$14:$L$21&amp;"|"&amp;Calculate_cap_emi!$I$14:$I$21,
        Calculate_cap_emi!$AP$14:$AP$21, "Not found", 0), LOOKUP(K192,Distribution!$C$24:$D$24,Distribution!$C$26:$D$26) + _xlfn.XLOOKUP(J192,Distribution!$C$18:$N$18,Distribution!$C$20:$N$20) + _xlfn.XLOOKUP(B192&amp;"|"&amp;E192,
        Calculate_cap_emi!$L$14:$L$21&amp;"|"&amp;Calculate_cap_emi!$I$14:$I$21,
        Calculate_cap_emi!$AP$14:$AP$21, "Not found", 0))</f>
        <v>0</v>
      </c>
      <c r="R192" s="8" cm="1">
        <f t="array" ref="R192">_xlfn.SWITCH(K192,200,_xlfn.XLOOKUP(J192,Installation!$C$18:$N$18,Installation!$C$20:$N$20) + _xlfn.XLOOKUP(B192&amp;"|"&amp;E192,
        Calculate_cap_emi!$L$14:$L$21&amp;"|"&amp;Calculate_cap_emi!$I$14:$I$21,
        Calculate_cap_emi!$AW$14:$AW$21, "Not found", 0), LOOKUP(K192,Installation!$C$24:$D$24,Installation!$C$26:$D$26) + _xlfn.XLOOKUP(J192,Installation!$C$18:$N$18,Installation!$C$20:$N$20) + _xlfn.XLOOKUP(B192&amp;"|"&amp;E192,
        Calculate_cap_emi!$L$14:$L$21&amp;"|"&amp;Calculate_cap_emi!$I$14:$I$21,
        Calculate_cap_emi!$AW$14:$AW$21, "Not found", 0))</f>
        <v>88.160105614973247</v>
      </c>
      <c r="S192" s="8" cm="1">
        <f t="array" ref="S192">_xlfn.SWITCH(K192,200,_xlfn.XLOOKUP(J192,EOL!$C$18:$N$18,EOL!$C$20:$N$20) + _xlfn.XLOOKUP(B192&amp;"|"&amp;E192,
        Calculate_cap_emi!$L$14:$L$21&amp;"|"&amp;Calculate_cap_emi!$I$14:$I$21,
        Calculate_cap_emi!$BD$14:$BD$21, "Not found", 0), LOOKUP(K192,EOL!$C$24:$D$24,EOL!$C$26:$D$26) + _xlfn.XLOOKUP(J192,EOL!$C$18:$N$18,EOL!$C$20:$N$20) + _xlfn.XLOOKUP(B192&amp;"|"&amp;E192,
        Calculate_cap_emi!$L$14:$L$21&amp;"|"&amp;Calculate_cap_emi!$I$14:$I$21,
        Calculate_cap_emi!$BD$14:$BD$21, "Not found", 0))</f>
        <v>1022.5151550802138</v>
      </c>
      <c r="T192" s="8" cm="1">
        <f t="array" ref="T192">_xlfn.SWITCH(K192,200,_xlfn.XLOOKUP(J192,Other!$C$18:$N$18,Other!$C$20:$N$20) + _xlfn.XLOOKUP(B192&amp;"|"&amp;E192,
        Calculate_cap_emi!$L$14:$L$21&amp;"|"&amp;Calculate_cap_emi!$I$14:$I$21,
        Calculate_cap_emi!$BK$14:$BK$21, "Not found", 0), LOOKUP(K192,Other!$C$24:$D$24,Other!$C$26:$D$26) + _xlfn.XLOOKUP(J192,Other!$C$18:$N$18,Other!$C$20:$N$20) + _xlfn.XLOOKUP(B192&amp;"|"&amp;E192,
        Calculate_cap_emi!$L$14:$L$21&amp;"|"&amp;Calculate_cap_emi!$I$14:$I$21,
        Calculate_cap_emi!$BK$14:$BK$21, "Not found", 0))</f>
        <v>2202.7931470588237</v>
      </c>
    </row>
    <row r="193" spans="1:20" x14ac:dyDescent="0.25">
      <c r="A193" s="5"/>
      <c r="B193" s="5" t="str">
        <f t="shared" si="13"/>
        <v>Mod-H1</v>
      </c>
      <c r="C193" s="5" t="s">
        <v>38</v>
      </c>
      <c r="D193" s="5" t="str">
        <f t="shared" si="9"/>
        <v>H1</v>
      </c>
      <c r="E193" s="5" t="s">
        <v>11</v>
      </c>
      <c r="F193" s="5" t="s">
        <v>57</v>
      </c>
      <c r="G193" s="5" t="s">
        <v>57</v>
      </c>
      <c r="H193" s="5">
        <v>8.5</v>
      </c>
      <c r="I193" s="5"/>
      <c r="J193" s="5">
        <f t="shared" si="11"/>
        <v>9</v>
      </c>
      <c r="K193" s="5">
        <v>1000</v>
      </c>
      <c r="L193" s="8" cm="1">
        <f t="array" ref="L193">_xlfn.SWITCH(K193,200,_xlfn.XLOOKUP(J193,Manufacture!$C$18:$N$18,Manufacture!$C$20:$N$20) + _xlfn.XLOOKUP(B193&amp;"|"&amp;E193,
        Calculate_cap_emi!$L$14:$L$21&amp;"|"&amp;Calculate_cap_emi!$I$14:$I$21,
        Calculate_cap_emi!$AI$14:$AI$21, "Not found", 0), LOOKUP(K193,Manufacture!$C$24:$D$24,Manufacture!$C$26:$D$26) + _xlfn.XLOOKUP(J193,Manufacture!$C$18:$N$18,Manufacture!$C$20:$N$20) + _xlfn.XLOOKUP(B193&amp;"|"&amp;E193,
        Calculate_cap_emi!$L$14:$L$21&amp;"|"&amp;Calculate_cap_emi!$I$14:$I$21,
        Calculate_cap_emi!$AI$14:$AI$21, "Not found", 0))</f>
        <v>4516.2641550802136</v>
      </c>
      <c r="M193" s="8">
        <f>LOOKUP(J193,Manufacture!$C$18:$N$18,Manufacture!$C$20:$N$20)</f>
        <v>1701.7868823529411</v>
      </c>
      <c r="N193" s="8" cm="1">
        <f t="array" ref="N193">_xlfn.SWITCH(K193,200,0,LOOKUP(K193,Manufacture!$C$24:$D$24,Manufacture!$C$26:$D$26))</f>
        <v>1160.7272727272727</v>
      </c>
      <c r="O193" s="5" cm="1">
        <f t="array" ref="O193">_xlfn.XLOOKUP(B193&amp;"|"&amp;E193,
        Calculate_cap_emi!$L$14:$L$21&amp;"|"&amp;Calculate_cap_emi!$I$14:$I$21,
        Calculate_cap_emi!$AI$14:$AI$21, "Not found", 0)</f>
        <v>1653.75</v>
      </c>
      <c r="P193" s="8">
        <f t="shared" si="12"/>
        <v>4516.2641550802136</v>
      </c>
      <c r="Q193" s="8" cm="1">
        <f t="array" ref="Q193">_xlfn.SWITCH(K193,200,_xlfn.XLOOKUP(J193,Distribution!$C$18:$N$18,Distribution!$C$20:$N$20) + _xlfn.XLOOKUP(B193&amp;"|"&amp;E193,
        Calculate_cap_emi!$L$14:$L$21&amp;"|"&amp;Calculate_cap_emi!$I$14:$I$21,
        Calculate_cap_emi!$AP$14:$AP$21, "Not found", 0), LOOKUP(K193,Distribution!$C$24:$D$24,Distribution!$C$26:$D$26) + _xlfn.XLOOKUP(J193,Distribution!$C$18:$N$18,Distribution!$C$20:$N$20) + _xlfn.XLOOKUP(B193&amp;"|"&amp;E193,
        Calculate_cap_emi!$L$14:$L$21&amp;"|"&amp;Calculate_cap_emi!$I$14:$I$21,
        Calculate_cap_emi!$AP$14:$AP$21, "Not found", 0))</f>
        <v>0</v>
      </c>
      <c r="R193" s="8" cm="1">
        <f t="array" ref="R193">_xlfn.SWITCH(K193,200,_xlfn.XLOOKUP(J193,Installation!$C$18:$N$18,Installation!$C$20:$N$20) + _xlfn.XLOOKUP(B193&amp;"|"&amp;E193,
        Calculate_cap_emi!$L$14:$L$21&amp;"|"&amp;Calculate_cap_emi!$I$14:$I$21,
        Calculate_cap_emi!$AW$14:$AW$21, "Not found", 0), LOOKUP(K193,Installation!$C$24:$D$24,Installation!$C$26:$D$26) + _xlfn.XLOOKUP(J193,Installation!$C$18:$N$18,Installation!$C$20:$N$20) + _xlfn.XLOOKUP(B193&amp;"|"&amp;E193,
        Calculate_cap_emi!$L$14:$L$21&amp;"|"&amp;Calculate_cap_emi!$I$14:$I$21,
        Calculate_cap_emi!$AW$14:$AW$21, "Not found", 0))</f>
        <v>127.55363502673796</v>
      </c>
      <c r="S193" s="8" cm="1">
        <f t="array" ref="S193">_xlfn.SWITCH(K193,200,_xlfn.XLOOKUP(J193,EOL!$C$18:$N$18,EOL!$C$20:$N$20) + _xlfn.XLOOKUP(B193&amp;"|"&amp;E193,
        Calculate_cap_emi!$L$14:$L$21&amp;"|"&amp;Calculate_cap_emi!$I$14:$I$21,
        Calculate_cap_emi!$BD$14:$BD$21, "Not found", 0), LOOKUP(K193,EOL!$C$24:$D$24,EOL!$C$26:$D$26) + _xlfn.XLOOKUP(J193,EOL!$C$18:$N$18,EOL!$C$20:$N$20) + _xlfn.XLOOKUP(B193&amp;"|"&amp;E193,
        Calculate_cap_emi!$L$14:$L$21&amp;"|"&amp;Calculate_cap_emi!$I$14:$I$21,
        Calculate_cap_emi!$BD$14:$BD$21, "Not found", 0))</f>
        <v>1067.1858609625669</v>
      </c>
      <c r="T193" s="8" cm="1">
        <f t="array" ref="T193">_xlfn.SWITCH(K193,200,_xlfn.XLOOKUP(J193,Other!$C$18:$N$18,Other!$C$20:$N$20) + _xlfn.XLOOKUP(B193&amp;"|"&amp;E193,
        Calculate_cap_emi!$L$14:$L$21&amp;"|"&amp;Calculate_cap_emi!$I$14:$I$21,
        Calculate_cap_emi!$BK$14:$BK$21, "Not found", 0), LOOKUP(K193,Other!$C$24:$D$24,Other!$C$26:$D$26) + _xlfn.XLOOKUP(J193,Other!$C$18:$N$18,Other!$C$20:$N$20) + _xlfn.XLOOKUP(B193&amp;"|"&amp;E193,
        Calculate_cap_emi!$L$14:$L$21&amp;"|"&amp;Calculate_cap_emi!$I$14:$I$21,
        Calculate_cap_emi!$BK$14:$BK$21, "Not found", 0))</f>
        <v>2306.3577352941174</v>
      </c>
    </row>
    <row r="194" spans="1:20" x14ac:dyDescent="0.25">
      <c r="A194" s="5"/>
      <c r="B194" s="5" t="str">
        <f t="shared" si="13"/>
        <v>Mod-H1</v>
      </c>
      <c r="C194" s="5" t="s">
        <v>38</v>
      </c>
      <c r="D194" s="5" t="str">
        <f t="shared" si="9"/>
        <v>H1</v>
      </c>
      <c r="E194" s="5" t="s">
        <v>11</v>
      </c>
      <c r="F194" s="5" t="s">
        <v>57</v>
      </c>
      <c r="G194" s="5" t="s">
        <v>57</v>
      </c>
      <c r="H194" s="5">
        <v>11.2</v>
      </c>
      <c r="I194" s="5"/>
      <c r="J194" s="5">
        <f t="shared" si="11"/>
        <v>12</v>
      </c>
      <c r="K194" s="5">
        <v>1000</v>
      </c>
      <c r="L194" s="8" cm="1">
        <f t="array" ref="L194">_xlfn.SWITCH(K194,200,_xlfn.XLOOKUP(J194,Manufacture!$C$18:$N$18,Manufacture!$C$20:$N$20) + _xlfn.XLOOKUP(B194&amp;"|"&amp;E194,
        Calculate_cap_emi!$L$14:$L$21&amp;"|"&amp;Calculate_cap_emi!$I$14:$I$21,
        Calculate_cap_emi!$AI$14:$AI$21, "Not found", 0), LOOKUP(K194,Manufacture!$C$24:$D$24,Manufacture!$C$26:$D$26) + _xlfn.XLOOKUP(J194,Manufacture!$C$18:$N$18,Manufacture!$C$20:$N$20) + _xlfn.XLOOKUP(B194&amp;"|"&amp;E194,
        Calculate_cap_emi!$L$14:$L$21&amp;"|"&amp;Calculate_cap_emi!$I$14:$I$21,
        Calculate_cap_emi!$AI$14:$AI$21, "Not found", 0))</f>
        <v>4737.4793903743312</v>
      </c>
      <c r="M194" s="8">
        <f>LOOKUP(J194,Manufacture!$C$18:$N$18,Manufacture!$C$20:$N$20)</f>
        <v>1923.0021176470586</v>
      </c>
      <c r="N194" s="8" cm="1">
        <f t="array" ref="N194">_xlfn.SWITCH(K194,200,0,LOOKUP(K194,Manufacture!$C$24:$D$24,Manufacture!$C$26:$D$26))</f>
        <v>1160.7272727272727</v>
      </c>
      <c r="O194" s="5" cm="1">
        <f t="array" ref="O194">_xlfn.XLOOKUP(B194&amp;"|"&amp;E194,
        Calculate_cap_emi!$L$14:$L$21&amp;"|"&amp;Calculate_cap_emi!$I$14:$I$21,
        Calculate_cap_emi!$AI$14:$AI$21, "Not found", 0)</f>
        <v>1653.75</v>
      </c>
      <c r="P194" s="8">
        <f t="shared" si="12"/>
        <v>4737.4793903743312</v>
      </c>
      <c r="Q194" s="8" cm="1">
        <f t="array" ref="Q194">_xlfn.SWITCH(K194,200,_xlfn.XLOOKUP(J194,Distribution!$C$18:$N$18,Distribution!$C$20:$N$20) + _xlfn.XLOOKUP(B194&amp;"|"&amp;E194,
        Calculate_cap_emi!$L$14:$L$21&amp;"|"&amp;Calculate_cap_emi!$I$14:$I$21,
        Calculate_cap_emi!$AP$14:$AP$21, "Not found", 0), LOOKUP(K194,Distribution!$C$24:$D$24,Distribution!$C$26:$D$26) + _xlfn.XLOOKUP(J194,Distribution!$C$18:$N$18,Distribution!$C$20:$N$20) + _xlfn.XLOOKUP(B194&amp;"|"&amp;E194,
        Calculate_cap_emi!$L$14:$L$21&amp;"|"&amp;Calculate_cap_emi!$I$14:$I$21,
        Calculate_cap_emi!$AP$14:$AP$21, "Not found", 0))</f>
        <v>0</v>
      </c>
      <c r="R194" s="8" cm="1">
        <f t="array" ref="R194">_xlfn.SWITCH(K194,200,_xlfn.XLOOKUP(J194,Installation!$C$18:$N$18,Installation!$C$20:$N$20) + _xlfn.XLOOKUP(B194&amp;"|"&amp;E194,
        Calculate_cap_emi!$L$14:$L$21&amp;"|"&amp;Calculate_cap_emi!$I$14:$I$21,
        Calculate_cap_emi!$AW$14:$AW$21, "Not found", 0), LOOKUP(K194,Installation!$C$24:$D$24,Installation!$C$26:$D$26) + _xlfn.XLOOKUP(J194,Installation!$C$18:$N$18,Installation!$C$20:$N$20) + _xlfn.XLOOKUP(B194&amp;"|"&amp;E194,
        Calculate_cap_emi!$L$14:$L$21&amp;"|"&amp;Calculate_cap_emi!$I$14:$I$21,
        Calculate_cap_emi!$AW$14:$AW$21, "Not found", 0))</f>
        <v>166.94716443850268</v>
      </c>
      <c r="S194" s="8" cm="1">
        <f t="array" ref="S194">_xlfn.SWITCH(K194,200,_xlfn.XLOOKUP(J194,EOL!$C$18:$N$18,EOL!$C$20:$N$20) + _xlfn.XLOOKUP(B194&amp;"|"&amp;E194,
        Calculate_cap_emi!$L$14:$L$21&amp;"|"&amp;Calculate_cap_emi!$I$14:$I$21,
        Calculate_cap_emi!$BD$14:$BD$21, "Not found", 0), LOOKUP(K194,EOL!$C$24:$D$24,EOL!$C$26:$D$26) + _xlfn.XLOOKUP(J194,EOL!$C$18:$N$18,EOL!$C$20:$N$20) + _xlfn.XLOOKUP(B194&amp;"|"&amp;E194,
        Calculate_cap_emi!$L$14:$L$21&amp;"|"&amp;Calculate_cap_emi!$I$14:$I$21,
        Calculate_cap_emi!$BD$14:$BD$21, "Not found", 0))</f>
        <v>1111.8565668449198</v>
      </c>
      <c r="T194" s="8" cm="1">
        <f t="array" ref="T194">_xlfn.SWITCH(K194,200,_xlfn.XLOOKUP(J194,Other!$C$18:$N$18,Other!$C$20:$N$20) + _xlfn.XLOOKUP(B194&amp;"|"&amp;E194,
        Calculate_cap_emi!$L$14:$L$21&amp;"|"&amp;Calculate_cap_emi!$I$14:$I$21,
        Calculate_cap_emi!$BK$14:$BK$21, "Not found", 0), LOOKUP(K194,Other!$C$24:$D$24,Other!$C$26:$D$26) + _xlfn.XLOOKUP(J194,Other!$C$18:$N$18,Other!$C$20:$N$20) + _xlfn.XLOOKUP(B194&amp;"|"&amp;E194,
        Calculate_cap_emi!$L$14:$L$21&amp;"|"&amp;Calculate_cap_emi!$I$14:$I$21,
        Calculate_cap_emi!$BK$14:$BK$21, "Not found", 0))</f>
        <v>2409.9223235294116</v>
      </c>
    </row>
    <row r="195" spans="1:20" x14ac:dyDescent="0.25">
      <c r="A195" s="5"/>
      <c r="B195" s="5" t="str">
        <f t="shared" si="13"/>
        <v>Mod-H1</v>
      </c>
      <c r="C195" s="5" t="s">
        <v>38</v>
      </c>
      <c r="D195" s="5" t="str">
        <f t="shared" si="9"/>
        <v>H1</v>
      </c>
      <c r="E195" s="5" t="s">
        <v>11</v>
      </c>
      <c r="F195" s="5" t="s">
        <v>57</v>
      </c>
      <c r="G195" s="5" t="s">
        <v>57</v>
      </c>
      <c r="H195" s="5">
        <v>14</v>
      </c>
      <c r="I195" s="5"/>
      <c r="J195" s="5">
        <f t="shared" si="11"/>
        <v>14</v>
      </c>
      <c r="K195" s="5">
        <v>1000</v>
      </c>
      <c r="L195" s="8" cm="1">
        <f t="array" ref="L195">_xlfn.SWITCH(K195,200,_xlfn.XLOOKUP(J195,Manufacture!$C$18:$N$18,Manufacture!$C$20:$N$20) + _xlfn.XLOOKUP(B195&amp;"|"&amp;E195,
        Calculate_cap_emi!$L$14:$L$21&amp;"|"&amp;Calculate_cap_emi!$I$14:$I$21,
        Calculate_cap_emi!$AI$14:$AI$21, "Not found", 0), LOOKUP(K195,Manufacture!$C$24:$D$24,Manufacture!$C$26:$D$26) + _xlfn.XLOOKUP(J195,Manufacture!$C$18:$N$18,Manufacture!$C$20:$N$20) + _xlfn.XLOOKUP(B195&amp;"|"&amp;E195,
        Calculate_cap_emi!$L$14:$L$21&amp;"|"&amp;Calculate_cap_emi!$I$14:$I$21,
        Calculate_cap_emi!$AI$14:$AI$21, "Not found", 0))</f>
        <v>4884.9562139037434</v>
      </c>
      <c r="M195" s="8">
        <f>LOOKUP(J195,Manufacture!$C$18:$N$18,Manufacture!$C$20:$N$20)</f>
        <v>2070.4789411764705</v>
      </c>
      <c r="N195" s="8" cm="1">
        <f t="array" ref="N195">_xlfn.SWITCH(K195,200,0,LOOKUP(K195,Manufacture!$C$24:$D$24,Manufacture!$C$26:$D$26))</f>
        <v>1160.7272727272727</v>
      </c>
      <c r="O195" s="5" cm="1">
        <f t="array" ref="O195">_xlfn.XLOOKUP(B195&amp;"|"&amp;E195,
        Calculate_cap_emi!$L$14:$L$21&amp;"|"&amp;Calculate_cap_emi!$I$14:$I$21,
        Calculate_cap_emi!$AI$14:$AI$21, "Not found", 0)</f>
        <v>1653.75</v>
      </c>
      <c r="P195" s="8">
        <f t="shared" si="12"/>
        <v>4884.9562139037434</v>
      </c>
      <c r="Q195" s="8" cm="1">
        <f t="array" ref="Q195">_xlfn.SWITCH(K195,200,_xlfn.XLOOKUP(J195,Distribution!$C$18:$N$18,Distribution!$C$20:$N$20) + _xlfn.XLOOKUP(B195&amp;"|"&amp;E195,
        Calculate_cap_emi!$L$14:$L$21&amp;"|"&amp;Calculate_cap_emi!$I$14:$I$21,
        Calculate_cap_emi!$AP$14:$AP$21, "Not found", 0), LOOKUP(K195,Distribution!$C$24:$D$24,Distribution!$C$26:$D$26) + _xlfn.XLOOKUP(J195,Distribution!$C$18:$N$18,Distribution!$C$20:$N$20) + _xlfn.XLOOKUP(B195&amp;"|"&amp;E195,
        Calculate_cap_emi!$L$14:$L$21&amp;"|"&amp;Calculate_cap_emi!$I$14:$I$21,
        Calculate_cap_emi!$AP$14:$AP$21, "Not found", 0))</f>
        <v>0</v>
      </c>
      <c r="R195" s="8" cm="1">
        <f t="array" ref="R195">_xlfn.SWITCH(K195,200,_xlfn.XLOOKUP(J195,Installation!$C$18:$N$18,Installation!$C$20:$N$20) + _xlfn.XLOOKUP(B195&amp;"|"&amp;E195,
        Calculate_cap_emi!$L$14:$L$21&amp;"|"&amp;Calculate_cap_emi!$I$14:$I$21,
        Calculate_cap_emi!$AW$14:$AW$21, "Not found", 0), LOOKUP(K195,Installation!$C$24:$D$24,Installation!$C$26:$D$26) + _xlfn.XLOOKUP(J195,Installation!$C$18:$N$18,Installation!$C$20:$N$20) + _xlfn.XLOOKUP(B195&amp;"|"&amp;E195,
        Calculate_cap_emi!$L$14:$L$21&amp;"|"&amp;Calculate_cap_emi!$I$14:$I$21,
        Calculate_cap_emi!$AW$14:$AW$21, "Not found", 0))</f>
        <v>193.20951737967917</v>
      </c>
      <c r="S195" s="8" cm="1">
        <f t="array" ref="S195">_xlfn.SWITCH(K195,200,_xlfn.XLOOKUP(J195,EOL!$C$18:$N$18,EOL!$C$20:$N$20) + _xlfn.XLOOKUP(B195&amp;"|"&amp;E195,
        Calculate_cap_emi!$L$14:$L$21&amp;"|"&amp;Calculate_cap_emi!$I$14:$I$21,
        Calculate_cap_emi!$BD$14:$BD$21, "Not found", 0), LOOKUP(K195,EOL!$C$24:$D$24,EOL!$C$26:$D$26) + _xlfn.XLOOKUP(J195,EOL!$C$18:$N$18,EOL!$C$20:$N$20) + _xlfn.XLOOKUP(B195&amp;"|"&amp;E195,
        Calculate_cap_emi!$L$14:$L$21&amp;"|"&amp;Calculate_cap_emi!$I$14:$I$21,
        Calculate_cap_emi!$BD$14:$BD$21, "Not found", 0))</f>
        <v>1141.637037433155</v>
      </c>
      <c r="T195" s="8" cm="1">
        <f t="array" ref="T195">_xlfn.SWITCH(K195,200,_xlfn.XLOOKUP(J195,Other!$C$18:$N$18,Other!$C$20:$N$20) + _xlfn.XLOOKUP(B195&amp;"|"&amp;E195,
        Calculate_cap_emi!$L$14:$L$21&amp;"|"&amp;Calculate_cap_emi!$I$14:$I$21,
        Calculate_cap_emi!$BK$14:$BK$21, "Not found", 0), LOOKUP(K195,Other!$C$24:$D$24,Other!$C$26:$D$26) + _xlfn.XLOOKUP(J195,Other!$C$18:$N$18,Other!$C$20:$N$20) + _xlfn.XLOOKUP(B195&amp;"|"&amp;E195,
        Calculate_cap_emi!$L$14:$L$21&amp;"|"&amp;Calculate_cap_emi!$I$14:$I$21,
        Calculate_cap_emi!$BK$14:$BK$21, "Not found", 0))</f>
        <v>2478.9653823529416</v>
      </c>
    </row>
  </sheetData>
  <phoneticPr fontId="2" type="noConversion"/>
  <pageMargins left="0.7" right="0.7" top="0.75" bottom="0.75" header="0.3" footer="0.3"/>
  <headerFooter>
    <oddFooter>&amp;C_x000D_&amp;1#&amp;"Calibri"&amp;7&amp;K000000 In-Confidence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9721B-CBAE-4297-89C3-21F4F6F5166E}">
  <dimension ref="A1:R23"/>
  <sheetViews>
    <sheetView workbookViewId="0">
      <selection activeCell="G18" sqref="G18"/>
    </sheetView>
  </sheetViews>
  <sheetFormatPr defaultRowHeight="15" x14ac:dyDescent="0.25"/>
  <cols>
    <col min="1" max="1" width="18.42578125" bestFit="1" customWidth="1"/>
    <col min="2" max="2" width="10" bestFit="1" customWidth="1"/>
    <col min="3" max="3" width="15.7109375" bestFit="1" customWidth="1"/>
    <col min="4" max="4" width="11.85546875" bestFit="1" customWidth="1"/>
    <col min="5" max="5" width="16.85546875" bestFit="1" customWidth="1"/>
    <col min="6" max="6" width="14.140625" bestFit="1" customWidth="1"/>
    <col min="7" max="7" width="17.7109375" bestFit="1" customWidth="1"/>
    <col min="8" max="8" width="29.5703125" bestFit="1" customWidth="1"/>
    <col min="9" max="9" width="15.28515625" bestFit="1" customWidth="1"/>
    <col min="12" max="12" width="17.140625" bestFit="1" customWidth="1"/>
    <col min="13" max="13" width="17.85546875" bestFit="1" customWidth="1"/>
    <col min="14" max="14" width="14.42578125" bestFit="1" customWidth="1"/>
    <col min="15" max="16" width="17.28515625" bestFit="1" customWidth="1"/>
    <col min="18" max="18" width="16.28515625" bestFit="1" customWidth="1"/>
  </cols>
  <sheetData>
    <row r="1" spans="1:18" x14ac:dyDescent="0.25">
      <c r="A1" t="s">
        <v>27</v>
      </c>
      <c r="C1">
        <v>2</v>
      </c>
      <c r="D1">
        <v>2.5</v>
      </c>
      <c r="E1">
        <v>3</v>
      </c>
      <c r="F1">
        <v>3.5</v>
      </c>
      <c r="G1">
        <v>4</v>
      </c>
      <c r="H1">
        <v>4.5</v>
      </c>
      <c r="I1">
        <v>5</v>
      </c>
      <c r="J1">
        <v>5.5</v>
      </c>
      <c r="K1">
        <v>6</v>
      </c>
      <c r="L1">
        <v>6.5</v>
      </c>
      <c r="M1">
        <v>7</v>
      </c>
      <c r="N1">
        <v>7.5</v>
      </c>
      <c r="O1">
        <v>8</v>
      </c>
      <c r="P1">
        <v>8.5</v>
      </c>
      <c r="Q1">
        <v>9</v>
      </c>
      <c r="R1">
        <v>9.5</v>
      </c>
    </row>
    <row r="2" spans="1:18" x14ac:dyDescent="0.25">
      <c r="A2" t="s">
        <v>68</v>
      </c>
      <c r="B2">
        <v>17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  <c r="H2" t="s">
        <v>73</v>
      </c>
      <c r="I2" t="s">
        <v>74</v>
      </c>
      <c r="J2" t="s">
        <v>72</v>
      </c>
      <c r="K2" t="s">
        <v>72</v>
      </c>
      <c r="L2" t="s">
        <v>72</v>
      </c>
      <c r="M2" s="9" t="s">
        <v>75</v>
      </c>
      <c r="N2" t="s">
        <v>76</v>
      </c>
      <c r="O2" s="9" t="s">
        <v>90</v>
      </c>
      <c r="P2" t="s">
        <v>77</v>
      </c>
      <c r="Q2" t="s">
        <v>72</v>
      </c>
      <c r="R2" t="s">
        <v>78</v>
      </c>
    </row>
    <row r="3" spans="1:18" x14ac:dyDescent="0.25">
      <c r="A3" t="s">
        <v>69</v>
      </c>
      <c r="B3">
        <v>17</v>
      </c>
      <c r="C3" t="s">
        <v>79</v>
      </c>
      <c r="D3" t="s">
        <v>72</v>
      </c>
      <c r="E3" s="9" t="s">
        <v>89</v>
      </c>
      <c r="F3" t="s">
        <v>72</v>
      </c>
      <c r="G3" t="s">
        <v>81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82</v>
      </c>
    </row>
    <row r="4" spans="1:18" x14ac:dyDescent="0.25">
      <c r="A4" t="s">
        <v>70</v>
      </c>
      <c r="B4">
        <v>17</v>
      </c>
      <c r="C4" t="s">
        <v>83</v>
      </c>
      <c r="D4" t="s">
        <v>72</v>
      </c>
      <c r="E4" t="s">
        <v>84</v>
      </c>
      <c r="F4" t="s">
        <v>72</v>
      </c>
      <c r="G4" t="s">
        <v>72</v>
      </c>
      <c r="H4" t="s">
        <v>72</v>
      </c>
      <c r="I4" t="s">
        <v>80</v>
      </c>
      <c r="J4" t="s">
        <v>72</v>
      </c>
      <c r="K4" t="s">
        <v>72</v>
      </c>
      <c r="L4" t="s">
        <v>85</v>
      </c>
    </row>
    <row r="7" spans="1:18" x14ac:dyDescent="0.25">
      <c r="A7" t="s">
        <v>86</v>
      </c>
      <c r="B7" t="s">
        <v>68</v>
      </c>
      <c r="C7" t="s">
        <v>69</v>
      </c>
      <c r="D7" t="s">
        <v>70</v>
      </c>
      <c r="E7" t="s">
        <v>91</v>
      </c>
      <c r="F7" t="s">
        <v>92</v>
      </c>
    </row>
    <row r="8" spans="1:18" x14ac:dyDescent="0.25">
      <c r="A8" t="s">
        <v>87</v>
      </c>
      <c r="B8" s="10">
        <v>4.5</v>
      </c>
      <c r="F8" t="str">
        <f>LEFT(A8, FIND("@", SUBSTITUTE(A8, "-", "@", LEN(A8) - LEN(SUBSTITUTE(A8, "-", "")))) - 1)</f>
        <v>Mass-H1-AK</v>
      </c>
    </row>
    <row r="9" spans="1:18" x14ac:dyDescent="0.25">
      <c r="A9" t="s">
        <v>88</v>
      </c>
      <c r="B9" s="10">
        <v>4.5</v>
      </c>
      <c r="F9" t="str">
        <f t="shared" ref="F9:F23" si="0">LEFT(A9, FIND("@", SUBSTITUTE(A9, "-", "@", LEN(A9) - LEN(SUBSTITUTE(A9, "-", "")))) - 1)</f>
        <v>Mod-H1-AK</v>
      </c>
    </row>
    <row r="10" spans="1:18" x14ac:dyDescent="0.25">
      <c r="A10" t="s">
        <v>74</v>
      </c>
      <c r="B10" s="10">
        <v>5</v>
      </c>
      <c r="F10" t="str">
        <f t="shared" si="0"/>
        <v>Mass-H1-CH</v>
      </c>
    </row>
    <row r="11" spans="1:18" x14ac:dyDescent="0.25">
      <c r="A11" t="s">
        <v>75</v>
      </c>
      <c r="B11" s="10">
        <v>7</v>
      </c>
      <c r="F11" t="str">
        <f t="shared" si="0"/>
        <v>Mass-Nom-AK</v>
      </c>
    </row>
    <row r="12" spans="1:18" x14ac:dyDescent="0.25">
      <c r="A12" t="s">
        <v>76</v>
      </c>
      <c r="B12" s="10">
        <v>7.5</v>
      </c>
      <c r="F12" t="str">
        <f t="shared" si="0"/>
        <v>Mod-H1-CH</v>
      </c>
    </row>
    <row r="13" spans="1:18" x14ac:dyDescent="0.25">
      <c r="A13" t="s">
        <v>90</v>
      </c>
      <c r="B13" s="10">
        <v>8</v>
      </c>
      <c r="F13" t="str">
        <f t="shared" si="0"/>
        <v>Mod-Nom-AK</v>
      </c>
    </row>
    <row r="14" spans="1:18" x14ac:dyDescent="0.25">
      <c r="A14" t="s">
        <v>77</v>
      </c>
      <c r="B14" s="10">
        <v>8.5</v>
      </c>
      <c r="F14" t="str">
        <f t="shared" si="0"/>
        <v>Mass-Nom-CH</v>
      </c>
    </row>
    <row r="15" spans="1:18" x14ac:dyDescent="0.25">
      <c r="A15" t="s">
        <v>78</v>
      </c>
      <c r="B15" s="10">
        <v>9.5</v>
      </c>
      <c r="F15" t="str">
        <f t="shared" si="0"/>
        <v>Mod-Nom-CH</v>
      </c>
    </row>
    <row r="16" spans="1:18" x14ac:dyDescent="0.25">
      <c r="A16" t="s">
        <v>79</v>
      </c>
      <c r="C16">
        <f>_xlfn.XLOOKUP(A16,$C$3:$M$3,$C$1:$M$1)</f>
        <v>2</v>
      </c>
      <c r="E16" s="10">
        <f>C16+D16</f>
        <v>2</v>
      </c>
      <c r="F16" t="str">
        <f t="shared" si="0"/>
        <v>Mass-H1-AK</v>
      </c>
    </row>
    <row r="17" spans="1:6" x14ac:dyDescent="0.25">
      <c r="A17" t="s">
        <v>89</v>
      </c>
      <c r="C17">
        <f>_xlfn.XLOOKUP(A17,$C$3:$M$3,$C$1:$M$1)</f>
        <v>3</v>
      </c>
      <c r="E17" s="10">
        <f t="shared" ref="E17:E23" si="1">C17+D17</f>
        <v>3</v>
      </c>
      <c r="F17" t="str">
        <f t="shared" si="0"/>
        <v>Mass-H1-CH</v>
      </c>
    </row>
    <row r="18" spans="1:6" x14ac:dyDescent="0.25">
      <c r="A18" t="s">
        <v>81</v>
      </c>
      <c r="C18">
        <f>_xlfn.XLOOKUP(A18,$C$3:$M$3,$C$1:$M$1)</f>
        <v>4</v>
      </c>
      <c r="E18" s="10">
        <f t="shared" si="1"/>
        <v>4</v>
      </c>
      <c r="F18" t="str">
        <f t="shared" si="0"/>
        <v>Mass-Nom-AK</v>
      </c>
    </row>
    <row r="19" spans="1:6" x14ac:dyDescent="0.25">
      <c r="A19" t="s">
        <v>82</v>
      </c>
      <c r="C19">
        <f>_xlfn.XLOOKUP(A19,$C$3:$M$3,$C$1:$M$1)</f>
        <v>7</v>
      </c>
      <c r="E19" s="10">
        <f t="shared" si="1"/>
        <v>7</v>
      </c>
      <c r="F19" t="str">
        <f t="shared" si="0"/>
        <v>Mass-Nom-CH</v>
      </c>
    </row>
    <row r="20" spans="1:6" x14ac:dyDescent="0.25">
      <c r="A20" t="s">
        <v>83</v>
      </c>
      <c r="D20">
        <f>_xlfn.XLOOKUP(A20,$C$4:$M$4,$C$1:$M$1)</f>
        <v>2</v>
      </c>
      <c r="E20" s="10">
        <f t="shared" si="1"/>
        <v>2</v>
      </c>
      <c r="F20" t="str">
        <f t="shared" si="0"/>
        <v>Mod-H1-AK</v>
      </c>
    </row>
    <row r="21" spans="1:6" x14ac:dyDescent="0.25">
      <c r="A21" t="s">
        <v>80</v>
      </c>
      <c r="D21">
        <f>_xlfn.XLOOKUP(A21,$C$4:$M$4,$C$1:$M$1)</f>
        <v>5</v>
      </c>
      <c r="E21" s="10">
        <f t="shared" si="1"/>
        <v>5</v>
      </c>
      <c r="F21" t="str">
        <f t="shared" si="0"/>
        <v>Mod-H1-CH</v>
      </c>
    </row>
    <row r="22" spans="1:6" x14ac:dyDescent="0.25">
      <c r="A22" t="s">
        <v>84</v>
      </c>
      <c r="D22">
        <f>_xlfn.XLOOKUP(A22,$C$4:$M$4,$C$1:$M$1)</f>
        <v>3</v>
      </c>
      <c r="E22" s="10">
        <f t="shared" si="1"/>
        <v>3</v>
      </c>
      <c r="F22" t="str">
        <f t="shared" si="0"/>
        <v>Mod-Nom-AK</v>
      </c>
    </row>
    <row r="23" spans="1:6" x14ac:dyDescent="0.25">
      <c r="A23" t="s">
        <v>85</v>
      </c>
      <c r="D23">
        <f>_xlfn.XLOOKUP(A23,$C$4:$M$4,$C$1:$M$1)</f>
        <v>6.5</v>
      </c>
      <c r="E23" s="10">
        <f t="shared" si="1"/>
        <v>6.5</v>
      </c>
      <c r="F23" t="str">
        <f t="shared" si="0"/>
        <v>Mod-Nom-CH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10A8-775F-44E2-9627-B36E2AB01BB8}">
  <sheetPr codeName="Sheet2"/>
  <dimension ref="A1:BK21"/>
  <sheetViews>
    <sheetView workbookViewId="0">
      <selection activeCell="O18" sqref="O18"/>
    </sheetView>
  </sheetViews>
  <sheetFormatPr defaultRowHeight="15" x14ac:dyDescent="0.25"/>
  <cols>
    <col min="1" max="1" width="12.28515625" bestFit="1" customWidth="1"/>
    <col min="2" max="2" width="5.7109375" bestFit="1" customWidth="1"/>
    <col min="3" max="3" width="10" bestFit="1" customWidth="1"/>
    <col min="4" max="4" width="15" bestFit="1" customWidth="1"/>
    <col min="8" max="8" width="14.5703125" bestFit="1" customWidth="1"/>
    <col min="9" max="10" width="11.7109375" bestFit="1" customWidth="1"/>
    <col min="11" max="11" width="10" bestFit="1" customWidth="1"/>
    <col min="12" max="12" width="15" bestFit="1" customWidth="1"/>
    <col min="13" max="13" width="15" customWidth="1"/>
    <col min="14" max="14" width="36.28515625" bestFit="1" customWidth="1"/>
    <col min="35" max="35" width="12" bestFit="1" customWidth="1"/>
  </cols>
  <sheetData>
    <row r="1" spans="1:63" x14ac:dyDescent="0.25">
      <c r="A1" s="2" t="s">
        <v>39</v>
      </c>
      <c r="B1" s="2" t="s">
        <v>40</v>
      </c>
      <c r="C1" s="2" t="s">
        <v>41</v>
      </c>
      <c r="D1" s="2" t="s">
        <v>44</v>
      </c>
      <c r="E1" t="s">
        <v>18</v>
      </c>
      <c r="F1" t="s">
        <v>19</v>
      </c>
      <c r="G1" t="s">
        <v>20</v>
      </c>
      <c r="H1" t="s">
        <v>21</v>
      </c>
    </row>
    <row r="2" spans="1:63" x14ac:dyDescent="0.25">
      <c r="A2" t="s">
        <v>3</v>
      </c>
      <c r="B2" t="s">
        <v>37</v>
      </c>
      <c r="C2" t="s">
        <v>42</v>
      </c>
      <c r="D2" t="str">
        <f>CONCATENATE(B2, "-", C2)</f>
        <v>Mass-Nom</v>
      </c>
      <c r="E2" s="3">
        <v>7</v>
      </c>
      <c r="F2" s="3">
        <v>1.9</v>
      </c>
      <c r="G2" s="3">
        <v>2.1</v>
      </c>
      <c r="H2" s="3">
        <v>11</v>
      </c>
    </row>
    <row r="3" spans="1:63" x14ac:dyDescent="0.25">
      <c r="A3" t="s">
        <v>3</v>
      </c>
      <c r="B3" t="s">
        <v>37</v>
      </c>
      <c r="C3" t="s">
        <v>43</v>
      </c>
      <c r="D3" t="str">
        <f t="shared" ref="D3:D11" si="0">CONCATENATE(B3, "-", C3)</f>
        <v>Mass-H1</v>
      </c>
      <c r="E3" s="3">
        <v>4.5999999999999996</v>
      </c>
      <c r="F3" s="3">
        <v>0.7</v>
      </c>
      <c r="G3" s="3">
        <v>0.9</v>
      </c>
      <c r="H3" s="3">
        <v>6.2</v>
      </c>
    </row>
    <row r="4" spans="1:63" x14ac:dyDescent="0.25">
      <c r="A4" t="s">
        <v>11</v>
      </c>
      <c r="B4" t="s">
        <v>37</v>
      </c>
      <c r="C4" t="s">
        <v>42</v>
      </c>
      <c r="D4" t="str">
        <f t="shared" si="0"/>
        <v>Mass-Nom</v>
      </c>
      <c r="E4" s="3">
        <v>8.4</v>
      </c>
      <c r="F4" s="3">
        <v>3.3</v>
      </c>
      <c r="G4" s="3">
        <v>3.5</v>
      </c>
      <c r="H4" s="3">
        <v>15.2</v>
      </c>
    </row>
    <row r="5" spans="1:63" x14ac:dyDescent="0.25">
      <c r="A5" t="s">
        <v>11</v>
      </c>
      <c r="B5" t="s">
        <v>37</v>
      </c>
      <c r="C5" t="s">
        <v>43</v>
      </c>
      <c r="D5" t="str">
        <f t="shared" si="0"/>
        <v>Mass-H1</v>
      </c>
      <c r="E5" s="3">
        <v>5.0999999999999996</v>
      </c>
      <c r="F5" s="3">
        <v>1.4</v>
      </c>
      <c r="G5" s="3">
        <v>1.7</v>
      </c>
      <c r="H5" s="3">
        <v>8.1999999999999993</v>
      </c>
    </row>
    <row r="7" spans="1:63" x14ac:dyDescent="0.25">
      <c r="E7" t="s">
        <v>22</v>
      </c>
      <c r="F7" t="s">
        <v>23</v>
      </c>
      <c r="G7" t="s">
        <v>19</v>
      </c>
      <c r="H7" t="s">
        <v>20</v>
      </c>
      <c r="I7" t="s">
        <v>24</v>
      </c>
      <c r="J7" t="s">
        <v>25</v>
      </c>
      <c r="K7" t="s">
        <v>21</v>
      </c>
    </row>
    <row r="8" spans="1:63" x14ac:dyDescent="0.25">
      <c r="A8" t="s">
        <v>3</v>
      </c>
      <c r="B8" t="s">
        <v>38</v>
      </c>
      <c r="C8" t="s">
        <v>42</v>
      </c>
      <c r="D8" t="str">
        <f t="shared" si="0"/>
        <v>Mod-Nom</v>
      </c>
      <c r="E8" s="3">
        <v>2.9</v>
      </c>
      <c r="F8" s="3">
        <v>5</v>
      </c>
      <c r="G8" s="3">
        <v>0.8</v>
      </c>
      <c r="H8" s="3">
        <v>0.8</v>
      </c>
      <c r="I8" s="3">
        <v>0.8</v>
      </c>
      <c r="J8" s="3">
        <v>0.7</v>
      </c>
      <c r="K8" s="3">
        <v>11.000000000000002</v>
      </c>
    </row>
    <row r="9" spans="1:63" x14ac:dyDescent="0.25">
      <c r="A9" t="s">
        <v>3</v>
      </c>
      <c r="B9" t="s">
        <v>38</v>
      </c>
      <c r="C9" t="s">
        <v>43</v>
      </c>
      <c r="D9" t="str">
        <f t="shared" si="0"/>
        <v>Mod-H1</v>
      </c>
      <c r="E9" s="3">
        <v>2.6</v>
      </c>
      <c r="F9" s="3">
        <v>2.1</v>
      </c>
      <c r="G9" s="3">
        <v>0.5</v>
      </c>
      <c r="H9" s="3">
        <v>0.5</v>
      </c>
      <c r="I9" s="3">
        <v>0.5</v>
      </c>
      <c r="J9" s="3">
        <v>0.5</v>
      </c>
      <c r="K9" s="3">
        <v>6.7</v>
      </c>
    </row>
    <row r="10" spans="1:63" x14ac:dyDescent="0.25">
      <c r="A10" t="s">
        <v>11</v>
      </c>
      <c r="B10" t="s">
        <v>38</v>
      </c>
      <c r="C10" t="s">
        <v>42</v>
      </c>
      <c r="D10" t="str">
        <f t="shared" si="0"/>
        <v>Mod-Nom</v>
      </c>
      <c r="E10" s="3">
        <v>3.4</v>
      </c>
      <c r="F10" s="3">
        <v>5.9</v>
      </c>
      <c r="G10" s="3">
        <v>1.7</v>
      </c>
      <c r="H10" s="3">
        <v>1.6</v>
      </c>
      <c r="I10" s="3">
        <v>1.6</v>
      </c>
      <c r="J10" s="3">
        <v>1.5</v>
      </c>
      <c r="K10" s="1">
        <v>15.5</v>
      </c>
    </row>
    <row r="11" spans="1:63" x14ac:dyDescent="0.25">
      <c r="A11" t="s">
        <v>11</v>
      </c>
      <c r="B11" t="s">
        <v>38</v>
      </c>
      <c r="C11" t="s">
        <v>43</v>
      </c>
      <c r="D11" t="str">
        <f t="shared" si="0"/>
        <v>Mod-H1</v>
      </c>
      <c r="E11" s="3">
        <v>2.7</v>
      </c>
      <c r="F11" s="3">
        <v>4.8</v>
      </c>
      <c r="G11" s="3">
        <v>1.3</v>
      </c>
      <c r="H11" s="3">
        <v>1.2</v>
      </c>
      <c r="I11" s="3">
        <v>1.2</v>
      </c>
      <c r="J11" s="3">
        <v>1.2</v>
      </c>
      <c r="K11" s="3">
        <v>12.399999999999999</v>
      </c>
      <c r="AC11" s="12" t="s">
        <v>93</v>
      </c>
      <c r="AD11" s="13"/>
      <c r="AE11" s="13"/>
      <c r="AF11" s="13"/>
      <c r="AG11" s="13"/>
      <c r="AH11" s="13"/>
      <c r="AI11" s="14"/>
      <c r="AJ11" s="12" t="s">
        <v>94</v>
      </c>
      <c r="AK11" s="13"/>
      <c r="AL11" s="13"/>
      <c r="AM11" s="13"/>
      <c r="AN11" s="13"/>
      <c r="AO11" s="13"/>
      <c r="AP11" s="14"/>
      <c r="AQ11" s="12" t="s">
        <v>95</v>
      </c>
      <c r="AR11" s="13"/>
      <c r="AS11" s="13"/>
      <c r="AT11" s="13"/>
      <c r="AU11" s="13"/>
      <c r="AV11" s="13"/>
      <c r="AW11" s="14"/>
      <c r="AX11" s="12" t="s">
        <v>96</v>
      </c>
      <c r="AY11" s="13"/>
      <c r="AZ11" s="13"/>
      <c r="BA11" s="13"/>
      <c r="BB11" s="13"/>
      <c r="BC11" s="13"/>
      <c r="BD11" s="14"/>
      <c r="BE11" s="12" t="s">
        <v>97</v>
      </c>
      <c r="BF11" s="13"/>
      <c r="BG11" s="13"/>
      <c r="BH11" s="13"/>
      <c r="BI11" s="13"/>
      <c r="BJ11" s="13"/>
      <c r="BK11" s="14"/>
    </row>
    <row r="12" spans="1:63" x14ac:dyDescent="0.25">
      <c r="W12" t="s">
        <v>51</v>
      </c>
      <c r="AC12" s="15" t="s">
        <v>50</v>
      </c>
      <c r="AI12" s="16" t="s">
        <v>58</v>
      </c>
      <c r="AJ12" s="15" t="s">
        <v>50</v>
      </c>
      <c r="AP12" s="16" t="s">
        <v>58</v>
      </c>
      <c r="AQ12" s="15" t="s">
        <v>50</v>
      </c>
      <c r="AW12" s="16" t="s">
        <v>58</v>
      </c>
      <c r="AX12" s="15" t="s">
        <v>50</v>
      </c>
      <c r="BD12" s="16" t="s">
        <v>58</v>
      </c>
      <c r="BE12" s="15" t="s">
        <v>50</v>
      </c>
      <c r="BK12" s="16" t="s">
        <v>58</v>
      </c>
    </row>
    <row r="13" spans="1:63" x14ac:dyDescent="0.25">
      <c r="H13" s="2" t="s">
        <v>92</v>
      </c>
      <c r="I13" s="2" t="s">
        <v>39</v>
      </c>
      <c r="J13" s="2" t="s">
        <v>40</v>
      </c>
      <c r="K13" s="2" t="s">
        <v>41</v>
      </c>
      <c r="L13" s="2" t="s">
        <v>44</v>
      </c>
      <c r="M13" s="2" t="s">
        <v>48</v>
      </c>
      <c r="N13" t="s">
        <v>18</v>
      </c>
      <c r="O13" t="s">
        <v>22</v>
      </c>
      <c r="P13" t="s">
        <v>23</v>
      </c>
      <c r="Q13" t="s">
        <v>19</v>
      </c>
      <c r="R13" t="s">
        <v>20</v>
      </c>
      <c r="S13" t="s">
        <v>24</v>
      </c>
      <c r="T13" t="s">
        <v>25</v>
      </c>
      <c r="U13" t="s">
        <v>49</v>
      </c>
      <c r="W13" t="s">
        <v>35</v>
      </c>
      <c r="X13" t="s">
        <v>36</v>
      </c>
      <c r="Y13" t="s">
        <v>45</v>
      </c>
      <c r="Z13" t="s">
        <v>46</v>
      </c>
      <c r="AA13" t="s">
        <v>47</v>
      </c>
      <c r="AB13" t="s">
        <v>71</v>
      </c>
      <c r="AC13" s="15" t="s">
        <v>35</v>
      </c>
      <c r="AD13" t="s">
        <v>36</v>
      </c>
      <c r="AE13" t="s">
        <v>45</v>
      </c>
      <c r="AF13" t="s">
        <v>46</v>
      </c>
      <c r="AG13" t="s">
        <v>47</v>
      </c>
      <c r="AH13" t="s">
        <v>71</v>
      </c>
      <c r="AI13" s="16" t="s">
        <v>59</v>
      </c>
      <c r="AJ13" s="15" t="s">
        <v>35</v>
      </c>
      <c r="AK13" t="s">
        <v>36</v>
      </c>
      <c r="AL13" t="s">
        <v>45</v>
      </c>
      <c r="AM13" t="s">
        <v>46</v>
      </c>
      <c r="AN13" t="s">
        <v>47</v>
      </c>
      <c r="AO13" t="s">
        <v>71</v>
      </c>
      <c r="AP13" s="16" t="s">
        <v>59</v>
      </c>
      <c r="AQ13" s="15" t="s">
        <v>35</v>
      </c>
      <c r="AR13" t="s">
        <v>36</v>
      </c>
      <c r="AS13" t="s">
        <v>45</v>
      </c>
      <c r="AT13" t="s">
        <v>46</v>
      </c>
      <c r="AU13" t="s">
        <v>47</v>
      </c>
      <c r="AV13" t="s">
        <v>71</v>
      </c>
      <c r="AW13" s="16" t="s">
        <v>59</v>
      </c>
      <c r="AX13" s="15" t="s">
        <v>35</v>
      </c>
      <c r="AY13" t="s">
        <v>36</v>
      </c>
      <c r="AZ13" t="s">
        <v>45</v>
      </c>
      <c r="BA13" t="s">
        <v>46</v>
      </c>
      <c r="BB13" t="s">
        <v>47</v>
      </c>
      <c r="BC13" t="s">
        <v>71</v>
      </c>
      <c r="BD13" s="16" t="s">
        <v>59</v>
      </c>
      <c r="BE13" s="15" t="s">
        <v>35</v>
      </c>
      <c r="BF13" t="s">
        <v>36</v>
      </c>
      <c r="BG13" t="s">
        <v>45</v>
      </c>
      <c r="BH13" t="s">
        <v>46</v>
      </c>
      <c r="BI13" t="s">
        <v>47</v>
      </c>
      <c r="BJ13" t="s">
        <v>71</v>
      </c>
      <c r="BK13" s="16" t="s">
        <v>59</v>
      </c>
    </row>
    <row r="14" spans="1:63" x14ac:dyDescent="0.25">
      <c r="H14" s="4" t="str">
        <f>_xlfn.TEXTJOIN("-", TRUE, L14, I14)</f>
        <v>Mass-Nom-AK</v>
      </c>
      <c r="I14" s="4" t="s">
        <v>3</v>
      </c>
      <c r="J14" s="4" t="s">
        <v>37</v>
      </c>
      <c r="K14" s="4" t="s">
        <v>42</v>
      </c>
      <c r="L14" s="4" t="str">
        <f>CONCATENATE(J14, "-", K14)</f>
        <v>Mass-Nom</v>
      </c>
      <c r="M14" s="4">
        <f>H2</f>
        <v>11</v>
      </c>
      <c r="N14" s="4">
        <v>7</v>
      </c>
      <c r="O14" s="4">
        <f>IF(MOD(N14,1)=0.5,INT(N14/2),N14/2)</f>
        <v>3.5</v>
      </c>
      <c r="P14" s="4">
        <f>N14-O14</f>
        <v>3.5</v>
      </c>
      <c r="Q14" s="4">
        <v>2</v>
      </c>
      <c r="R14" s="4">
        <v>2</v>
      </c>
      <c r="S14" s="4"/>
      <c r="T14" s="4"/>
      <c r="U14" s="4">
        <f>SUM(O14:T14)</f>
        <v>11</v>
      </c>
      <c r="V14" s="4"/>
      <c r="W14" s="4">
        <f>U14</f>
        <v>11</v>
      </c>
      <c r="X14" s="4">
        <f>AA14+AB14</f>
        <v>11</v>
      </c>
      <c r="Y14" s="4">
        <f>SUM(Q14:T14)</f>
        <v>4</v>
      </c>
      <c r="Z14" s="4">
        <f>O14+P14</f>
        <v>7</v>
      </c>
      <c r="AA14" s="4">
        <f>_xlfn.XLOOKUP(H14,Key!$F$8:$F$15,Key!$B$8:$B$15)</f>
        <v>7</v>
      </c>
      <c r="AB14" s="4">
        <f>_xlfn.XLOOKUP(H14,Key!$F$16:$F$23,Key!$E$16:$E$23)</f>
        <v>4</v>
      </c>
      <c r="AC14" s="17">
        <f>LOOKUP($O14,Manufacture!$C$2:$K$2,Manufacture!$C$4:$K$4)+LOOKUP($P14,Manufacture!$C$2:$K$2,Manufacture!$C$4:$K$4)+LOOKUP($Q14,Manufacture!$C$2:$K$2,Manufacture!$C$4:$K$4)+LOOKUP($R14,Manufacture!$C$2:$K$2,Manufacture!$C$4:$K$4)+_xlfn.IFNA(LOOKUP($S14,Manufacture!$C$2:$K$2,Manufacture!$C$4:$K$4),0)+_xlfn.IFNA(LOOKUP($T14,Manufacture!$C$2:$K$2,Manufacture!$C$4:$K$4),0)</f>
        <v>700.50077093241612</v>
      </c>
      <c r="AD14" s="4">
        <f>AG14+AH14</f>
        <v>1374.0176470588235</v>
      </c>
      <c r="AE14" s="4">
        <f>LOOKUP($Q14,Manufacture!$C$2:$K$2,Manufacture!$C$4:$K$4)+LOOKUP($R14,Manufacture!$C$2:$K$2,Manufacture!$C$4:$K$4)+_xlfn.IFNA(LOOKUP($S14,Manufacture!$C$2:$K$2,Manufacture!$C$4:$K$4),0)+_xlfn.IFNA(LOOKUP($T14,Manufacture!$C$2:$K$2,Manufacture!$C$4:$K$4),0)</f>
        <v>275.01644286608285</v>
      </c>
      <c r="AF14" s="4">
        <f>LOOKUP($O14,Manufacture!$C$2:$K$2,Manufacture!$C$4:$K$4)+LOOKUP($P14,Manufacture!$C$2:$K$2,Manufacture!$C$4:$K$4)</f>
        <v>425.48432806633332</v>
      </c>
      <c r="AG14" s="4">
        <f>_xlfn.XLOOKUP($AA14,Manufacture!$C$5:$R$5,Manufacture!$C$7:$R$7)</f>
        <v>799.23529411764707</v>
      </c>
      <c r="AH14" s="4">
        <f>_xlfn.XLOOKUP($AB14,Manufacture!$C$5:$R$5,Manufacture!$C$9:$R$9)</f>
        <v>574.78235294117655</v>
      </c>
      <c r="AI14" s="18">
        <f>LOOKUP(_xlfn.CEILING.MATH($O14,1),Manufacture!$C$21:$G$21,Manufacture!$C$23:$G$23)+LOOKUP(_xlfn.CEILING.MATH($P14),Manufacture!$C$21:$G$21,Manufacture!$C$23:$G$23)+LOOKUP(_xlfn.CEILING.MATH($Q14),Manufacture!$C$21:$G$21,Manufacture!$C$23:$G$23)+LOOKUP(_xlfn.CEILING.MATH($R14),Manufacture!$C$21:$G$21,Manufacture!$C$23:$G$23)+_xlfn.IFNA(LOOKUP(_xlfn.CEILING.MATH($S14),Manufacture!$C$21:$G$21,Manufacture!$C$23:$G$23),0)+_xlfn.IFNA(LOOKUP(_xlfn.CEILING.MATH($T14),Manufacture!$C$21:$G$21,Manufacture!$C$23:$G$23),0)</f>
        <v>1076.25</v>
      </c>
      <c r="AJ14" s="17">
        <f>LOOKUP($O14,Distribution!$C$2:$K$2,Distribution!$C$4:$K$4)+LOOKUP($P14,Distribution!$C$2:$K$2,Distribution!$C$4:$K$4)+LOOKUP($Q14,Distribution!$C$2:$K$2,Distribution!$C$4:$K$4)+LOOKUP($R14,Distribution!$C$2:$K$2,Distribution!$C$4:$K$4)+_xlfn.IFNA(LOOKUP($S14,Distribution!$C$2:$K$2,Distribution!$C$4:$K$4),0)+_xlfn.IFNA(LOOKUP($T14,Distribution!$C$2:$K$2,Distribution!$C$4:$K$4),0)</f>
        <v>0</v>
      </c>
      <c r="AK14" s="4">
        <f>AN14+AO14</f>
        <v>0</v>
      </c>
      <c r="AL14" s="4">
        <f>LOOKUP($Q14,Distribution!$C$2:$K$2,Distribution!$C$4:$K$4)+LOOKUP($R14,Distribution!$C$2:$K$2,Distribution!$C$4:$K$4)+_xlfn.IFNA(LOOKUP($S14,Distribution!$C$2:$K$2,Distribution!$C$4:$K$4),0)+_xlfn.IFNA(LOOKUP($T14,Distribution!$C$2:$K$2,Distribution!$C$4:$K$4),0)</f>
        <v>0</v>
      </c>
      <c r="AM14" s="4">
        <f>LOOKUP($O14,Distribution!$C$2:$K$2,Distribution!$C$4:$K$4)+LOOKUP($P14,Distribution!$C$2:$K$2,Distribution!$C$4:$K$4)</f>
        <v>0</v>
      </c>
      <c r="AN14" s="4">
        <f>_xlfn.XLOOKUP($AA14,Distribution!$C$5:$R$5,Distribution!$C$7:$R$7)</f>
        <v>0</v>
      </c>
      <c r="AO14" s="4">
        <f>_xlfn.XLOOKUP($AB14,Distribution!$C$5:$R$5,Distribution!$C$9:$R$9)</f>
        <v>0</v>
      </c>
      <c r="AP14" s="18">
        <f>LOOKUP(_xlfn.CEILING.MATH($O14,1),Distribution!$C$21:$G$21,Distribution!$C$23:$G$23)+LOOKUP(_xlfn.CEILING.MATH($P14),Distribution!$C$21:$G$21,Distribution!$C$23:$G$23)+LOOKUP(_xlfn.CEILING.MATH($Q14),Distribution!$C$21:$G$21,Distribution!$C$23:$G$23)+LOOKUP(_xlfn.CEILING.MATH($R14),Distribution!$C$21:$G$21,Distribution!$C$23:$G$23)+_xlfn.IFNA(LOOKUP(_xlfn.CEILING.MATH($S14),Distribution!$C$21:$G$21,Distribution!$C$23:$G$23),0)+_xlfn.IFNA(LOOKUP(_xlfn.CEILING.MATH($T14),Distribution!$C$21:$G$21,Distribution!$C$23:$G$23),0)</f>
        <v>0</v>
      </c>
      <c r="AQ14" s="17">
        <f>LOOKUP($O14,Installation!$C$2:$K$2,Installation!$C$4:$K$4)+LOOKUP($P14,Installation!$C$2:$K$2,Installation!$C$4:$K$4)+LOOKUP($Q14,Installation!$C$2:$K$2,Installation!$C$4:$K$4)+LOOKUP($R14,Installation!$C$2:$K$2,Installation!$C$4:$K$4)+_xlfn.IFNA(LOOKUP($S14,Installation!$C$2:$K$2,Installation!$C$4:$K$4),0)+_xlfn.IFNA(LOOKUP($T14,Installation!$C$2:$K$2,Installation!$C$4:$K$4),0)</f>
        <v>1.7223580323529386</v>
      </c>
      <c r="AR14" s="4">
        <f>AU14+AV14</f>
        <v>55.711764705882352</v>
      </c>
      <c r="AS14" s="4">
        <f>LOOKUP($Q14,Installation!$C$2:$K$2,Installation!$C$4:$K$4)+LOOKUP($R14,Installation!$C$2:$K$2,Installation!$C$4:$K$4)+_xlfn.IFNA(LOOKUP($S14,Installation!$C$2:$K$2,Installation!$C$4:$K$4),0)+_xlfn.IFNA(LOOKUP($T14,Installation!$C$2:$K$2,Installation!$C$4:$K$4),0)</f>
        <v>0.67619737058823437</v>
      </c>
      <c r="AT14" s="4">
        <f>LOOKUP($O14,Installation!$C$2:$K$2,Installation!$C$4:$K$4)+LOOKUP($P14,Installation!$C$2:$K$2,Installation!$C$4:$K$4)</f>
        <v>1.0461606617647041</v>
      </c>
      <c r="AU14" s="4">
        <f>_xlfn.XLOOKUP($AA14,Installation!$C$5:$R$5,Installation!$C$7:$R$7)</f>
        <v>32.117647058823529</v>
      </c>
      <c r="AV14" s="4">
        <f>_xlfn.XLOOKUP($AB14,Installation!$C$5:$R$5,Installation!$C$9:$R$9)</f>
        <v>23.594117647058823</v>
      </c>
      <c r="AW14" s="18">
        <f>LOOKUP(_xlfn.CEILING.MATH($O14,1),Installation!$C$21:$G$21,Installation!$C$23:$G$23)+LOOKUP(_xlfn.CEILING.MATH($P14),Installation!$C$21:$G$21,Installation!$C$23:$G$23)+LOOKUP(_xlfn.CEILING.MATH($Q14),Installation!$C$21:$G$21,Installation!$C$23:$G$23)+LOOKUP(_xlfn.CEILING.MATH($R14),Installation!$C$21:$G$21,Installation!$C$23:$G$23)+_xlfn.IFNA(LOOKUP(_xlfn.CEILING.MATH($S14),Installation!$C$21:$G$21,Installation!$C$23:$G$23),0)+_xlfn.IFNA(LOOKUP(_xlfn.CEILING.MATH($T14),Installation!$C$21:$G$21,Installation!$C$23:$G$23),0)</f>
        <v>13.125</v>
      </c>
      <c r="AX14" s="17">
        <f>LOOKUP($O14,EOL!$C$2:$K$2,EOL!$C$4:$K$4)+LOOKUP($P14,EOL!$C$2:$K$2,EOL!$C$4:$K$4)+LOOKUP($Q14,EOL!$C$2:$K$2,EOL!$C$4:$K$4)+LOOKUP($R14,EOL!$C$2:$K$2,EOL!$C$4:$K$4)+_xlfn.IFNA(LOOKUP($S14,EOL!$C$2:$K$2,EOL!$C$4:$K$4),0)+_xlfn.IFNA(LOOKUP($T14,EOL!$C$2:$K$2,EOL!$C$4:$K$4),0)</f>
        <v>48.177847058823566</v>
      </c>
      <c r="AY14" s="4">
        <f>BB14+BC14</f>
        <v>226.3</v>
      </c>
      <c r="AZ14" s="4">
        <f>LOOKUP($Q14,EOL!$C$2:$K$2,EOL!$C$4:$K$4)+LOOKUP($R14,EOL!$C$2:$K$2,EOL!$C$4:$K$4)+_xlfn.IFNA(LOOKUP($S14,EOL!$C$2:$K$2,EOL!$C$4:$K$4),0)+_xlfn.IFNA(LOOKUP($T14,EOL!$C$2:$K$2,EOL!$C$4:$K$4),0)</f>
        <v>18.914611764705899</v>
      </c>
      <c r="BA14" s="4">
        <f>LOOKUP($O14,EOL!$C$2:$K$2,EOL!$C$4:$K$4)+LOOKUP($P14,EOL!$C$2:$K$2,EOL!$C$4:$K$4)</f>
        <v>29.263235294117671</v>
      </c>
      <c r="BB14" s="4">
        <f>_xlfn.XLOOKUP($AA14,EOL!$C$5:$R$5,EOL!$C$6:$R$6)</f>
        <v>115</v>
      </c>
      <c r="BC14" s="4">
        <f>_xlfn.XLOOKUP($AB14,EOL!$C$5:$R$5,EOL!$C$9:$R$9)</f>
        <v>111.3</v>
      </c>
      <c r="BD14" s="18">
        <f>LOOKUP(_xlfn.CEILING.MATH($O14,1),EOL!$C$21:$G$21,EOL!$C$23:$G$23)+LOOKUP(_xlfn.CEILING.MATH($P14),EOL!$C$21:$G$21,EOL!$C$23:$G$23)+LOOKUP(_xlfn.CEILING.MATH($Q14),EOL!$C$21:$G$21,EOL!$C$23:$G$23)+LOOKUP(_xlfn.CEILING.MATH($R14),EOL!$C$21:$G$21,EOL!$C$23:$G$23)+_xlfn.IFNA(LOOKUP(_xlfn.CEILING.MATH($S14),EOL!$C$21:$G$21,EOL!$C$23:$G$23),0)+_xlfn.IFNA(LOOKUP(_xlfn.CEILING.MATH($T14),EOL!$C$21:$G$21,EOL!$C$23:$G$23),0)</f>
        <v>181.125</v>
      </c>
      <c r="BE14" s="17">
        <f>LOOKUP($O14,Other!$C$2:$K$2,Other!$C$4:$K$4)+LOOKUP($P14,Other!$C$2:$K$2,Other!$C$4:$K$4)+LOOKUP($Q14,Other!$C$2:$K$2,Other!$C$4:$K$4)+LOOKUP($R14,Other!$C$2:$K$2,Other!$C$4:$K$4)+_xlfn.IFNA(LOOKUP($S14,Other!$C$2:$K$2,Other!$C$4:$K$4),0)+_xlfn.IFNA(LOOKUP($T14,Other!$C$2:$K$2,Other!$C$4:$K$4),0)</f>
        <v>0</v>
      </c>
      <c r="BF14" s="4">
        <f>BI14+BJ14</f>
        <v>1491.4941176470588</v>
      </c>
      <c r="BG14" s="4">
        <f>LOOKUP($Q14,Other!$C$2:$K$2,Other!$C$4:$K$4)+LOOKUP($R14,Other!$C$2:$K$2,Other!$C$4:$K$4)+_xlfn.IFNA(LOOKUP($S14,Other!$C$2:$K$2,Other!$C$4:$K$4),0)+_xlfn.IFNA(LOOKUP($T14,Other!$C$2:$K$2,Other!$C$4:$K$4),0)</f>
        <v>0</v>
      </c>
      <c r="BH14" s="4">
        <f>LOOKUP($O14,Other!$C$2:$K$2,Other!$C$4:$K$4)+LOOKUP($P14,Other!$C$2:$K$2,Other!$C$4:$K$4)</f>
        <v>0</v>
      </c>
      <c r="BI14" s="4">
        <f>_xlfn.XLOOKUP($AA14,Other!$C$5:$R$5,Other!$C$7:$R$7)</f>
        <v>725.11764705882354</v>
      </c>
      <c r="BJ14" s="4">
        <f>_xlfn.XLOOKUP($AB14,Other!$C$5:$R$5,Other!$C$9:$R$9)</f>
        <v>766.37647058823529</v>
      </c>
      <c r="BK14" s="18">
        <f>LOOKUP(_xlfn.CEILING.MATH($O14,1),Other!$C$21:$G$21,Other!$C$23:$G$23)+LOOKUP(_xlfn.CEILING.MATH($P14),Other!$C$21:$G$21,Other!$C$23:$G$23)+LOOKUP(_xlfn.CEILING.MATH($Q14),Other!$C$21:$G$21,Other!$C$23:$G$23)+LOOKUP(_xlfn.CEILING.MATH($R14),Other!$C$21:$G$21,Other!$C$23:$G$23)+_xlfn.IFNA(LOOKUP(_xlfn.CEILING.MATH($S14),Other!$C$21:$G$21,Other!$C$23:$G$23),0)+_xlfn.IFNA(LOOKUP(_xlfn.CEILING.MATH($T14),Other!$C$21:$G$21,Other!$C$23:$G$23),0)</f>
        <v>1026.375</v>
      </c>
    </row>
    <row r="15" spans="1:63" x14ac:dyDescent="0.25">
      <c r="H15" s="4" t="str">
        <f t="shared" ref="H15:H21" si="1">_xlfn.TEXTJOIN("-", TRUE, L15, I15)</f>
        <v>Mass-H1-AK</v>
      </c>
      <c r="I15" s="4" t="s">
        <v>3</v>
      </c>
      <c r="J15" s="4" t="s">
        <v>37</v>
      </c>
      <c r="K15" s="4" t="s">
        <v>43</v>
      </c>
      <c r="L15" s="4" t="str">
        <f t="shared" ref="L15:L21" si="2">CONCATENATE(J15, "-", K15)</f>
        <v>Mass-H1</v>
      </c>
      <c r="M15" s="4">
        <f>H3</f>
        <v>6.2</v>
      </c>
      <c r="N15" s="4">
        <v>5</v>
      </c>
      <c r="O15" s="4">
        <f>IF(MOD(N15,1)=0.5,INT(N15/2),N15/2)</f>
        <v>2.5</v>
      </c>
      <c r="P15" s="4">
        <f>N15-O15</f>
        <v>2.5</v>
      </c>
      <c r="Q15" s="4">
        <v>1</v>
      </c>
      <c r="R15" s="4">
        <v>1</v>
      </c>
      <c r="S15" s="4"/>
      <c r="T15" s="4"/>
      <c r="U15" s="4">
        <f t="shared" ref="U15:U21" si="3">SUM(O15:T15)</f>
        <v>7</v>
      </c>
      <c r="V15" s="4"/>
      <c r="W15" s="4">
        <f t="shared" ref="W15:W21" si="4">U15</f>
        <v>7</v>
      </c>
      <c r="X15" s="4">
        <f t="shared" ref="X15:X21" si="5">AA15+AB15</f>
        <v>6.5</v>
      </c>
      <c r="Y15" s="4">
        <f t="shared" ref="Y15:Y21" si="6">SUM(Q15:T15)</f>
        <v>2</v>
      </c>
      <c r="Z15" s="4">
        <f t="shared" ref="Z15:Z21" si="7">O15+P15</f>
        <v>5</v>
      </c>
      <c r="AA15" s="4">
        <f>_xlfn.XLOOKUP(H15,Key!$F$8:$F$15,Key!$B$8:$B$15)</f>
        <v>4.5</v>
      </c>
      <c r="AB15" s="4">
        <f>_xlfn.XLOOKUP(H15,Key!$F$16:$F$23,Key!$E$16:$E$23)</f>
        <v>2</v>
      </c>
      <c r="AC15" s="17">
        <f>LOOKUP($O15,Manufacture!$C$2:$K$2,Manufacture!$C$4:$K$4)+LOOKUP($P15,Manufacture!$C$2:$K$2,Manufacture!$C$4:$K$4)+LOOKUP($Q15,Manufacture!$C$2:$K$2,Manufacture!$C$4:$K$4)+LOOKUP($R15,Manufacture!$C$2:$K$2,Manufacture!$C$4:$K$4)+_xlfn.IFNA(LOOKUP($S15,Manufacture!$C$2:$K$2,Manufacture!$C$4:$K$4),0)+_xlfn.IFNA(LOOKUP($T15,Manufacture!$C$2:$K$2,Manufacture!$C$4:$K$4),0)</f>
        <v>499.87692399874891</v>
      </c>
      <c r="AD15" s="4">
        <f t="shared" ref="AD15:AD21" si="8">AG15+AH15</f>
        <v>1020.8470588235293</v>
      </c>
      <c r="AE15" s="4">
        <f>LOOKUP($Q15,Manufacture!$C$2:$K$2,Manufacture!$C$4:$K$4)+LOOKUP($R15,Manufacture!$C$2:$K$2,Manufacture!$C$4:$K$4)+_xlfn.IFNA(LOOKUP($S15,Manufacture!$C$2:$K$2,Manufacture!$C$4:$K$4),0)+_xlfn.IFNA(LOOKUP($T15,Manufacture!$C$2:$K$2,Manufacture!$C$4:$K$4),0)</f>
        <v>174.70451939924922</v>
      </c>
      <c r="AF15" s="4">
        <f>LOOKUP($O15,Manufacture!$C$2:$K$2,Manufacture!$C$4:$K$4)+LOOKUP($P15,Manufacture!$C$2:$K$2,Manufacture!$C$4:$K$4)</f>
        <v>325.17240459949971</v>
      </c>
      <c r="AG15" s="4">
        <f>_xlfn.XLOOKUP($AA15,Manufacture!$C$5:$R$5,Manufacture!$C$7:$R$7)</f>
        <v>599.11764705882354</v>
      </c>
      <c r="AH15" s="4">
        <f>_xlfn.XLOOKUP($AB15,Manufacture!$C$5:$R$5,Manufacture!$C$9:$R$9)</f>
        <v>421.72941176470584</v>
      </c>
      <c r="AI15" s="18">
        <f>LOOKUP(_xlfn.CEILING.MATH($O15,1),Manufacture!$C$21:$G$21,Manufacture!$C$23:$G$23)+LOOKUP(_xlfn.CEILING.MATH($P15),Manufacture!$C$21:$G$21,Manufacture!$C$23:$G$23)+LOOKUP(_xlfn.CEILING.MATH($Q15),Manufacture!$C$21:$G$21,Manufacture!$C$23:$G$23)+LOOKUP(_xlfn.CEILING.MATH($R15),Manufacture!$C$21:$G$21,Manufacture!$C$23:$G$23)+_xlfn.IFNA(LOOKUP(_xlfn.CEILING.MATH($S15),Manufacture!$C$21:$G$21,Manufacture!$C$23:$G$23),0)+_xlfn.IFNA(LOOKUP(_xlfn.CEILING.MATH($T15),Manufacture!$C$21:$G$21,Manufacture!$C$23:$G$23),0)</f>
        <v>1036.875</v>
      </c>
      <c r="AJ15" s="17">
        <f>LOOKUP($O15,Distribution!$C$2:$K$2,Distribution!$C$4:$K$4)+LOOKUP($P15,Distribution!$C$2:$K$2,Distribution!$C$4:$K$4)+LOOKUP($Q15,Distribution!$C$2:$K$2,Distribution!$C$4:$K$4)+LOOKUP($R15,Distribution!$C$2:$K$2,Distribution!$C$4:$K$4)+_xlfn.IFNA(LOOKUP($S15,Distribution!$C$2:$K$2,Distribution!$C$4:$K$4),0)+_xlfn.IFNA(LOOKUP($T15,Distribution!$C$2:$K$2,Distribution!$C$4:$K$4),0)</f>
        <v>0</v>
      </c>
      <c r="AK15" s="4">
        <f t="shared" ref="AK15:AK21" si="9">AN15+AO15</f>
        <v>0</v>
      </c>
      <c r="AL15" s="4">
        <f>LOOKUP($Q15,Distribution!$C$2:$K$2,Distribution!$C$4:$K$4)+LOOKUP($R15,Distribution!$C$2:$K$2,Distribution!$C$4:$K$4)+_xlfn.IFNA(LOOKUP($S15,Distribution!$C$2:$K$2,Distribution!$C$4:$K$4),0)+_xlfn.IFNA(LOOKUP($T15,Distribution!$C$2:$K$2,Distribution!$C$4:$K$4),0)</f>
        <v>0</v>
      </c>
      <c r="AM15" s="4">
        <f>LOOKUP($O15,Distribution!$C$2:$K$2,Distribution!$C$4:$K$4)+LOOKUP($P15,Distribution!$C$2:$K$2,Distribution!$C$4:$K$4)</f>
        <v>0</v>
      </c>
      <c r="AN15" s="4">
        <f>_xlfn.XLOOKUP($AA15,Distribution!$C$5:$R$5,Distribution!$C$7:$R$7)</f>
        <v>0</v>
      </c>
      <c r="AO15" s="4">
        <f>_xlfn.XLOOKUP($AB15,Distribution!$C$5:$R$5,Distribution!$C$9:$R$9)</f>
        <v>0</v>
      </c>
      <c r="AP15" s="18">
        <f>LOOKUP(_xlfn.CEILING.MATH($O15,1),Distribution!$C$21:$G$21,Distribution!$C$23:$G$23)+LOOKUP(_xlfn.CEILING.MATH($P15),Distribution!$C$21:$G$21,Distribution!$C$23:$G$23)+LOOKUP(_xlfn.CEILING.MATH($Q15),Distribution!$C$21:$G$21,Distribution!$C$23:$G$23)+LOOKUP(_xlfn.CEILING.MATH($R15),Distribution!$C$21:$G$21,Distribution!$C$23:$G$23)+_xlfn.IFNA(LOOKUP(_xlfn.CEILING.MATH($S15),Distribution!$C$21:$G$21,Distribution!$C$23:$G$23),0)+_xlfn.IFNA(LOOKUP(_xlfn.CEILING.MATH($T15),Distribution!$C$21:$G$21,Distribution!$C$23:$G$23),0)</f>
        <v>0</v>
      </c>
      <c r="AQ15" s="17">
        <f>LOOKUP($O15,Installation!$C$2:$K$2,Installation!$C$4:$K$4)+LOOKUP($P15,Installation!$C$2:$K$2,Installation!$C$4:$K$4)+LOOKUP($Q15,Installation!$C$2:$K$2,Installation!$C$4:$K$4)+LOOKUP($R15,Installation!$C$2:$K$2,Installation!$C$4:$K$4)+_xlfn.IFNA(LOOKUP($S15,Installation!$C$2:$K$2,Installation!$C$4:$K$4),0)+_xlfn.IFNA(LOOKUP($T15,Installation!$C$2:$K$2,Installation!$C$4:$K$4),0)</f>
        <v>1.2290736441176453</v>
      </c>
      <c r="AR15" s="4">
        <f t="shared" ref="AR15:AR21" si="10">AU15+AV15</f>
        <v>55.217647058823523</v>
      </c>
      <c r="AS15" s="4">
        <f>LOOKUP($Q15,Installation!$C$2:$K$2,Installation!$C$4:$K$4)+LOOKUP($R15,Installation!$C$2:$K$2,Installation!$C$4:$K$4)+_xlfn.IFNA(LOOKUP($S15,Installation!$C$2:$K$2,Installation!$C$4:$K$4),0)+_xlfn.IFNA(LOOKUP($T15,Installation!$C$2:$K$2,Installation!$C$4:$K$4),0)</f>
        <v>0.42955517647058761</v>
      </c>
      <c r="AT15" s="4">
        <f>LOOKUP($O15,Installation!$C$2:$K$2,Installation!$C$4:$K$4)+LOOKUP($P15,Installation!$C$2:$K$2,Installation!$C$4:$K$4)</f>
        <v>0.7995184676470577</v>
      </c>
      <c r="AU15" s="4">
        <f>_xlfn.XLOOKUP($AA15,Installation!$C$5:$R$5,Installation!$C$7:$R$7)</f>
        <v>23.470588235294116</v>
      </c>
      <c r="AV15" s="4">
        <f>_xlfn.XLOOKUP($AB15,Installation!$C$5:$R$5,Installation!$C$9:$R$9)</f>
        <v>31.747058823529407</v>
      </c>
      <c r="AW15" s="18">
        <f>LOOKUP(_xlfn.CEILING.MATH($O15,1),Installation!$C$21:$G$21,Installation!$C$23:$G$23)+LOOKUP(_xlfn.CEILING.MATH($P15),Installation!$C$21:$G$21,Installation!$C$23:$G$23)+LOOKUP(_xlfn.CEILING.MATH($Q15),Installation!$C$21:$G$21,Installation!$C$23:$G$23)+LOOKUP(_xlfn.CEILING.MATH($R15),Installation!$C$21:$G$21,Installation!$C$23:$G$23)+_xlfn.IFNA(LOOKUP(_xlfn.CEILING.MATH($S15),Installation!$C$21:$G$21,Installation!$C$23:$G$23),0)+_xlfn.IFNA(LOOKUP(_xlfn.CEILING.MATH($T15),Installation!$C$21:$G$21,Installation!$C$23:$G$23),0)</f>
        <v>13.125</v>
      </c>
      <c r="AX15" s="17">
        <f>LOOKUP($O15,EOL!$C$2:$K$2,EOL!$C$4:$K$4)+LOOKUP($P15,EOL!$C$2:$K$2,EOL!$C$4:$K$4)+LOOKUP($Q15,EOL!$C$2:$K$2,EOL!$C$4:$K$4)+LOOKUP($R15,EOL!$C$2:$K$2,EOL!$C$4:$K$4)+_xlfn.IFNA(LOOKUP($S15,EOL!$C$2:$K$2,EOL!$C$4:$K$4),0)+_xlfn.IFNA(LOOKUP($T15,EOL!$C$2:$K$2,EOL!$C$4:$K$4),0)</f>
        <v>34.379682352941209</v>
      </c>
      <c r="AY15" s="4">
        <f t="shared" ref="AY15:AY21" si="11">BB15+BC15</f>
        <v>180.00588235294117</v>
      </c>
      <c r="AZ15" s="4">
        <f>LOOKUP($Q15,EOL!$C$2:$K$2,EOL!$C$4:$K$4)+LOOKUP($R15,EOL!$C$2:$K$2,EOL!$C$4:$K$4)+_xlfn.IFNA(LOOKUP($S15,EOL!$C$2:$K$2,EOL!$C$4:$K$4),0)+_xlfn.IFNA(LOOKUP($T15,EOL!$C$2:$K$2,EOL!$C$4:$K$4),0)</f>
        <v>12.015529411764717</v>
      </c>
      <c r="BA15" s="4">
        <f>LOOKUP($O15,EOL!$C$2:$K$2,EOL!$C$4:$K$4)+LOOKUP($P15,EOL!$C$2:$K$2,EOL!$C$4:$K$4)</f>
        <v>22.364152941176492</v>
      </c>
      <c r="BB15" s="4">
        <f>_xlfn.XLOOKUP($AA15,EOL!$C$5:$R$5,EOL!$C$6:$R$6)</f>
        <v>86</v>
      </c>
      <c r="BC15" s="4">
        <f>_xlfn.XLOOKUP($AB15,EOL!$C$5:$R$5,EOL!$C$9:$R$9)</f>
        <v>94.005882352941171</v>
      </c>
      <c r="BD15" s="18">
        <f>LOOKUP(_xlfn.CEILING.MATH($O15,1),EOL!$C$21:$G$21,EOL!$C$23:$G$23)+LOOKUP(_xlfn.CEILING.MATH($P15),EOL!$C$21:$G$21,EOL!$C$23:$G$23)+LOOKUP(_xlfn.CEILING.MATH($Q15),EOL!$C$21:$G$21,EOL!$C$23:$G$23)+LOOKUP(_xlfn.CEILING.MATH($R15),EOL!$C$21:$G$21,EOL!$C$23:$G$23)+_xlfn.IFNA(LOOKUP(_xlfn.CEILING.MATH($S15),EOL!$C$21:$G$21,EOL!$C$23:$G$23),0)+_xlfn.IFNA(LOOKUP(_xlfn.CEILING.MATH($T15),EOL!$C$21:$G$21,EOL!$C$23:$G$23),0)</f>
        <v>175.875</v>
      </c>
      <c r="BE15" s="17">
        <f>LOOKUP($O15,Other!$C$2:$K$2,Other!$C$4:$K$4)+LOOKUP($P15,Other!$C$2:$K$2,Other!$C$4:$K$4)+LOOKUP($Q15,Other!$C$2:$K$2,Other!$C$4:$K$4)+LOOKUP($R15,Other!$C$2:$K$2,Other!$C$4:$K$4)+_xlfn.IFNA(LOOKUP($S15,Other!$C$2:$K$2,Other!$C$4:$K$4),0)+_xlfn.IFNA(LOOKUP($T15,Other!$C$2:$K$2,Other!$C$4:$K$4),0)</f>
        <v>0</v>
      </c>
      <c r="BF15" s="4">
        <f t="shared" ref="BF15:BF21" si="12">BI15+BJ15</f>
        <v>1179.2117647058824</v>
      </c>
      <c r="BG15" s="4">
        <f>LOOKUP($Q15,Other!$C$2:$K$2,Other!$C$4:$K$4)+LOOKUP($R15,Other!$C$2:$K$2,Other!$C$4:$K$4)+_xlfn.IFNA(LOOKUP($S15,Other!$C$2:$K$2,Other!$C$4:$K$4),0)+_xlfn.IFNA(LOOKUP($T15,Other!$C$2:$K$2,Other!$C$4:$K$4),0)</f>
        <v>0</v>
      </c>
      <c r="BH15" s="4">
        <f>LOOKUP($O15,Other!$C$2:$K$2,Other!$C$4:$K$4)+LOOKUP($P15,Other!$C$2:$K$2,Other!$C$4:$K$4)</f>
        <v>0</v>
      </c>
      <c r="BI15" s="4">
        <f>_xlfn.XLOOKUP($AA15,Other!$C$5:$R$5,Other!$C$7:$R$7)</f>
        <v>542.29411764705878</v>
      </c>
      <c r="BJ15" s="4">
        <f>_xlfn.XLOOKUP($AB15,Other!$C$5:$R$5,Other!$C$9:$R$9)</f>
        <v>636.9176470588236</v>
      </c>
      <c r="BK15" s="18">
        <f>LOOKUP(_xlfn.CEILING.MATH($O15,1),Other!$C$21:$G$21,Other!$C$23:$G$23)+LOOKUP(_xlfn.CEILING.MATH($P15),Other!$C$21:$G$21,Other!$C$23:$G$23)+LOOKUP(_xlfn.CEILING.MATH($Q15),Other!$C$21:$G$21,Other!$C$23:$G$23)+LOOKUP(_xlfn.CEILING.MATH($R15),Other!$C$21:$G$21,Other!$C$23:$G$23)+_xlfn.IFNA(LOOKUP(_xlfn.CEILING.MATH($S15),Other!$C$21:$G$21,Other!$C$23:$G$23),0)+_xlfn.IFNA(LOOKUP(_xlfn.CEILING.MATH($T15),Other!$C$21:$G$21,Other!$C$23:$G$23),0)</f>
        <v>971.25</v>
      </c>
    </row>
    <row r="16" spans="1:63" x14ac:dyDescent="0.25">
      <c r="H16" s="4" t="str">
        <f t="shared" si="1"/>
        <v>Mass-Nom-CH</v>
      </c>
      <c r="I16" s="4" t="s">
        <v>11</v>
      </c>
      <c r="J16" s="4" t="s">
        <v>37</v>
      </c>
      <c r="K16" s="4" t="s">
        <v>42</v>
      </c>
      <c r="L16" s="4" t="str">
        <f t="shared" si="2"/>
        <v>Mass-Nom</v>
      </c>
      <c r="M16" s="4">
        <f>H4</f>
        <v>15.2</v>
      </c>
      <c r="N16" s="4">
        <v>8.5</v>
      </c>
      <c r="O16" s="4">
        <f>IF(MOD(N16,1)=0.5,INT(N16/2),N16/2)</f>
        <v>4</v>
      </c>
      <c r="P16" s="4">
        <f>N16-O16</f>
        <v>4.5</v>
      </c>
      <c r="Q16" s="4">
        <v>3.5</v>
      </c>
      <c r="R16" s="4">
        <v>3.5</v>
      </c>
      <c r="S16" s="4"/>
      <c r="T16" s="4"/>
      <c r="U16" s="4">
        <f t="shared" si="3"/>
        <v>15.5</v>
      </c>
      <c r="V16" s="4"/>
      <c r="W16" s="4">
        <f t="shared" si="4"/>
        <v>15.5</v>
      </c>
      <c r="X16" s="4">
        <f t="shared" si="5"/>
        <v>15.5</v>
      </c>
      <c r="Y16" s="4">
        <f t="shared" si="6"/>
        <v>7</v>
      </c>
      <c r="Z16" s="4">
        <f t="shared" si="7"/>
        <v>8.5</v>
      </c>
      <c r="AA16" s="4">
        <f>_xlfn.XLOOKUP(H16,Key!$F$8:$F$15,Key!$B$8:$B$15)</f>
        <v>8.5</v>
      </c>
      <c r="AB16" s="4">
        <f>_xlfn.XLOOKUP(H16,Key!$F$16:$F$23,Key!$E$16:$E$23)</f>
        <v>7</v>
      </c>
      <c r="AC16" s="17">
        <f>LOOKUP($O16,Manufacture!$C$2:$K$2,Manufacture!$C$4:$K$4)+LOOKUP($P16,Manufacture!$C$2:$K$2,Manufacture!$C$4:$K$4)+LOOKUP($Q16,Manufacture!$C$2:$K$2,Manufacture!$C$4:$K$4)+LOOKUP($R16,Manufacture!$C$2:$K$2,Manufacture!$C$4:$K$4)+_xlfn.IFNA(LOOKUP($S16,Manufacture!$C$2:$K$2,Manufacture!$C$4:$K$4),0)+_xlfn.IFNA(LOOKUP($T16,Manufacture!$C$2:$K$2,Manufacture!$C$4:$K$4),0)</f>
        <v>926.2025987327919</v>
      </c>
      <c r="AD16" s="4">
        <f t="shared" si="8"/>
        <v>1550.2941176470588</v>
      </c>
      <c r="AE16" s="4">
        <f>LOOKUP($Q16,Manufacture!$C$2:$K$2,Manufacture!$C$4:$K$4)+LOOKUP($R16,Manufacture!$C$2:$K$2,Manufacture!$C$4:$K$4)+_xlfn.IFNA(LOOKUP($S16,Manufacture!$C$2:$K$2,Manufacture!$C$4:$K$4),0)+_xlfn.IFNA(LOOKUP($T16,Manufacture!$C$2:$K$2,Manufacture!$C$4:$K$4),0)</f>
        <v>425.48432806633332</v>
      </c>
      <c r="AF16" s="4">
        <f>LOOKUP($O16,Manufacture!$C$2:$K$2,Manufacture!$C$4:$K$4)+LOOKUP($P16,Manufacture!$C$2:$K$2,Manufacture!$C$4:$K$4)</f>
        <v>500.71827066645852</v>
      </c>
      <c r="AG16" s="4">
        <f>_xlfn.XLOOKUP($AA16,Manufacture!$C$5:$R$5,Manufacture!$C$7:$R$7)</f>
        <v>799.23529411764707</v>
      </c>
      <c r="AH16" s="4">
        <f>_xlfn.XLOOKUP($AB16,Manufacture!$C$5:$R$5,Manufacture!$C$9:$R$9)</f>
        <v>751.05882352941171</v>
      </c>
      <c r="AI16" s="18">
        <f>LOOKUP(_xlfn.CEILING.MATH($O16,1),Manufacture!$C$21:$G$21,Manufacture!$C$23:$G$23)+LOOKUP(_xlfn.CEILING.MATH($P16),Manufacture!$C$21:$G$21,Manufacture!$C$23:$G$23)+LOOKUP(_xlfn.CEILING.MATH($Q16),Manufacture!$C$21:$G$21,Manufacture!$C$23:$G$23)+LOOKUP(_xlfn.CEILING.MATH($R16),Manufacture!$C$21:$G$21,Manufacture!$C$23:$G$23)+_xlfn.IFNA(LOOKUP(_xlfn.CEILING.MATH($S16),Manufacture!$C$21:$G$21,Manufacture!$C$23:$G$23),0)+_xlfn.IFNA(LOOKUP(_xlfn.CEILING.MATH($T16),Manufacture!$C$21:$G$21,Manufacture!$C$23:$G$23),0)</f>
        <v>1253.4375</v>
      </c>
      <c r="AJ16" s="17">
        <f>LOOKUP($O16,Distribution!$C$2:$K$2,Distribution!$C$4:$K$4)+LOOKUP($P16,Distribution!$C$2:$K$2,Distribution!$C$4:$K$4)+LOOKUP($Q16,Distribution!$C$2:$K$2,Distribution!$C$4:$K$4)+LOOKUP($R16,Distribution!$C$2:$K$2,Distribution!$C$4:$K$4)+_xlfn.IFNA(LOOKUP($S16,Distribution!$C$2:$K$2,Distribution!$C$4:$K$4),0)+_xlfn.IFNA(LOOKUP($T16,Distribution!$C$2:$K$2,Distribution!$C$4:$K$4),0)</f>
        <v>0</v>
      </c>
      <c r="AK16" s="4">
        <f t="shared" si="9"/>
        <v>0</v>
      </c>
      <c r="AL16" s="4">
        <f>LOOKUP($Q16,Distribution!$C$2:$K$2,Distribution!$C$4:$K$4)+LOOKUP($R16,Distribution!$C$2:$K$2,Distribution!$C$4:$K$4)+_xlfn.IFNA(LOOKUP($S16,Distribution!$C$2:$K$2,Distribution!$C$4:$K$4),0)+_xlfn.IFNA(LOOKUP($T16,Distribution!$C$2:$K$2,Distribution!$C$4:$K$4),0)</f>
        <v>0</v>
      </c>
      <c r="AM16" s="4">
        <f>LOOKUP($O16,Distribution!$C$2:$K$2,Distribution!$C$4:$K$4)+LOOKUP($P16,Distribution!$C$2:$K$2,Distribution!$C$4:$K$4)</f>
        <v>0</v>
      </c>
      <c r="AN16" s="4">
        <f>_xlfn.XLOOKUP($AA16,Distribution!$C$5:$R$5,Distribution!$C$7:$R$7)</f>
        <v>0</v>
      </c>
      <c r="AO16" s="4">
        <f>_xlfn.XLOOKUP($AB16,Distribution!$C$5:$R$5,Distribution!$C$9:$R$9)</f>
        <v>0</v>
      </c>
      <c r="AP16" s="18">
        <f>LOOKUP(_xlfn.CEILING.MATH($O16,1),Distribution!$C$21:$G$21,Distribution!$C$23:$G$23)+LOOKUP(_xlfn.CEILING.MATH($P16),Distribution!$C$21:$G$21,Distribution!$C$23:$G$23)+LOOKUP(_xlfn.CEILING.MATH($Q16),Distribution!$C$21:$G$21,Distribution!$C$23:$G$23)+LOOKUP(_xlfn.CEILING.MATH($R16),Distribution!$C$21:$G$21,Distribution!$C$23:$G$23)+_xlfn.IFNA(LOOKUP(_xlfn.CEILING.MATH($S16),Distribution!$C$21:$G$21,Distribution!$C$23:$G$23),0)+_xlfn.IFNA(LOOKUP(_xlfn.CEILING.MATH($T16),Distribution!$C$21:$G$21,Distribution!$C$23:$G$23),0)</f>
        <v>0</v>
      </c>
      <c r="AQ16" s="17">
        <f>LOOKUP($O16,Installation!$C$2:$K$2,Installation!$C$4:$K$4)+LOOKUP($P16,Installation!$C$2:$K$2,Installation!$C$4:$K$4)+LOOKUP($Q16,Installation!$C$2:$K$2,Installation!$C$4:$K$4)+LOOKUP($R16,Installation!$C$2:$K$2,Installation!$C$4:$K$4)+_xlfn.IFNA(LOOKUP($S16,Installation!$C$2:$K$2,Installation!$C$4:$K$4),0)+_xlfn.IFNA(LOOKUP($T16,Installation!$C$2:$K$2,Installation!$C$4:$K$4),0)</f>
        <v>2.2773029691176436</v>
      </c>
      <c r="AR16" s="4">
        <f t="shared" si="10"/>
        <v>65.347058823529409</v>
      </c>
      <c r="AS16" s="4">
        <f>LOOKUP($Q16,Installation!$C$2:$K$2,Installation!$C$4:$K$4)+LOOKUP($R16,Installation!$C$2:$K$2,Installation!$C$4:$K$4)+_xlfn.IFNA(LOOKUP($S16,Installation!$C$2:$K$2,Installation!$C$4:$K$4),0)+_xlfn.IFNA(LOOKUP($T16,Installation!$C$2:$K$2,Installation!$C$4:$K$4),0)</f>
        <v>1.0461606617647041</v>
      </c>
      <c r="AT16" s="4">
        <f>LOOKUP($O16,Installation!$C$2:$K$2,Installation!$C$4:$K$4)+LOOKUP($P16,Installation!$C$2:$K$2,Installation!$C$4:$K$4)</f>
        <v>1.2311423073529395</v>
      </c>
      <c r="AU16" s="4">
        <f>_xlfn.XLOOKUP($AA16,Installation!$C$5:$R$5,Installation!$C$7:$R$7)</f>
        <v>32.117647058823529</v>
      </c>
      <c r="AV16" s="4">
        <f>_xlfn.XLOOKUP($AB16,Installation!$C$5:$R$5,Installation!$C$9:$R$9)</f>
        <v>33.22941176470588</v>
      </c>
      <c r="AW16" s="18">
        <f>LOOKUP(_xlfn.CEILING.MATH($O16,1),Installation!$C$21:$G$21,Installation!$C$23:$G$23)+LOOKUP(_xlfn.CEILING.MATH($P16),Installation!$C$21:$G$21,Installation!$C$23:$G$23)+LOOKUP(_xlfn.CEILING.MATH($Q16),Installation!$C$21:$G$21,Installation!$C$23:$G$23)+LOOKUP(_xlfn.CEILING.MATH($R16),Installation!$C$21:$G$21,Installation!$C$23:$G$23)+_xlfn.IFNA(LOOKUP(_xlfn.CEILING.MATH($S16),Installation!$C$21:$G$21,Installation!$C$23:$G$23),0)+_xlfn.IFNA(LOOKUP(_xlfn.CEILING.MATH($T16),Installation!$C$21:$G$21,Installation!$C$23:$G$23),0)</f>
        <v>17.71875</v>
      </c>
      <c r="AX16" s="17">
        <f>LOOKUP($O16,EOL!$C$2:$K$2,EOL!$C$4:$K$4)+LOOKUP($P16,EOL!$C$2:$K$2,EOL!$C$4:$K$4)+LOOKUP($Q16,EOL!$C$2:$K$2,EOL!$C$4:$K$4)+LOOKUP($R16,EOL!$C$2:$K$2,EOL!$C$4:$K$4)+_xlfn.IFNA(LOOKUP($S16,EOL!$C$2:$K$2,EOL!$C$4:$K$4),0)+_xlfn.IFNA(LOOKUP($T16,EOL!$C$2:$K$2,EOL!$C$4:$K$4),0)</f>
        <v>63.700782352941232</v>
      </c>
      <c r="AY16" s="4">
        <f t="shared" si="11"/>
        <v>399.24117647058819</v>
      </c>
      <c r="AZ16" s="4">
        <f>LOOKUP($Q16,EOL!$C$2:$K$2,EOL!$C$4:$K$4)+LOOKUP($R16,EOL!$C$2:$K$2,EOL!$C$4:$K$4)+_xlfn.IFNA(LOOKUP($S16,EOL!$C$2:$K$2,EOL!$C$4:$K$4),0)+_xlfn.IFNA(LOOKUP($T16,EOL!$C$2:$K$2,EOL!$C$4:$K$4),0)</f>
        <v>29.263235294117671</v>
      </c>
      <c r="BA16" s="4">
        <f>LOOKUP($O16,EOL!$C$2:$K$2,EOL!$C$4:$K$4)+LOOKUP($P16,EOL!$C$2:$K$2,EOL!$C$4:$K$4)</f>
        <v>34.437547058823561</v>
      </c>
      <c r="BB16" s="4">
        <f>_xlfn.XLOOKUP($AA16,EOL!$C$5:$R$5,EOL!$C$6:$R$6)</f>
        <v>115</v>
      </c>
      <c r="BC16" s="4">
        <f>_xlfn.XLOOKUP($AB16,EOL!$C$5:$R$5,EOL!$C$9:$R$9)</f>
        <v>284.24117647058819</v>
      </c>
      <c r="BD16" s="18">
        <f>LOOKUP(_xlfn.CEILING.MATH($O16,1),EOL!$C$21:$G$21,EOL!$C$23:$G$23)+LOOKUP(_xlfn.CEILING.MATH($P16),EOL!$C$21:$G$21,EOL!$C$23:$G$23)+LOOKUP(_xlfn.CEILING.MATH($Q16),EOL!$C$21:$G$21,EOL!$C$23:$G$23)+LOOKUP(_xlfn.CEILING.MATH($R16),EOL!$C$21:$G$21,EOL!$C$23:$G$23)+_xlfn.IFNA(LOOKUP(_xlfn.CEILING.MATH($S16),EOL!$C$21:$G$21,EOL!$C$23:$G$23),0)+_xlfn.IFNA(LOOKUP(_xlfn.CEILING.MATH($T16),EOL!$C$21:$G$21,EOL!$C$23:$G$23),0)</f>
        <v>199.5</v>
      </c>
      <c r="BE16" s="17">
        <f>LOOKUP($O16,Other!$C$2:$K$2,Other!$C$4:$K$4)+LOOKUP($P16,Other!$C$2:$K$2,Other!$C$4:$K$4)+LOOKUP($Q16,Other!$C$2:$K$2,Other!$C$4:$K$4)+LOOKUP($R16,Other!$C$2:$K$2,Other!$C$4:$K$4)+_xlfn.IFNA(LOOKUP($S16,Other!$C$2:$K$2,Other!$C$4:$K$4),0)+_xlfn.IFNA(LOOKUP($T16,Other!$C$2:$K$2,Other!$C$4:$K$4),0)</f>
        <v>0</v>
      </c>
      <c r="BF16" s="4">
        <f t="shared" si="12"/>
        <v>1687.7823529411764</v>
      </c>
      <c r="BG16" s="4">
        <f>LOOKUP($Q16,Other!$C$2:$K$2,Other!$C$4:$K$4)+LOOKUP($R16,Other!$C$2:$K$2,Other!$C$4:$K$4)+_xlfn.IFNA(LOOKUP($S16,Other!$C$2:$K$2,Other!$C$4:$K$4),0)+_xlfn.IFNA(LOOKUP($T16,Other!$C$2:$K$2,Other!$C$4:$K$4),0)</f>
        <v>0</v>
      </c>
      <c r="BH16" s="4">
        <f>LOOKUP($O16,Other!$C$2:$K$2,Other!$C$4:$K$4)+LOOKUP($P16,Other!$C$2:$K$2,Other!$C$4:$K$4)</f>
        <v>0</v>
      </c>
      <c r="BI16" s="4">
        <f>_xlfn.XLOOKUP($AA16,Other!$C$5:$R$5,Other!$C$7:$R$7)</f>
        <v>725.11764705882354</v>
      </c>
      <c r="BJ16" s="4">
        <f>_xlfn.XLOOKUP($AB16,Other!$C$5:$R$5,Other!$C$9:$R$9)</f>
        <v>962.66470588235291</v>
      </c>
      <c r="BK16" s="18">
        <f>LOOKUP(_xlfn.CEILING.MATH($O16,1),Other!$C$21:$G$21,Other!$C$23:$G$23)+LOOKUP(_xlfn.CEILING.MATH($P16),Other!$C$21:$G$21,Other!$C$23:$G$23)+LOOKUP(_xlfn.CEILING.MATH($Q16),Other!$C$21:$G$21,Other!$C$23:$G$23)+LOOKUP(_xlfn.CEILING.MATH($R16),Other!$C$21:$G$21,Other!$C$23:$G$23)+_xlfn.IFNA(LOOKUP(_xlfn.CEILING.MATH($S16),Other!$C$21:$G$21,Other!$C$23:$G$23),0)+_xlfn.IFNA(LOOKUP(_xlfn.CEILING.MATH($T16),Other!$C$21:$G$21,Other!$C$23:$G$23),0)</f>
        <v>1165.5</v>
      </c>
    </row>
    <row r="17" spans="8:63" x14ac:dyDescent="0.25">
      <c r="H17" s="4" t="str">
        <f t="shared" si="1"/>
        <v>Mass-H1-CH</v>
      </c>
      <c r="I17" s="4" t="s">
        <v>11</v>
      </c>
      <c r="J17" s="4" t="s">
        <v>37</v>
      </c>
      <c r="K17" s="4" t="s">
        <v>43</v>
      </c>
      <c r="L17" s="4" t="str">
        <f t="shared" si="2"/>
        <v>Mass-H1</v>
      </c>
      <c r="M17" s="4">
        <f>H5</f>
        <v>8.1999999999999993</v>
      </c>
      <c r="N17" s="4">
        <v>5</v>
      </c>
      <c r="O17" s="4">
        <f>IF(MOD(N17,1)=0.5,INT(N17/2),N17/2)</f>
        <v>2.5</v>
      </c>
      <c r="P17" s="4">
        <f>N17-O17</f>
        <v>2.5</v>
      </c>
      <c r="Q17" s="4">
        <v>1.5</v>
      </c>
      <c r="R17" s="4">
        <v>2</v>
      </c>
      <c r="S17" s="4"/>
      <c r="T17" s="4"/>
      <c r="U17" s="4">
        <f t="shared" si="3"/>
        <v>8.5</v>
      </c>
      <c r="V17" s="4"/>
      <c r="W17" s="4">
        <f t="shared" si="4"/>
        <v>8.5</v>
      </c>
      <c r="X17" s="4">
        <f t="shared" si="5"/>
        <v>8</v>
      </c>
      <c r="Y17" s="4">
        <f t="shared" si="6"/>
        <v>3.5</v>
      </c>
      <c r="Z17" s="4">
        <f t="shared" si="7"/>
        <v>5</v>
      </c>
      <c r="AA17" s="4">
        <f>_xlfn.XLOOKUP(H17,Key!$F$8:$F$15,Key!$B$8:$B$15)</f>
        <v>5</v>
      </c>
      <c r="AB17" s="4">
        <f>_xlfn.XLOOKUP(H17,Key!$F$16:$F$23,Key!$E$16:$E$23)</f>
        <v>3</v>
      </c>
      <c r="AC17" s="17">
        <f>LOOKUP($O17,Manufacture!$C$2:$K$2,Manufacture!$C$4:$K$4)+LOOKUP($P17,Manufacture!$C$2:$K$2,Manufacture!$C$4:$K$4)+LOOKUP($Q17,Manufacture!$C$2:$K$2,Manufacture!$C$4:$K$4)+LOOKUP($R17,Manufacture!$C$2:$K$2,Manufacture!$C$4:$K$4)+_xlfn.IFNA(LOOKUP($S17,Manufacture!$C$2:$K$2,Manufacture!$C$4:$K$4),0)+_xlfn.IFNA(LOOKUP($T17,Manufacture!$C$2:$K$2,Manufacture!$C$4:$K$4),0)</f>
        <v>575.11086659887417</v>
      </c>
      <c r="AD17" s="4">
        <f t="shared" si="8"/>
        <v>1065.3176470588235</v>
      </c>
      <c r="AE17" s="4">
        <f>LOOKUP($Q17,Manufacture!$C$2:$K$2,Manufacture!$C$4:$K$4)+LOOKUP($R17,Manufacture!$C$2:$K$2,Manufacture!$C$4:$K$4)+_xlfn.IFNA(LOOKUP($S17,Manufacture!$C$2:$K$2,Manufacture!$C$4:$K$4),0)+_xlfn.IFNA(LOOKUP($T17,Manufacture!$C$2:$K$2,Manufacture!$C$4:$K$4),0)</f>
        <v>249.93846199937445</v>
      </c>
      <c r="AF17" s="4">
        <f>LOOKUP($O17,Manufacture!$C$2:$K$2,Manufacture!$C$4:$K$4)+LOOKUP($P17,Manufacture!$C$2:$K$2,Manufacture!$C$4:$K$4)</f>
        <v>325.17240459949971</v>
      </c>
      <c r="AG17" s="4">
        <f>_xlfn.XLOOKUP($AA17,Manufacture!$C$5:$R$5,Manufacture!$C$7:$R$7)</f>
        <v>643.58823529411768</v>
      </c>
      <c r="AH17" s="4">
        <f>_xlfn.XLOOKUP($AB17,Manufacture!$C$5:$R$5,Manufacture!$C$9:$R$9)</f>
        <v>421.72941176470584</v>
      </c>
      <c r="AI17" s="18">
        <f>LOOKUP(_xlfn.CEILING.MATH($O17,1),Manufacture!$C$21:$G$21,Manufacture!$C$23:$G$23)+LOOKUP(_xlfn.CEILING.MATH($P17),Manufacture!$C$21:$G$21,Manufacture!$C$23:$G$23)+LOOKUP(_xlfn.CEILING.MATH($Q17),Manufacture!$C$21:$G$21,Manufacture!$C$23:$G$23)+LOOKUP(_xlfn.CEILING.MATH($R17),Manufacture!$C$21:$G$21,Manufacture!$C$23:$G$23)+_xlfn.IFNA(LOOKUP(_xlfn.CEILING.MATH($S17),Manufacture!$C$21:$G$21,Manufacture!$C$23:$G$23),0)+_xlfn.IFNA(LOOKUP(_xlfn.CEILING.MATH($T17),Manufacture!$C$21:$G$21,Manufacture!$C$23:$G$23),0)</f>
        <v>1036.875</v>
      </c>
      <c r="AJ17" s="17">
        <f>LOOKUP($O17,Distribution!$C$2:$K$2,Distribution!$C$4:$K$4)+LOOKUP($P17,Distribution!$C$2:$K$2,Distribution!$C$4:$K$4)+LOOKUP($Q17,Distribution!$C$2:$K$2,Distribution!$C$4:$K$4)+LOOKUP($R17,Distribution!$C$2:$K$2,Distribution!$C$4:$K$4)+_xlfn.IFNA(LOOKUP($S17,Distribution!$C$2:$K$2,Distribution!$C$4:$K$4),0)+_xlfn.IFNA(LOOKUP($T17,Distribution!$C$2:$K$2,Distribution!$C$4:$K$4),0)</f>
        <v>0</v>
      </c>
      <c r="AK17" s="4">
        <f t="shared" si="9"/>
        <v>0</v>
      </c>
      <c r="AL17" s="4">
        <f>LOOKUP($Q17,Distribution!$C$2:$K$2,Distribution!$C$4:$K$4)+LOOKUP($R17,Distribution!$C$2:$K$2,Distribution!$C$4:$K$4)+_xlfn.IFNA(LOOKUP($S17,Distribution!$C$2:$K$2,Distribution!$C$4:$K$4),0)+_xlfn.IFNA(LOOKUP($T17,Distribution!$C$2:$K$2,Distribution!$C$4:$K$4),0)</f>
        <v>0</v>
      </c>
      <c r="AM17" s="4">
        <f>LOOKUP($O17,Distribution!$C$2:$K$2,Distribution!$C$4:$K$4)+LOOKUP($P17,Distribution!$C$2:$K$2,Distribution!$C$4:$K$4)</f>
        <v>0</v>
      </c>
      <c r="AN17" s="4">
        <f>_xlfn.XLOOKUP($AA17,Distribution!$C$5:$R$5,Distribution!$C$7:$R$7)</f>
        <v>0</v>
      </c>
      <c r="AO17" s="4">
        <f>_xlfn.XLOOKUP($AB17,Distribution!$C$5:$R$5,Distribution!$C$9:$R$9)</f>
        <v>0</v>
      </c>
      <c r="AP17" s="18">
        <f>LOOKUP(_xlfn.CEILING.MATH($O17,1),Distribution!$C$21:$G$21,Distribution!$C$23:$G$23)+LOOKUP(_xlfn.CEILING.MATH($P17),Distribution!$C$21:$G$21,Distribution!$C$23:$G$23)+LOOKUP(_xlfn.CEILING.MATH($Q17),Distribution!$C$21:$G$21,Distribution!$C$23:$G$23)+LOOKUP(_xlfn.CEILING.MATH($R17),Distribution!$C$21:$G$21,Distribution!$C$23:$G$23)+_xlfn.IFNA(LOOKUP(_xlfn.CEILING.MATH($S17),Distribution!$C$21:$G$21,Distribution!$C$23:$G$23),0)+_xlfn.IFNA(LOOKUP(_xlfn.CEILING.MATH($T17),Distribution!$C$21:$G$21,Distribution!$C$23:$G$23),0)</f>
        <v>0</v>
      </c>
      <c r="AQ17" s="17">
        <f>LOOKUP($O17,Installation!$C$2:$K$2,Installation!$C$4:$K$4)+LOOKUP($P17,Installation!$C$2:$K$2,Installation!$C$4:$K$4)+LOOKUP($Q17,Installation!$C$2:$K$2,Installation!$C$4:$K$4)+LOOKUP($R17,Installation!$C$2:$K$2,Installation!$C$4:$K$4)+_xlfn.IFNA(LOOKUP($S17,Installation!$C$2:$K$2,Installation!$C$4:$K$4),0)+_xlfn.IFNA(LOOKUP($T17,Installation!$C$2:$K$2,Installation!$C$4:$K$4),0)</f>
        <v>1.4140552897058805</v>
      </c>
      <c r="AR17" s="4">
        <f t="shared" si="10"/>
        <v>57.688235294117646</v>
      </c>
      <c r="AS17" s="4">
        <f>LOOKUP($Q17,Installation!$C$2:$K$2,Installation!$C$4:$K$4)+LOOKUP($R17,Installation!$C$2:$K$2,Installation!$C$4:$K$4)+_xlfn.IFNA(LOOKUP($S17,Installation!$C$2:$K$2,Installation!$C$4:$K$4),0)+_xlfn.IFNA(LOOKUP($T17,Installation!$C$2:$K$2,Installation!$C$4:$K$4),0)</f>
        <v>0.61453682205882276</v>
      </c>
      <c r="AT17" s="4">
        <f>LOOKUP($O17,Installation!$C$2:$K$2,Installation!$C$4:$K$4)+LOOKUP($P17,Installation!$C$2:$K$2,Installation!$C$4:$K$4)</f>
        <v>0.7995184676470577</v>
      </c>
      <c r="AU17" s="4">
        <f>_xlfn.XLOOKUP($AA17,Installation!$C$5:$R$5,Installation!$C$7:$R$7)</f>
        <v>25.941176470588236</v>
      </c>
      <c r="AV17" s="4">
        <f>_xlfn.XLOOKUP($AB17,Installation!$C$5:$R$5,Installation!$C$9:$R$9)</f>
        <v>31.747058823529407</v>
      </c>
      <c r="AW17" s="18">
        <f>LOOKUP(_xlfn.CEILING.MATH($O17,1),Installation!$C$21:$G$21,Installation!$C$23:$G$23)+LOOKUP(_xlfn.CEILING.MATH($P17),Installation!$C$21:$G$21,Installation!$C$23:$G$23)+LOOKUP(_xlfn.CEILING.MATH($Q17),Installation!$C$21:$G$21,Installation!$C$23:$G$23)+LOOKUP(_xlfn.CEILING.MATH($R17),Installation!$C$21:$G$21,Installation!$C$23:$G$23)+_xlfn.IFNA(LOOKUP(_xlfn.CEILING.MATH($S17),Installation!$C$21:$G$21,Installation!$C$23:$G$23),0)+_xlfn.IFNA(LOOKUP(_xlfn.CEILING.MATH($T17),Installation!$C$21:$G$21,Installation!$C$23:$G$23),0)</f>
        <v>13.125</v>
      </c>
      <c r="AX17" s="17">
        <f>LOOKUP($O17,EOL!$C$2:$K$2,EOL!$C$4:$K$4)+LOOKUP($P17,EOL!$C$2:$K$2,EOL!$C$4:$K$4)+LOOKUP($Q17,EOL!$C$2:$K$2,EOL!$C$4:$K$4)+LOOKUP($R17,EOL!$C$2:$K$2,EOL!$C$4:$K$4)+_xlfn.IFNA(LOOKUP($S17,EOL!$C$2:$K$2,EOL!$C$4:$K$4),0)+_xlfn.IFNA(LOOKUP($T17,EOL!$C$2:$K$2,EOL!$C$4:$K$4),0)</f>
        <v>39.553994117647093</v>
      </c>
      <c r="AY17" s="4">
        <f t="shared" si="11"/>
        <v>186.00588235294117</v>
      </c>
      <c r="AZ17" s="4">
        <f>LOOKUP($Q17,EOL!$C$2:$K$2,EOL!$C$4:$K$4)+LOOKUP($R17,EOL!$C$2:$K$2,EOL!$C$4:$K$4)+_xlfn.IFNA(LOOKUP($S17,EOL!$C$2:$K$2,EOL!$C$4:$K$4),0)+_xlfn.IFNA(LOOKUP($T17,EOL!$C$2:$K$2,EOL!$C$4:$K$4),0)</f>
        <v>17.189841176470605</v>
      </c>
      <c r="BA17" s="4">
        <f>LOOKUP($O17,EOL!$C$2:$K$2,EOL!$C$4:$K$4)+LOOKUP($P17,EOL!$C$2:$K$2,EOL!$C$4:$K$4)</f>
        <v>22.364152941176492</v>
      </c>
      <c r="BB17" s="4">
        <f>_xlfn.XLOOKUP($AA17,EOL!$C$5:$R$5,EOL!$C$6:$R$6)</f>
        <v>92</v>
      </c>
      <c r="BC17" s="4">
        <f>_xlfn.XLOOKUP($AB17,EOL!$C$5:$R$5,EOL!$C$9:$R$9)</f>
        <v>94.005882352941171</v>
      </c>
      <c r="BD17" s="18">
        <f>LOOKUP(_xlfn.CEILING.MATH($O17,1),EOL!$C$21:$G$21,EOL!$C$23:$G$23)+LOOKUP(_xlfn.CEILING.MATH($P17),EOL!$C$21:$G$21,EOL!$C$23:$G$23)+LOOKUP(_xlfn.CEILING.MATH($Q17),EOL!$C$21:$G$21,EOL!$C$23:$G$23)+LOOKUP(_xlfn.CEILING.MATH($R17),EOL!$C$21:$G$21,EOL!$C$23:$G$23)+_xlfn.IFNA(LOOKUP(_xlfn.CEILING.MATH($S17),EOL!$C$21:$G$21,EOL!$C$23:$G$23),0)+_xlfn.IFNA(LOOKUP(_xlfn.CEILING.MATH($T17),EOL!$C$21:$G$21,EOL!$C$23:$G$23),0)</f>
        <v>175.875</v>
      </c>
      <c r="BE17" s="17">
        <f>LOOKUP($O17,Other!$C$2:$K$2,Other!$C$4:$K$4)+LOOKUP($P17,Other!$C$2:$K$2,Other!$C$4:$K$4)+LOOKUP($Q17,Other!$C$2:$K$2,Other!$C$4:$K$4)+LOOKUP($R17,Other!$C$2:$K$2,Other!$C$4:$K$4)+_xlfn.IFNA(LOOKUP($S17,Other!$C$2:$K$2,Other!$C$4:$K$4),0)+_xlfn.IFNA(LOOKUP($T17,Other!$C$2:$K$2,Other!$C$4:$K$4),0)</f>
        <v>0</v>
      </c>
      <c r="BF17" s="4">
        <f t="shared" si="12"/>
        <v>1219.9764705882353</v>
      </c>
      <c r="BG17" s="4">
        <f>LOOKUP($Q17,Other!$C$2:$K$2,Other!$C$4:$K$4)+LOOKUP($R17,Other!$C$2:$K$2,Other!$C$4:$K$4)+_xlfn.IFNA(LOOKUP($S17,Other!$C$2:$K$2,Other!$C$4:$K$4),0)+_xlfn.IFNA(LOOKUP($T17,Other!$C$2:$K$2,Other!$C$4:$K$4),0)</f>
        <v>0</v>
      </c>
      <c r="BH17" s="4">
        <f>LOOKUP($O17,Other!$C$2:$K$2,Other!$C$4:$K$4)+LOOKUP($P17,Other!$C$2:$K$2,Other!$C$4:$K$4)</f>
        <v>0</v>
      </c>
      <c r="BI17" s="4">
        <f>_xlfn.XLOOKUP($AA17,Other!$C$5:$R$5,Other!$C$7:$R$7)</f>
        <v>583.05882352941171</v>
      </c>
      <c r="BJ17" s="4">
        <f>_xlfn.XLOOKUP($AB17,Other!$C$5:$R$5,Other!$C$9:$R$9)</f>
        <v>636.9176470588236</v>
      </c>
      <c r="BK17" s="18">
        <f>LOOKUP(_xlfn.CEILING.MATH($O17,1),Other!$C$21:$G$21,Other!$C$23:$G$23)+LOOKUP(_xlfn.CEILING.MATH($P17),Other!$C$21:$G$21,Other!$C$23:$G$23)+LOOKUP(_xlfn.CEILING.MATH($Q17),Other!$C$21:$G$21,Other!$C$23:$G$23)+LOOKUP(_xlfn.CEILING.MATH($R17),Other!$C$21:$G$21,Other!$C$23:$G$23)+_xlfn.IFNA(LOOKUP(_xlfn.CEILING.MATH($S17),Other!$C$21:$G$21,Other!$C$23:$G$23),0)+_xlfn.IFNA(LOOKUP(_xlfn.CEILING.MATH($T17),Other!$C$21:$G$21,Other!$C$23:$G$23),0)</f>
        <v>971.25</v>
      </c>
    </row>
    <row r="18" spans="8:63" x14ac:dyDescent="0.25">
      <c r="H18" s="4" t="str">
        <f t="shared" si="1"/>
        <v>Mod-Nom-AK</v>
      </c>
      <c r="I18" s="4" t="s">
        <v>3</v>
      </c>
      <c r="J18" s="4" t="s">
        <v>38</v>
      </c>
      <c r="K18" s="4" t="s">
        <v>42</v>
      </c>
      <c r="L18" s="4" t="str">
        <f t="shared" si="2"/>
        <v>Mod-Nom</v>
      </c>
      <c r="M18" s="4">
        <f>K8</f>
        <v>11.000000000000002</v>
      </c>
      <c r="N18" s="4">
        <v>8</v>
      </c>
      <c r="O18" s="4">
        <v>3</v>
      </c>
      <c r="P18" s="4">
        <v>5</v>
      </c>
      <c r="Q18" s="4">
        <v>1</v>
      </c>
      <c r="R18" s="4">
        <v>1</v>
      </c>
      <c r="S18" s="4">
        <v>1</v>
      </c>
      <c r="T18" s="4">
        <v>1</v>
      </c>
      <c r="U18" s="4">
        <f t="shared" si="3"/>
        <v>12</v>
      </c>
      <c r="V18" s="4"/>
      <c r="W18" s="4">
        <f t="shared" si="4"/>
        <v>12</v>
      </c>
      <c r="X18" s="4">
        <f t="shared" si="5"/>
        <v>11</v>
      </c>
      <c r="Y18" s="4">
        <f t="shared" si="6"/>
        <v>4</v>
      </c>
      <c r="Z18" s="4">
        <f t="shared" si="7"/>
        <v>8</v>
      </c>
      <c r="AA18" s="4">
        <f>_xlfn.XLOOKUP(H18,Key!$F$8:$F$15,Key!$B$8:$B$15)</f>
        <v>8</v>
      </c>
      <c r="AB18" s="4">
        <f>_xlfn.XLOOKUP(H18,Key!$F$16:$F$23,Key!$E$16:$E$23)</f>
        <v>3</v>
      </c>
      <c r="AC18" s="17">
        <f>LOOKUP($O18,Manufacture!$C$2:$K$2,Manufacture!$C$4:$K$4)+LOOKUP($P18,Manufacture!$C$2:$K$2,Manufacture!$C$4:$K$4)+LOOKUP($Q18,Manufacture!$C$2:$K$2,Manufacture!$C$4:$K$4)+LOOKUP($R18,Manufacture!$C$2:$K$2,Manufacture!$C$4:$K$4)+_xlfn.IFNA(LOOKUP($S18,Manufacture!$C$2:$K$2,Manufacture!$C$4:$K$4),0)+_xlfn.IFNA(LOOKUP($T18,Manufacture!$C$2:$K$2,Manufacture!$C$4:$K$4),0)</f>
        <v>825.04932859824851</v>
      </c>
      <c r="AD18" s="4">
        <f t="shared" si="8"/>
        <v>1642.6941176470586</v>
      </c>
      <c r="AE18" s="4">
        <f>LOOKUP($Q18,Manufacture!$C$2:$K$2,Manufacture!$C$4:$K$4)+LOOKUP($R18,Manufacture!$C$2:$K$2,Manufacture!$C$4:$K$4)+_xlfn.IFNA(LOOKUP($S18,Manufacture!$C$2:$K$2,Manufacture!$C$4:$K$4),0)+_xlfn.IFNA(LOOKUP($T18,Manufacture!$C$2:$K$2,Manufacture!$C$4:$K$4),0)</f>
        <v>349.40903879849844</v>
      </c>
      <c r="AF18" s="4">
        <f>LOOKUP($O18,Manufacture!$C$2:$K$2,Manufacture!$C$4:$K$4)+LOOKUP($P18,Manufacture!$C$2:$K$2,Manufacture!$C$4:$K$4)</f>
        <v>475.64028979975012</v>
      </c>
      <c r="AG18" s="4">
        <f>_xlfn.XLOOKUP($AA18,Manufacture!$C$5:$R$5,Manufacture!$C$7:$R$7)</f>
        <v>799.23529411764707</v>
      </c>
      <c r="AH18" s="4">
        <f>_xlfn.XLOOKUP($AB18,Manufacture!$C$5:$R$5,Manufacture!$C$11:$R$11)</f>
        <v>843.45882352941169</v>
      </c>
      <c r="AI18" s="18">
        <f>LOOKUP(_xlfn.CEILING.MATH($O18,1),Manufacture!$C$21:$G$21,Manufacture!$C$23:$G$23)+LOOKUP(_xlfn.CEILING.MATH($P18),Manufacture!$C$21:$G$21,Manufacture!$C$23:$G$23)+LOOKUP(_xlfn.CEILING.MATH($Q18),Manufacture!$C$21:$G$21,Manufacture!$C$23:$G$23)+LOOKUP(_xlfn.CEILING.MATH($R18),Manufacture!$C$21:$G$21,Manufacture!$C$23:$G$23)+_xlfn.IFNA(LOOKUP(_xlfn.CEILING.MATH($S18),Manufacture!$C$21:$G$21,Manufacture!$C$23:$G$23),0)+_xlfn.IFNA(LOOKUP(_xlfn.CEILING.MATH($T18),Manufacture!$C$21:$G$21,Manufacture!$C$23:$G$23),0)</f>
        <v>1653.75</v>
      </c>
      <c r="AJ18" s="17">
        <f>LOOKUP($O18,Distribution!$C$2:$K$2,Distribution!$C$4:$K$4)+LOOKUP($P18,Distribution!$C$2:$K$2,Distribution!$C$4:$K$4)+LOOKUP($Q18,Distribution!$C$2:$K$2,Distribution!$C$4:$K$4)+LOOKUP($R18,Distribution!$C$2:$K$2,Distribution!$C$4:$K$4)+_xlfn.IFNA(LOOKUP($S18,Distribution!$C$2:$K$2,Distribution!$C$4:$K$4),0)+_xlfn.IFNA(LOOKUP($T18,Distribution!$C$2:$K$2,Distribution!$C$4:$K$4),0)</f>
        <v>0</v>
      </c>
      <c r="AK18" s="4">
        <f t="shared" si="9"/>
        <v>0</v>
      </c>
      <c r="AL18" s="4">
        <f>LOOKUP($Q18,Distribution!$C$2:$K$2,Distribution!$C$4:$K$4)+LOOKUP($R18,Distribution!$C$2:$K$2,Distribution!$C$4:$K$4)+_xlfn.IFNA(LOOKUP($S18,Distribution!$C$2:$K$2,Distribution!$C$4:$K$4),0)+_xlfn.IFNA(LOOKUP($T18,Distribution!$C$2:$K$2,Distribution!$C$4:$K$4),0)</f>
        <v>0</v>
      </c>
      <c r="AM18" s="4">
        <f>LOOKUP($O18,Distribution!$C$2:$K$2,Distribution!$C$4:$K$4)+LOOKUP($P18,Distribution!$C$2:$K$2,Distribution!$C$4:$K$4)</f>
        <v>0</v>
      </c>
      <c r="AN18" s="4">
        <f>_xlfn.XLOOKUP($AA18,Distribution!$C$5:$R$5,Distribution!$C$7:$R$7)</f>
        <v>0</v>
      </c>
      <c r="AO18" s="4">
        <f>_xlfn.XLOOKUP($AB18,Distribution!$C$5:$R$5,Distribution!$C$11:$R$11)</f>
        <v>0</v>
      </c>
      <c r="AP18" s="18">
        <f>LOOKUP(_xlfn.CEILING.MATH($O18,1),Distribution!$C$21:$G$21,Distribution!$C$23:$G$23)+LOOKUP(_xlfn.CEILING.MATH($P18),Distribution!$C$21:$G$21,Distribution!$C$23:$G$23)+LOOKUP(_xlfn.CEILING.MATH($Q18),Distribution!$C$21:$G$21,Distribution!$C$23:$G$23)+LOOKUP(_xlfn.CEILING.MATH($R18),Distribution!$C$21:$G$21,Distribution!$C$23:$G$23)+_xlfn.IFNA(LOOKUP(_xlfn.CEILING.MATH($S18),Distribution!$C$21:$G$21,Distribution!$C$23:$G$23),0)+_xlfn.IFNA(LOOKUP(_xlfn.CEILING.MATH($T18),Distribution!$C$21:$G$21,Distribution!$C$23:$G$23),0)</f>
        <v>0</v>
      </c>
      <c r="AQ18" s="17">
        <f>LOOKUP($O18,Installation!$C$2:$K$2,Installation!$C$4:$K$4)+LOOKUP($P18,Installation!$C$2:$K$2,Installation!$C$4:$K$4)+LOOKUP($Q18,Installation!$C$2:$K$2,Installation!$C$4:$K$4)+LOOKUP($R18,Installation!$C$2:$K$2,Installation!$C$4:$K$4)+_xlfn.IFNA(LOOKUP($S18,Installation!$C$2:$K$2,Installation!$C$4:$K$4),0)+_xlfn.IFNA(LOOKUP($T18,Installation!$C$2:$K$2,Installation!$C$4:$K$4),0)</f>
        <v>2.028592111764703</v>
      </c>
      <c r="AR18" s="4">
        <f t="shared" si="10"/>
        <v>95.488235294117644</v>
      </c>
      <c r="AS18" s="4">
        <f>LOOKUP($Q18,Installation!$C$2:$K$2,Installation!$C$4:$K$4)+LOOKUP($R18,Installation!$C$2:$K$2,Installation!$C$4:$K$4)+_xlfn.IFNA(LOOKUP($S18,Installation!$C$2:$K$2,Installation!$C$4:$K$4),0)+_xlfn.IFNA(LOOKUP($T18,Installation!$C$2:$K$2,Installation!$C$4:$K$4),0)</f>
        <v>0.85911035294117521</v>
      </c>
      <c r="AT18" s="4">
        <f>LOOKUP($O18,Installation!$C$2:$K$2,Installation!$C$4:$K$4)+LOOKUP($P18,Installation!$C$2:$K$2,Installation!$C$4:$K$4)</f>
        <v>1.1694817588235278</v>
      </c>
      <c r="AU18" s="4">
        <f>_xlfn.XLOOKUP($AA18,Installation!$C$5:$R$5,Installation!$C$7:$R$7)</f>
        <v>32.117647058823529</v>
      </c>
      <c r="AV18" s="4">
        <f>_xlfn.XLOOKUP($AB18,Installation!$C$5:$R$5,Installation!$C$11:$R$11)</f>
        <v>63.370588235294115</v>
      </c>
      <c r="AW18" s="18">
        <f>LOOKUP(_xlfn.CEILING.MATH($O18,1),Installation!$C$21:$G$21,Installation!$C$23:$G$23)+LOOKUP(_xlfn.CEILING.MATH($P18),Installation!$C$21:$G$21,Installation!$C$23:$G$23)+LOOKUP(_xlfn.CEILING.MATH($Q18),Installation!$C$21:$G$21,Installation!$C$23:$G$23)+LOOKUP(_xlfn.CEILING.MATH($R18),Installation!$C$21:$G$21,Installation!$C$23:$G$23)+_xlfn.IFNA(LOOKUP(_xlfn.CEILING.MATH($S18),Installation!$C$21:$G$21,Installation!$C$23:$G$23),0)+_xlfn.IFNA(LOOKUP(_xlfn.CEILING.MATH($T18),Installation!$C$21:$G$21,Installation!$C$23:$G$23),0)</f>
        <v>24.28125</v>
      </c>
      <c r="AX18" s="17">
        <f>LOOKUP($O18,EOL!$C$2:$K$2,EOL!$C$4:$K$4)+LOOKUP($P18,EOL!$C$2:$K$2,EOL!$C$4:$K$4)+LOOKUP($Q18,EOL!$C$2:$K$2,EOL!$C$4:$K$4)+LOOKUP($R18,EOL!$C$2:$K$2,EOL!$C$4:$K$4)+_xlfn.IFNA(LOOKUP($S18,EOL!$C$2:$K$2,EOL!$C$4:$K$4),0)+_xlfn.IFNA(LOOKUP($T18,EOL!$C$2:$K$2,EOL!$C$4:$K$4),0)</f>
        <v>56.743835294117702</v>
      </c>
      <c r="AY18" s="4">
        <f t="shared" si="11"/>
        <v>302.88823529411764</v>
      </c>
      <c r="AZ18" s="4">
        <f>LOOKUP($Q18,EOL!$C$2:$K$2,EOL!$C$4:$K$4)+LOOKUP($R18,EOL!$C$2:$K$2,EOL!$C$4:$K$4)+_xlfn.IFNA(LOOKUP($S18,EOL!$C$2:$K$2,EOL!$C$4:$K$4),0)+_xlfn.IFNA(LOOKUP($T18,EOL!$C$2:$K$2,EOL!$C$4:$K$4),0)</f>
        <v>24.031058823529435</v>
      </c>
      <c r="BA18" s="4">
        <f>LOOKUP($O18,EOL!$C$2:$K$2,EOL!$C$4:$K$4)+LOOKUP($P18,EOL!$C$2:$K$2,EOL!$C$4:$K$4)</f>
        <v>32.712776470588267</v>
      </c>
      <c r="BB18" s="4">
        <f>_xlfn.XLOOKUP($AA18,EOL!$C$5:$R$5,EOL!$C$6:$R$6)</f>
        <v>115</v>
      </c>
      <c r="BC18" s="4">
        <f>_xlfn.XLOOKUP($AB18,EOL!$C$5:$R$5,EOL!$C$11:$R$11)</f>
        <v>187.88823529411764</v>
      </c>
      <c r="BD18" s="18">
        <f>LOOKUP(_xlfn.CEILING.MATH($O18,1),EOL!$C$21:$G$21,EOL!$C$23:$G$23)+LOOKUP(_xlfn.CEILING.MATH($P18),EOL!$C$21:$G$21,EOL!$C$23:$G$23)+LOOKUP(_xlfn.CEILING.MATH($Q18),EOL!$C$21:$G$21,EOL!$C$23:$G$23)+LOOKUP(_xlfn.CEILING.MATH($R18),EOL!$C$21:$G$21,EOL!$C$23:$G$23)+_xlfn.IFNA(LOOKUP(_xlfn.CEILING.MATH($S18),EOL!$C$21:$G$21,EOL!$C$23:$G$23),0)+_xlfn.IFNA(LOOKUP(_xlfn.CEILING.MATH($T18),EOL!$C$21:$G$21,EOL!$C$23:$G$23),0)</f>
        <v>267.75</v>
      </c>
      <c r="BE18" s="17">
        <f>LOOKUP($O18,Other!$C$2:$K$2,Other!$C$4:$K$4)+LOOKUP($P18,Other!$C$2:$K$2,Other!$C$4:$K$4)+LOOKUP($Q18,Other!$C$2:$K$2,Other!$C$4:$K$4)+LOOKUP($R18,Other!$C$2:$K$2,Other!$C$4:$K$4)+_xlfn.IFNA(LOOKUP($S18,Other!$C$2:$K$2,Other!$C$4:$K$4),0)+_xlfn.IFNA(LOOKUP($T18,Other!$C$2:$K$2,Other!$C$4:$K$4),0)</f>
        <v>0</v>
      </c>
      <c r="BF18" s="4">
        <f t="shared" si="12"/>
        <v>1999.0764705882352</v>
      </c>
      <c r="BG18" s="4">
        <f>LOOKUP($Q18,Other!$C$2:$K$2,Other!$C$4:$K$4)+LOOKUP($R18,Other!$C$2:$K$2,Other!$C$4:$K$4)+_xlfn.IFNA(LOOKUP($S18,Other!$C$2:$K$2,Other!$C$4:$K$4),0)+_xlfn.IFNA(LOOKUP($T18,Other!$C$2:$K$2,Other!$C$4:$K$4),0)</f>
        <v>0</v>
      </c>
      <c r="BH18" s="4">
        <f>LOOKUP($O18,Other!$C$2:$K$2,Other!$C$4:$K$4)+LOOKUP($P18,Other!$C$2:$K$2,Other!$C$4:$K$4)</f>
        <v>0</v>
      </c>
      <c r="BI18" s="4">
        <f>_xlfn.XLOOKUP($AA18,Other!$C$5:$R$5,Other!$C$7:$R$7)</f>
        <v>725.11764705882354</v>
      </c>
      <c r="BJ18" s="4">
        <f>_xlfn.XLOOKUP($AB18,Other!$C$5:$R$5,Other!$C$11:$R$11)</f>
        <v>1273.9588235294118</v>
      </c>
      <c r="BK18" s="18">
        <f>LOOKUP(_xlfn.CEILING.MATH($O18,1),Other!$C$21:$G$21,Other!$C$23:$G$23)+LOOKUP(_xlfn.CEILING.MATH($P18),Other!$C$21:$G$21,Other!$C$23:$G$23)+LOOKUP(_xlfn.CEILING.MATH($Q18),Other!$C$21:$G$21,Other!$C$23:$G$23)+LOOKUP(_xlfn.CEILING.MATH($R18),Other!$C$21:$G$21,Other!$C$23:$G$23)+_xlfn.IFNA(LOOKUP(_xlfn.CEILING.MATH($S18),Other!$C$21:$G$21,Other!$C$23:$G$23),0)+_xlfn.IFNA(LOOKUP(_xlfn.CEILING.MATH($T18),Other!$C$21:$G$21,Other!$C$23:$G$23),0)</f>
        <v>1489.6875</v>
      </c>
    </row>
    <row r="19" spans="8:63" x14ac:dyDescent="0.25">
      <c r="H19" s="4" t="str">
        <f t="shared" si="1"/>
        <v>Mod-H1-AK</v>
      </c>
      <c r="I19" s="4" t="s">
        <v>3</v>
      </c>
      <c r="J19" s="4" t="s">
        <v>38</v>
      </c>
      <c r="K19" s="4" t="s">
        <v>43</v>
      </c>
      <c r="L19" s="4" t="str">
        <f t="shared" si="2"/>
        <v>Mod-H1</v>
      </c>
      <c r="M19" s="4">
        <f>K9</f>
        <v>6.7</v>
      </c>
      <c r="N19" s="4">
        <v>5</v>
      </c>
      <c r="O19" s="4">
        <v>2.5</v>
      </c>
      <c r="P19" s="4">
        <v>2</v>
      </c>
      <c r="Q19" s="4">
        <v>1</v>
      </c>
      <c r="R19" s="4">
        <v>1</v>
      </c>
      <c r="S19" s="4">
        <v>1</v>
      </c>
      <c r="T19" s="4">
        <v>1</v>
      </c>
      <c r="U19" s="4">
        <f t="shared" si="3"/>
        <v>8.5</v>
      </c>
      <c r="V19" s="4"/>
      <c r="W19" s="4">
        <f t="shared" si="4"/>
        <v>8.5</v>
      </c>
      <c r="X19" s="4">
        <f t="shared" si="5"/>
        <v>6.5</v>
      </c>
      <c r="Y19" s="4">
        <f t="shared" si="6"/>
        <v>4</v>
      </c>
      <c r="Z19" s="4">
        <f t="shared" si="7"/>
        <v>4.5</v>
      </c>
      <c r="AA19" s="4">
        <f>_xlfn.XLOOKUP(H19,Key!$F$8:$F$15,Key!$B$8:$B$15)</f>
        <v>4.5</v>
      </c>
      <c r="AB19" s="4">
        <f>_xlfn.XLOOKUP(H19,Key!$F$16:$F$23,Key!$E$16:$E$23)</f>
        <v>2</v>
      </c>
      <c r="AC19" s="17">
        <f>LOOKUP($O19,Manufacture!$C$2:$K$2,Manufacture!$C$4:$K$4)+LOOKUP($P19,Manufacture!$C$2:$K$2,Manufacture!$C$4:$K$4)+LOOKUP($Q19,Manufacture!$C$2:$K$2,Manufacture!$C$4:$K$4)+LOOKUP($R19,Manufacture!$C$2:$K$2,Manufacture!$C$4:$K$4)+_xlfn.IFNA(LOOKUP($S19,Manufacture!$C$2:$K$2,Manufacture!$C$4:$K$4),0)+_xlfn.IFNA(LOOKUP($T19,Manufacture!$C$2:$K$2,Manufacture!$C$4:$K$4),0)</f>
        <v>649.50346253128964</v>
      </c>
      <c r="AD19" s="4">
        <f t="shared" si="8"/>
        <v>1442.5764705882352</v>
      </c>
      <c r="AE19" s="4">
        <f>LOOKUP($Q19,Manufacture!$C$2:$K$2,Manufacture!$C$4:$K$4)+LOOKUP($R19,Manufacture!$C$2:$K$2,Manufacture!$C$4:$K$4)+_xlfn.IFNA(LOOKUP($S19,Manufacture!$C$2:$K$2,Manufacture!$C$4:$K$4),0)+_xlfn.IFNA(LOOKUP($T19,Manufacture!$C$2:$K$2,Manufacture!$C$4:$K$4),0)</f>
        <v>349.40903879849844</v>
      </c>
      <c r="AF19" s="4">
        <f>LOOKUP($O19,Manufacture!$C$2:$K$2,Manufacture!$C$4:$K$4)+LOOKUP($P19,Manufacture!$C$2:$K$2,Manufacture!$C$4:$K$4)</f>
        <v>300.09442373279126</v>
      </c>
      <c r="AG19" s="4">
        <f>_xlfn.XLOOKUP($AA19,Manufacture!$C$5:$R$5,Manufacture!$C$7:$R$7)</f>
        <v>599.11764705882354</v>
      </c>
      <c r="AH19" s="4">
        <f>_xlfn.XLOOKUP($AB19,Manufacture!$C$5:$R$5,Manufacture!$C$11:$R$11)</f>
        <v>843.45882352941169</v>
      </c>
      <c r="AI19" s="18">
        <f>LOOKUP(_xlfn.CEILING.MATH($O19,1),Manufacture!$C$21:$G$21,Manufacture!$C$23:$G$23)+LOOKUP(_xlfn.CEILING.MATH($P19),Manufacture!$C$21:$G$21,Manufacture!$C$23:$G$23)+LOOKUP(_xlfn.CEILING.MATH($Q19),Manufacture!$C$21:$G$21,Manufacture!$C$23:$G$23)+LOOKUP(_xlfn.CEILING.MATH($R19),Manufacture!$C$21:$G$21,Manufacture!$C$23:$G$23)+_xlfn.IFNA(LOOKUP(_xlfn.CEILING.MATH($S19),Manufacture!$C$21:$G$21,Manufacture!$C$23:$G$23),0)+_xlfn.IFNA(LOOKUP(_xlfn.CEILING.MATH($T19),Manufacture!$C$21:$G$21,Manufacture!$C$23:$G$23),0)</f>
        <v>1515.9375</v>
      </c>
      <c r="AJ19" s="17">
        <f>LOOKUP($O19,Distribution!$C$2:$K$2,Distribution!$C$4:$K$4)+LOOKUP($P19,Distribution!$C$2:$K$2,Distribution!$C$4:$K$4)+LOOKUP($Q19,Distribution!$C$2:$K$2,Distribution!$C$4:$K$4)+LOOKUP($R19,Distribution!$C$2:$K$2,Distribution!$C$4:$K$4)+_xlfn.IFNA(LOOKUP($S19,Distribution!$C$2:$K$2,Distribution!$C$4:$K$4),0)+_xlfn.IFNA(LOOKUP($T19,Distribution!$C$2:$K$2,Distribution!$C$4:$K$4),0)</f>
        <v>0</v>
      </c>
      <c r="AK19" s="4">
        <f t="shared" si="9"/>
        <v>0</v>
      </c>
      <c r="AL19" s="4">
        <f>LOOKUP($Q19,Distribution!$C$2:$K$2,Distribution!$C$4:$K$4)+LOOKUP($R19,Distribution!$C$2:$K$2,Distribution!$C$4:$K$4)+_xlfn.IFNA(LOOKUP($S19,Distribution!$C$2:$K$2,Distribution!$C$4:$K$4),0)+_xlfn.IFNA(LOOKUP($T19,Distribution!$C$2:$K$2,Distribution!$C$4:$K$4),0)</f>
        <v>0</v>
      </c>
      <c r="AM19" s="4">
        <f>LOOKUP($O19,Distribution!$C$2:$K$2,Distribution!$C$4:$K$4)+LOOKUP($P19,Distribution!$C$2:$K$2,Distribution!$C$4:$K$4)</f>
        <v>0</v>
      </c>
      <c r="AN19" s="4">
        <f>_xlfn.XLOOKUP($AA19,Distribution!$C$5:$R$5,Distribution!$C$7:$R$7)</f>
        <v>0</v>
      </c>
      <c r="AO19" s="4">
        <f>_xlfn.XLOOKUP($AB19,Distribution!$C$5:$R$5,Distribution!$C$11:$R$11)</f>
        <v>0</v>
      </c>
      <c r="AP19" s="18">
        <f>LOOKUP(_xlfn.CEILING.MATH($O19,1),Distribution!$C$21:$G$21,Distribution!$C$23:$G$23)+LOOKUP(_xlfn.CEILING.MATH($P19),Distribution!$C$21:$G$21,Distribution!$C$23:$G$23)+LOOKUP(_xlfn.CEILING.MATH($Q19),Distribution!$C$21:$G$21,Distribution!$C$23:$G$23)+LOOKUP(_xlfn.CEILING.MATH($R19),Distribution!$C$21:$G$21,Distribution!$C$23:$G$23)+_xlfn.IFNA(LOOKUP(_xlfn.CEILING.MATH($S19),Distribution!$C$21:$G$21,Distribution!$C$23:$G$23),0)+_xlfn.IFNA(LOOKUP(_xlfn.CEILING.MATH($T19),Distribution!$C$21:$G$21,Distribution!$C$23:$G$23),0)</f>
        <v>0</v>
      </c>
      <c r="AQ19" s="17">
        <f>LOOKUP($O19,Installation!$C$2:$K$2,Installation!$C$4:$K$4)+LOOKUP($P19,Installation!$C$2:$K$2,Installation!$C$4:$K$4)+LOOKUP($Q19,Installation!$C$2:$K$2,Installation!$C$4:$K$4)+LOOKUP($R19,Installation!$C$2:$K$2,Installation!$C$4:$K$4)+_xlfn.IFNA(LOOKUP($S19,Installation!$C$2:$K$2,Installation!$C$4:$K$4),0)+_xlfn.IFNA(LOOKUP($T19,Installation!$C$2:$K$2,Installation!$C$4:$K$4),0)</f>
        <v>1.5969682720588212</v>
      </c>
      <c r="AR19" s="4">
        <f t="shared" si="10"/>
        <v>86.841176470588238</v>
      </c>
      <c r="AS19" s="4">
        <f>LOOKUP($Q19,Installation!$C$2:$K$2,Installation!$C$4:$K$4)+LOOKUP($R19,Installation!$C$2:$K$2,Installation!$C$4:$K$4)+_xlfn.IFNA(LOOKUP($S19,Installation!$C$2:$K$2,Installation!$C$4:$K$4),0)+_xlfn.IFNA(LOOKUP($T19,Installation!$C$2:$K$2,Installation!$C$4:$K$4),0)</f>
        <v>0.85911035294117521</v>
      </c>
      <c r="AT19" s="4">
        <f>LOOKUP($O19,Installation!$C$2:$K$2,Installation!$C$4:$K$4)+LOOKUP($P19,Installation!$C$2:$K$2,Installation!$C$4:$K$4)</f>
        <v>0.73785791911764598</v>
      </c>
      <c r="AU19" s="4">
        <f>_xlfn.XLOOKUP($AA19,Installation!$C$5:$R$5,Installation!$C$7:$R$7)</f>
        <v>23.470588235294116</v>
      </c>
      <c r="AV19" s="4">
        <f>_xlfn.XLOOKUP($AB19,Installation!$C$5:$R$5,Installation!$C$11:$R$11)</f>
        <v>63.370588235294115</v>
      </c>
      <c r="AW19" s="18">
        <f>LOOKUP(_xlfn.CEILING.MATH($O19,1),Installation!$C$21:$G$21,Installation!$C$23:$G$23)+LOOKUP(_xlfn.CEILING.MATH($P19),Installation!$C$21:$G$21,Installation!$C$23:$G$23)+LOOKUP(_xlfn.CEILING.MATH($Q19),Installation!$C$21:$G$21,Installation!$C$23:$G$23)+LOOKUP(_xlfn.CEILING.MATH($R19),Installation!$C$21:$G$21,Installation!$C$23:$G$23)+_xlfn.IFNA(LOOKUP(_xlfn.CEILING.MATH($S19),Installation!$C$21:$G$21,Installation!$C$23:$G$23),0)+_xlfn.IFNA(LOOKUP(_xlfn.CEILING.MATH($T19),Installation!$C$21:$G$21,Installation!$C$23:$G$23),0)</f>
        <v>19.6875</v>
      </c>
      <c r="AX19" s="17">
        <f>LOOKUP($O19,EOL!$C$2:$K$2,EOL!$C$4:$K$4)+LOOKUP($P19,EOL!$C$2:$K$2,EOL!$C$4:$K$4)+LOOKUP($Q19,EOL!$C$2:$K$2,EOL!$C$4:$K$4)+LOOKUP($R19,EOL!$C$2:$K$2,EOL!$C$4:$K$4)+_xlfn.IFNA(LOOKUP($S19,EOL!$C$2:$K$2,EOL!$C$4:$K$4),0)+_xlfn.IFNA(LOOKUP($T19,EOL!$C$2:$K$2,EOL!$C$4:$K$4),0)</f>
        <v>44.670441176470632</v>
      </c>
      <c r="AY19" s="4">
        <f t="shared" si="11"/>
        <v>273.88823529411764</v>
      </c>
      <c r="AZ19" s="4">
        <f>LOOKUP($Q19,EOL!$C$2:$K$2,EOL!$C$4:$K$4)+LOOKUP($R19,EOL!$C$2:$K$2,EOL!$C$4:$K$4)+_xlfn.IFNA(LOOKUP($S19,EOL!$C$2:$K$2,EOL!$C$4:$K$4),0)+_xlfn.IFNA(LOOKUP($T19,EOL!$C$2:$K$2,EOL!$C$4:$K$4),0)</f>
        <v>24.031058823529435</v>
      </c>
      <c r="BA19" s="4">
        <f>LOOKUP($O19,EOL!$C$2:$K$2,EOL!$C$4:$K$4)+LOOKUP($P19,EOL!$C$2:$K$2,EOL!$C$4:$K$4)</f>
        <v>20.639382352941197</v>
      </c>
      <c r="BB19" s="4">
        <f>_xlfn.XLOOKUP($AA19,EOL!$C$5:$R$5,EOL!$C$6:$R$6)</f>
        <v>86</v>
      </c>
      <c r="BC19" s="4">
        <f>_xlfn.XLOOKUP($AB19,EOL!$C$5:$R$5,EOL!$C$11:$R$11)</f>
        <v>187.88823529411764</v>
      </c>
      <c r="BD19" s="18">
        <f>LOOKUP(_xlfn.CEILING.MATH($O19,1),EOL!$C$21:$G$21,EOL!$C$23:$G$23)+LOOKUP(_xlfn.CEILING.MATH($P19),EOL!$C$21:$G$21,EOL!$C$23:$G$23)+LOOKUP(_xlfn.CEILING.MATH($Q19),EOL!$C$21:$G$21,EOL!$C$23:$G$23)+LOOKUP(_xlfn.CEILING.MATH($R19),EOL!$C$21:$G$21,EOL!$C$23:$G$23)+_xlfn.IFNA(LOOKUP(_xlfn.CEILING.MATH($S19),EOL!$C$21:$G$21,EOL!$C$23:$G$23),0)+_xlfn.IFNA(LOOKUP(_xlfn.CEILING.MATH($T19),EOL!$C$21:$G$21,EOL!$C$23:$G$23),0)</f>
        <v>255.9375</v>
      </c>
      <c r="BE19" s="17">
        <f>LOOKUP($O19,Other!$C$2:$K$2,Other!$C$4:$K$4)+LOOKUP($P19,Other!$C$2:$K$2,Other!$C$4:$K$4)+LOOKUP($Q19,Other!$C$2:$K$2,Other!$C$4:$K$4)+LOOKUP($R19,Other!$C$2:$K$2,Other!$C$4:$K$4)+_xlfn.IFNA(LOOKUP($S19,Other!$C$2:$K$2,Other!$C$4:$K$4),0)+_xlfn.IFNA(LOOKUP($T19,Other!$C$2:$K$2,Other!$C$4:$K$4),0)</f>
        <v>0</v>
      </c>
      <c r="BF19" s="4">
        <f t="shared" si="12"/>
        <v>1816.2529411764706</v>
      </c>
      <c r="BG19" s="4">
        <f>LOOKUP($Q19,Other!$C$2:$K$2,Other!$C$4:$K$4)+LOOKUP($R19,Other!$C$2:$K$2,Other!$C$4:$K$4)+_xlfn.IFNA(LOOKUP($S19,Other!$C$2:$K$2,Other!$C$4:$K$4),0)+_xlfn.IFNA(LOOKUP($T19,Other!$C$2:$K$2,Other!$C$4:$K$4),0)</f>
        <v>0</v>
      </c>
      <c r="BH19" s="4">
        <f>LOOKUP($O19,Other!$C$2:$K$2,Other!$C$4:$K$4)+LOOKUP($P19,Other!$C$2:$K$2,Other!$C$4:$K$4)</f>
        <v>0</v>
      </c>
      <c r="BI19" s="4">
        <f>_xlfn.XLOOKUP($AA19,Other!$C$5:$R$5,Other!$C$7:$R$7)</f>
        <v>542.29411764705878</v>
      </c>
      <c r="BJ19" s="4">
        <f>_xlfn.XLOOKUP($AB19,Other!$C$5:$R$5,Other!$C$11:$R$11)</f>
        <v>1273.9588235294118</v>
      </c>
      <c r="BK19" s="18">
        <f>LOOKUP(_xlfn.CEILING.MATH($O19,1),Other!$C$21:$G$21,Other!$C$23:$G$23)+LOOKUP(_xlfn.CEILING.MATH($P19),Other!$C$21:$G$21,Other!$C$23:$G$23)+LOOKUP(_xlfn.CEILING.MATH($Q19),Other!$C$21:$G$21,Other!$C$23:$G$23)+LOOKUP(_xlfn.CEILING.MATH($R19),Other!$C$21:$G$21,Other!$C$23:$G$23)+_xlfn.IFNA(LOOKUP(_xlfn.CEILING.MATH($S19),Other!$C$21:$G$21,Other!$C$23:$G$23),0)+_xlfn.IFNA(LOOKUP(_xlfn.CEILING.MATH($T19),Other!$C$21:$G$21,Other!$C$23:$G$23),0)</f>
        <v>1404.375</v>
      </c>
    </row>
    <row r="20" spans="8:63" x14ac:dyDescent="0.25">
      <c r="H20" s="4" t="str">
        <f t="shared" si="1"/>
        <v>Mod-Nom-CH</v>
      </c>
      <c r="I20" s="4" t="s">
        <v>11</v>
      </c>
      <c r="J20" s="4" t="s">
        <v>38</v>
      </c>
      <c r="K20" s="4" t="s">
        <v>42</v>
      </c>
      <c r="L20" s="4" t="str">
        <f t="shared" si="2"/>
        <v>Mod-Nom</v>
      </c>
      <c r="M20" s="4">
        <f>K10</f>
        <v>15.5</v>
      </c>
      <c r="N20" s="4">
        <v>9</v>
      </c>
      <c r="O20" s="4">
        <v>4.5</v>
      </c>
      <c r="P20" s="4">
        <v>4.5</v>
      </c>
      <c r="Q20" s="4">
        <v>2</v>
      </c>
      <c r="R20" s="4">
        <v>1.5</v>
      </c>
      <c r="S20" s="4">
        <v>1.5</v>
      </c>
      <c r="T20" s="4">
        <v>1.5</v>
      </c>
      <c r="U20" s="4">
        <f t="shared" si="3"/>
        <v>15.5</v>
      </c>
      <c r="V20" s="4"/>
      <c r="W20" s="4">
        <f t="shared" si="4"/>
        <v>15.5</v>
      </c>
      <c r="X20" s="4">
        <f t="shared" si="5"/>
        <v>16</v>
      </c>
      <c r="Y20" s="4">
        <f t="shared" si="6"/>
        <v>6.5</v>
      </c>
      <c r="Z20" s="4">
        <f t="shared" si="7"/>
        <v>9</v>
      </c>
      <c r="AA20" s="4">
        <f>_xlfn.XLOOKUP(H20,Key!$F$8:$F$15,Key!$B$8:$B$15)</f>
        <v>9.5</v>
      </c>
      <c r="AB20" s="4">
        <f>_xlfn.XLOOKUP(H20,Key!$F$16:$F$23,Key!$E$16:$E$23)</f>
        <v>6.5</v>
      </c>
      <c r="AC20" s="17">
        <f>LOOKUP($O20,Manufacture!$C$2:$K$2,Manufacture!$C$4:$K$4)+LOOKUP($P20,Manufacture!$C$2:$K$2,Manufacture!$C$4:$K$4)+LOOKUP($Q20,Manufacture!$C$2:$K$2,Manufacture!$C$4:$K$4)+LOOKUP($R20,Manufacture!$C$2:$K$2,Manufacture!$C$4:$K$4)+_xlfn.IFNA(LOOKUP($S20,Manufacture!$C$2:$K$2,Manufacture!$C$4:$K$4),0)+_xlfn.IFNA(LOOKUP($T20,Manufacture!$C$2:$K$2,Manufacture!$C$4:$K$4),0)</f>
        <v>1000.5951946652075</v>
      </c>
      <c r="AD20" s="4">
        <f t="shared" si="8"/>
        <v>2089.8705882352942</v>
      </c>
      <c r="AE20" s="4">
        <f>LOOKUP($Q20,Manufacture!$C$2:$K$2,Manufacture!$C$4:$K$4)+LOOKUP($R20,Manufacture!$C$2:$K$2,Manufacture!$C$4:$K$4)+_xlfn.IFNA(LOOKUP($S20,Manufacture!$C$2:$K$2,Manufacture!$C$4:$K$4),0)+_xlfn.IFNA(LOOKUP($T20,Manufacture!$C$2:$K$2,Manufacture!$C$4:$K$4),0)</f>
        <v>474.79894313204056</v>
      </c>
      <c r="AF20" s="4">
        <f>LOOKUP($O20,Manufacture!$C$2:$K$2,Manufacture!$C$4:$K$4)+LOOKUP($P20,Manufacture!$C$2:$K$2,Manufacture!$C$4:$K$4)</f>
        <v>525.79625153316692</v>
      </c>
      <c r="AG20" s="4">
        <f>_xlfn.XLOOKUP($AA20,Manufacture!$C$5:$R$5,Manufacture!$C$7:$R$7)</f>
        <v>799.23529411764707</v>
      </c>
      <c r="AH20" s="4">
        <f>_xlfn.XLOOKUP($AB20,Manufacture!$C$5:$R$5,Manufacture!$C$11:$R$11)</f>
        <v>1290.6352941176469</v>
      </c>
      <c r="AI20" s="18">
        <f>LOOKUP(_xlfn.CEILING.MATH($O20,1),Manufacture!$C$21:$G$21,Manufacture!$C$23:$G$23)+LOOKUP(_xlfn.CEILING.MATH($P20),Manufacture!$C$21:$G$21,Manufacture!$C$23:$G$23)+LOOKUP(_xlfn.CEILING.MATH($Q20),Manufacture!$C$21:$G$21,Manufacture!$C$23:$G$23)+LOOKUP(_xlfn.CEILING.MATH($R20),Manufacture!$C$21:$G$21,Manufacture!$C$23:$G$23)+_xlfn.IFNA(LOOKUP(_xlfn.CEILING.MATH($S20),Manufacture!$C$21:$G$21,Manufacture!$C$23:$G$23),0)+_xlfn.IFNA(LOOKUP(_xlfn.CEILING.MATH($T20),Manufacture!$C$21:$G$21,Manufacture!$C$23:$G$23),0)</f>
        <v>1771.875</v>
      </c>
      <c r="AJ20" s="17">
        <f>LOOKUP($O20,Distribution!$C$2:$K$2,Distribution!$C$4:$K$4)+LOOKUP($P20,Distribution!$C$2:$K$2,Distribution!$C$4:$K$4)+LOOKUP($Q20,Distribution!$C$2:$K$2,Distribution!$C$4:$K$4)+LOOKUP($R20,Distribution!$C$2:$K$2,Distribution!$C$4:$K$4)+_xlfn.IFNA(LOOKUP($S20,Distribution!$C$2:$K$2,Distribution!$C$4:$K$4),0)+_xlfn.IFNA(LOOKUP($T20,Distribution!$C$2:$K$2,Distribution!$C$4:$K$4),0)</f>
        <v>0</v>
      </c>
      <c r="AK20" s="4">
        <f t="shared" si="9"/>
        <v>0</v>
      </c>
      <c r="AL20" s="4">
        <f>LOOKUP($Q20,Distribution!$C$2:$K$2,Distribution!$C$4:$K$4)+LOOKUP($R20,Distribution!$C$2:$K$2,Distribution!$C$4:$K$4)+_xlfn.IFNA(LOOKUP($S20,Distribution!$C$2:$K$2,Distribution!$C$4:$K$4),0)+_xlfn.IFNA(LOOKUP($T20,Distribution!$C$2:$K$2,Distribution!$C$4:$K$4),0)</f>
        <v>0</v>
      </c>
      <c r="AM20" s="4">
        <f>LOOKUP($O20,Distribution!$C$2:$K$2,Distribution!$C$4:$K$4)+LOOKUP($P20,Distribution!$C$2:$K$2,Distribution!$C$4:$K$4)</f>
        <v>0</v>
      </c>
      <c r="AN20" s="4">
        <f>_xlfn.XLOOKUP($AA20,Distribution!$C$5:$R$5,Distribution!$C$7:$R$7)</f>
        <v>0</v>
      </c>
      <c r="AO20" s="4">
        <f>_xlfn.XLOOKUP($AB20,Distribution!$C$5:$R$5,Distribution!$C$11:$R$11)</f>
        <v>0</v>
      </c>
      <c r="AP20" s="18">
        <f>LOOKUP(_xlfn.CEILING.MATH($O20,1),Distribution!$C$21:$G$21,Distribution!$C$23:$G$23)+LOOKUP(_xlfn.CEILING.MATH($P20),Distribution!$C$21:$G$21,Distribution!$C$23:$G$23)+LOOKUP(_xlfn.CEILING.MATH($Q20),Distribution!$C$21:$G$21,Distribution!$C$23:$G$23)+LOOKUP(_xlfn.CEILING.MATH($R20),Distribution!$C$21:$G$21,Distribution!$C$23:$G$23)+_xlfn.IFNA(LOOKUP(_xlfn.CEILING.MATH($S20),Distribution!$C$21:$G$21,Distribution!$C$23:$G$23),0)+_xlfn.IFNA(LOOKUP(_xlfn.CEILING.MATH($T20),Distribution!$C$21:$G$21,Distribution!$C$23:$G$23),0)</f>
        <v>0</v>
      </c>
      <c r="AQ20" s="17">
        <f>LOOKUP($O20,Installation!$C$2:$K$2,Installation!$C$4:$K$4)+LOOKUP($P20,Installation!$C$2:$K$2,Installation!$C$4:$K$4)+LOOKUP($Q20,Installation!$C$2:$K$2,Installation!$C$4:$K$4)+LOOKUP($R20,Installation!$C$2:$K$2,Installation!$C$4:$K$4)+_xlfn.IFNA(LOOKUP($S20,Installation!$C$2:$K$2,Installation!$C$4:$K$4),0)+_xlfn.IFNA(LOOKUP($T20,Installation!$C$2:$K$2,Installation!$C$4:$K$4),0)</f>
        <v>2.4602159514705852</v>
      </c>
      <c r="AR20" s="4">
        <f t="shared" si="10"/>
        <v>78.564705882352939</v>
      </c>
      <c r="AS20" s="4">
        <f>LOOKUP($Q20,Installation!$C$2:$K$2,Installation!$C$4:$K$4)+LOOKUP($R20,Installation!$C$2:$K$2,Installation!$C$4:$K$4)+_xlfn.IFNA(LOOKUP($S20,Installation!$C$2:$K$2,Installation!$C$4:$K$4),0)+_xlfn.IFNA(LOOKUP($T20,Installation!$C$2:$K$2,Installation!$C$4:$K$4),0)</f>
        <v>1.1674130955882338</v>
      </c>
      <c r="AT20" s="4">
        <f>LOOKUP($O20,Installation!$C$2:$K$2,Installation!$C$4:$K$4)+LOOKUP($P20,Installation!$C$2:$K$2,Installation!$C$4:$K$4)</f>
        <v>1.2928028558823512</v>
      </c>
      <c r="AU20" s="4">
        <f>_xlfn.XLOOKUP($AA20,Installation!$C$5:$R$5,Installation!$C$7:$R$7)</f>
        <v>32.117647058823529</v>
      </c>
      <c r="AV20" s="4">
        <f>_xlfn.XLOOKUP($AB20,Installation!$C$5:$R$5,Installation!$C$11:$R$11)</f>
        <v>46.44705882352941</v>
      </c>
      <c r="AW20" s="18">
        <f>LOOKUP(_xlfn.CEILING.MATH($O20,1),Installation!$C$21:$G$21,Installation!$C$23:$G$23)+LOOKUP(_xlfn.CEILING.MATH($P20),Installation!$C$21:$G$21,Installation!$C$23:$G$23)+LOOKUP(_xlfn.CEILING.MATH($Q20),Installation!$C$21:$G$21,Installation!$C$23:$G$23)+LOOKUP(_xlfn.CEILING.MATH($R20),Installation!$C$21:$G$21,Installation!$C$23:$G$23)+_xlfn.IFNA(LOOKUP(_xlfn.CEILING.MATH($S20),Installation!$C$21:$G$21,Installation!$C$23:$G$23),0)+_xlfn.IFNA(LOOKUP(_xlfn.CEILING.MATH($T20),Installation!$C$21:$G$21,Installation!$C$23:$G$23),0)</f>
        <v>28.875</v>
      </c>
      <c r="AX20" s="17">
        <f>LOOKUP($O20,EOL!$C$2:$K$2,EOL!$C$4:$K$4)+LOOKUP($P20,EOL!$C$2:$K$2,EOL!$C$4:$K$4)+LOOKUP($Q20,EOL!$C$2:$K$2,EOL!$C$4:$K$4)+LOOKUP($R20,EOL!$C$2:$K$2,EOL!$C$4:$K$4)+_xlfn.IFNA(LOOKUP($S20,EOL!$C$2:$K$2,EOL!$C$4:$K$4),0)+_xlfn.IFNA(LOOKUP($T20,EOL!$C$2:$K$2,EOL!$C$4:$K$4),0)</f>
        <v>68.817229411764771</v>
      </c>
      <c r="AY20" s="4">
        <f t="shared" si="11"/>
        <v>386.39411764705881</v>
      </c>
      <c r="AZ20" s="4">
        <f>LOOKUP($Q20,EOL!$C$2:$K$2,EOL!$C$4:$K$4)+LOOKUP($R20,EOL!$C$2:$K$2,EOL!$C$4:$K$4)+_xlfn.IFNA(LOOKUP($S20,EOL!$C$2:$K$2,EOL!$C$4:$K$4),0)+_xlfn.IFNA(LOOKUP($T20,EOL!$C$2:$K$2,EOL!$C$4:$K$4),0)</f>
        <v>32.654911764705915</v>
      </c>
      <c r="BA20" s="4">
        <f>LOOKUP($O20,EOL!$C$2:$K$2,EOL!$C$4:$K$4)+LOOKUP($P20,EOL!$C$2:$K$2,EOL!$C$4:$K$4)</f>
        <v>36.162317647058856</v>
      </c>
      <c r="BB20" s="4">
        <f>_xlfn.XLOOKUP($AA20,EOL!$C$5:$R$5,EOL!$C$6:$R$6)</f>
        <v>115</v>
      </c>
      <c r="BC20" s="4">
        <f>_xlfn.XLOOKUP($AB20,EOL!$C$5:$R$5,EOL!$C$11:$R$11)</f>
        <v>271.39411764705881</v>
      </c>
      <c r="BD20" s="18">
        <f>LOOKUP(_xlfn.CEILING.MATH($O20,1),EOL!$C$21:$G$21,EOL!$C$23:$G$23)+LOOKUP(_xlfn.CEILING.MATH($P20),EOL!$C$21:$G$21,EOL!$C$23:$G$23)+LOOKUP(_xlfn.CEILING.MATH($Q20),EOL!$C$21:$G$21,EOL!$C$23:$G$23)+LOOKUP(_xlfn.CEILING.MATH($R20),EOL!$C$21:$G$21,EOL!$C$23:$G$23)+_xlfn.IFNA(LOOKUP(_xlfn.CEILING.MATH($S20),EOL!$C$21:$G$21,EOL!$C$23:$G$23),0)+_xlfn.IFNA(LOOKUP(_xlfn.CEILING.MATH($T20),EOL!$C$21:$G$21,EOL!$C$23:$G$23),0)</f>
        <v>275.625</v>
      </c>
      <c r="BE20" s="17">
        <f>LOOKUP($O20,Other!$C$2:$K$2,Other!$C$4:$K$4)+LOOKUP($P20,Other!$C$2:$K$2,Other!$C$4:$K$4)+LOOKUP($Q20,Other!$C$2:$K$2,Other!$C$4:$K$4)+LOOKUP($R20,Other!$C$2:$K$2,Other!$C$4:$K$4)+_xlfn.IFNA(LOOKUP($S20,Other!$C$2:$K$2,Other!$C$4:$K$4),0)+_xlfn.IFNA(LOOKUP($T20,Other!$C$2:$K$2,Other!$C$4:$K$4),0)</f>
        <v>0</v>
      </c>
      <c r="BF20" s="4">
        <f t="shared" si="12"/>
        <v>1991.9117647058824</v>
      </c>
      <c r="BG20" s="4">
        <f>LOOKUP($Q20,Other!$C$2:$K$2,Other!$C$4:$K$4)+LOOKUP($R20,Other!$C$2:$K$2,Other!$C$4:$K$4)+_xlfn.IFNA(LOOKUP($S20,Other!$C$2:$K$2,Other!$C$4:$K$4),0)+_xlfn.IFNA(LOOKUP($T20,Other!$C$2:$K$2,Other!$C$4:$K$4),0)</f>
        <v>0</v>
      </c>
      <c r="BH20" s="4">
        <f>LOOKUP($O20,Other!$C$2:$K$2,Other!$C$4:$K$4)+LOOKUP($P20,Other!$C$2:$K$2,Other!$C$4:$K$4)</f>
        <v>0</v>
      </c>
      <c r="BI20" s="4">
        <f>_xlfn.XLOOKUP($AA20,Other!$C$5:$R$5,Other!$C$7:$R$7)</f>
        <v>725.11764705882354</v>
      </c>
      <c r="BJ20" s="4">
        <f>_xlfn.XLOOKUP($AB20,Other!$C$5:$R$5,Other!$C$11:$R$11)</f>
        <v>1266.7941176470588</v>
      </c>
      <c r="BK20" s="18">
        <f>LOOKUP(_xlfn.CEILING.MATH($O20,1),Other!$C$21:$G$21,Other!$C$23:$G$23)+LOOKUP(_xlfn.CEILING.MATH($P20),Other!$C$21:$G$21,Other!$C$23:$G$23)+LOOKUP(_xlfn.CEILING.MATH($Q20),Other!$C$21:$G$21,Other!$C$23:$G$23)+LOOKUP(_xlfn.CEILING.MATH($R20),Other!$C$21:$G$21,Other!$C$23:$G$23)+_xlfn.IFNA(LOOKUP(_xlfn.CEILING.MATH($S20),Other!$C$21:$G$21,Other!$C$23:$G$23),0)+_xlfn.IFNA(LOOKUP(_xlfn.CEILING.MATH($T20),Other!$C$21:$G$21,Other!$C$23:$G$23),0)</f>
        <v>1548.75</v>
      </c>
    </row>
    <row r="21" spans="8:63" x14ac:dyDescent="0.25">
      <c r="H21" s="4" t="str">
        <f t="shared" si="1"/>
        <v>Mod-H1-CH</v>
      </c>
      <c r="I21" s="4" t="s">
        <v>11</v>
      </c>
      <c r="J21" s="4" t="s">
        <v>38</v>
      </c>
      <c r="K21" s="4" t="s">
        <v>43</v>
      </c>
      <c r="L21" s="4" t="str">
        <f t="shared" si="2"/>
        <v>Mod-H1</v>
      </c>
      <c r="M21" s="4">
        <f>K11</f>
        <v>12.399999999999999</v>
      </c>
      <c r="N21" s="4">
        <v>8</v>
      </c>
      <c r="O21" s="4">
        <v>3</v>
      </c>
      <c r="P21" s="4">
        <v>5</v>
      </c>
      <c r="Q21" s="4">
        <v>1.5</v>
      </c>
      <c r="R21" s="4">
        <v>1</v>
      </c>
      <c r="S21" s="4">
        <v>1</v>
      </c>
      <c r="T21" s="4">
        <v>1</v>
      </c>
      <c r="U21" s="4">
        <f t="shared" si="3"/>
        <v>12.5</v>
      </c>
      <c r="V21" s="4"/>
      <c r="W21" s="4">
        <f t="shared" si="4"/>
        <v>12.5</v>
      </c>
      <c r="X21" s="4">
        <f t="shared" si="5"/>
        <v>12.5</v>
      </c>
      <c r="Y21" s="4">
        <f t="shared" si="6"/>
        <v>4.5</v>
      </c>
      <c r="Z21" s="4">
        <f t="shared" si="7"/>
        <v>8</v>
      </c>
      <c r="AA21" s="4">
        <f>_xlfn.XLOOKUP(H21,Key!$F$8:$F$15,Key!$B$8:$B$15)</f>
        <v>7.5</v>
      </c>
      <c r="AB21" s="4">
        <f>_xlfn.XLOOKUP(H21,Key!$F$16:$F$23,Key!$E$16:$E$23)</f>
        <v>5</v>
      </c>
      <c r="AC21" s="17">
        <f>LOOKUP($O21,Manufacture!$C$2:$K$2,Manufacture!$C$4:$K$4)+LOOKUP($P21,Manufacture!$C$2:$K$2,Manufacture!$C$4:$K$4)+LOOKUP($Q21,Manufacture!$C$2:$K$2,Manufacture!$C$4:$K$4)+LOOKUP($R21,Manufacture!$C$2:$K$2,Manufacture!$C$4:$K$4)+_xlfn.IFNA(LOOKUP($S21,Manufacture!$C$2:$K$2,Manufacture!$C$4:$K$4),0)+_xlfn.IFNA(LOOKUP($T21,Manufacture!$C$2:$K$2,Manufacture!$C$4:$K$4),0)</f>
        <v>850.12730946495697</v>
      </c>
      <c r="AD21" s="19">
        <f t="shared" si="8"/>
        <v>1642.6941176470586</v>
      </c>
      <c r="AE21" s="4">
        <f>LOOKUP($Q21,Manufacture!$C$2:$K$2,Manufacture!$C$4:$K$4)+LOOKUP($R21,Manufacture!$C$2:$K$2,Manufacture!$C$4:$K$4)+_xlfn.IFNA(LOOKUP($S21,Manufacture!$C$2:$K$2,Manufacture!$C$4:$K$4),0)+_xlfn.IFNA(LOOKUP($T21,Manufacture!$C$2:$K$2,Manufacture!$C$4:$K$4),0)</f>
        <v>374.48701966520684</v>
      </c>
      <c r="AF21" s="4">
        <f>LOOKUP($O21,Manufacture!$C$2:$K$2,Manufacture!$C$4:$K$4)+LOOKUP($P21,Manufacture!$C$2:$K$2,Manufacture!$C$4:$K$4)</f>
        <v>475.64028979975012</v>
      </c>
      <c r="AG21" s="4">
        <f>_xlfn.XLOOKUP($AA21,Manufacture!$C$5:$R$5,Manufacture!$C$7:$R$7)</f>
        <v>799.23529411764707</v>
      </c>
      <c r="AH21" s="4">
        <f>_xlfn.XLOOKUP($AB21,Manufacture!$C$5:$R$5,Manufacture!$C$11:$R$11)</f>
        <v>843.45882352941169</v>
      </c>
      <c r="AI21" s="18">
        <f>LOOKUP(_xlfn.CEILING.MATH($O21,1),Manufacture!$C$21:$G$21,Manufacture!$C$23:$G$23)+LOOKUP(_xlfn.CEILING.MATH($P21),Manufacture!$C$21:$G$21,Manufacture!$C$23:$G$23)+LOOKUP(_xlfn.CEILING.MATH($Q21),Manufacture!$C$21:$G$21,Manufacture!$C$23:$G$23)+LOOKUP(_xlfn.CEILING.MATH($R21),Manufacture!$C$21:$G$21,Manufacture!$C$23:$G$23)+_xlfn.IFNA(LOOKUP(_xlfn.CEILING.MATH($S21),Manufacture!$C$21:$G$21,Manufacture!$C$23:$G$23),0)+_xlfn.IFNA(LOOKUP(_xlfn.CEILING.MATH($T21),Manufacture!$C$21:$G$21,Manufacture!$C$23:$G$23),0)</f>
        <v>1653.75</v>
      </c>
      <c r="AJ21" s="17">
        <f>LOOKUP($O21,Distribution!$C$2:$K$2,Distribution!$C$4:$K$4)+LOOKUP($P21,Distribution!$C$2:$K$2,Distribution!$C$4:$K$4)+LOOKUP($Q21,Distribution!$C$2:$K$2,Distribution!$C$4:$K$4)+LOOKUP($R21,Distribution!$C$2:$K$2,Distribution!$C$4:$K$4)+_xlfn.IFNA(LOOKUP($S21,Distribution!$C$2:$K$2,Distribution!$C$4:$K$4),0)+_xlfn.IFNA(LOOKUP($T21,Distribution!$C$2:$K$2,Distribution!$C$4:$K$4),0)</f>
        <v>0</v>
      </c>
      <c r="AK21" s="19">
        <f t="shared" si="9"/>
        <v>0</v>
      </c>
      <c r="AL21" s="4">
        <f>LOOKUP($Q21,Distribution!$C$2:$K$2,Distribution!$C$4:$K$4)+LOOKUP($R21,Distribution!$C$2:$K$2,Distribution!$C$4:$K$4)+_xlfn.IFNA(LOOKUP($S21,Distribution!$C$2:$K$2,Distribution!$C$4:$K$4),0)+_xlfn.IFNA(LOOKUP($T21,Distribution!$C$2:$K$2,Distribution!$C$4:$K$4),0)</f>
        <v>0</v>
      </c>
      <c r="AM21" s="4">
        <f>LOOKUP($O21,Distribution!$C$2:$K$2,Distribution!$C$4:$K$4)+LOOKUP($P21,Distribution!$C$2:$K$2,Distribution!$C$4:$K$4)</f>
        <v>0</v>
      </c>
      <c r="AN21" s="4">
        <f>_xlfn.XLOOKUP($AA21,Distribution!$C$5:$R$5,Distribution!$C$7:$R$7)</f>
        <v>0</v>
      </c>
      <c r="AO21" s="4">
        <f>_xlfn.XLOOKUP($AB21,Distribution!$C$5:$R$5,Distribution!$C$11:$R$11)</f>
        <v>0</v>
      </c>
      <c r="AP21" s="18">
        <f>LOOKUP(_xlfn.CEILING.MATH($O21,1),Distribution!$C$21:$G$21,Distribution!$C$23:$G$23)+LOOKUP(_xlfn.CEILING.MATH($P21),Distribution!$C$21:$G$21,Distribution!$C$23:$G$23)+LOOKUP(_xlfn.CEILING.MATH($Q21),Distribution!$C$21:$G$21,Distribution!$C$23:$G$23)+LOOKUP(_xlfn.CEILING.MATH($R21),Distribution!$C$21:$G$21,Distribution!$C$23:$G$23)+_xlfn.IFNA(LOOKUP(_xlfn.CEILING.MATH($S21),Distribution!$C$21:$G$21,Distribution!$C$23:$G$23),0)+_xlfn.IFNA(LOOKUP(_xlfn.CEILING.MATH($T21),Distribution!$C$21:$G$21,Distribution!$C$23:$G$23),0)</f>
        <v>0</v>
      </c>
      <c r="AQ21" s="17">
        <f>LOOKUP($O21,Installation!$C$2:$K$2,Installation!$C$4:$K$4)+LOOKUP($P21,Installation!$C$2:$K$2,Installation!$C$4:$K$4)+LOOKUP($Q21,Installation!$C$2:$K$2,Installation!$C$4:$K$4)+LOOKUP($R21,Installation!$C$2:$K$2,Installation!$C$4:$K$4)+_xlfn.IFNA(LOOKUP($S21,Installation!$C$2:$K$2,Installation!$C$4:$K$4),0)+_xlfn.IFNA(LOOKUP($T21,Installation!$C$2:$K$2,Installation!$C$4:$K$4),0)</f>
        <v>2.0902526602941149</v>
      </c>
      <c r="AR21" s="19">
        <f t="shared" si="10"/>
        <v>95.488235294117644</v>
      </c>
      <c r="AS21" s="4">
        <f>LOOKUP($Q21,Installation!$C$2:$K$2,Installation!$C$4:$K$4)+LOOKUP($R21,Installation!$C$2:$K$2,Installation!$C$4:$K$4)+_xlfn.IFNA(LOOKUP($S21,Installation!$C$2:$K$2,Installation!$C$4:$K$4),0)+_xlfn.IFNA(LOOKUP($T21,Installation!$C$2:$K$2,Installation!$C$4:$K$4),0)</f>
        <v>0.92077090147058693</v>
      </c>
      <c r="AT21" s="4">
        <f>LOOKUP($O21,Installation!$C$2:$K$2,Installation!$C$4:$K$4)+LOOKUP($P21,Installation!$C$2:$K$2,Installation!$C$4:$K$4)</f>
        <v>1.1694817588235278</v>
      </c>
      <c r="AU21" s="4">
        <f>_xlfn.XLOOKUP($AA21,Installation!$C$5:$R$5,Installation!$C$7:$R$7)</f>
        <v>32.117647058823529</v>
      </c>
      <c r="AV21" s="4">
        <f>_xlfn.XLOOKUP($AB21,Installation!$C$5:$R$5,Installation!$C$11:$R$11)</f>
        <v>63.370588235294115</v>
      </c>
      <c r="AW21" s="18">
        <f>LOOKUP(_xlfn.CEILING.MATH($O21,1),Installation!$C$21:$G$21,Installation!$C$23:$G$23)+LOOKUP(_xlfn.CEILING.MATH($P21),Installation!$C$21:$G$21,Installation!$C$23:$G$23)+LOOKUP(_xlfn.CEILING.MATH($Q21),Installation!$C$21:$G$21,Installation!$C$23:$G$23)+LOOKUP(_xlfn.CEILING.MATH($R21),Installation!$C$21:$G$21,Installation!$C$23:$G$23)+_xlfn.IFNA(LOOKUP(_xlfn.CEILING.MATH($S21),Installation!$C$21:$G$21,Installation!$C$23:$G$23),0)+_xlfn.IFNA(LOOKUP(_xlfn.CEILING.MATH($T21),Installation!$C$21:$G$21,Installation!$C$23:$G$23),0)</f>
        <v>24.28125</v>
      </c>
      <c r="AX21" s="17">
        <f>LOOKUP($O21,EOL!$C$2:$K$2,EOL!$C$4:$K$4)+LOOKUP($P21,EOL!$C$2:$K$2,EOL!$C$4:$K$4)+LOOKUP($Q21,EOL!$C$2:$K$2,EOL!$C$4:$K$4)+LOOKUP($R21,EOL!$C$2:$K$2,EOL!$C$4:$K$4)+_xlfn.IFNA(LOOKUP($S21,EOL!$C$2:$K$2,EOL!$C$4:$K$4),0)+_xlfn.IFNA(LOOKUP($T21,EOL!$C$2:$K$2,EOL!$C$4:$K$4),0)</f>
        <v>58.468605882352996</v>
      </c>
      <c r="AY21" s="19">
        <f t="shared" si="11"/>
        <v>302.88823529411764</v>
      </c>
      <c r="AZ21" s="4">
        <f>LOOKUP($Q21,EOL!$C$2:$K$2,EOL!$C$4:$K$4)+LOOKUP($R21,EOL!$C$2:$K$2,EOL!$C$4:$K$4)+_xlfn.IFNA(LOOKUP($S21,EOL!$C$2:$K$2,EOL!$C$4:$K$4),0)+_xlfn.IFNA(LOOKUP($T21,EOL!$C$2:$K$2,EOL!$C$4:$K$4),0)</f>
        <v>25.755829411764729</v>
      </c>
      <c r="BA21" s="4">
        <f>LOOKUP($O21,EOL!$C$2:$K$2,EOL!$C$4:$K$4)+LOOKUP($P21,EOL!$C$2:$K$2,EOL!$C$4:$K$4)</f>
        <v>32.712776470588267</v>
      </c>
      <c r="BB21" s="4">
        <f>_xlfn.XLOOKUP($AA21,EOL!$C$5:$R$5,EOL!$C$6:$R$6)</f>
        <v>115</v>
      </c>
      <c r="BC21" s="4">
        <f>_xlfn.XLOOKUP($AB21,EOL!$C$5:$R$5,EOL!$C$11:$R$11)</f>
        <v>187.88823529411764</v>
      </c>
      <c r="BD21" s="18">
        <f>LOOKUP(_xlfn.CEILING.MATH($O21,1),EOL!$C$21:$G$21,EOL!$C$23:$G$23)+LOOKUP(_xlfn.CEILING.MATH($P21),EOL!$C$21:$G$21,EOL!$C$23:$G$23)+LOOKUP(_xlfn.CEILING.MATH($Q21),EOL!$C$21:$G$21,EOL!$C$23:$G$23)+LOOKUP(_xlfn.CEILING.MATH($R21),EOL!$C$21:$G$21,EOL!$C$23:$G$23)+_xlfn.IFNA(LOOKUP(_xlfn.CEILING.MATH($S21),EOL!$C$21:$G$21,EOL!$C$23:$G$23),0)+_xlfn.IFNA(LOOKUP(_xlfn.CEILING.MATH($T21),EOL!$C$21:$G$21,EOL!$C$23:$G$23),0)</f>
        <v>267.75</v>
      </c>
      <c r="BE21" s="17">
        <f>LOOKUP($O21,Other!$C$2:$K$2,Other!$C$4:$K$4)+LOOKUP($P21,Other!$C$2:$K$2,Other!$C$4:$K$4)+LOOKUP($Q21,Other!$C$2:$K$2,Other!$C$4:$K$4)+LOOKUP($R21,Other!$C$2:$K$2,Other!$C$4:$K$4)+_xlfn.IFNA(LOOKUP($S21,Other!$C$2:$K$2,Other!$C$4:$K$4),0)+_xlfn.IFNA(LOOKUP($T21,Other!$C$2:$K$2,Other!$C$4:$K$4),0)</f>
        <v>0</v>
      </c>
      <c r="BF21" s="19">
        <f t="shared" si="12"/>
        <v>1999.0764705882352</v>
      </c>
      <c r="BG21" s="4">
        <f>LOOKUP($Q21,Other!$C$2:$K$2,Other!$C$4:$K$4)+LOOKUP($R21,Other!$C$2:$K$2,Other!$C$4:$K$4)+_xlfn.IFNA(LOOKUP($S21,Other!$C$2:$K$2,Other!$C$4:$K$4),0)+_xlfn.IFNA(LOOKUP($T21,Other!$C$2:$K$2,Other!$C$4:$K$4),0)</f>
        <v>0</v>
      </c>
      <c r="BH21" s="4">
        <f>LOOKUP($O21,Other!$C$2:$K$2,Other!$C$4:$K$4)+LOOKUP($P21,Other!$C$2:$K$2,Other!$C$4:$K$4)</f>
        <v>0</v>
      </c>
      <c r="BI21" s="4">
        <f>_xlfn.XLOOKUP($AA21,Other!$C$5:$R$5,Other!$C$7:$R$7)</f>
        <v>725.11764705882354</v>
      </c>
      <c r="BJ21" s="4">
        <f>_xlfn.XLOOKUP($AB21,Other!$C$5:$R$5,Other!$C$11:$R$11)</f>
        <v>1273.9588235294118</v>
      </c>
      <c r="BK21" s="18">
        <f>LOOKUP(_xlfn.CEILING.MATH($O21,1),Other!$C$21:$G$21,Other!$C$23:$G$23)+LOOKUP(_xlfn.CEILING.MATH($P21),Other!$C$21:$G$21,Other!$C$23:$G$23)+LOOKUP(_xlfn.CEILING.MATH($Q21),Other!$C$21:$G$21,Other!$C$23:$G$23)+LOOKUP(_xlfn.CEILING.MATH($R21),Other!$C$21:$G$21,Other!$C$23:$G$23)+_xlfn.IFNA(LOOKUP(_xlfn.CEILING.MATH($S21),Other!$C$21:$G$21,Other!$C$23:$G$23),0)+_xlfn.IFNA(LOOKUP(_xlfn.CEILING.MATH($T21),Other!$C$21:$G$21,Other!$C$23:$G$23),0)</f>
        <v>1489.6875</v>
      </c>
    </row>
  </sheetData>
  <pageMargins left="0.7" right="0.7" top="0.75" bottom="0.75" header="0.3" footer="0.3"/>
  <headerFooter>
    <oddFooter>&amp;C_x000D_&amp;1#&amp;"Calibri"&amp;7&amp;K000000 In-Confidence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7B37-7581-4569-8E7F-5B5F91F745BC}">
  <sheetPr codeName="Sheet3"/>
  <dimension ref="A1:R26"/>
  <sheetViews>
    <sheetView workbookViewId="0">
      <selection activeCell="C13" sqref="C13:H13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5703125" bestFit="1" customWidth="1"/>
  </cols>
  <sheetData>
    <row r="1" spans="1:18" x14ac:dyDescent="0.25">
      <c r="A1" t="s">
        <v>26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70.713734042553256</v>
      </c>
      <c r="D3" s="3">
        <v>91.014956648936263</v>
      </c>
      <c r="E3" s="3">
        <v>111.31617925531926</v>
      </c>
      <c r="F3" s="3">
        <v>131.61740186170226</v>
      </c>
      <c r="G3" s="3">
        <v>151.91862446808526</v>
      </c>
      <c r="H3" s="3">
        <v>172.21984707446825</v>
      </c>
      <c r="I3" s="3">
        <v>192.52106968085124</v>
      </c>
      <c r="J3" s="3">
        <v>212.82229228723426</v>
      </c>
      <c r="K3" s="3">
        <v>233.12351489361723</v>
      </c>
    </row>
    <row r="4" spans="1:18" x14ac:dyDescent="0.25">
      <c r="C4" s="7">
        <f>21*C3/$B3</f>
        <v>87.352259699624611</v>
      </c>
      <c r="D4" s="7">
        <f t="shared" ref="D4:K4" si="0">21*D3/$B3</f>
        <v>112.43024056633304</v>
      </c>
      <c r="E4" s="7">
        <f t="shared" si="0"/>
        <v>137.50822143304143</v>
      </c>
      <c r="F4" s="7">
        <f t="shared" si="0"/>
        <v>162.58620229974986</v>
      </c>
      <c r="G4" s="7">
        <f t="shared" si="0"/>
        <v>187.66418316645826</v>
      </c>
      <c r="H4" s="7">
        <f t="shared" si="0"/>
        <v>212.74216403316666</v>
      </c>
      <c r="I4" s="7">
        <f t="shared" si="0"/>
        <v>237.82014489987506</v>
      </c>
      <c r="J4" s="7">
        <f t="shared" si="0"/>
        <v>262.89812576658346</v>
      </c>
      <c r="K4" s="7">
        <f t="shared" si="0"/>
        <v>287.97610663329186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485</v>
      </c>
      <c r="I6" s="3">
        <v>521</v>
      </c>
      <c r="J6" s="3">
        <v>584</v>
      </c>
      <c r="K6" s="3">
        <v>647</v>
      </c>
      <c r="L6" s="3">
        <v>647</v>
      </c>
      <c r="M6" s="3">
        <v>647</v>
      </c>
      <c r="N6" s="3">
        <v>647</v>
      </c>
      <c r="O6" s="3">
        <v>647</v>
      </c>
      <c r="P6" s="3">
        <v>647</v>
      </c>
      <c r="Q6" s="3">
        <v>647</v>
      </c>
      <c r="R6" s="3">
        <v>647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599.11764705882354</v>
      </c>
      <c r="I7" s="7">
        <f t="shared" si="1"/>
        <v>643.58823529411768</v>
      </c>
      <c r="J7" s="7">
        <f t="shared" si="1"/>
        <v>721.41176470588232</v>
      </c>
      <c r="K7" s="7">
        <f t="shared" si="1"/>
        <v>799.23529411764707</v>
      </c>
      <c r="L7" s="7">
        <f t="shared" si="1"/>
        <v>799.23529411764707</v>
      </c>
      <c r="M7" s="7">
        <f t="shared" si="1"/>
        <v>799.23529411764707</v>
      </c>
      <c r="N7" s="7">
        <f t="shared" si="1"/>
        <v>799.23529411764707</v>
      </c>
      <c r="O7" s="7">
        <f t="shared" si="1"/>
        <v>799.23529411764707</v>
      </c>
      <c r="P7" s="7">
        <f t="shared" si="1"/>
        <v>799.23529411764707</v>
      </c>
      <c r="Q7" s="7">
        <f t="shared" si="1"/>
        <v>799.23529411764707</v>
      </c>
      <c r="R7" s="7">
        <f t="shared" si="1"/>
        <v>799.23529411764707</v>
      </c>
    </row>
    <row r="8" spans="1:18" x14ac:dyDescent="0.25">
      <c r="A8" t="s">
        <v>69</v>
      </c>
      <c r="B8" s="3">
        <v>17</v>
      </c>
      <c r="C8" s="3">
        <v>341.4</v>
      </c>
      <c r="D8" s="3"/>
      <c r="E8" s="3">
        <v>341.4</v>
      </c>
      <c r="F8" s="3"/>
      <c r="G8" s="3">
        <v>465.3</v>
      </c>
      <c r="H8" s="3"/>
      <c r="I8" s="3"/>
      <c r="J8" s="3"/>
      <c r="K8" s="3"/>
      <c r="L8" s="3"/>
      <c r="M8" s="3">
        <v>608</v>
      </c>
      <c r="N8" s="3"/>
      <c r="O8" s="3"/>
      <c r="P8" s="3"/>
      <c r="Q8" s="3"/>
      <c r="R8" s="3"/>
    </row>
    <row r="9" spans="1:18" x14ac:dyDescent="0.25">
      <c r="C9" s="7">
        <f>21*C8/$B8</f>
        <v>421.72941176470584</v>
      </c>
      <c r="D9" s="7"/>
      <c r="E9" s="7">
        <f>21*E8/$B8</f>
        <v>421.72941176470584</v>
      </c>
      <c r="F9" s="7"/>
      <c r="G9" s="7">
        <f>21*G8/$B8</f>
        <v>574.78235294117655</v>
      </c>
      <c r="H9" s="7"/>
      <c r="I9" s="7"/>
      <c r="J9" s="7"/>
      <c r="K9" s="7"/>
      <c r="L9" s="7"/>
      <c r="M9" s="7">
        <f>21*M8/$B8</f>
        <v>751.05882352941171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682.8</v>
      </c>
      <c r="D10" s="3"/>
      <c r="E10" s="3">
        <v>682.8</v>
      </c>
      <c r="F10" s="3"/>
      <c r="G10" s="3"/>
      <c r="H10" s="3"/>
      <c r="I10" s="3">
        <v>682.8</v>
      </c>
      <c r="J10" s="3"/>
      <c r="K10" s="3"/>
      <c r="L10" s="3">
        <v>1044.8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843.45882352941169</v>
      </c>
      <c r="D11" s="7"/>
      <c r="E11" s="7">
        <f>21*E10/$B10</f>
        <v>843.45882352941169</v>
      </c>
      <c r="F11" s="7"/>
      <c r="G11" s="7"/>
      <c r="H11" s="7"/>
      <c r="I11" s="7">
        <f>21*I10/$B10</f>
        <v>843.45882352941169</v>
      </c>
      <c r="J11" s="7"/>
      <c r="K11" s="7"/>
      <c r="L11" s="7">
        <f>21*L10/$B10</f>
        <v>1290.6352941176469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170</v>
      </c>
      <c r="D13" s="3">
        <v>192</v>
      </c>
      <c r="E13" s="3">
        <v>208</v>
      </c>
      <c r="F13" s="3">
        <v>245</v>
      </c>
      <c r="G13" s="3">
        <v>358</v>
      </c>
      <c r="H13" s="3">
        <v>468</v>
      </c>
    </row>
    <row r="14" spans="1:18" x14ac:dyDescent="0.25">
      <c r="C14" s="7">
        <f t="shared" ref="C14:H14" si="2">21*C13/$B13</f>
        <v>210</v>
      </c>
      <c r="D14" s="7">
        <f t="shared" si="2"/>
        <v>237.1764705882353</v>
      </c>
      <c r="E14" s="7">
        <f t="shared" si="2"/>
        <v>256.94117647058823</v>
      </c>
      <c r="F14" s="7">
        <f t="shared" si="2"/>
        <v>302.64705882352939</v>
      </c>
      <c r="G14" s="7">
        <f t="shared" si="2"/>
        <v>442.23529411764707</v>
      </c>
      <c r="H14" s="7">
        <f t="shared" si="2"/>
        <v>578.11764705882354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412.2</v>
      </c>
      <c r="D16" s="3">
        <v>454.7</v>
      </c>
      <c r="E16" s="3">
        <v>483.1</v>
      </c>
      <c r="F16" s="3">
        <v>539.9</v>
      </c>
      <c r="G16" s="3">
        <v>672.3</v>
      </c>
      <c r="H16" s="3">
        <v>766.9</v>
      </c>
    </row>
    <row r="17" spans="1:14" x14ac:dyDescent="0.25">
      <c r="C17" s="7">
        <f t="shared" ref="C17:H17" si="3">21*C16/$B16</f>
        <v>509.18823529411759</v>
      </c>
      <c r="D17" s="7">
        <f t="shared" si="3"/>
        <v>561.68823529411759</v>
      </c>
      <c r="E17" s="7">
        <f t="shared" si="3"/>
        <v>596.7705882352941</v>
      </c>
      <c r="F17" s="7">
        <f t="shared" si="3"/>
        <v>666.935294117647</v>
      </c>
      <c r="G17" s="7">
        <f t="shared" si="3"/>
        <v>830.48823529411766</v>
      </c>
      <c r="H17" s="7">
        <f t="shared" si="3"/>
        <v>947.34705882352944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1138.865</v>
      </c>
      <c r="D19" s="3">
        <v>1198.558</v>
      </c>
      <c r="E19" s="3">
        <v>1258.251</v>
      </c>
      <c r="F19" s="3">
        <v>1317.944</v>
      </c>
      <c r="G19" s="3">
        <v>1377.6369999999999</v>
      </c>
      <c r="H19" s="3">
        <v>1437.33</v>
      </c>
      <c r="I19" s="3">
        <v>1497.0229999999999</v>
      </c>
      <c r="J19" s="3">
        <v>1556.7159999999999</v>
      </c>
      <c r="K19" s="3">
        <v>1616.4090000000001</v>
      </c>
      <c r="L19" s="3">
        <v>1676.1019999999999</v>
      </c>
      <c r="M19" s="3">
        <v>1735.7950000000001</v>
      </c>
      <c r="N19" s="3">
        <v>1795.4879999999998</v>
      </c>
    </row>
    <row r="20" spans="1:14" x14ac:dyDescent="0.25">
      <c r="C20" s="7">
        <f>21*C19/$B19</f>
        <v>1406.8332352941177</v>
      </c>
      <c r="D20" s="7">
        <f t="shared" ref="D20:N20" si="4">21*D19/$B19</f>
        <v>1480.5716470588236</v>
      </c>
      <c r="E20" s="7">
        <f t="shared" si="4"/>
        <v>1554.3100588235295</v>
      </c>
      <c r="F20" s="7">
        <f t="shared" si="4"/>
        <v>1628.0484705882354</v>
      </c>
      <c r="G20" s="7">
        <f t="shared" si="4"/>
        <v>1701.7868823529411</v>
      </c>
      <c r="H20" s="7">
        <f t="shared" si="4"/>
        <v>1775.525294117647</v>
      </c>
      <c r="I20" s="7">
        <f t="shared" si="4"/>
        <v>1849.2637058823527</v>
      </c>
      <c r="J20" s="7">
        <f t="shared" si="4"/>
        <v>1923.0021176470586</v>
      </c>
      <c r="K20" s="7">
        <f t="shared" si="4"/>
        <v>1996.7405294117648</v>
      </c>
      <c r="L20" s="7">
        <f t="shared" si="4"/>
        <v>2070.4789411764705</v>
      </c>
      <c r="M20" s="7">
        <f t="shared" si="4"/>
        <v>2144.2173529411766</v>
      </c>
      <c r="N20" s="7">
        <f t="shared" si="4"/>
        <v>2217.9557647058823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190</v>
      </c>
      <c r="D22" s="3">
        <v>190</v>
      </c>
      <c r="E22" s="3">
        <v>205</v>
      </c>
      <c r="F22" s="3">
        <v>220</v>
      </c>
      <c r="G22" s="3">
        <v>295</v>
      </c>
    </row>
    <row r="23" spans="1:14" x14ac:dyDescent="0.25">
      <c r="C23" s="7">
        <f>21*C22/$B22</f>
        <v>249.375</v>
      </c>
      <c r="D23" s="7">
        <f>21*D22/$B22</f>
        <v>249.375</v>
      </c>
      <c r="E23" s="7">
        <f>21*E22/$B22</f>
        <v>269.0625</v>
      </c>
      <c r="F23" s="7">
        <f>21*F22/$B22</f>
        <v>288.75</v>
      </c>
      <c r="G23" s="7">
        <f>21*G22/$B22</f>
        <v>387.1875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530</v>
      </c>
      <c r="D25" s="3">
        <v>1216</v>
      </c>
    </row>
    <row r="26" spans="1:14" x14ac:dyDescent="0.25">
      <c r="C26" s="7">
        <f>21*C25/$B25</f>
        <v>505.90909090909093</v>
      </c>
      <c r="D26" s="7">
        <f>21*D25/$B25</f>
        <v>1160.7272727272727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6D23A-B370-4869-8578-FB96EF1B2E55}">
  <dimension ref="A1:R26"/>
  <sheetViews>
    <sheetView workbookViewId="0">
      <selection activeCell="M9" sqref="M9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5703125" bestFit="1" customWidth="1"/>
  </cols>
  <sheetData>
    <row r="1" spans="1:18" x14ac:dyDescent="0.25">
      <c r="A1" t="s">
        <v>26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8" x14ac:dyDescent="0.25">
      <c r="C4" s="7">
        <f>21*C3/$B3</f>
        <v>0</v>
      </c>
      <c r="D4" s="7">
        <f t="shared" ref="D4:K4" si="0">21*D3/$B3</f>
        <v>0</v>
      </c>
      <c r="E4" s="7">
        <f t="shared" si="0"/>
        <v>0</v>
      </c>
      <c r="F4" s="7">
        <f t="shared" si="0"/>
        <v>0</v>
      </c>
      <c r="G4" s="7">
        <f t="shared" si="0"/>
        <v>0</v>
      </c>
      <c r="H4" s="7">
        <f t="shared" si="0"/>
        <v>0</v>
      </c>
      <c r="I4" s="7">
        <f t="shared" si="0"/>
        <v>0</v>
      </c>
      <c r="J4" s="7">
        <f t="shared" si="0"/>
        <v>0</v>
      </c>
      <c r="K4" s="7">
        <f t="shared" si="0"/>
        <v>0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f>J6-((J5-H5)*(J6-I6)/(J5-I5))</f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0</v>
      </c>
      <c r="I7" s="7">
        <f t="shared" si="1"/>
        <v>0</v>
      </c>
      <c r="J7" s="7">
        <f t="shared" si="1"/>
        <v>0</v>
      </c>
      <c r="K7" s="7">
        <f t="shared" si="1"/>
        <v>0</v>
      </c>
      <c r="L7" s="7">
        <f t="shared" si="1"/>
        <v>0</v>
      </c>
      <c r="M7" s="7">
        <f t="shared" si="1"/>
        <v>0</v>
      </c>
      <c r="N7" s="7">
        <f t="shared" si="1"/>
        <v>0</v>
      </c>
      <c r="O7" s="7">
        <f t="shared" si="1"/>
        <v>0</v>
      </c>
      <c r="P7" s="7">
        <f t="shared" si="1"/>
        <v>0</v>
      </c>
      <c r="Q7" s="7">
        <f t="shared" si="1"/>
        <v>0</v>
      </c>
      <c r="R7" s="7">
        <f t="shared" si="1"/>
        <v>0</v>
      </c>
    </row>
    <row r="8" spans="1:18" x14ac:dyDescent="0.25">
      <c r="A8" t="s">
        <v>69</v>
      </c>
      <c r="B8" s="3">
        <v>17</v>
      </c>
      <c r="C8" s="3">
        <v>0</v>
      </c>
      <c r="D8" s="3"/>
      <c r="E8" s="3">
        <v>0</v>
      </c>
      <c r="F8" s="3"/>
      <c r="G8" s="3">
        <v>0</v>
      </c>
      <c r="H8" s="3"/>
      <c r="I8" s="3"/>
      <c r="J8" s="3"/>
      <c r="K8" s="3"/>
      <c r="L8" s="3"/>
      <c r="M8" s="3">
        <v>0</v>
      </c>
      <c r="N8" s="3"/>
      <c r="O8" s="3"/>
      <c r="P8" s="3"/>
      <c r="Q8" s="3"/>
      <c r="R8" s="3"/>
    </row>
    <row r="9" spans="1:18" x14ac:dyDescent="0.25">
      <c r="C9" s="7">
        <f>21*C8/$B8</f>
        <v>0</v>
      </c>
      <c r="D9" s="7"/>
      <c r="E9" s="7">
        <f>21*E8/$B8</f>
        <v>0</v>
      </c>
      <c r="F9" s="7"/>
      <c r="G9" s="7">
        <f>21*G8/$B8</f>
        <v>0</v>
      </c>
      <c r="H9" s="7"/>
      <c r="I9" s="7"/>
      <c r="J9" s="7"/>
      <c r="K9" s="7"/>
      <c r="L9" s="7"/>
      <c r="M9" s="7">
        <f>21*M8/$B8</f>
        <v>0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0</v>
      </c>
      <c r="D10" s="3"/>
      <c r="E10" s="3">
        <v>0</v>
      </c>
      <c r="F10" s="3"/>
      <c r="G10" s="3"/>
      <c r="H10" s="3"/>
      <c r="I10" s="3">
        <v>0</v>
      </c>
      <c r="J10" s="3"/>
      <c r="K10" s="3"/>
      <c r="L10" s="3">
        <v>0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0</v>
      </c>
      <c r="D11" s="7"/>
      <c r="E11" s="7">
        <f>21*E10/$B10</f>
        <v>0</v>
      </c>
      <c r="F11" s="7"/>
      <c r="G11" s="7"/>
      <c r="H11" s="7"/>
      <c r="I11" s="7">
        <f>21*I10/$B10</f>
        <v>0</v>
      </c>
      <c r="J11" s="7"/>
      <c r="K11" s="7"/>
      <c r="L11" s="7">
        <f>21*L10/$B10</f>
        <v>0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18" x14ac:dyDescent="0.25">
      <c r="C14" s="7">
        <f t="shared" ref="C14:H14" si="2">21*C13/$B13</f>
        <v>0</v>
      </c>
      <c r="D14" s="7">
        <f t="shared" si="2"/>
        <v>0</v>
      </c>
      <c r="E14" s="7">
        <f t="shared" si="2"/>
        <v>0</v>
      </c>
      <c r="F14" s="7">
        <f t="shared" si="2"/>
        <v>0</v>
      </c>
      <c r="G14" s="7">
        <f t="shared" si="2"/>
        <v>0</v>
      </c>
      <c r="H14" s="7">
        <f t="shared" si="2"/>
        <v>0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14" x14ac:dyDescent="0.25">
      <c r="C17" s="7">
        <f t="shared" ref="C17:H17" si="3">21*C16/$B16</f>
        <v>0</v>
      </c>
      <c r="D17" s="7">
        <f t="shared" si="3"/>
        <v>0</v>
      </c>
      <c r="E17" s="7">
        <f t="shared" si="3"/>
        <v>0</v>
      </c>
      <c r="F17" s="7">
        <f t="shared" si="3"/>
        <v>0</v>
      </c>
      <c r="G17" s="7">
        <f t="shared" si="3"/>
        <v>0</v>
      </c>
      <c r="H17" s="7">
        <f t="shared" si="3"/>
        <v>0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5">
      <c r="C20" s="7">
        <f>21*C19/$B19</f>
        <v>0</v>
      </c>
      <c r="D20" s="7">
        <f t="shared" ref="D20:N20" si="4">21*D19/$B19</f>
        <v>0</v>
      </c>
      <c r="E20" s="7">
        <f t="shared" si="4"/>
        <v>0</v>
      </c>
      <c r="F20" s="7">
        <f t="shared" si="4"/>
        <v>0</v>
      </c>
      <c r="G20" s="7">
        <f t="shared" si="4"/>
        <v>0</v>
      </c>
      <c r="H20" s="7">
        <f t="shared" si="4"/>
        <v>0</v>
      </c>
      <c r="I20" s="7">
        <f t="shared" si="4"/>
        <v>0</v>
      </c>
      <c r="J20" s="7">
        <f t="shared" si="4"/>
        <v>0</v>
      </c>
      <c r="K20" s="7">
        <f t="shared" si="4"/>
        <v>0</v>
      </c>
      <c r="L20" s="7">
        <f t="shared" si="4"/>
        <v>0</v>
      </c>
      <c r="M20" s="7">
        <f t="shared" si="4"/>
        <v>0</v>
      </c>
      <c r="N20" s="7">
        <f t="shared" si="4"/>
        <v>0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14" x14ac:dyDescent="0.25">
      <c r="C23" s="7">
        <f>21*C22/$B22</f>
        <v>0</v>
      </c>
      <c r="D23" s="7">
        <f>21*D22/$B22</f>
        <v>0</v>
      </c>
      <c r="E23" s="7">
        <f>21*E22/$B22</f>
        <v>0</v>
      </c>
      <c r="F23" s="7">
        <f>21*F22/$B22</f>
        <v>0</v>
      </c>
      <c r="G23" s="7">
        <f>21*G22/$B22</f>
        <v>0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0</v>
      </c>
      <c r="D25" s="3">
        <v>0</v>
      </c>
    </row>
    <row r="26" spans="1:14" x14ac:dyDescent="0.25">
      <c r="C26" s="7">
        <f>21*C25/$B25</f>
        <v>0</v>
      </c>
      <c r="D26" s="7">
        <f>21*D25/$B25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6E98D-E424-49EC-97FB-02D176973CAD}">
  <dimension ref="A1:R26"/>
  <sheetViews>
    <sheetView workbookViewId="0">
      <selection activeCell="C13" sqref="C13:H13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5703125" bestFit="1" customWidth="1"/>
  </cols>
  <sheetData>
    <row r="1" spans="1:18" x14ac:dyDescent="0.25">
      <c r="A1" t="s">
        <v>26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0.17386757142857118</v>
      </c>
      <c r="D3" s="3">
        <v>0.22378325357142828</v>
      </c>
      <c r="E3" s="3">
        <v>0.27369893571428533</v>
      </c>
      <c r="F3" s="3">
        <v>0.32361461785714241</v>
      </c>
      <c r="G3" s="3">
        <v>0.37353029999999948</v>
      </c>
      <c r="H3" s="3">
        <v>0.4234459821428565</v>
      </c>
      <c r="I3" s="3">
        <v>0.47336166428571363</v>
      </c>
      <c r="J3" s="3">
        <v>0.52327734642857071</v>
      </c>
      <c r="K3" s="3">
        <v>0.57319302857142773</v>
      </c>
    </row>
    <row r="4" spans="1:18" x14ac:dyDescent="0.25">
      <c r="C4" s="7">
        <f>21*C3/$B3</f>
        <v>0.2147775882352938</v>
      </c>
      <c r="D4" s="7">
        <f t="shared" ref="D4:K4" si="0">21*D3/$B3</f>
        <v>0.27643813676470552</v>
      </c>
      <c r="E4" s="7">
        <f t="shared" si="0"/>
        <v>0.33809868529411718</v>
      </c>
      <c r="F4" s="7">
        <f t="shared" si="0"/>
        <v>0.39975923382352885</v>
      </c>
      <c r="G4" s="7">
        <f t="shared" si="0"/>
        <v>0.46141978235294051</v>
      </c>
      <c r="H4" s="7">
        <f t="shared" si="0"/>
        <v>0.52308033088235206</v>
      </c>
      <c r="I4" s="7">
        <f t="shared" si="0"/>
        <v>0.58474087941176389</v>
      </c>
      <c r="J4" s="7">
        <f t="shared" si="0"/>
        <v>0.64640142794117561</v>
      </c>
      <c r="K4" s="7">
        <f t="shared" si="0"/>
        <v>0.70806197647058722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19</v>
      </c>
      <c r="I6" s="3">
        <v>21</v>
      </c>
      <c r="J6" s="3">
        <v>23</v>
      </c>
      <c r="K6" s="3">
        <v>26</v>
      </c>
      <c r="L6" s="3">
        <v>26</v>
      </c>
      <c r="M6" s="3">
        <v>26</v>
      </c>
      <c r="N6" s="3">
        <v>26</v>
      </c>
      <c r="O6" s="3">
        <v>26</v>
      </c>
      <c r="P6" s="3">
        <v>26</v>
      </c>
      <c r="Q6" s="3">
        <v>26</v>
      </c>
      <c r="R6" s="3">
        <v>26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23.470588235294116</v>
      </c>
      <c r="I7" s="7">
        <f t="shared" si="1"/>
        <v>25.941176470588236</v>
      </c>
      <c r="J7" s="7">
        <f t="shared" si="1"/>
        <v>28.411764705882351</v>
      </c>
      <c r="K7" s="7">
        <f t="shared" si="1"/>
        <v>32.117647058823529</v>
      </c>
      <c r="L7" s="7">
        <f t="shared" si="1"/>
        <v>32.117647058823529</v>
      </c>
      <c r="M7" s="7">
        <f t="shared" si="1"/>
        <v>32.117647058823529</v>
      </c>
      <c r="N7" s="7">
        <f t="shared" si="1"/>
        <v>32.117647058823529</v>
      </c>
      <c r="O7" s="7">
        <f t="shared" si="1"/>
        <v>32.117647058823529</v>
      </c>
      <c r="P7" s="7">
        <f t="shared" si="1"/>
        <v>32.117647058823529</v>
      </c>
      <c r="Q7" s="7">
        <f t="shared" si="1"/>
        <v>32.117647058823529</v>
      </c>
      <c r="R7" s="7">
        <f t="shared" si="1"/>
        <v>32.117647058823529</v>
      </c>
    </row>
    <row r="8" spans="1:18" x14ac:dyDescent="0.25">
      <c r="A8" t="s">
        <v>69</v>
      </c>
      <c r="B8" s="3">
        <v>17</v>
      </c>
      <c r="C8" s="3">
        <v>25.7</v>
      </c>
      <c r="D8" s="3"/>
      <c r="E8" s="3">
        <v>25.7</v>
      </c>
      <c r="F8" s="3"/>
      <c r="G8" s="3">
        <v>19.100000000000001</v>
      </c>
      <c r="H8" s="3"/>
      <c r="I8" s="3"/>
      <c r="J8" s="3"/>
      <c r="K8" s="3"/>
      <c r="L8" s="3"/>
      <c r="M8" s="3">
        <v>26.9</v>
      </c>
      <c r="N8" s="3"/>
      <c r="O8" s="3"/>
      <c r="P8" s="3"/>
      <c r="Q8" s="3"/>
      <c r="R8" s="3"/>
    </row>
    <row r="9" spans="1:18" x14ac:dyDescent="0.25">
      <c r="C9" s="7">
        <f>21*C8/$B8</f>
        <v>31.747058823529407</v>
      </c>
      <c r="D9" s="7"/>
      <c r="E9" s="7">
        <f>21*E8/$B8</f>
        <v>31.747058823529407</v>
      </c>
      <c r="F9" s="7"/>
      <c r="G9" s="7">
        <f>21*G8/$B8</f>
        <v>23.594117647058823</v>
      </c>
      <c r="H9" s="7"/>
      <c r="I9" s="7"/>
      <c r="J9" s="7"/>
      <c r="K9" s="7"/>
      <c r="L9" s="7"/>
      <c r="M9" s="7">
        <f>21*M8/$B8</f>
        <v>33.22941176470588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51.3</v>
      </c>
      <c r="D10" s="3"/>
      <c r="E10" s="3">
        <v>51.3</v>
      </c>
      <c r="F10" s="3"/>
      <c r="G10" s="3"/>
      <c r="H10" s="3"/>
      <c r="I10" s="3">
        <v>51.3</v>
      </c>
      <c r="J10" s="3"/>
      <c r="K10" s="3"/>
      <c r="L10" s="3">
        <v>37.6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63.370588235294115</v>
      </c>
      <c r="D11" s="7"/>
      <c r="E11" s="7">
        <f>21*E10/$B10</f>
        <v>63.370588235294115</v>
      </c>
      <c r="F11" s="7"/>
      <c r="G11" s="7"/>
      <c r="H11" s="7"/>
      <c r="I11" s="7">
        <f>21*I10/$B10</f>
        <v>63.370588235294115</v>
      </c>
      <c r="J11" s="7"/>
      <c r="K11" s="7"/>
      <c r="L11" s="7">
        <f>21*L10/$B10</f>
        <v>46.44705882352941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4.3</v>
      </c>
      <c r="D13" s="3">
        <v>4.3</v>
      </c>
      <c r="E13" s="3">
        <v>4.3</v>
      </c>
      <c r="F13" s="3">
        <v>4.3</v>
      </c>
      <c r="G13" s="3">
        <v>5</v>
      </c>
      <c r="H13" s="3">
        <v>5</v>
      </c>
    </row>
    <row r="14" spans="1:18" x14ac:dyDescent="0.25">
      <c r="C14" s="7">
        <f t="shared" ref="C14:H14" si="2">21*C13/$B13</f>
        <v>5.3117647058823527</v>
      </c>
      <c r="D14" s="7">
        <f t="shared" si="2"/>
        <v>5.3117647058823527</v>
      </c>
      <c r="E14" s="7">
        <f t="shared" si="2"/>
        <v>5.3117647058823527</v>
      </c>
      <c r="F14" s="7">
        <f t="shared" si="2"/>
        <v>5.3117647058823527</v>
      </c>
      <c r="G14" s="7">
        <f t="shared" si="2"/>
        <v>6.1764705882352944</v>
      </c>
      <c r="H14" s="7">
        <f t="shared" si="2"/>
        <v>6.1764705882352944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9.3000000000000007</v>
      </c>
      <c r="D16" s="3">
        <v>11.8</v>
      </c>
      <c r="E16" s="3">
        <v>13.5</v>
      </c>
      <c r="F16" s="3">
        <v>16.8</v>
      </c>
      <c r="G16" s="3">
        <v>24.5</v>
      </c>
      <c r="H16" s="3">
        <v>30</v>
      </c>
    </row>
    <row r="17" spans="1:14" x14ac:dyDescent="0.25">
      <c r="C17" s="7">
        <f t="shared" ref="C17:H17" si="3">21*C16/$B16</f>
        <v>11.488235294117647</v>
      </c>
      <c r="D17" s="7">
        <f t="shared" si="3"/>
        <v>14.576470588235296</v>
      </c>
      <c r="E17" s="7">
        <f t="shared" si="3"/>
        <v>16.676470588235293</v>
      </c>
      <c r="F17" s="7">
        <f t="shared" si="3"/>
        <v>20.752941176470589</v>
      </c>
      <c r="G17" s="7">
        <f t="shared" si="3"/>
        <v>30.264705882352942</v>
      </c>
      <c r="H17" s="7">
        <f t="shared" si="3"/>
        <v>37.058823529411768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31.036000000000005</v>
      </c>
      <c r="D19" s="3">
        <v>41.665999999999997</v>
      </c>
      <c r="E19" s="3">
        <v>52.296000000000006</v>
      </c>
      <c r="F19" s="3">
        <v>62.926000000000002</v>
      </c>
      <c r="G19" s="3">
        <v>73.555999999999997</v>
      </c>
      <c r="H19" s="3">
        <v>84.186000000000007</v>
      </c>
      <c r="I19" s="3">
        <v>94.816000000000003</v>
      </c>
      <c r="J19" s="3">
        <v>105.446</v>
      </c>
      <c r="K19" s="3">
        <v>116.07599999999999</v>
      </c>
      <c r="L19" s="3">
        <v>126.70600000000002</v>
      </c>
      <c r="M19" s="3">
        <v>137.33600000000001</v>
      </c>
      <c r="N19" s="3">
        <v>147.96600000000001</v>
      </c>
    </row>
    <row r="20" spans="1:14" x14ac:dyDescent="0.25">
      <c r="C20" s="7">
        <f>21*C19/$B19</f>
        <v>38.338588235294125</v>
      </c>
      <c r="D20" s="7">
        <f t="shared" ref="D20:N20" si="4">21*D19/$B19</f>
        <v>51.469764705882348</v>
      </c>
      <c r="E20" s="7">
        <f t="shared" si="4"/>
        <v>64.600941176470599</v>
      </c>
      <c r="F20" s="7">
        <f t="shared" si="4"/>
        <v>77.732117647058828</v>
      </c>
      <c r="G20" s="7">
        <f t="shared" si="4"/>
        <v>90.863294117647058</v>
      </c>
      <c r="H20" s="7">
        <f t="shared" si="4"/>
        <v>103.9944705882353</v>
      </c>
      <c r="I20" s="7">
        <f t="shared" si="4"/>
        <v>117.12564705882353</v>
      </c>
      <c r="J20" s="7">
        <f t="shared" si="4"/>
        <v>130.25682352941178</v>
      </c>
      <c r="K20" s="7">
        <f t="shared" si="4"/>
        <v>143.38800000000001</v>
      </c>
      <c r="L20" s="7">
        <f t="shared" si="4"/>
        <v>156.51917647058826</v>
      </c>
      <c r="M20" s="7">
        <f t="shared" si="4"/>
        <v>169.65035294117649</v>
      </c>
      <c r="N20" s="7">
        <f t="shared" si="4"/>
        <v>182.78152941176472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2.5</v>
      </c>
      <c r="D22" s="3">
        <v>2.5</v>
      </c>
      <c r="E22" s="3">
        <v>2.5</v>
      </c>
      <c r="F22" s="3">
        <v>2.5</v>
      </c>
      <c r="G22" s="3">
        <v>6</v>
      </c>
    </row>
    <row r="23" spans="1:14" x14ac:dyDescent="0.25">
      <c r="C23" s="7">
        <f>21*C22/$B22</f>
        <v>3.28125</v>
      </c>
      <c r="D23" s="7">
        <f>21*D22/$B22</f>
        <v>3.28125</v>
      </c>
      <c r="E23" s="7">
        <f>21*E22/$B22</f>
        <v>3.28125</v>
      </c>
      <c r="F23" s="7">
        <f>21*F22/$B22</f>
        <v>3.28125</v>
      </c>
      <c r="G23" s="7">
        <f>21*G22/$B22</f>
        <v>7.875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12</v>
      </c>
      <c r="D25" s="3">
        <v>13</v>
      </c>
    </row>
    <row r="26" spans="1:14" x14ac:dyDescent="0.25">
      <c r="C26" s="7">
        <f>21*C25/$B25</f>
        <v>11.454545454545455</v>
      </c>
      <c r="D26" s="7">
        <f>21*D25/$B25</f>
        <v>12.409090909090908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89FAC-C611-47D6-8EF5-CBF481185D75}">
  <dimension ref="A1:R26"/>
  <sheetViews>
    <sheetView workbookViewId="0">
      <selection activeCell="C13" sqref="C13:H13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5703125" bestFit="1" customWidth="1"/>
  </cols>
  <sheetData>
    <row r="1" spans="1:18" x14ac:dyDescent="0.25">
      <c r="A1" t="s">
        <v>26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4.8634285714285754</v>
      </c>
      <c r="D3" s="3">
        <v>6.2596714285714343</v>
      </c>
      <c r="E3" s="3">
        <v>7.6559142857142923</v>
      </c>
      <c r="F3" s="3">
        <v>9.0521571428571512</v>
      </c>
      <c r="G3" s="3">
        <v>10.44840000000001</v>
      </c>
      <c r="H3" s="3">
        <v>11.844642857142867</v>
      </c>
      <c r="I3" s="3">
        <v>13.240885714285726</v>
      </c>
      <c r="J3" s="3">
        <v>14.637128571428585</v>
      </c>
      <c r="K3" s="3">
        <v>16.033371428571442</v>
      </c>
    </row>
    <row r="4" spans="1:18" x14ac:dyDescent="0.25">
      <c r="C4" s="7">
        <f>21*C3/$B3</f>
        <v>6.0077647058823587</v>
      </c>
      <c r="D4" s="7">
        <f t="shared" ref="D4:K4" si="0">21*D3/$B3</f>
        <v>7.7325352941176542</v>
      </c>
      <c r="E4" s="7">
        <f t="shared" si="0"/>
        <v>9.4573058823529497</v>
      </c>
      <c r="F4" s="7">
        <f t="shared" si="0"/>
        <v>11.182076470588246</v>
      </c>
      <c r="G4" s="7">
        <f t="shared" si="0"/>
        <v>12.906847058823542</v>
      </c>
      <c r="H4" s="7">
        <f t="shared" si="0"/>
        <v>14.631617647058835</v>
      </c>
      <c r="I4" s="7">
        <f t="shared" si="0"/>
        <v>16.356388235294133</v>
      </c>
      <c r="J4" s="7">
        <f t="shared" si="0"/>
        <v>18.081158823529428</v>
      </c>
      <c r="K4" s="7">
        <f t="shared" si="0"/>
        <v>19.805929411764723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86</v>
      </c>
      <c r="I6" s="3">
        <v>92</v>
      </c>
      <c r="J6" s="3">
        <v>104</v>
      </c>
      <c r="K6" s="3">
        <v>115</v>
      </c>
      <c r="L6" s="3">
        <v>115</v>
      </c>
      <c r="M6" s="3">
        <v>115</v>
      </c>
      <c r="N6" s="3">
        <v>115</v>
      </c>
      <c r="O6" s="3">
        <v>115</v>
      </c>
      <c r="P6" s="3">
        <v>115</v>
      </c>
      <c r="Q6" s="3">
        <v>115</v>
      </c>
      <c r="R6" s="3">
        <v>115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106.23529411764706</v>
      </c>
      <c r="I7" s="7">
        <f t="shared" si="1"/>
        <v>113.64705882352941</v>
      </c>
      <c r="J7" s="7">
        <f t="shared" si="1"/>
        <v>128.47058823529412</v>
      </c>
      <c r="K7" s="7">
        <f t="shared" si="1"/>
        <v>142.05882352941177</v>
      </c>
      <c r="L7" s="7">
        <f t="shared" si="1"/>
        <v>142.05882352941177</v>
      </c>
      <c r="M7" s="7">
        <f t="shared" si="1"/>
        <v>142.05882352941177</v>
      </c>
      <c r="N7" s="7">
        <f t="shared" si="1"/>
        <v>142.05882352941177</v>
      </c>
      <c r="O7" s="7">
        <f t="shared" si="1"/>
        <v>142.05882352941177</v>
      </c>
      <c r="P7" s="7">
        <f t="shared" si="1"/>
        <v>142.05882352941177</v>
      </c>
      <c r="Q7" s="7">
        <f t="shared" si="1"/>
        <v>142.05882352941177</v>
      </c>
      <c r="R7" s="7">
        <f t="shared" si="1"/>
        <v>142.05882352941177</v>
      </c>
    </row>
    <row r="8" spans="1:18" x14ac:dyDescent="0.25">
      <c r="A8" t="s">
        <v>69</v>
      </c>
      <c r="B8" s="3">
        <v>17</v>
      </c>
      <c r="C8" s="3">
        <v>76.099999999999994</v>
      </c>
      <c r="D8" s="3"/>
      <c r="E8" s="3">
        <v>76.099999999999994</v>
      </c>
      <c r="F8" s="3"/>
      <c r="G8" s="3">
        <v>90.1</v>
      </c>
      <c r="H8" s="3"/>
      <c r="I8" s="3"/>
      <c r="J8" s="3"/>
      <c r="K8" s="3"/>
      <c r="L8" s="3"/>
      <c r="M8" s="3">
        <v>230.1</v>
      </c>
      <c r="N8" s="3"/>
      <c r="O8" s="3"/>
      <c r="P8" s="3"/>
      <c r="Q8" s="3"/>
      <c r="R8" s="3"/>
    </row>
    <row r="9" spans="1:18" x14ac:dyDescent="0.25">
      <c r="C9" s="7">
        <f>21*C8/$B8</f>
        <v>94.005882352941171</v>
      </c>
      <c r="D9" s="7"/>
      <c r="E9" s="7">
        <f>21*E8/$B8</f>
        <v>94.005882352941171</v>
      </c>
      <c r="F9" s="7"/>
      <c r="G9" s="7">
        <f>21*G8/$B8</f>
        <v>111.3</v>
      </c>
      <c r="H9" s="7"/>
      <c r="I9" s="7"/>
      <c r="J9" s="7"/>
      <c r="K9" s="7"/>
      <c r="L9" s="7"/>
      <c r="M9" s="7">
        <f>21*M8/$B8</f>
        <v>284.24117647058819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152.1</v>
      </c>
      <c r="D10" s="3"/>
      <c r="E10" s="3">
        <v>152.1</v>
      </c>
      <c r="F10" s="3"/>
      <c r="G10" s="3"/>
      <c r="H10" s="3"/>
      <c r="I10" s="3">
        <v>152.1</v>
      </c>
      <c r="J10" s="3"/>
      <c r="K10" s="3"/>
      <c r="L10" s="3">
        <v>219.7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187.88823529411764</v>
      </c>
      <c r="D11" s="7"/>
      <c r="E11" s="7">
        <f>21*E10/$B10</f>
        <v>187.88823529411764</v>
      </c>
      <c r="F11" s="7"/>
      <c r="G11" s="7"/>
      <c r="H11" s="7"/>
      <c r="I11" s="7">
        <f>21*I10/$B10</f>
        <v>187.88823529411764</v>
      </c>
      <c r="J11" s="7"/>
      <c r="K11" s="7"/>
      <c r="L11" s="7">
        <f>21*L10/$B10</f>
        <v>271.39411764705881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18</v>
      </c>
      <c r="D13" s="3">
        <v>21</v>
      </c>
      <c r="E13" s="3">
        <v>23</v>
      </c>
      <c r="F13" s="3">
        <v>26</v>
      </c>
      <c r="G13" s="3">
        <v>34</v>
      </c>
      <c r="H13" s="3">
        <v>40</v>
      </c>
    </row>
    <row r="14" spans="1:18" x14ac:dyDescent="0.25">
      <c r="C14" s="7">
        <f t="shared" ref="C14:H14" si="2">21*C13/$B13</f>
        <v>22.235294117647058</v>
      </c>
      <c r="D14" s="7">
        <f t="shared" si="2"/>
        <v>25.941176470588236</v>
      </c>
      <c r="E14" s="7">
        <f t="shared" si="2"/>
        <v>28.411764705882351</v>
      </c>
      <c r="F14" s="7">
        <f t="shared" si="2"/>
        <v>32.117647058823529</v>
      </c>
      <c r="G14" s="7">
        <f t="shared" si="2"/>
        <v>42</v>
      </c>
      <c r="H14" s="7">
        <f t="shared" si="2"/>
        <v>49.411764705882355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53.7395</v>
      </c>
      <c r="D16" s="3">
        <v>61.507399999999997</v>
      </c>
      <c r="E16" s="3">
        <v>66.686000000000007</v>
      </c>
      <c r="F16" s="3">
        <v>77.043199999999999</v>
      </c>
      <c r="G16" s="3">
        <v>101.21000000000001</v>
      </c>
      <c r="H16" s="3">
        <v>118.47200000000001</v>
      </c>
    </row>
    <row r="17" spans="1:14" x14ac:dyDescent="0.25">
      <c r="C17" s="7">
        <f t="shared" ref="C17:H17" si="3">21*C16/$B16</f>
        <v>66.384088235294129</v>
      </c>
      <c r="D17" s="7">
        <f t="shared" si="3"/>
        <v>75.979729411764694</v>
      </c>
      <c r="E17" s="7">
        <f t="shared" si="3"/>
        <v>82.37682352941178</v>
      </c>
      <c r="F17" s="7">
        <f t="shared" si="3"/>
        <v>95.171011764705881</v>
      </c>
      <c r="G17" s="7">
        <f t="shared" si="3"/>
        <v>125.02411764705884</v>
      </c>
      <c r="H17" s="7">
        <f t="shared" si="3"/>
        <v>146.34776470588235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194.81</v>
      </c>
      <c r="D19" s="3">
        <v>206.86399999999998</v>
      </c>
      <c r="E19" s="3">
        <v>218.91800000000001</v>
      </c>
      <c r="F19" s="3">
        <v>230.97199999999998</v>
      </c>
      <c r="G19" s="3">
        <v>243.02600000000001</v>
      </c>
      <c r="H19" s="3">
        <v>255.07999999999998</v>
      </c>
      <c r="I19" s="3">
        <v>267.13400000000001</v>
      </c>
      <c r="J19" s="3">
        <v>279.18799999999999</v>
      </c>
      <c r="K19" s="3">
        <v>291.24199999999996</v>
      </c>
      <c r="L19" s="3">
        <v>303.29599999999999</v>
      </c>
      <c r="M19" s="3">
        <v>315.35000000000002</v>
      </c>
      <c r="N19" s="3">
        <v>327.404</v>
      </c>
    </row>
    <row r="20" spans="1:14" x14ac:dyDescent="0.25">
      <c r="C20" s="7">
        <f>21*C19/$B19</f>
        <v>240.64764705882354</v>
      </c>
      <c r="D20" s="7">
        <f t="shared" ref="D20:N20" si="4">21*D19/$B19</f>
        <v>255.53788235294112</v>
      </c>
      <c r="E20" s="7">
        <f t="shared" si="4"/>
        <v>270.42811764705885</v>
      </c>
      <c r="F20" s="7">
        <f t="shared" si="4"/>
        <v>285.31835294117644</v>
      </c>
      <c r="G20" s="7">
        <f t="shared" si="4"/>
        <v>300.20858823529414</v>
      </c>
      <c r="H20" s="7">
        <f t="shared" si="4"/>
        <v>315.09882352941173</v>
      </c>
      <c r="I20" s="7">
        <f t="shared" si="4"/>
        <v>329.98905882352943</v>
      </c>
      <c r="J20" s="7">
        <f t="shared" si="4"/>
        <v>344.87929411764702</v>
      </c>
      <c r="K20" s="7">
        <f t="shared" si="4"/>
        <v>359.76952941176467</v>
      </c>
      <c r="L20" s="7">
        <f t="shared" si="4"/>
        <v>374.65976470588231</v>
      </c>
      <c r="M20" s="7">
        <f t="shared" si="4"/>
        <v>389.55</v>
      </c>
      <c r="N20" s="7">
        <f t="shared" si="4"/>
        <v>404.44023529411766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32</v>
      </c>
      <c r="D22" s="3">
        <v>32</v>
      </c>
      <c r="E22" s="3">
        <v>35</v>
      </c>
      <c r="F22" s="3">
        <v>37</v>
      </c>
      <c r="G22" s="3">
        <v>41</v>
      </c>
    </row>
    <row r="23" spans="1:14" x14ac:dyDescent="0.25">
      <c r="C23" s="7">
        <f>21*C22/$B22</f>
        <v>42</v>
      </c>
      <c r="D23" s="7">
        <f>21*D22/$B22</f>
        <v>42</v>
      </c>
      <c r="E23" s="7">
        <f>21*E22/$B22</f>
        <v>45.9375</v>
      </c>
      <c r="F23" s="7">
        <f>21*F22/$B22</f>
        <v>48.5625</v>
      </c>
      <c r="G23" s="7">
        <f>21*G22/$B22</f>
        <v>53.8125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224</v>
      </c>
      <c r="D25" s="3">
        <v>523</v>
      </c>
    </row>
    <row r="26" spans="1:14" x14ac:dyDescent="0.25">
      <c r="C26" s="7">
        <f>21*C25/$B25</f>
        <v>213.81818181818181</v>
      </c>
      <c r="D26" s="7">
        <f>21*D25/$B25</f>
        <v>499.22727272727275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2C20-8627-480A-AF53-8D7476AB17FA}">
  <dimension ref="A1:R26"/>
  <sheetViews>
    <sheetView workbookViewId="0">
      <selection activeCell="H30" sqref="H30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5703125" bestFit="1" customWidth="1"/>
  </cols>
  <sheetData>
    <row r="1" spans="1:18" x14ac:dyDescent="0.25">
      <c r="A1" t="s">
        <v>26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8" x14ac:dyDescent="0.25">
      <c r="C4" s="7">
        <f>21*C3/$B3</f>
        <v>0</v>
      </c>
      <c r="D4" s="7">
        <f t="shared" ref="D4:K4" si="0">21*D3/$B3</f>
        <v>0</v>
      </c>
      <c r="E4" s="7">
        <f t="shared" si="0"/>
        <v>0</v>
      </c>
      <c r="F4" s="7">
        <f t="shared" si="0"/>
        <v>0</v>
      </c>
      <c r="G4" s="7">
        <f t="shared" si="0"/>
        <v>0</v>
      </c>
      <c r="H4" s="7">
        <f t="shared" si="0"/>
        <v>0</v>
      </c>
      <c r="I4" s="7">
        <f t="shared" si="0"/>
        <v>0</v>
      </c>
      <c r="J4" s="7">
        <f t="shared" si="0"/>
        <v>0</v>
      </c>
      <c r="K4" s="7">
        <f t="shared" si="0"/>
        <v>0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439</v>
      </c>
      <c r="I6" s="3">
        <v>472</v>
      </c>
      <c r="J6" s="3">
        <v>529</v>
      </c>
      <c r="K6" s="3">
        <v>587</v>
      </c>
      <c r="L6" s="3">
        <v>587</v>
      </c>
      <c r="M6" s="3">
        <v>587</v>
      </c>
      <c r="N6" s="3">
        <v>587</v>
      </c>
      <c r="O6" s="3">
        <v>587</v>
      </c>
      <c r="P6" s="3">
        <v>587</v>
      </c>
      <c r="Q6" s="3">
        <v>587</v>
      </c>
      <c r="R6" s="3">
        <v>587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542.29411764705878</v>
      </c>
      <c r="I7" s="7">
        <f t="shared" si="1"/>
        <v>583.05882352941171</v>
      </c>
      <c r="J7" s="7">
        <f t="shared" si="1"/>
        <v>653.47058823529414</v>
      </c>
      <c r="K7" s="7">
        <f t="shared" si="1"/>
        <v>725.11764705882354</v>
      </c>
      <c r="L7" s="7">
        <f t="shared" si="1"/>
        <v>725.11764705882354</v>
      </c>
      <c r="M7" s="7">
        <f t="shared" si="1"/>
        <v>725.11764705882354</v>
      </c>
      <c r="N7" s="7">
        <f t="shared" si="1"/>
        <v>725.11764705882354</v>
      </c>
      <c r="O7" s="7">
        <f t="shared" si="1"/>
        <v>725.11764705882354</v>
      </c>
      <c r="P7" s="7">
        <f t="shared" si="1"/>
        <v>725.11764705882354</v>
      </c>
      <c r="Q7" s="7">
        <f t="shared" si="1"/>
        <v>725.11764705882354</v>
      </c>
      <c r="R7" s="7">
        <f t="shared" si="1"/>
        <v>725.11764705882354</v>
      </c>
    </row>
    <row r="8" spans="1:18" x14ac:dyDescent="0.25">
      <c r="A8" t="s">
        <v>69</v>
      </c>
      <c r="B8" s="3">
        <v>17</v>
      </c>
      <c r="C8" s="3">
        <v>515.6</v>
      </c>
      <c r="D8" s="3"/>
      <c r="E8" s="3">
        <v>515.6</v>
      </c>
      <c r="F8" s="3"/>
      <c r="G8" s="3">
        <v>620.4</v>
      </c>
      <c r="H8" s="3"/>
      <c r="I8" s="3"/>
      <c r="J8" s="3"/>
      <c r="K8" s="3"/>
      <c r="L8" s="3"/>
      <c r="M8" s="3">
        <v>779.3</v>
      </c>
      <c r="N8" s="3"/>
      <c r="O8" s="3"/>
      <c r="P8" s="3"/>
      <c r="Q8" s="3"/>
      <c r="R8" s="3"/>
    </row>
    <row r="9" spans="1:18" x14ac:dyDescent="0.25">
      <c r="C9" s="7">
        <f>21*C8/$B8</f>
        <v>636.9176470588236</v>
      </c>
      <c r="D9" s="7"/>
      <c r="E9" s="7">
        <f>21*E8/$B8</f>
        <v>636.9176470588236</v>
      </c>
      <c r="F9" s="7"/>
      <c r="G9" s="7">
        <f>21*G8/$B8</f>
        <v>766.37647058823529</v>
      </c>
      <c r="H9" s="7"/>
      <c r="I9" s="7"/>
      <c r="J9" s="7"/>
      <c r="K9" s="7"/>
      <c r="L9" s="7"/>
      <c r="M9" s="7">
        <f>21*M8/$B8</f>
        <v>962.66470588235291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1031.3</v>
      </c>
      <c r="D10" s="3"/>
      <c r="E10" s="3">
        <v>1031.3</v>
      </c>
      <c r="F10" s="3"/>
      <c r="G10" s="3"/>
      <c r="H10" s="3"/>
      <c r="I10" s="3">
        <v>1031.3</v>
      </c>
      <c r="J10" s="3"/>
      <c r="K10" s="3"/>
      <c r="L10" s="3">
        <v>1025.5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1273.9588235294118</v>
      </c>
      <c r="D11" s="7"/>
      <c r="E11" s="7">
        <f>21*E10/$B10</f>
        <v>1273.9588235294118</v>
      </c>
      <c r="F11" s="7"/>
      <c r="G11" s="7"/>
      <c r="H11" s="7"/>
      <c r="I11" s="7">
        <f>21*I10/$B10</f>
        <v>1273.9588235294118</v>
      </c>
      <c r="J11" s="7"/>
      <c r="K11" s="7"/>
      <c r="L11" s="7">
        <f>21*L10/$B10</f>
        <v>1266.7941176470588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18" x14ac:dyDescent="0.25">
      <c r="C14" s="7">
        <f t="shared" ref="C14:H14" si="2">21*C13/$B13</f>
        <v>0</v>
      </c>
      <c r="D14" s="7">
        <f t="shared" si="2"/>
        <v>0</v>
      </c>
      <c r="E14" s="7">
        <f t="shared" si="2"/>
        <v>0</v>
      </c>
      <c r="F14" s="7">
        <f t="shared" si="2"/>
        <v>0</v>
      </c>
      <c r="G14" s="7">
        <f t="shared" si="2"/>
        <v>0</v>
      </c>
      <c r="H14" s="7">
        <f t="shared" si="2"/>
        <v>0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224</v>
      </c>
      <c r="D16" s="3">
        <v>224</v>
      </c>
      <c r="E16" s="3">
        <v>224</v>
      </c>
      <c r="F16" s="3">
        <v>224</v>
      </c>
      <c r="G16" s="3">
        <v>224</v>
      </c>
      <c r="H16" s="3">
        <v>224</v>
      </c>
    </row>
    <row r="17" spans="1:14" x14ac:dyDescent="0.25">
      <c r="C17" s="7">
        <f t="shared" ref="C17:H17" si="3">21*C16/$B16</f>
        <v>276.70588235294116</v>
      </c>
      <c r="D17" s="7">
        <f t="shared" si="3"/>
        <v>276.70588235294116</v>
      </c>
      <c r="E17" s="7">
        <f t="shared" si="3"/>
        <v>276.70588235294116</v>
      </c>
      <c r="F17" s="7">
        <f t="shared" si="3"/>
        <v>276.70588235294116</v>
      </c>
      <c r="G17" s="7">
        <f t="shared" si="3"/>
        <v>276.70588235294116</v>
      </c>
      <c r="H17" s="7">
        <f t="shared" si="3"/>
        <v>276.70588235294116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549.33000000000004</v>
      </c>
      <c r="D19" s="3">
        <v>577.27600000000007</v>
      </c>
      <c r="E19" s="3">
        <v>605.22199999999998</v>
      </c>
      <c r="F19" s="3">
        <v>633.16800000000001</v>
      </c>
      <c r="G19" s="3">
        <v>661.11400000000003</v>
      </c>
      <c r="H19" s="3">
        <v>689.06000000000006</v>
      </c>
      <c r="I19" s="3">
        <v>717.00600000000009</v>
      </c>
      <c r="J19" s="3">
        <v>744.952</v>
      </c>
      <c r="K19" s="3">
        <v>772.89800000000002</v>
      </c>
      <c r="L19" s="3">
        <v>800.84400000000005</v>
      </c>
      <c r="M19" s="3">
        <v>828.79</v>
      </c>
      <c r="N19" s="3">
        <v>856.7360000000001</v>
      </c>
    </row>
    <row r="20" spans="1:14" x14ac:dyDescent="0.25">
      <c r="C20" s="7">
        <f>21*C19/$B19</f>
        <v>678.58411764705886</v>
      </c>
      <c r="D20" s="7">
        <f t="shared" ref="D20:N20" si="4">21*D19/$B19</f>
        <v>713.10564705882371</v>
      </c>
      <c r="E20" s="7">
        <f t="shared" si="4"/>
        <v>747.62717647058821</v>
      </c>
      <c r="F20" s="7">
        <f t="shared" si="4"/>
        <v>782.14870588235294</v>
      </c>
      <c r="G20" s="7">
        <f t="shared" si="4"/>
        <v>816.67023529411767</v>
      </c>
      <c r="H20" s="7">
        <f t="shared" si="4"/>
        <v>851.19176470588252</v>
      </c>
      <c r="I20" s="7">
        <f t="shared" si="4"/>
        <v>885.71329411764714</v>
      </c>
      <c r="J20" s="7">
        <f t="shared" si="4"/>
        <v>920.23482352941176</v>
      </c>
      <c r="K20" s="7">
        <f t="shared" si="4"/>
        <v>954.75635294117649</v>
      </c>
      <c r="L20" s="7">
        <f t="shared" si="4"/>
        <v>989.27788235294133</v>
      </c>
      <c r="M20" s="7">
        <f t="shared" si="4"/>
        <v>1023.7994117647058</v>
      </c>
      <c r="N20" s="7">
        <f t="shared" si="4"/>
        <v>1058.3209411764708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175</v>
      </c>
      <c r="D22" s="3">
        <v>175</v>
      </c>
      <c r="E22" s="3">
        <v>195</v>
      </c>
      <c r="F22" s="3">
        <v>216</v>
      </c>
      <c r="G22" s="3">
        <v>240</v>
      </c>
    </row>
    <row r="23" spans="1:14" x14ac:dyDescent="0.25">
      <c r="C23" s="7">
        <f>21*C22/$B22</f>
        <v>229.6875</v>
      </c>
      <c r="D23" s="7">
        <f>21*D22/$B22</f>
        <v>229.6875</v>
      </c>
      <c r="E23" s="7">
        <f>21*E22/$B22</f>
        <v>255.9375</v>
      </c>
      <c r="F23" s="7">
        <f>21*F22/$B22</f>
        <v>283.5</v>
      </c>
      <c r="G23" s="7">
        <f>21*G22/$B22</f>
        <v>315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0</v>
      </c>
      <c r="D25" s="3">
        <v>0</v>
      </c>
    </row>
    <row r="26" spans="1:14" x14ac:dyDescent="0.25">
      <c r="C26" s="7">
        <f>21*C25/$B25</f>
        <v>0</v>
      </c>
      <c r="D26" s="7">
        <f>21*D25/$B25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Results</vt:lpstr>
      <vt:lpstr>Key</vt:lpstr>
      <vt:lpstr>Calculate_cap_emi</vt:lpstr>
      <vt:lpstr>Manufacture</vt:lpstr>
      <vt:lpstr>Distribution</vt:lpstr>
      <vt:lpstr>Installation</vt:lpstr>
      <vt:lpstr>EOL</vt:lpstr>
      <vt:lpstr>Other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Gallardo Ocampo</dc:creator>
  <cp:lastModifiedBy>Patricio Gallardo Ocampo</cp:lastModifiedBy>
  <dcterms:created xsi:type="dcterms:W3CDTF">2025-06-10T23:06:49Z</dcterms:created>
  <dcterms:modified xsi:type="dcterms:W3CDTF">2025-07-29T03:49:58Z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b2326c-f811-4ccc-abcb-1b955c303c2e_Enabled">
    <vt:lpwstr>true</vt:lpwstr>
  </property>
  <property fmtid="{D5CDD505-2E9C-101B-9397-08002B2CF9AE}" pid="3" name="MSIP_Label_d2b2326c-f811-4ccc-abcb-1b955c303c2e_SetDate">
    <vt:lpwstr>2025-06-10T23:44:03Z</vt:lpwstr>
  </property>
  <property fmtid="{D5CDD505-2E9C-101B-9397-08002B2CF9AE}" pid="4" name="MSIP_Label_d2b2326c-f811-4ccc-abcb-1b955c303c2e_Method">
    <vt:lpwstr>Standard</vt:lpwstr>
  </property>
  <property fmtid="{D5CDD505-2E9C-101B-9397-08002B2CF9AE}" pid="5" name="MSIP_Label_d2b2326c-f811-4ccc-abcb-1b955c303c2e_Name">
    <vt:lpwstr>In-Confidence</vt:lpwstr>
  </property>
  <property fmtid="{D5CDD505-2E9C-101B-9397-08002B2CF9AE}" pid="6" name="MSIP_Label_d2b2326c-f811-4ccc-abcb-1b955c303c2e_SiteId">
    <vt:lpwstr>dc781727-710e-4855-bc4c-690266a1b551</vt:lpwstr>
  </property>
  <property fmtid="{D5CDD505-2E9C-101B-9397-08002B2CF9AE}" pid="7" name="MSIP_Label_d2b2326c-f811-4ccc-abcb-1b955c303c2e_ActionId">
    <vt:lpwstr>2353f142-571f-419d-9a3a-777b8ea8d2d5</vt:lpwstr>
  </property>
  <property fmtid="{D5CDD505-2E9C-101B-9397-08002B2CF9AE}" pid="8" name="MSIP_Label_d2b2326c-f811-4ccc-abcb-1b955c303c2e_ContentBits">
    <vt:lpwstr>2</vt:lpwstr>
  </property>
  <property fmtid="{D5CDD505-2E9C-101B-9397-08002B2CF9AE}" pid="9" name="MSIP_Label_d2b2326c-f811-4ccc-abcb-1b955c303c2e_Tag">
    <vt:lpwstr>10, 3, 0, 1</vt:lpwstr>
  </property>
</Properties>
</file>