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CA_SWH_LCA\EECA_SWH_LCA\EECA_SWH_LCA\excel\"/>
    </mc:Choice>
  </mc:AlternateContent>
  <xr:revisionPtr revIDLastSave="0" documentId="13_ncr:1_{B5A2E6B9-8E7B-4314-BBDE-8EAC04F32545}" xr6:coauthVersionLast="47" xr6:coauthVersionMax="47" xr10:uidLastSave="{00000000-0000-0000-0000-000000000000}"/>
  <bookViews>
    <workbookView xWindow="28680" yWindow="-120" windowWidth="25440" windowHeight="15390" activeTab="5" xr2:uid="{27AF100B-5109-46AD-9AE0-EF3B7EF58B86}"/>
  </bookViews>
  <sheets>
    <sheet name="Manufacture" sheetId="1" r:id="rId1"/>
    <sheet name="Transport" sheetId="5" r:id="rId2"/>
    <sheet name="Installation" sheetId="4" r:id="rId3"/>
    <sheet name="B2-B5" sheetId="7" r:id="rId4"/>
    <sheet name="EOL" sheetId="6" r:id="rId5"/>
    <sheet name="RefrigSenB2-B5" sheetId="9" r:id="rId6"/>
    <sheet name="RefrigSenEOL" sheetId="10" r:id="rId7"/>
    <sheet name="Key" sheetId="2" r:id="rId8"/>
    <sheet name="weight" sheetId="8" r:id="rId9"/>
    <sheet name="Notes" sheetId="11" r:id="rId10"/>
    <sheet name="Manufacture MJ" sheetId="12" r:id="rId11"/>
    <sheet name="Sheet1" sheetId="17" r:id="rId12"/>
    <sheet name="Transport MJ" sheetId="13" r:id="rId13"/>
    <sheet name="Installation MJ" sheetId="14" r:id="rId14"/>
    <sheet name="B2-B5 MJ" sheetId="15" r:id="rId15"/>
    <sheet name="EOL MJ" sheetId="16" r:id="rId16"/>
  </sheets>
  <definedNames>
    <definedName name="SHIP_DWR_SHDWBUF_em_t">Key!$H$27</definedName>
    <definedName name="ship_MJ_kg_other">Key!$I$33</definedName>
    <definedName name="ship_MJ_kg_tank">Key!$H$33</definedName>
    <definedName name="SHIP_OTHER_em_t">Key!$I$27</definedName>
    <definedName name="TRUCK_em_t">Key!$I$28</definedName>
    <definedName name="truck_MJ_kg_other">Key!$I$34</definedName>
    <definedName name="truck_MJ_kg_tank">Key!$H$34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G21" i="13" l="1"/>
  <c r="F21" i="13"/>
  <c r="E21" i="13"/>
  <c r="D21" i="13"/>
  <c r="C21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H15" i="13"/>
  <c r="G15" i="13"/>
  <c r="F15" i="13"/>
  <c r="E15" i="13"/>
  <c r="D15" i="13"/>
  <c r="C15" i="13"/>
  <c r="D24" i="13"/>
  <c r="C24" i="13"/>
  <c r="H12" i="13"/>
  <c r="G12" i="13"/>
  <c r="F12" i="13"/>
  <c r="E12" i="13"/>
  <c r="D12" i="13"/>
  <c r="C12" i="13"/>
  <c r="L8" i="13"/>
  <c r="I8" i="13"/>
  <c r="E8" i="13"/>
  <c r="C8" i="13"/>
  <c r="M7" i="13"/>
  <c r="G7" i="13"/>
  <c r="E7" i="13"/>
  <c r="C7" i="13"/>
  <c r="R6" i="13"/>
  <c r="Q6" i="13"/>
  <c r="P6" i="13"/>
  <c r="O6" i="13"/>
  <c r="N6" i="13"/>
  <c r="M6" i="13"/>
  <c r="L6" i="13"/>
  <c r="K6" i="13"/>
  <c r="J6" i="13"/>
  <c r="I6" i="13"/>
  <c r="H6" i="13"/>
  <c r="K3" i="13"/>
  <c r="J3" i="13"/>
  <c r="I3" i="13"/>
  <c r="H3" i="13"/>
  <c r="G3" i="13"/>
  <c r="F3" i="13"/>
  <c r="E3" i="13"/>
  <c r="D3" i="13"/>
  <c r="C3" i="13"/>
  <c r="D20" i="13"/>
  <c r="E20" i="13" s="1"/>
  <c r="F20" i="13" s="1"/>
  <c r="G20" i="13" s="1"/>
  <c r="F17" i="13"/>
  <c r="G17" i="13" s="1"/>
  <c r="H17" i="13" s="1"/>
  <c r="I17" i="13" s="1"/>
  <c r="J17" i="13" s="1"/>
  <c r="K17" i="13" s="1"/>
  <c r="L17" i="13" s="1"/>
  <c r="M17" i="13" s="1"/>
  <c r="N17" i="13" s="1"/>
  <c r="E17" i="13"/>
  <c r="H14" i="13"/>
  <c r="F14" i="13"/>
  <c r="D14" i="13"/>
  <c r="H11" i="13"/>
  <c r="F11" i="13"/>
  <c r="D11" i="13"/>
  <c r="J5" i="13"/>
  <c r="K5" i="13" s="1"/>
  <c r="L5" i="13" s="1"/>
  <c r="M5" i="13" s="1"/>
  <c r="N5" i="13" s="1"/>
  <c r="O5" i="13" s="1"/>
  <c r="P5" i="13" s="1"/>
  <c r="Q5" i="13" s="1"/>
  <c r="R5" i="13" s="1"/>
  <c r="I34" i="2"/>
  <c r="H34" i="2"/>
  <c r="I33" i="2"/>
  <c r="H33" i="2"/>
  <c r="D20" i="16"/>
  <c r="E20" i="16" s="1"/>
  <c r="F20" i="16" s="1"/>
  <c r="G20" i="16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D20" i="15"/>
  <c r="E20" i="15" s="1"/>
  <c r="F20" i="15" s="1"/>
  <c r="G20" i="15" s="1"/>
  <c r="E17" i="15"/>
  <c r="F17" i="15" s="1"/>
  <c r="G17" i="15" s="1"/>
  <c r="H17" i="15" s="1"/>
  <c r="I17" i="15" s="1"/>
  <c r="J17" i="15" s="1"/>
  <c r="K17" i="15" s="1"/>
  <c r="L17" i="15" s="1"/>
  <c r="M17" i="15" s="1"/>
  <c r="N17" i="15" s="1"/>
  <c r="E20" i="14"/>
  <c r="F20" i="14" s="1"/>
  <c r="G20" i="14" s="1"/>
  <c r="D20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I3" i="1" l="1"/>
  <c r="H3" i="1"/>
  <c r="G3" i="1"/>
  <c r="F3" i="1"/>
  <c r="K3" i="1" s="1"/>
  <c r="G3" i="4" l="1"/>
  <c r="F3" i="4"/>
  <c r="K3" i="4" s="1"/>
  <c r="H3" i="4"/>
  <c r="I3" i="4"/>
  <c r="J3" i="1"/>
  <c r="J3" i="4" l="1"/>
  <c r="I3" i="8" l="1"/>
  <c r="H3" i="8"/>
  <c r="G3" i="8"/>
  <c r="F3" i="8"/>
  <c r="K3" i="8" s="1"/>
  <c r="J3" i="8" l="1"/>
  <c r="I3" i="15" l="1"/>
  <c r="H3" i="15"/>
  <c r="G3" i="15"/>
  <c r="F3" i="15"/>
  <c r="K3" i="15" s="1"/>
  <c r="K3" i="12"/>
  <c r="J3" i="12"/>
  <c r="I3" i="12"/>
  <c r="H3" i="12"/>
  <c r="G3" i="12"/>
  <c r="F3" i="12"/>
  <c r="G3" i="16" l="1"/>
  <c r="F3" i="16"/>
  <c r="K3" i="16" s="1"/>
  <c r="H3" i="16"/>
  <c r="I3" i="16"/>
  <c r="J3" i="15"/>
  <c r="F3" i="14"/>
  <c r="K3" i="14" s="1"/>
  <c r="G3" i="14"/>
  <c r="H3" i="14"/>
  <c r="I3" i="14"/>
  <c r="J3" i="14"/>
  <c r="J3" i="16" l="1"/>
  <c r="I3" i="6" l="1"/>
  <c r="H3" i="6"/>
  <c r="G3" i="6"/>
  <c r="F3" i="6"/>
  <c r="J3" i="6" s="1"/>
  <c r="H14" i="16"/>
  <c r="F14" i="16"/>
  <c r="D14" i="16"/>
  <c r="H11" i="16"/>
  <c r="F11" i="16"/>
  <c r="D11" i="16"/>
  <c r="J5" i="16"/>
  <c r="K5" i="16" s="1"/>
  <c r="L5" i="16" s="1"/>
  <c r="M5" i="16" s="1"/>
  <c r="N5" i="16" s="1"/>
  <c r="O5" i="16" s="1"/>
  <c r="H14" i="15"/>
  <c r="F14" i="15"/>
  <c r="D14" i="15"/>
  <c r="H11" i="15"/>
  <c r="F11" i="15"/>
  <c r="D11" i="15"/>
  <c r="J5" i="15"/>
  <c r="K5" i="15" s="1"/>
  <c r="L5" i="15" s="1"/>
  <c r="M5" i="15" s="1"/>
  <c r="N5" i="15" s="1"/>
  <c r="O5" i="15" s="1"/>
  <c r="H14" i="14"/>
  <c r="F14" i="14"/>
  <c r="D14" i="14"/>
  <c r="H11" i="14"/>
  <c r="F11" i="14"/>
  <c r="D11" i="14"/>
  <c r="J5" i="14"/>
  <c r="K5" i="14" s="1"/>
  <c r="L5" i="14" s="1"/>
  <c r="M5" i="14" s="1"/>
  <c r="N5" i="14" s="1"/>
  <c r="O5" i="14" s="1"/>
  <c r="D20" i="12"/>
  <c r="E20" i="12" s="1"/>
  <c r="F20" i="12" s="1"/>
  <c r="G20" i="12" s="1"/>
  <c r="E17" i="12"/>
  <c r="F17" i="12" s="1"/>
  <c r="H14" i="12"/>
  <c r="F14" i="12"/>
  <c r="D14" i="12"/>
  <c r="H11" i="12"/>
  <c r="F11" i="12"/>
  <c r="D11" i="12"/>
  <c r="J5" i="12"/>
  <c r="K5" i="12" s="1"/>
  <c r="L5" i="12" s="1"/>
  <c r="M5" i="12" s="1"/>
  <c r="N5" i="12" s="1"/>
  <c r="O5" i="12" s="1"/>
  <c r="I8" i="7"/>
  <c r="E8" i="7"/>
  <c r="C8" i="7"/>
  <c r="K3" i="6" l="1"/>
  <c r="G17" i="12"/>
  <c r="D24" i="10"/>
  <c r="C24" i="10"/>
  <c r="G21" i="10"/>
  <c r="F21" i="10"/>
  <c r="E21" i="10"/>
  <c r="D21" i="10"/>
  <c r="C21" i="10"/>
  <c r="H15" i="10"/>
  <c r="G15" i="10"/>
  <c r="F15" i="10"/>
  <c r="E15" i="10"/>
  <c r="D15" i="10"/>
  <c r="C15" i="10"/>
  <c r="H12" i="10"/>
  <c r="G12" i="10"/>
  <c r="F12" i="10"/>
  <c r="E12" i="10"/>
  <c r="D12" i="10"/>
  <c r="C12" i="10"/>
  <c r="C3" i="10"/>
  <c r="K3" i="10"/>
  <c r="J3" i="10"/>
  <c r="I3" i="10"/>
  <c r="H3" i="10"/>
  <c r="G3" i="10"/>
  <c r="F3" i="10"/>
  <c r="E3" i="10"/>
  <c r="D3" i="10"/>
  <c r="D24" i="9"/>
  <c r="C24" i="9"/>
  <c r="G21" i="9"/>
  <c r="F21" i="9"/>
  <c r="E21" i="9"/>
  <c r="D21" i="9"/>
  <c r="C21" i="9"/>
  <c r="C12" i="9"/>
  <c r="H15" i="9"/>
  <c r="G15" i="9"/>
  <c r="F15" i="9"/>
  <c r="E15" i="9"/>
  <c r="D15" i="9"/>
  <c r="C15" i="9"/>
  <c r="H12" i="9"/>
  <c r="G12" i="9"/>
  <c r="F12" i="9"/>
  <c r="E12" i="9"/>
  <c r="D12" i="9"/>
  <c r="K3" i="9"/>
  <c r="J3" i="9"/>
  <c r="I3" i="9"/>
  <c r="H3" i="9"/>
  <c r="G3" i="9"/>
  <c r="F3" i="9"/>
  <c r="E3" i="9"/>
  <c r="D3" i="9"/>
  <c r="C3" i="9"/>
  <c r="H17" i="12" l="1"/>
  <c r="R6" i="10"/>
  <c r="Q6" i="10"/>
  <c r="P6" i="10"/>
  <c r="O6" i="10"/>
  <c r="R5" i="10"/>
  <c r="O5" i="10"/>
  <c r="P5" i="10" s="1"/>
  <c r="Q5" i="10" s="1"/>
  <c r="M7" i="10"/>
  <c r="G7" i="10"/>
  <c r="E7" i="10"/>
  <c r="L8" i="10"/>
  <c r="I8" i="10"/>
  <c r="E8" i="10"/>
  <c r="C8" i="10"/>
  <c r="C7" i="10"/>
  <c r="I17" i="12" l="1"/>
  <c r="N18" i="10"/>
  <c r="M18" i="10"/>
  <c r="L18" i="10"/>
  <c r="K18" i="10"/>
  <c r="J18" i="10"/>
  <c r="I18" i="10"/>
  <c r="H18" i="10"/>
  <c r="G18" i="10"/>
  <c r="F18" i="10"/>
  <c r="E18" i="10"/>
  <c r="D18" i="10"/>
  <c r="C18" i="10"/>
  <c r="N6" i="10"/>
  <c r="M6" i="10"/>
  <c r="L6" i="10"/>
  <c r="K6" i="10"/>
  <c r="J6" i="10"/>
  <c r="I6" i="10"/>
  <c r="H6" i="10"/>
  <c r="D20" i="10"/>
  <c r="E20" i="10" s="1"/>
  <c r="F20" i="10" s="1"/>
  <c r="G20" i="10" s="1"/>
  <c r="E17" i="10"/>
  <c r="F17" i="10" s="1"/>
  <c r="G17" i="10" s="1"/>
  <c r="H17" i="10" s="1"/>
  <c r="I17" i="10" s="1"/>
  <c r="J17" i="10" s="1"/>
  <c r="K17" i="10" s="1"/>
  <c r="L17" i="10" s="1"/>
  <c r="M17" i="10" s="1"/>
  <c r="N17" i="10" s="1"/>
  <c r="H14" i="10"/>
  <c r="F14" i="10"/>
  <c r="D14" i="10"/>
  <c r="H11" i="10"/>
  <c r="F11" i="10"/>
  <c r="D11" i="10"/>
  <c r="J5" i="10"/>
  <c r="K5" i="10" s="1"/>
  <c r="L5" i="10" s="1"/>
  <c r="M5" i="10" s="1"/>
  <c r="N5" i="10" s="1"/>
  <c r="E51" i="2"/>
  <c r="F51" i="2" s="1"/>
  <c r="G51" i="2" s="1"/>
  <c r="H51" i="2" s="1"/>
  <c r="I51" i="2" s="1"/>
  <c r="J51" i="2" s="1"/>
  <c r="K51" i="2" s="1"/>
  <c r="L51" i="2" s="1"/>
  <c r="M51" i="2" s="1"/>
  <c r="N51" i="2" s="1"/>
  <c r="J46" i="2"/>
  <c r="K46" i="2" s="1"/>
  <c r="L46" i="2" s="1"/>
  <c r="M46" i="2" s="1"/>
  <c r="N46" i="2" s="1"/>
  <c r="O46" i="2" s="1"/>
  <c r="P46" i="2" s="1"/>
  <c r="Q46" i="2" s="1"/>
  <c r="R46" i="2" s="1"/>
  <c r="L8" i="9"/>
  <c r="M7" i="9"/>
  <c r="G7" i="9"/>
  <c r="E7" i="9"/>
  <c r="I40" i="2"/>
  <c r="I8" i="9" s="1"/>
  <c r="C8" i="9" l="1"/>
  <c r="C7" i="9"/>
  <c r="J17" i="12"/>
  <c r="E40" i="2"/>
  <c r="E8" i="9" s="1"/>
  <c r="R6" i="9"/>
  <c r="Q6" i="9"/>
  <c r="P6" i="9"/>
  <c r="O6" i="9"/>
  <c r="N6" i="9"/>
  <c r="M6" i="9"/>
  <c r="L6" i="9"/>
  <c r="K6" i="9"/>
  <c r="J6" i="9"/>
  <c r="I6" i="9"/>
  <c r="H6" i="9"/>
  <c r="N18" i="9"/>
  <c r="M18" i="9"/>
  <c r="L18" i="9"/>
  <c r="K18" i="9"/>
  <c r="J18" i="9"/>
  <c r="I18" i="9"/>
  <c r="H18" i="9"/>
  <c r="G18" i="9"/>
  <c r="F18" i="9"/>
  <c r="E18" i="9"/>
  <c r="D18" i="9"/>
  <c r="C18" i="9"/>
  <c r="E42" i="2"/>
  <c r="F42" i="2" s="1"/>
  <c r="G42" i="2" s="1"/>
  <c r="H42" i="2" s="1"/>
  <c r="I42" i="2" s="1"/>
  <c r="J42" i="2" s="1"/>
  <c r="K42" i="2" s="1"/>
  <c r="L42" i="2" s="1"/>
  <c r="M42" i="2" s="1"/>
  <c r="N42" i="2" s="1"/>
  <c r="J37" i="2"/>
  <c r="K37" i="2" s="1"/>
  <c r="L37" i="2" s="1"/>
  <c r="M37" i="2" s="1"/>
  <c r="N37" i="2" s="1"/>
  <c r="O37" i="2" s="1"/>
  <c r="P37" i="2" s="1"/>
  <c r="Q37" i="2" s="1"/>
  <c r="R37" i="2" s="1"/>
  <c r="D20" i="9"/>
  <c r="E20" i="9" s="1"/>
  <c r="F20" i="9" s="1"/>
  <c r="G20" i="9" s="1"/>
  <c r="E17" i="9"/>
  <c r="F17" i="9" s="1"/>
  <c r="G17" i="9" s="1"/>
  <c r="H17" i="9" s="1"/>
  <c r="I17" i="9" s="1"/>
  <c r="J17" i="9" s="1"/>
  <c r="K17" i="9" s="1"/>
  <c r="L17" i="9" s="1"/>
  <c r="M17" i="9" s="1"/>
  <c r="N17" i="9" s="1"/>
  <c r="H14" i="9"/>
  <c r="F14" i="9"/>
  <c r="D14" i="9"/>
  <c r="H11" i="9"/>
  <c r="F11" i="9"/>
  <c r="D11" i="9"/>
  <c r="K5" i="9"/>
  <c r="L5" i="9" s="1"/>
  <c r="M5" i="9" s="1"/>
  <c r="N5" i="9" s="1"/>
  <c r="O5" i="9" s="1"/>
  <c r="P5" i="9" s="1"/>
  <c r="Q5" i="9" s="1"/>
  <c r="R5" i="9" s="1"/>
  <c r="J5" i="9"/>
  <c r="H28" i="2"/>
  <c r="I28" i="2"/>
  <c r="I27" i="2"/>
  <c r="H27" i="2"/>
  <c r="H29" i="2" l="1"/>
  <c r="K17" i="12"/>
  <c r="I29" i="2"/>
  <c r="D24" i="5"/>
  <c r="L18" i="5"/>
  <c r="C12" i="5"/>
  <c r="M18" i="5"/>
  <c r="N6" i="5"/>
  <c r="C8" i="5"/>
  <c r="F3" i="5"/>
  <c r="D15" i="5"/>
  <c r="F18" i="5"/>
  <c r="N18" i="5"/>
  <c r="O6" i="5"/>
  <c r="E8" i="5"/>
  <c r="G3" i="5"/>
  <c r="E15" i="5"/>
  <c r="G18" i="5"/>
  <c r="C21" i="5"/>
  <c r="H6" i="5"/>
  <c r="P6" i="5"/>
  <c r="I8" i="5"/>
  <c r="H3" i="5"/>
  <c r="F15" i="5"/>
  <c r="H18" i="5"/>
  <c r="D21" i="5"/>
  <c r="E3" i="5"/>
  <c r="I6" i="5"/>
  <c r="Q6" i="5"/>
  <c r="L8" i="5"/>
  <c r="I3" i="5"/>
  <c r="G15" i="5"/>
  <c r="I18" i="5"/>
  <c r="E21" i="5"/>
  <c r="C15" i="5"/>
  <c r="J6" i="5"/>
  <c r="R6" i="5"/>
  <c r="M7" i="5"/>
  <c r="J3" i="5"/>
  <c r="H15" i="5"/>
  <c r="J18" i="5"/>
  <c r="F21" i="5"/>
  <c r="M6" i="5"/>
  <c r="E18" i="5"/>
  <c r="C7" i="5"/>
  <c r="C3" i="5"/>
  <c r="K3" i="5"/>
  <c r="C18" i="5"/>
  <c r="K18" i="5"/>
  <c r="G21" i="5"/>
  <c r="G7" i="5"/>
  <c r="K6" i="5"/>
  <c r="L6" i="5"/>
  <c r="E7" i="5"/>
  <c r="D3" i="5"/>
  <c r="D18" i="5"/>
  <c r="D12" i="5"/>
  <c r="E12" i="5"/>
  <c r="F12" i="5"/>
  <c r="G12" i="5"/>
  <c r="H12" i="5"/>
  <c r="C24" i="5"/>
  <c r="D20" i="8"/>
  <c r="E20" i="8" s="1"/>
  <c r="F20" i="8" s="1"/>
  <c r="G20" i="8" s="1"/>
  <c r="E17" i="8"/>
  <c r="F17" i="8" s="1"/>
  <c r="H14" i="8"/>
  <c r="F14" i="8"/>
  <c r="D14" i="8"/>
  <c r="H11" i="8"/>
  <c r="F11" i="8"/>
  <c r="D11" i="8"/>
  <c r="K5" i="8"/>
  <c r="L5" i="8" s="1"/>
  <c r="M5" i="8" s="1"/>
  <c r="N5" i="8" s="1"/>
  <c r="O5" i="8" s="1"/>
  <c r="P5" i="8" s="1"/>
  <c r="Q5" i="8" s="1"/>
  <c r="R5" i="8" s="1"/>
  <c r="J5" i="8"/>
  <c r="D20" i="7"/>
  <c r="E20" i="7" s="1"/>
  <c r="F20" i="7" s="1"/>
  <c r="G20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H14" i="7"/>
  <c r="F14" i="7"/>
  <c r="D14" i="7"/>
  <c r="H11" i="7"/>
  <c r="F11" i="7"/>
  <c r="D11" i="7"/>
  <c r="J5" i="7"/>
  <c r="K5" i="7" s="1"/>
  <c r="L5" i="7" s="1"/>
  <c r="M5" i="7" s="1"/>
  <c r="N5" i="7" s="1"/>
  <c r="O5" i="7" s="1"/>
  <c r="P5" i="7" s="1"/>
  <c r="Q5" i="7" s="1"/>
  <c r="R5" i="7" s="1"/>
  <c r="AE2" i="7"/>
  <c r="AF2" i="7" s="1"/>
  <c r="D20" i="4"/>
  <c r="E20" i="4" s="1"/>
  <c r="F20" i="4" s="1"/>
  <c r="G20" i="4" s="1"/>
  <c r="E17" i="4"/>
  <c r="F17" i="4" s="1"/>
  <c r="G17" i="4" s="1"/>
  <c r="H17" i="4" s="1"/>
  <c r="I17" i="4" s="1"/>
  <c r="J17" i="4" s="1"/>
  <c r="K17" i="4" s="1"/>
  <c r="L17" i="4" s="1"/>
  <c r="M17" i="4" s="1"/>
  <c r="N17" i="4" s="1"/>
  <c r="H14" i="4"/>
  <c r="F14" i="4"/>
  <c r="D14" i="4"/>
  <c r="H11" i="4"/>
  <c r="F11" i="4"/>
  <c r="D11" i="4"/>
  <c r="J5" i="4"/>
  <c r="K5" i="4" s="1"/>
  <c r="L5" i="4" s="1"/>
  <c r="M5" i="4" s="1"/>
  <c r="N5" i="4" s="1"/>
  <c r="O5" i="4" s="1"/>
  <c r="P5" i="4" s="1"/>
  <c r="Q5" i="4" s="1"/>
  <c r="R5" i="4" s="1"/>
  <c r="E20" i="6"/>
  <c r="F20" i="6" s="1"/>
  <c r="G20" i="6" s="1"/>
  <c r="D20" i="6"/>
  <c r="F17" i="6"/>
  <c r="G17" i="6" s="1"/>
  <c r="H17" i="6" s="1"/>
  <c r="I17" i="6" s="1"/>
  <c r="J17" i="6" s="1"/>
  <c r="K17" i="6" s="1"/>
  <c r="L17" i="6" s="1"/>
  <c r="M17" i="6" s="1"/>
  <c r="N17" i="6" s="1"/>
  <c r="E17" i="6"/>
  <c r="H14" i="6"/>
  <c r="F14" i="6"/>
  <c r="D14" i="6"/>
  <c r="H11" i="6"/>
  <c r="F11" i="6"/>
  <c r="D11" i="6"/>
  <c r="K5" i="6"/>
  <c r="L5" i="6" s="1"/>
  <c r="M5" i="6" s="1"/>
  <c r="N5" i="6" s="1"/>
  <c r="O5" i="6" s="1"/>
  <c r="P5" i="6" s="1"/>
  <c r="Q5" i="6" s="1"/>
  <c r="R5" i="6" s="1"/>
  <c r="J5" i="6"/>
  <c r="D20" i="5"/>
  <c r="E20" i="5" s="1"/>
  <c r="F20" i="5" s="1"/>
  <c r="G20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H14" i="5"/>
  <c r="F14" i="5"/>
  <c r="D14" i="5"/>
  <c r="H11" i="5"/>
  <c r="F11" i="5"/>
  <c r="D11" i="5"/>
  <c r="J5" i="5"/>
  <c r="K5" i="5" s="1"/>
  <c r="L5" i="5" s="1"/>
  <c r="M5" i="5" s="1"/>
  <c r="N5" i="5" s="1"/>
  <c r="O5" i="5" s="1"/>
  <c r="P5" i="5" s="1"/>
  <c r="Q5" i="5" s="1"/>
  <c r="R5" i="5" s="1"/>
  <c r="D20" i="2"/>
  <c r="E20" i="2" s="1"/>
  <c r="F20" i="2" s="1"/>
  <c r="G20" i="2" s="1"/>
  <c r="N18" i="2"/>
  <c r="M18" i="2"/>
  <c r="L18" i="2"/>
  <c r="K18" i="2"/>
  <c r="J18" i="2"/>
  <c r="I18" i="2"/>
  <c r="H18" i="2"/>
  <c r="G18" i="2"/>
  <c r="F18" i="2"/>
  <c r="E18" i="2"/>
  <c r="D18" i="2"/>
  <c r="C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H14" i="2"/>
  <c r="F14" i="2"/>
  <c r="D14" i="2"/>
  <c r="H11" i="2"/>
  <c r="F11" i="2"/>
  <c r="D11" i="2"/>
  <c r="J5" i="2"/>
  <c r="K5" i="2" s="1"/>
  <c r="L5" i="2" s="1"/>
  <c r="M5" i="2" s="1"/>
  <c r="N5" i="2" s="1"/>
  <c r="O5" i="2" s="1"/>
  <c r="P5" i="2" s="1"/>
  <c r="Q5" i="2" s="1"/>
  <c r="R5" i="2" s="1"/>
  <c r="L17" i="12" l="1"/>
  <c r="G17" i="8"/>
  <c r="E17" i="1"/>
  <c r="F17" i="1" s="1"/>
  <c r="G17" i="1" s="1"/>
  <c r="H17" i="1" s="1"/>
  <c r="I17" i="1" s="1"/>
  <c r="J17" i="1" s="1"/>
  <c r="K17" i="1" s="1"/>
  <c r="L17" i="1" s="1"/>
  <c r="M17" i="1" s="1"/>
  <c r="N17" i="1" s="1"/>
  <c r="D20" i="1"/>
  <c r="E20" i="1" s="1"/>
  <c r="F20" i="1" s="1"/>
  <c r="G20" i="1" s="1"/>
  <c r="M17" i="12" l="1"/>
  <c r="H17" i="8"/>
  <c r="H14" i="1"/>
  <c r="F14" i="1"/>
  <c r="D14" i="1"/>
  <c r="H11" i="1"/>
  <c r="F11" i="1"/>
  <c r="D11" i="1"/>
  <c r="AE2" i="1"/>
  <c r="AF2" i="1" s="1"/>
  <c r="J5" i="1"/>
  <c r="K5" i="1" s="1"/>
  <c r="L5" i="1" s="1"/>
  <c r="M5" i="1" s="1"/>
  <c r="N5" i="1" s="1"/>
  <c r="O5" i="1" s="1"/>
  <c r="P5" i="1" s="1"/>
  <c r="Q5" i="1" s="1"/>
  <c r="R5" i="1" s="1"/>
  <c r="N17" i="12" l="1"/>
  <c r="I17" i="8"/>
  <c r="J17" i="8" l="1"/>
  <c r="K17" i="8" l="1"/>
  <c r="L17" i="8" l="1"/>
  <c r="M17" i="8" l="1"/>
  <c r="N17" i="8" l="1"/>
</calcChain>
</file>

<file path=xl/sharedStrings.xml><?xml version="1.0" encoding="utf-8"?>
<sst xmlns="http://schemas.openxmlformats.org/spreadsheetml/2006/main" count="344" uniqueCount="62">
  <si>
    <t>SH-R</t>
  </si>
  <si>
    <t>kW</t>
  </si>
  <si>
    <t>DW-R</t>
  </si>
  <si>
    <t>DW-HP</t>
  </si>
  <si>
    <t>SHDW-AWHP</t>
  </si>
  <si>
    <t>SHDW-BUF</t>
  </si>
  <si>
    <t>SHDW-FCU</t>
  </si>
  <si>
    <t>litres</t>
  </si>
  <si>
    <t>Embedded Emissions kgCO2e</t>
  </si>
  <si>
    <t>Ref Lifetime</t>
  </si>
  <si>
    <t>SH-HP (SS)</t>
  </si>
  <si>
    <t>SH-HP (MS2)</t>
  </si>
  <si>
    <t>SH-HP (MS4)</t>
  </si>
  <si>
    <t>NA</t>
  </si>
  <si>
    <t>Mod-H1-AK-HPb</t>
  </si>
  <si>
    <t>Mod-H1-CH-HPb</t>
  </si>
  <si>
    <t>Mass-H1-AK-HPb</t>
  </si>
  <si>
    <t>Mod-Nom-AK-HPb</t>
  </si>
  <si>
    <t>Mod-Nom-CH-HPb</t>
  </si>
  <si>
    <t>Mass-Nom-CH-HPb</t>
  </si>
  <si>
    <t>Mass-Nom-AK-HPb</t>
  </si>
  <si>
    <t>Mass-H1-AKHPl/Mod-H1-AK-HPl</t>
  </si>
  <si>
    <t>Mass-H1-CH-HPl</t>
  </si>
  <si>
    <t>Mass-Nom-AK-HPl</t>
  </si>
  <si>
    <t>Mod-H1-CH-HPl</t>
  </si>
  <si>
    <t>Mass-Nom-CH-HPl</t>
  </si>
  <si>
    <t>Mod-Nom-CH-HPl</t>
  </si>
  <si>
    <t>Mod-Nom-AK-HPl</t>
  </si>
  <si>
    <t>Mass-H1-CH-HPb</t>
  </si>
  <si>
    <t>Weight (kg)</t>
  </si>
  <si>
    <t>Shipping Distances (km)</t>
  </si>
  <si>
    <t>DW-R/SHDW-BUF</t>
  </si>
  <si>
    <t>OTHER</t>
  </si>
  <si>
    <t>Trucking Distances (km)</t>
  </si>
  <si>
    <t>Emissions kgCO2e/tkm Ship</t>
  </si>
  <si>
    <t>Emissions kgCO2e/tkm Truck</t>
  </si>
  <si>
    <t>(Manu adj)</t>
  </si>
  <si>
    <t>(Asia Manuf)</t>
  </si>
  <si>
    <t>Emissions kgCO2e/t (ship)</t>
  </si>
  <si>
    <t>Emissions kgCO2e/t (truck)</t>
  </si>
  <si>
    <t>Emissions kgCO2e/t (total)</t>
  </si>
  <si>
    <t>SHDW-AWHP (kW)</t>
  </si>
  <si>
    <t>SH-HP (kW)</t>
  </si>
  <si>
    <t>Delta (R32/R290)</t>
  </si>
  <si>
    <t>Delta Two Splits</t>
  </si>
  <si>
    <t>Delta Four Splits</t>
  </si>
  <si>
    <t>Refrigerant Sensitivity B2 less R32 + Propane</t>
  </si>
  <si>
    <t>Refrigerant Sensitivity EoL less R32 + Propane</t>
  </si>
  <si>
    <t>Notes</t>
  </si>
  <si>
    <t>Updated FCU 3/9/2025, fixed FU error 2 EPDs</t>
  </si>
  <si>
    <t>Embedded Energy MJ</t>
  </si>
  <si>
    <t>(Asia )</t>
  </si>
  <si>
    <t>Added energy regressions (median values for B_MJ &amp; EOL_MJ</t>
  </si>
  <si>
    <t>Shipping Energy (MJ/t-km)</t>
  </si>
  <si>
    <t>Trucking Energy (MJ/t-km)</t>
  </si>
  <si>
    <t>(EURO5 7.5-16 ton)</t>
  </si>
  <si>
    <t>MJ /kg (ship)</t>
  </si>
  <si>
    <t>MJ /kg (truck)</t>
  </si>
  <si>
    <t xml:space="preserve">Low EOL for smaller capacity EOL </t>
  </si>
  <si>
    <t xml:space="preserve"> </t>
  </si>
  <si>
    <t xml:space="preserve">  </t>
  </si>
  <si>
    <t>FCU adjusted for asian manufacture and energy.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</si>
</sst>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0" fontId="0" fillId="2" borderId="0" xfId="0" quotePrefix="1" applyFill="1"/>
    <xf numFmtId="1" fontId="1" fillId="0" borderId="0" xfId="0" applyNumberFormat="1" applyFont="1"/>
    <xf numFmtId="1" fontId="0" fillId="4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AA1-1492-4CC0-963B-2BA3D20F19E1}">
  <dimension ref="A1:AF24"/>
  <sheetViews>
    <sheetView workbookViewId="0">
      <selection activeCell="C21" sqref="C21:G21"/>
    </sheetView>
  </sheetViews>
  <sheetFormatPr defaultRowHeight="15" x14ac:dyDescent="0.25"/>
  <cols>
    <col min="1" max="1" width="12.140625" customWidth="1"/>
    <col min="2" max="2" width="10.42578125" customWidth="1"/>
  </cols>
  <sheetData>
    <row r="1" spans="1:32" x14ac:dyDescent="0.25">
      <c r="A1" s="1" t="s">
        <v>8</v>
      </c>
      <c r="B1" s="1" t="s">
        <v>9</v>
      </c>
      <c r="C1" s="1"/>
    </row>
    <row r="2" spans="1:32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25">
      <c r="A3" s="1" t="s">
        <v>0</v>
      </c>
      <c r="B3">
        <v>17</v>
      </c>
      <c r="C3" s="7">
        <v>105.48570085789676</v>
      </c>
      <c r="D3" s="7">
        <v>126.51130019381654</v>
      </c>
      <c r="E3" s="7">
        <v>147.53689952973656</v>
      </c>
      <c r="F3" s="7">
        <f>C3+D3</f>
        <v>231.99700105171331</v>
      </c>
      <c r="G3" s="7">
        <f>C3+E3</f>
        <v>253.0226003876333</v>
      </c>
      <c r="H3" s="7">
        <f>D3+E3</f>
        <v>274.04819972355313</v>
      </c>
      <c r="I3" s="7">
        <f>E3*2</f>
        <v>295.07379905947312</v>
      </c>
      <c r="J3" s="7">
        <f>E3+F3</f>
        <v>379.53390058144987</v>
      </c>
      <c r="K3" s="7">
        <f>F3*2</f>
        <v>463.99400210342662</v>
      </c>
    </row>
    <row r="4" spans="1:32" x14ac:dyDescent="0.25">
      <c r="A4" s="1" t="s">
        <v>36</v>
      </c>
    </row>
    <row r="5" spans="1:32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25">
      <c r="A6" s="1" t="s">
        <v>10</v>
      </c>
      <c r="B6">
        <v>17</v>
      </c>
      <c r="H6" s="4">
        <v>642.61473869999986</v>
      </c>
      <c r="I6" s="4">
        <v>669.47598299999981</v>
      </c>
      <c r="J6" s="4">
        <v>696.3372273</v>
      </c>
      <c r="K6" s="4">
        <v>723.19847159999995</v>
      </c>
      <c r="L6" s="4">
        <v>750.0597158999999</v>
      </c>
      <c r="M6" s="4">
        <v>776.92096019999985</v>
      </c>
      <c r="N6" s="4">
        <v>803.78220450000003</v>
      </c>
      <c r="O6" s="4">
        <v>830.64344879999999</v>
      </c>
      <c r="P6" s="4">
        <v>857.50469309999994</v>
      </c>
      <c r="Q6" s="4">
        <v>884.36593739999989</v>
      </c>
      <c r="R6" s="4">
        <v>911.22718169999985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1" t="s">
        <v>11</v>
      </c>
      <c r="B7">
        <v>17</v>
      </c>
      <c r="C7" s="3">
        <v>341.4</v>
      </c>
      <c r="D7" s="3"/>
      <c r="E7" s="3">
        <v>341.4</v>
      </c>
      <c r="F7" s="3"/>
      <c r="G7" s="3">
        <v>465.3</v>
      </c>
      <c r="H7" s="3"/>
      <c r="I7" s="4"/>
      <c r="J7" s="4"/>
      <c r="K7" s="4"/>
      <c r="L7" s="4"/>
      <c r="M7" s="4">
        <v>771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25">
      <c r="A8" s="1" t="s">
        <v>12</v>
      </c>
      <c r="B8">
        <v>17</v>
      </c>
      <c r="C8" s="3">
        <v>682.8</v>
      </c>
      <c r="D8" s="3"/>
      <c r="E8" s="3">
        <v>682.8</v>
      </c>
      <c r="F8" s="3"/>
      <c r="G8" s="3"/>
      <c r="H8" s="3"/>
      <c r="I8" s="4">
        <v>682.8</v>
      </c>
      <c r="J8" s="4"/>
      <c r="K8" s="4"/>
      <c r="L8" s="4">
        <v>1044.8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2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25">
      <c r="A10" s="1"/>
    </row>
    <row r="11" spans="1:32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25">
      <c r="A12" s="1" t="s">
        <v>2</v>
      </c>
      <c r="B12">
        <v>17</v>
      </c>
      <c r="C12" s="4">
        <v>154.57937240073065</v>
      </c>
      <c r="D12" s="4">
        <v>175.02130364725571</v>
      </c>
      <c r="E12" s="4">
        <v>190.12993400970541</v>
      </c>
      <c r="F12" s="4">
        <v>224.37251896449882</v>
      </c>
      <c r="G12" s="4">
        <v>330.20302799924372</v>
      </c>
      <c r="H12" s="4">
        <v>435.1573551441511</v>
      </c>
    </row>
    <row r="13" spans="1:32" x14ac:dyDescent="0.25">
      <c r="A13" s="1" t="s">
        <v>36</v>
      </c>
    </row>
    <row r="14" spans="1:32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25">
      <c r="A15" s="1" t="s">
        <v>3</v>
      </c>
      <c r="B15">
        <v>17</v>
      </c>
      <c r="C15" s="7">
        <v>418.85107295019566</v>
      </c>
      <c r="D15" s="7">
        <v>457.70217097137277</v>
      </c>
      <c r="E15" s="7">
        <v>483.6029029854908</v>
      </c>
      <c r="F15" s="7">
        <v>535.40436701372698</v>
      </c>
      <c r="G15" s="7">
        <v>656.27444974627781</v>
      </c>
      <c r="H15" s="7">
        <v>742.61022312667149</v>
      </c>
    </row>
    <row r="16" spans="1:32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" si="2">E17+1</f>
        <v>8</v>
      </c>
      <c r="G17">
        <f t="shared" ref="G17" si="3">F17+1</f>
        <v>9</v>
      </c>
      <c r="H17">
        <f t="shared" ref="H17" si="4">G17+1</f>
        <v>10</v>
      </c>
      <c r="I17">
        <f t="shared" ref="I17" si="5">H17+1</f>
        <v>11</v>
      </c>
      <c r="J17">
        <f t="shared" ref="J17" si="6">I17+1</f>
        <v>12</v>
      </c>
      <c r="K17">
        <f t="shared" ref="K17" si="7">J17+1</f>
        <v>13</v>
      </c>
      <c r="L17">
        <f t="shared" ref="L17" si="8">K17+1</f>
        <v>14</v>
      </c>
      <c r="M17">
        <f t="shared" ref="M17" si="9">L17+1</f>
        <v>15</v>
      </c>
      <c r="N17">
        <f t="shared" ref="N17" si="10">M17+1</f>
        <v>16</v>
      </c>
    </row>
    <row r="18" spans="1:14" x14ac:dyDescent="0.25">
      <c r="A18" s="1" t="s">
        <v>4</v>
      </c>
      <c r="B18">
        <v>17</v>
      </c>
      <c r="C18" s="7">
        <v>1385.33</v>
      </c>
      <c r="D18" s="7">
        <v>1417.3799999999999</v>
      </c>
      <c r="E18" s="7">
        <v>1449.4299999999998</v>
      </c>
      <c r="F18" s="7">
        <v>1481.48</v>
      </c>
      <c r="G18" s="7">
        <v>1513.53</v>
      </c>
      <c r="H18" s="7">
        <v>1545.58</v>
      </c>
      <c r="I18" s="7">
        <v>1577.6299999999999</v>
      </c>
      <c r="J18" s="7">
        <v>1609.6799999999998</v>
      </c>
      <c r="K18" s="7">
        <v>1641.73</v>
      </c>
      <c r="L18" s="7">
        <v>1673.7799999999997</v>
      </c>
      <c r="M18" s="7">
        <v>1705.83</v>
      </c>
      <c r="N18" s="7">
        <v>1737.8799999999999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11">D20+1</f>
        <v>3</v>
      </c>
      <c r="F20">
        <f t="shared" si="11"/>
        <v>4</v>
      </c>
      <c r="G20">
        <f t="shared" si="11"/>
        <v>5</v>
      </c>
    </row>
    <row r="21" spans="1:14" x14ac:dyDescent="0.25">
      <c r="A21" s="1" t="s">
        <v>6</v>
      </c>
      <c r="B21">
        <v>16</v>
      </c>
      <c r="C21" s="4">
        <v>192.24022831371622</v>
      </c>
      <c r="D21" s="4">
        <v>255.94167201536931</v>
      </c>
      <c r="E21" s="4">
        <v>319.64311571702251</v>
      </c>
      <c r="F21" s="4">
        <v>383.3445594186756</v>
      </c>
      <c r="G21" s="4">
        <v>447.0460031203296</v>
      </c>
    </row>
    <row r="22" spans="1:14" x14ac:dyDescent="0.25">
      <c r="A22" s="1" t="s">
        <v>36</v>
      </c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4">
        <v>340.7</v>
      </c>
      <c r="D24" s="4">
        <v>670</v>
      </c>
    </row>
  </sheetData>
  <pageMargins left="0.7" right="0.7" top="0.75" bottom="0.75" header="0.3" footer="0.3"/>
  <pageSetup paperSize="9" orientation="portrait" r:id="rId1"/>
  <headerFooter>
    <oddFooter>&amp;C_x000D_&amp;1#&amp;"Calibri"&amp;7&amp;K000000 Classification: In-Confidence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BEA0-1A08-4A46-A88D-D90CF0C6141F}">
  <dimension ref="A1:B5"/>
  <sheetViews>
    <sheetView workbookViewId="0">
      <selection activeCell="B8" sqref="B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</v>
      </c>
    </row>
    <row r="2" spans="1:2" x14ac:dyDescent="0.25">
      <c r="A2" s="13">
        <v>45903</v>
      </c>
      <c r="B2" t="s">
        <v>49</v>
      </c>
    </row>
    <row r="3" spans="1:2" x14ac:dyDescent="0.25">
      <c r="A3" s="13">
        <v>45910</v>
      </c>
      <c r="B3" t="s">
        <v>52</v>
      </c>
    </row>
    <row r="4" spans="1:2" x14ac:dyDescent="0.25">
      <c r="A4" s="13">
        <v>45911</v>
      </c>
      <c r="B4" t="s">
        <v>58</v>
      </c>
    </row>
    <row r="5" spans="1:2" x14ac:dyDescent="0.25">
      <c r="A5" s="13">
        <v>45922</v>
      </c>
      <c r="B5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E306-19D1-4766-B237-15B3AB4D8FA4}">
  <dimension ref="A1:R35"/>
  <sheetViews>
    <sheetView workbookViewId="0">
      <selection activeCell="C24" sqref="C24:D24"/>
    </sheetView>
  </sheetViews>
  <sheetFormatPr defaultRowHeight="15" x14ac:dyDescent="0.25"/>
  <sheetData>
    <row r="1" spans="1:18" x14ac:dyDescent="0.25">
      <c r="A1" s="1" t="s">
        <v>50</v>
      </c>
      <c r="B1" s="1" t="s">
        <v>9</v>
      </c>
      <c r="C1" s="1"/>
    </row>
    <row r="2" spans="1:18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25">
      <c r="A3" s="1" t="s">
        <v>0</v>
      </c>
      <c r="B3">
        <v>17</v>
      </c>
      <c r="C3" s="7">
        <v>2529.2658159800499</v>
      </c>
      <c r="D3" s="7">
        <v>3026.8746772423601</v>
      </c>
      <c r="E3" s="7">
        <v>3524.4835385046799</v>
      </c>
      <c r="F3" s="7">
        <f>C3+D3</f>
        <v>5556.1404932224104</v>
      </c>
      <c r="G3" s="7">
        <f>C3+E3</f>
        <v>6053.7493544847293</v>
      </c>
      <c r="H3" s="7">
        <f>D3+E3</f>
        <v>6551.35821574704</v>
      </c>
      <c r="I3" s="7">
        <f>E3*2</f>
        <v>7048.9670770093599</v>
      </c>
      <c r="J3" s="7">
        <f>E3+F3</f>
        <v>9080.6240317270895</v>
      </c>
      <c r="K3" s="7">
        <f>F3*2</f>
        <v>11112.280986444821</v>
      </c>
    </row>
    <row r="4" spans="1:18" x14ac:dyDescent="0.25">
      <c r="A4" s="1" t="s">
        <v>36</v>
      </c>
    </row>
    <row r="5" spans="1:18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O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v>8.5</v>
      </c>
      <c r="Q5">
        <v>9</v>
      </c>
      <c r="R5">
        <v>9.5</v>
      </c>
    </row>
    <row r="6" spans="1:18" x14ac:dyDescent="0.25">
      <c r="A6" s="1" t="s">
        <v>10</v>
      </c>
      <c r="B6">
        <v>17</v>
      </c>
      <c r="H6" s="4">
        <v>14370.74898</v>
      </c>
      <c r="I6" s="4">
        <v>15136.909439999999</v>
      </c>
      <c r="J6" s="4">
        <v>15903.06991</v>
      </c>
      <c r="K6" s="4">
        <v>16669.230370000001</v>
      </c>
      <c r="L6" s="4">
        <v>17435.39083</v>
      </c>
      <c r="M6" s="4">
        <v>18201.551299999999</v>
      </c>
      <c r="N6" s="4">
        <v>18967.711759999998</v>
      </c>
      <c r="O6" s="4">
        <v>19733.872220000001</v>
      </c>
      <c r="P6" s="4">
        <v>20500.03268</v>
      </c>
      <c r="Q6" s="4">
        <v>21266.193149999999</v>
      </c>
      <c r="R6" s="4">
        <v>22032.353609999998</v>
      </c>
    </row>
    <row r="7" spans="1:18" x14ac:dyDescent="0.25">
      <c r="A7" s="1" t="s">
        <v>11</v>
      </c>
      <c r="B7">
        <v>17</v>
      </c>
      <c r="C7" s="3">
        <v>11643</v>
      </c>
      <c r="D7" s="3"/>
      <c r="E7" s="3">
        <v>11643</v>
      </c>
      <c r="F7" s="3"/>
      <c r="G7" s="3">
        <v>11643</v>
      </c>
      <c r="H7" s="3"/>
      <c r="I7" s="4"/>
      <c r="J7" s="4"/>
      <c r="K7" s="4"/>
      <c r="L7" s="4"/>
      <c r="M7" s="4">
        <v>20622</v>
      </c>
      <c r="N7" s="2"/>
      <c r="O7" s="2"/>
    </row>
    <row r="8" spans="1:18" x14ac:dyDescent="0.25">
      <c r="A8" s="1" t="s">
        <v>12</v>
      </c>
      <c r="B8">
        <v>17</v>
      </c>
      <c r="C8" s="3">
        <v>23286</v>
      </c>
      <c r="D8" s="3"/>
      <c r="E8" s="3">
        <v>23286</v>
      </c>
      <c r="F8" s="3"/>
      <c r="G8" s="3"/>
      <c r="H8" s="3"/>
      <c r="I8" s="3">
        <v>23286</v>
      </c>
      <c r="J8" s="4"/>
      <c r="K8" s="4"/>
      <c r="L8" s="4">
        <v>25934</v>
      </c>
      <c r="M8" s="4"/>
      <c r="N8" s="2"/>
      <c r="O8" s="2"/>
    </row>
    <row r="9" spans="1:18" x14ac:dyDescent="0.2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8" x14ac:dyDescent="0.25">
      <c r="A10" s="1"/>
    </row>
    <row r="11" spans="1:18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25">
      <c r="A12" s="1" t="s">
        <v>2</v>
      </c>
      <c r="B12">
        <v>17</v>
      </c>
      <c r="C12" s="7">
        <v>2997.4315164666855</v>
      </c>
      <c r="D12" s="7">
        <v>3393.8187447505134</v>
      </c>
      <c r="E12" s="7">
        <v>3686.7885253603754</v>
      </c>
      <c r="F12" s="7">
        <v>4350.7827035920154</v>
      </c>
      <c r="G12" s="7">
        <v>6402.930401294514</v>
      </c>
      <c r="H12" s="7">
        <v>8438.0881528614591</v>
      </c>
    </row>
    <row r="13" spans="1:18" x14ac:dyDescent="0.25">
      <c r="A13" s="1" t="s">
        <v>36</v>
      </c>
    </row>
    <row r="14" spans="1:18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25">
      <c r="A15" s="1" t="s">
        <v>3</v>
      </c>
      <c r="B15">
        <v>17</v>
      </c>
      <c r="C15" s="7">
        <v>13392.007286757324</v>
      </c>
      <c r="D15" s="7">
        <v>14060.059584828256</v>
      </c>
      <c r="E15" s="7">
        <v>14505.427783542209</v>
      </c>
      <c r="F15" s="7">
        <v>15396.164180970118</v>
      </c>
      <c r="G15" s="7">
        <v>17474.549108301908</v>
      </c>
      <c r="H15" s="7">
        <v>18959.109770681753</v>
      </c>
    </row>
    <row r="16" spans="1:18" x14ac:dyDescent="0.25">
      <c r="A16" s="1"/>
      <c r="R16" t="s">
        <v>59</v>
      </c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4">
        <v>39132.905360588702</v>
      </c>
      <c r="D18" s="4">
        <v>39420.155656067902</v>
      </c>
      <c r="E18" s="4">
        <v>39707.405951547102</v>
      </c>
      <c r="F18" s="4">
        <v>39994.656247026302</v>
      </c>
      <c r="G18" s="4">
        <v>40281.906542505501</v>
      </c>
      <c r="H18" s="4">
        <v>40569.156837984803</v>
      </c>
      <c r="I18" s="4">
        <v>40856.407133464003</v>
      </c>
      <c r="J18" s="4">
        <v>41143.657428943203</v>
      </c>
      <c r="K18" s="4">
        <v>41430.907724422403</v>
      </c>
      <c r="L18" s="4">
        <v>41718.158019901603</v>
      </c>
      <c r="M18" s="4">
        <v>42005.408315380802</v>
      </c>
      <c r="N18" s="4">
        <v>42292.658610860002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4">
        <v>5736.2318239999904</v>
      </c>
      <c r="D21" s="4">
        <v>7648.3125799999898</v>
      </c>
      <c r="E21" s="4">
        <v>9560.3933359999992</v>
      </c>
      <c r="F21" s="4">
        <v>11472.474092</v>
      </c>
      <c r="G21" s="4">
        <v>13384.554848</v>
      </c>
    </row>
    <row r="22" spans="1:14" x14ac:dyDescent="0.25">
      <c r="A22" s="1" t="s">
        <v>36</v>
      </c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4">
        <v>11119</v>
      </c>
      <c r="D24" s="4">
        <v>21553</v>
      </c>
    </row>
    <row r="35" spans="15:15" x14ac:dyDescent="0.25">
      <c r="O35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4A4-D387-4CAA-B65C-29CB5F3548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0CF4-DD91-4038-AE7D-E10510CFEF7E}">
  <dimension ref="A1:U24"/>
  <sheetViews>
    <sheetView workbookViewId="0">
      <selection activeCell="C24" sqref="C24:D24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2">
        <f>weight!C3*(ship_MJ_kg_other + truck_MJ_kg_other)</f>
        <v>89.691673861799998</v>
      </c>
      <c r="D3" s="2">
        <f>weight!D3*(ship_MJ_kg_other + truck_MJ_kg_other)</f>
        <v>115.44127769281501</v>
      </c>
      <c r="E3" s="2">
        <f>weight!E3*(ship_MJ_kg_other + truck_MJ_kg_other)</f>
        <v>141.19088152383</v>
      </c>
      <c r="F3" s="2">
        <f>weight!F3*(ship_MJ_kg_other + truck_MJ_kg_other)</f>
        <v>205.132951554615</v>
      </c>
      <c r="G3" s="2">
        <f>weight!G3*(ship_MJ_kg_other + truck_MJ_kg_other)</f>
        <v>230.88255538563001</v>
      </c>
      <c r="H3" s="2">
        <f>weight!H3*(ship_MJ_kg_other + truck_MJ_kg_other)</f>
        <v>256.63215921664499</v>
      </c>
      <c r="I3" s="2">
        <f>weight!I3*(ship_MJ_kg_other + truck_MJ_kg_other)</f>
        <v>282.38176304766</v>
      </c>
      <c r="J3" s="2">
        <f>weight!J3*(ship_MJ_kg_other + truck_MJ_kg_other)</f>
        <v>346.32383307844503</v>
      </c>
      <c r="K3" s="2">
        <f>weight!K3*(ship_MJ_kg_other + truck_MJ_kg_other)</f>
        <v>410.26590310923001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C6" s="2"/>
      <c r="D6" s="2"/>
      <c r="E6" s="2"/>
      <c r="F6" s="2"/>
      <c r="G6" s="2"/>
      <c r="H6" s="2">
        <f>weight!H6*(ship_MJ_kg_other + truck_MJ_kg_other)</f>
        <v>286.17283213938572</v>
      </c>
      <c r="I6" s="2">
        <f>weight!I6*(ship_MJ_kg_other + truck_MJ_kg_other)</f>
        <v>300.47524260147065</v>
      </c>
      <c r="J6" s="2">
        <f>weight!J6*(ship_MJ_kg_other + truck_MJ_kg_other)</f>
        <v>314.77765301086401</v>
      </c>
      <c r="K6" s="2">
        <f>weight!K6*(ship_MJ_kg_other + truck_MJ_kg_other)</f>
        <v>329.08006342025732</v>
      </c>
      <c r="L6" s="2">
        <f>weight!L6*(ship_MJ_kg_other + truck_MJ_kg_other)</f>
        <v>343.38247382965068</v>
      </c>
      <c r="M6" s="2">
        <f>weight!M6*(ship_MJ_kg_other + truck_MJ_kg_other)</f>
        <v>357.68488429173556</v>
      </c>
      <c r="N6" s="2">
        <f>weight!N6*(ship_MJ_kg_other + truck_MJ_kg_other)</f>
        <v>371.98729470112892</v>
      </c>
      <c r="O6" s="2">
        <f>weight!O6*(ship_MJ_kg_other + truck_MJ_kg_other)</f>
        <v>386.28970511052222</v>
      </c>
      <c r="P6" s="2">
        <f>weight!P6*(ship_MJ_kg_other + truck_MJ_kg_other)</f>
        <v>400.59211551991552</v>
      </c>
      <c r="Q6" s="2">
        <f>weight!Q6*(ship_MJ_kg_other + truck_MJ_kg_other)</f>
        <v>414.89452598200052</v>
      </c>
      <c r="R6" s="2">
        <f>weight!R6*(ship_MJ_kg_other + truck_MJ_kg_other)</f>
        <v>429.19693639139382</v>
      </c>
      <c r="S6" s="2"/>
      <c r="T6" s="2"/>
      <c r="U6" s="2"/>
    </row>
    <row r="7" spans="1:21" x14ac:dyDescent="0.25">
      <c r="A7" s="1" t="s">
        <v>11</v>
      </c>
      <c r="B7">
        <v>17</v>
      </c>
      <c r="C7" s="2">
        <f>weight!C7*(ship_MJ_kg_other + truck_MJ_kg_other)</f>
        <v>184.42066650000001</v>
      </c>
      <c r="D7" s="2"/>
      <c r="E7" s="2">
        <f>weight!E7*(ship_MJ_kg_other + truck_MJ_kg_other)</f>
        <v>184.42066650000001</v>
      </c>
      <c r="F7" s="2"/>
      <c r="G7" s="2">
        <f>weight!G7*(ship_MJ_kg_other + truck_MJ_kg_other)</f>
        <v>273.99641880000001</v>
      </c>
      <c r="H7" s="2"/>
      <c r="I7" s="2"/>
      <c r="J7" s="2"/>
      <c r="K7" s="2"/>
      <c r="L7" s="2"/>
      <c r="M7" s="2">
        <f>weight!M7*(ship_MJ_kg_other + truck_MJ_kg_other)</f>
        <v>474.22457100000003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2">
        <f>weight!C8*(ship_MJ_kg_other + truck_MJ_kg_other)</f>
        <v>368.84133300000002</v>
      </c>
      <c r="D8" s="2"/>
      <c r="E8" s="2">
        <f>weight!E8*(ship_MJ_kg_other + truck_MJ_kg_other)</f>
        <v>368.84133300000002</v>
      </c>
      <c r="F8" s="2"/>
      <c r="G8" s="2"/>
      <c r="H8" s="2"/>
      <c r="I8" s="2">
        <f>weight!I8*(ship_MJ_kg_other + truck_MJ_kg_other)</f>
        <v>368.84133300000002</v>
      </c>
      <c r="J8" s="2"/>
      <c r="K8" s="2"/>
      <c r="L8" s="2">
        <f>weight!L8*(ship_MJ_kg_other + truck_MJ_kg_other)</f>
        <v>605.95361850000006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1" x14ac:dyDescent="0.25">
      <c r="A11" s="1" t="s">
        <v>7</v>
      </c>
      <c r="C11" s="2">
        <v>135</v>
      </c>
      <c r="D11" s="2">
        <f>C11*1.2</f>
        <v>162</v>
      </c>
      <c r="E11" s="2">
        <v>180</v>
      </c>
      <c r="F11" s="2">
        <f>E11*1.2</f>
        <v>216</v>
      </c>
      <c r="G11" s="2">
        <v>300</v>
      </c>
      <c r="H11" s="2">
        <f>G11*1.2</f>
        <v>360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1" x14ac:dyDescent="0.25">
      <c r="A12" s="1" t="s">
        <v>2</v>
      </c>
      <c r="B12">
        <v>17</v>
      </c>
      <c r="C12" s="2">
        <f>weight!C12*(ship_MJ_kg_tank + truck_MJ_kg_tank)</f>
        <v>75.774883800000012</v>
      </c>
      <c r="D12" s="2">
        <f>weight!D12*(ship_MJ_kg_tank + truck_MJ_kg_tank)</f>
        <v>82.450145896888003</v>
      </c>
      <c r="E12" s="2">
        <f>weight!E12*(ship_MJ_kg_tank + truck_MJ_kg_tank)</f>
        <v>90.929860560000009</v>
      </c>
      <c r="F12" s="2">
        <f>weight!F12*(ship_MJ_kg_tank + truck_MJ_kg_tank)</f>
        <v>103.55900786000001</v>
      </c>
      <c r="G12" s="2">
        <f>weight!G12*(ship_MJ_kg_tank + truck_MJ_kg_tank)</f>
        <v>131.34313192000002</v>
      </c>
      <c r="H12" s="2">
        <f>weight!H12*(ship_MJ_kg_tank + truck_MJ_kg_tank)</f>
        <v>154.07559706000001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1" x14ac:dyDescent="0.25">
      <c r="A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1" x14ac:dyDescent="0.25">
      <c r="A14" s="1" t="s">
        <v>7</v>
      </c>
      <c r="C14" s="2">
        <v>135</v>
      </c>
      <c r="D14" s="2">
        <f>C14*1.2</f>
        <v>162</v>
      </c>
      <c r="E14" s="2">
        <v>180</v>
      </c>
      <c r="F14" s="2">
        <f>E14*1.2</f>
        <v>216</v>
      </c>
      <c r="G14" s="2">
        <v>300</v>
      </c>
      <c r="H14" s="2">
        <f>G14*1.2</f>
        <v>360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1" x14ac:dyDescent="0.25">
      <c r="A15" s="1" t="s">
        <v>3</v>
      </c>
      <c r="B15">
        <v>17</v>
      </c>
      <c r="C15" s="2">
        <f>weight!C15*(ship_MJ_kg_other + truck_MJ_kg_other)</f>
        <v>331.74527400838201</v>
      </c>
      <c r="D15" s="2">
        <f>weight!D15*(ship_MJ_kg_other + truck_MJ_kg_other)</f>
        <v>383.73830752368002</v>
      </c>
      <c r="E15" s="2">
        <f>weight!E15*(ship_MJ_kg_other + truck_MJ_kg_other)</f>
        <v>418.40032986721201</v>
      </c>
      <c r="F15" s="2">
        <f>weight!F15*(ship_MJ_kg_other + truck_MJ_kg_other)</f>
        <v>487.7243745542761</v>
      </c>
      <c r="G15" s="2">
        <f>weight!G15*(ship_MJ_kg_other + truck_MJ_kg_other)</f>
        <v>649.48047882409207</v>
      </c>
      <c r="H15" s="2">
        <f>weight!H15*(ship_MJ_kg_other + truck_MJ_kg_other)</f>
        <v>765.02055330253199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1" x14ac:dyDescent="0.2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" t="s">
        <v>1</v>
      </c>
      <c r="C17" s="2">
        <v>5</v>
      </c>
      <c r="D17" s="2">
        <v>6</v>
      </c>
      <c r="E17" s="2">
        <f>D17+1</f>
        <v>7</v>
      </c>
      <c r="F17" s="2">
        <f t="shared" ref="F17:N17" si="1">E17+1</f>
        <v>8</v>
      </c>
      <c r="G17" s="2">
        <f t="shared" si="1"/>
        <v>9</v>
      </c>
      <c r="H17" s="2">
        <f t="shared" si="1"/>
        <v>10</v>
      </c>
      <c r="I17" s="2">
        <f t="shared" si="1"/>
        <v>11</v>
      </c>
      <c r="J17" s="2">
        <f t="shared" si="1"/>
        <v>12</v>
      </c>
      <c r="K17" s="2">
        <f t="shared" si="1"/>
        <v>13</v>
      </c>
      <c r="L17" s="2">
        <f t="shared" si="1"/>
        <v>14</v>
      </c>
      <c r="M17" s="2">
        <f t="shared" si="1"/>
        <v>15</v>
      </c>
      <c r="N17" s="2">
        <f t="shared" si="1"/>
        <v>16</v>
      </c>
      <c r="O17" s="2"/>
      <c r="P17" s="2"/>
      <c r="Q17" s="2"/>
      <c r="R17" s="2"/>
    </row>
    <row r="18" spans="1:18" x14ac:dyDescent="0.25">
      <c r="A18" s="1" t="s">
        <v>4</v>
      </c>
      <c r="B18">
        <v>17</v>
      </c>
      <c r="C18" s="2">
        <f>weight!C18*(ship_MJ_kg_other + truck_MJ_kg_other)</f>
        <v>1309.9795128637502</v>
      </c>
      <c r="D18" s="2">
        <f>weight!D18*(ship_MJ_kg_other + truck_MJ_kg_other)</f>
        <v>1336.4544168303</v>
      </c>
      <c r="E18" s="2">
        <f>weight!E18*(ship_MJ_kg_other + truck_MJ_kg_other)</f>
        <v>1362.9293207968501</v>
      </c>
      <c r="F18" s="2">
        <f>weight!F18*(ship_MJ_kg_other + truck_MJ_kg_other)</f>
        <v>1389.4042247634002</v>
      </c>
      <c r="G18" s="2">
        <f>weight!G18*(ship_MJ_kg_other + truck_MJ_kg_other)</f>
        <v>1415.8791287299503</v>
      </c>
      <c r="H18" s="2">
        <f>weight!H18*(ship_MJ_kg_other + truck_MJ_kg_other)</f>
        <v>1442.3540326965001</v>
      </c>
      <c r="I18" s="2">
        <f>weight!I18*(ship_MJ_kg_other + truck_MJ_kg_other)</f>
        <v>1468.8289366630502</v>
      </c>
      <c r="J18" s="2">
        <f>weight!J18*(ship_MJ_kg_other + truck_MJ_kg_other)</f>
        <v>1495.3038406296</v>
      </c>
      <c r="K18" s="2">
        <f>weight!K18*(ship_MJ_kg_other + truck_MJ_kg_other)</f>
        <v>1521.7787445961501</v>
      </c>
      <c r="L18" s="2">
        <f>weight!L18*(ship_MJ_kg_other + truck_MJ_kg_other)</f>
        <v>1548.2536485626999</v>
      </c>
      <c r="M18" s="2">
        <f>weight!M18*(ship_MJ_kg_other + truck_MJ_kg_other)</f>
        <v>1574.7285525292502</v>
      </c>
      <c r="N18" s="2">
        <f>weight!N18*(ship_MJ_kg_other + truck_MJ_kg_other)</f>
        <v>1601.2034564958001</v>
      </c>
      <c r="O18" s="2"/>
      <c r="P18" s="2"/>
      <c r="Q18" s="2"/>
      <c r="R18" s="2"/>
    </row>
    <row r="19" spans="1:18" x14ac:dyDescent="0.25">
      <c r="A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" t="s">
        <v>1</v>
      </c>
      <c r="C20" s="2">
        <v>1</v>
      </c>
      <c r="D20" s="2">
        <f>C20+1</f>
        <v>2</v>
      </c>
      <c r="E20" s="2">
        <f t="shared" ref="E20:G20" si="2">D20+1</f>
        <v>3</v>
      </c>
      <c r="F20" s="2">
        <f t="shared" si="2"/>
        <v>4</v>
      </c>
      <c r="G20" s="2">
        <f t="shared" si="2"/>
        <v>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" t="s">
        <v>6</v>
      </c>
      <c r="B21">
        <v>16</v>
      </c>
      <c r="C21" s="2">
        <f>weight!C21*(ship_MJ_kg_other + truck_MJ_kg_other)</f>
        <v>87.458704132181353</v>
      </c>
      <c r="D21" s="2">
        <f>weight!D21*(ship_MJ_kg_other + truck_MJ_kg_other)</f>
        <v>117.45352952296166</v>
      </c>
      <c r="E21" s="2">
        <f>weight!E21*(ship_MJ_kg_other + truck_MJ_kg_other)</f>
        <v>147.44835491374246</v>
      </c>
      <c r="F21" s="2">
        <f>weight!F21*(ship_MJ_kg_other + truck_MJ_kg_other)</f>
        <v>177.44318030452277</v>
      </c>
      <c r="G21" s="2">
        <f>weight!G21*(ship_MJ_kg_other + truck_MJ_kg_other)</f>
        <v>207.43800569530305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1" t="s">
        <v>7</v>
      </c>
      <c r="C23" s="2">
        <v>300</v>
      </c>
      <c r="D23" s="2">
        <v>800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1" t="s">
        <v>5</v>
      </c>
      <c r="B24">
        <v>22</v>
      </c>
      <c r="C24" s="2">
        <f>weight!C24*(ship_MJ_kg_tank + truck_MJ_kg_tank)</f>
        <v>195.75178315000002</v>
      </c>
      <c r="D24" s="2">
        <f>weight!D24*(ship_MJ_kg_tank + truck_MJ_kg_tank)</f>
        <v>384.93640970400003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D526-6253-49D0-93AD-F71230B3B2B3}">
  <dimension ref="A1:R28"/>
  <sheetViews>
    <sheetView workbookViewId="0">
      <selection activeCell="C24" sqref="C24:D24"/>
    </sheetView>
  </sheetViews>
  <sheetFormatPr defaultRowHeight="15" x14ac:dyDescent="0.25"/>
  <sheetData>
    <row r="1" spans="1:18" x14ac:dyDescent="0.25">
      <c r="A1" s="1" t="s">
        <v>50</v>
      </c>
      <c r="B1" s="1" t="s">
        <v>9</v>
      </c>
      <c r="C1" s="1"/>
    </row>
    <row r="2" spans="1:18" x14ac:dyDescent="0.25">
      <c r="A2" s="1" t="s">
        <v>1</v>
      </c>
      <c r="B2" s="1"/>
      <c r="C2" s="2">
        <v>1</v>
      </c>
      <c r="D2" s="2">
        <v>1.5</v>
      </c>
      <c r="E2" s="2">
        <v>2</v>
      </c>
      <c r="F2" s="2">
        <v>2.5</v>
      </c>
      <c r="G2" s="2">
        <v>3</v>
      </c>
      <c r="H2" s="2">
        <v>3.5</v>
      </c>
      <c r="I2" s="2">
        <v>4</v>
      </c>
      <c r="J2" s="2">
        <v>4.5</v>
      </c>
      <c r="K2" s="2">
        <v>5</v>
      </c>
      <c r="L2" s="2"/>
      <c r="M2" s="2"/>
      <c r="N2" s="2"/>
      <c r="O2" s="2"/>
      <c r="P2" s="2"/>
      <c r="Q2" s="2"/>
      <c r="R2" s="2"/>
    </row>
    <row r="3" spans="1:18" x14ac:dyDescent="0.25">
      <c r="A3" s="1" t="s">
        <v>0</v>
      </c>
      <c r="B3">
        <v>17</v>
      </c>
      <c r="C3" s="6">
        <v>1.8520489605813399</v>
      </c>
      <c r="D3" s="6">
        <v>2.18811427330813</v>
      </c>
      <c r="E3" s="6">
        <v>2.5241795860349301</v>
      </c>
      <c r="F3" s="6">
        <f>C3+D3</f>
        <v>4.0401632338894702</v>
      </c>
      <c r="G3" s="6">
        <f>C3+E3</f>
        <v>4.3762285466162698</v>
      </c>
      <c r="H3" s="6">
        <f>D3+E3</f>
        <v>4.7122938593430597</v>
      </c>
      <c r="I3" s="6">
        <f>E3*2</f>
        <v>5.0483591720698602</v>
      </c>
      <c r="J3" s="6">
        <f>E3+F3</f>
        <v>6.5643428199244003</v>
      </c>
      <c r="K3" s="6">
        <f>F3*2</f>
        <v>8.0803264677789404</v>
      </c>
      <c r="L3" s="2"/>
      <c r="M3" s="2"/>
      <c r="N3" s="2"/>
      <c r="O3" s="2"/>
      <c r="P3" s="2"/>
      <c r="Q3" s="2"/>
      <c r="R3" s="2"/>
    </row>
    <row r="4" spans="1:18" x14ac:dyDescent="0.25">
      <c r="A4" s="1" t="s">
        <v>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1" t="s">
        <v>1</v>
      </c>
      <c r="C5" s="2">
        <v>2</v>
      </c>
      <c r="D5" s="2"/>
      <c r="E5" s="2">
        <v>3</v>
      </c>
      <c r="F5" s="2"/>
      <c r="G5" s="2">
        <v>4</v>
      </c>
      <c r="H5" s="2">
        <v>4.5</v>
      </c>
      <c r="I5" s="2">
        <v>5</v>
      </c>
      <c r="J5" s="2">
        <f>I5+0.5</f>
        <v>5.5</v>
      </c>
      <c r="K5" s="2">
        <f t="shared" ref="K5:O5" si="0">J5+0.5</f>
        <v>6</v>
      </c>
      <c r="L5" s="2">
        <f t="shared" si="0"/>
        <v>6.5</v>
      </c>
      <c r="M5" s="2">
        <f t="shared" si="0"/>
        <v>7</v>
      </c>
      <c r="N5" s="2">
        <f t="shared" si="0"/>
        <v>7.5</v>
      </c>
      <c r="O5" s="2">
        <f t="shared" si="0"/>
        <v>8</v>
      </c>
      <c r="P5" s="2">
        <v>8.5</v>
      </c>
      <c r="Q5" s="2">
        <v>9</v>
      </c>
      <c r="R5" s="2">
        <v>9.5</v>
      </c>
    </row>
    <row r="6" spans="1:18" x14ac:dyDescent="0.25">
      <c r="A6" s="1" t="s">
        <v>10</v>
      </c>
      <c r="B6">
        <v>17</v>
      </c>
      <c r="C6" s="2"/>
      <c r="D6" s="2"/>
      <c r="E6" s="2"/>
      <c r="F6" s="2"/>
      <c r="G6" s="2"/>
      <c r="H6" s="4">
        <v>627.85362859999998</v>
      </c>
      <c r="I6" s="4">
        <v>677.02533189999997</v>
      </c>
      <c r="J6" s="4">
        <v>726.19703519999996</v>
      </c>
      <c r="K6" s="4">
        <v>775.36873849999995</v>
      </c>
      <c r="L6" s="4">
        <v>824.54044190000002</v>
      </c>
      <c r="M6" s="4">
        <v>873.71214520000001</v>
      </c>
      <c r="N6" s="4">
        <v>922.8838485</v>
      </c>
      <c r="O6" s="4">
        <v>972.05555179999999</v>
      </c>
      <c r="P6" s="4">
        <v>1021.227255</v>
      </c>
      <c r="Q6" s="4">
        <v>1070.398958</v>
      </c>
      <c r="R6" s="4">
        <v>1119.5706620000001</v>
      </c>
    </row>
    <row r="7" spans="1:18" x14ac:dyDescent="0.25">
      <c r="A7" s="1" t="s">
        <v>11</v>
      </c>
      <c r="B7">
        <v>17</v>
      </c>
      <c r="C7" s="4">
        <v>494</v>
      </c>
      <c r="D7" s="4"/>
      <c r="E7" s="4">
        <v>494</v>
      </c>
      <c r="F7" s="4"/>
      <c r="G7" s="4">
        <v>494</v>
      </c>
      <c r="H7" s="4"/>
      <c r="I7" s="4"/>
      <c r="J7" s="4"/>
      <c r="K7" s="4"/>
      <c r="L7" s="4"/>
      <c r="M7" s="4">
        <v>509</v>
      </c>
      <c r="N7" s="2"/>
      <c r="O7" s="2"/>
      <c r="P7" s="2"/>
      <c r="Q7" s="2"/>
      <c r="R7" s="2"/>
    </row>
    <row r="8" spans="1:18" x14ac:dyDescent="0.25">
      <c r="A8" s="1" t="s">
        <v>12</v>
      </c>
      <c r="B8">
        <v>17</v>
      </c>
      <c r="C8" s="4">
        <v>989</v>
      </c>
      <c r="D8" s="4"/>
      <c r="E8" s="4">
        <v>989</v>
      </c>
      <c r="F8" s="4"/>
      <c r="G8" s="4"/>
      <c r="H8" s="4"/>
      <c r="I8" s="4">
        <v>989</v>
      </c>
      <c r="J8" s="4"/>
      <c r="K8" s="4"/>
      <c r="L8" s="4">
        <v>926</v>
      </c>
      <c r="M8" s="4"/>
      <c r="N8" s="2"/>
      <c r="O8" s="2"/>
      <c r="P8" s="2"/>
      <c r="Q8" s="2"/>
      <c r="R8" s="2"/>
    </row>
    <row r="9" spans="1:18" x14ac:dyDescent="0.2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" t="s">
        <v>7</v>
      </c>
      <c r="C11" s="2">
        <v>135</v>
      </c>
      <c r="D11" s="2">
        <f>C11*1.2</f>
        <v>162</v>
      </c>
      <c r="E11" s="2">
        <v>180</v>
      </c>
      <c r="F11" s="2">
        <f>E11*1.2</f>
        <v>216</v>
      </c>
      <c r="G11" s="2">
        <v>300</v>
      </c>
      <c r="H11" s="2">
        <f>G11*1.2</f>
        <v>360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" t="s">
        <v>2</v>
      </c>
      <c r="B12">
        <v>17</v>
      </c>
      <c r="C12" s="7">
        <v>45.082785321022541</v>
      </c>
      <c r="D12" s="7">
        <v>51.044636398701229</v>
      </c>
      <c r="E12" s="7">
        <v>55.451040232190877</v>
      </c>
      <c r="F12" s="7">
        <v>65.437826194497788</v>
      </c>
      <c r="G12" s="7">
        <v>96.30309654156116</v>
      </c>
      <c r="H12" s="7">
        <v>126.91283007651155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1" t="s">
        <v>36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1" t="s">
        <v>7</v>
      </c>
      <c r="C14" s="2">
        <v>135</v>
      </c>
      <c r="D14" s="2">
        <f>C14*1.2</f>
        <v>162</v>
      </c>
      <c r="E14" s="2">
        <v>180</v>
      </c>
      <c r="F14" s="2">
        <f>E14*1.2</f>
        <v>216</v>
      </c>
      <c r="G14" s="2">
        <v>300</v>
      </c>
      <c r="H14" s="2">
        <f>G14*1.2</f>
        <v>360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1" t="s">
        <v>3</v>
      </c>
      <c r="B15">
        <v>17</v>
      </c>
      <c r="C15" s="7">
        <v>74.558700551565366</v>
      </c>
      <c r="D15" s="7">
        <v>95.953030449121613</v>
      </c>
      <c r="E15" s="7">
        <v>110.21591704749245</v>
      </c>
      <c r="F15" s="7">
        <v>138.74169024423418</v>
      </c>
      <c r="G15" s="7">
        <v>205.3018277032981</v>
      </c>
      <c r="H15" s="7">
        <v>252.84478303120085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  <c r="O17" s="2"/>
      <c r="P17" s="2"/>
      <c r="Q17" s="2"/>
      <c r="R17" s="2"/>
    </row>
    <row r="18" spans="1:18" x14ac:dyDescent="0.25">
      <c r="A18" s="1" t="s">
        <v>4</v>
      </c>
      <c r="B18">
        <v>17</v>
      </c>
      <c r="C18" s="4">
        <v>74.352800454416894</v>
      </c>
      <c r="D18" s="4">
        <v>76.343482855387293</v>
      </c>
      <c r="E18" s="4">
        <v>78.334165256357593</v>
      </c>
      <c r="F18" s="4">
        <v>80.324847657327993</v>
      </c>
      <c r="G18" s="4">
        <v>82.315530058298293</v>
      </c>
      <c r="H18" s="4">
        <v>84.306212459268707</v>
      </c>
      <c r="I18" s="4">
        <v>86.296894860239107</v>
      </c>
      <c r="J18" s="4">
        <v>88.287577261209407</v>
      </c>
      <c r="K18" s="4">
        <v>90.278259662179806</v>
      </c>
      <c r="L18" s="4">
        <v>92.268942063150206</v>
      </c>
      <c r="M18" s="4">
        <v>94.259624464120506</v>
      </c>
      <c r="N18" s="4">
        <v>96.250306865090906</v>
      </c>
      <c r="O18" s="2"/>
      <c r="P18" s="2"/>
      <c r="Q18" s="2"/>
      <c r="R18" s="2"/>
    </row>
    <row r="19" spans="1:18" x14ac:dyDescent="0.25">
      <c r="A19" s="1"/>
      <c r="O19" s="2"/>
      <c r="P19" s="2"/>
      <c r="Q19" s="2"/>
      <c r="R19" s="2"/>
    </row>
    <row r="20" spans="1:18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  <c r="O20" s="2"/>
      <c r="P20" s="2"/>
      <c r="Q20" s="2"/>
      <c r="R20" s="2"/>
    </row>
    <row r="21" spans="1:18" x14ac:dyDescent="0.25">
      <c r="A21" s="1" t="s">
        <v>6</v>
      </c>
      <c r="B21">
        <v>16</v>
      </c>
      <c r="C21" s="4">
        <v>5.7455816999999998</v>
      </c>
      <c r="D21" s="4">
        <v>14.460407050000001</v>
      </c>
      <c r="E21" s="4">
        <v>23.175232399999999</v>
      </c>
      <c r="F21" s="4">
        <v>31.89005775</v>
      </c>
      <c r="G21" s="4">
        <v>40.604883100000002</v>
      </c>
      <c r="O21" s="2"/>
      <c r="P21" s="2"/>
      <c r="Q21" s="2"/>
      <c r="R21" s="2"/>
    </row>
    <row r="22" spans="1:18" x14ac:dyDescent="0.25">
      <c r="A22" s="1" t="s">
        <v>36</v>
      </c>
      <c r="O22" s="2"/>
      <c r="P22" s="2"/>
      <c r="Q22" s="2"/>
      <c r="R22" s="2"/>
    </row>
    <row r="23" spans="1:18" x14ac:dyDescent="0.25">
      <c r="A23" s="1" t="s">
        <v>7</v>
      </c>
      <c r="C23">
        <v>300</v>
      </c>
      <c r="D23">
        <v>800</v>
      </c>
      <c r="O23" s="2"/>
      <c r="P23" s="2"/>
      <c r="Q23" s="2"/>
      <c r="R23" s="2"/>
    </row>
    <row r="24" spans="1:18" x14ac:dyDescent="0.25">
      <c r="A24" s="1" t="s">
        <v>5</v>
      </c>
      <c r="B24">
        <v>22</v>
      </c>
      <c r="C24" s="4">
        <v>22</v>
      </c>
      <c r="D24" s="4">
        <v>28</v>
      </c>
      <c r="O24" s="2"/>
      <c r="P24" s="2"/>
      <c r="Q24" s="2"/>
      <c r="R24" s="2"/>
    </row>
    <row r="25" spans="1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BA2E-B7F2-40D8-A8B0-CA720F66754C}">
  <dimension ref="A1:R24"/>
  <sheetViews>
    <sheetView workbookViewId="0">
      <selection activeCell="C21" sqref="C21:G21"/>
    </sheetView>
  </sheetViews>
  <sheetFormatPr defaultRowHeight="15" x14ac:dyDescent="0.25"/>
  <sheetData>
    <row r="1" spans="1:18" x14ac:dyDescent="0.25">
      <c r="A1" s="1" t="s">
        <v>50</v>
      </c>
      <c r="B1" s="1" t="s">
        <v>9</v>
      </c>
      <c r="C1" s="1"/>
    </row>
    <row r="2" spans="1:18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25">
      <c r="A3" s="1" t="s">
        <v>0</v>
      </c>
      <c r="B3">
        <v>17</v>
      </c>
      <c r="C3" s="7">
        <v>0</v>
      </c>
      <c r="D3" s="7">
        <v>0</v>
      </c>
      <c r="E3" s="7">
        <v>0</v>
      </c>
      <c r="F3" s="7">
        <f>C3+D3</f>
        <v>0</v>
      </c>
      <c r="G3" s="7">
        <f>C3+E3</f>
        <v>0</v>
      </c>
      <c r="H3" s="7">
        <f>D3+E3</f>
        <v>0</v>
      </c>
      <c r="I3" s="7">
        <f>E3*2</f>
        <v>0</v>
      </c>
      <c r="J3" s="7">
        <f>E3+F3</f>
        <v>0</v>
      </c>
      <c r="K3" s="7">
        <f>F3*2</f>
        <v>0</v>
      </c>
    </row>
    <row r="4" spans="1:18" x14ac:dyDescent="0.25">
      <c r="A4" s="1" t="s">
        <v>36</v>
      </c>
    </row>
    <row r="5" spans="1:18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O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v>8.5</v>
      </c>
      <c r="Q5">
        <v>9</v>
      </c>
      <c r="R5">
        <v>9.5</v>
      </c>
    </row>
    <row r="6" spans="1:18" x14ac:dyDescent="0.25">
      <c r="A6" s="1" t="s">
        <v>10</v>
      </c>
      <c r="B6">
        <v>17</v>
      </c>
      <c r="H6" s="4">
        <v>2769.7144709999998</v>
      </c>
      <c r="I6" s="4">
        <v>2914.9996580000002</v>
      </c>
      <c r="J6" s="4">
        <v>3060.2848450000001</v>
      </c>
      <c r="K6" s="4">
        <v>3205.5700310000002</v>
      </c>
      <c r="L6" s="4">
        <v>3350.8552180000001</v>
      </c>
      <c r="M6" s="4">
        <v>3496.1404050000001</v>
      </c>
      <c r="N6" s="4">
        <v>3641.4255910000002</v>
      </c>
      <c r="O6" s="4">
        <v>3786.7107780000001</v>
      </c>
      <c r="P6" s="4">
        <v>3931.9959650000001</v>
      </c>
      <c r="Q6" s="4">
        <v>4077.281152</v>
      </c>
      <c r="R6" s="4">
        <v>4222.5663379999996</v>
      </c>
    </row>
    <row r="7" spans="1:18" x14ac:dyDescent="0.25">
      <c r="A7" s="1" t="s">
        <v>11</v>
      </c>
      <c r="B7">
        <v>17</v>
      </c>
      <c r="C7" s="3">
        <v>3165</v>
      </c>
      <c r="D7" s="3"/>
      <c r="E7" s="3">
        <v>3165</v>
      </c>
      <c r="F7" s="3"/>
      <c r="G7" s="3">
        <v>3165</v>
      </c>
      <c r="H7" s="3"/>
      <c r="I7" s="4"/>
      <c r="J7" s="4"/>
      <c r="K7" s="4"/>
      <c r="L7" s="4"/>
      <c r="M7" s="4">
        <v>771</v>
      </c>
      <c r="N7" s="2"/>
      <c r="O7" s="2"/>
    </row>
    <row r="8" spans="1:18" x14ac:dyDescent="0.25">
      <c r="A8" s="1" t="s">
        <v>12</v>
      </c>
      <c r="B8">
        <v>17</v>
      </c>
      <c r="C8" s="3">
        <v>63330</v>
      </c>
      <c r="D8" s="3"/>
      <c r="E8" s="3">
        <v>63330</v>
      </c>
      <c r="F8" s="3"/>
      <c r="G8" s="3"/>
      <c r="H8" s="3"/>
      <c r="I8" s="3">
        <v>63330</v>
      </c>
      <c r="J8" s="4"/>
      <c r="K8" s="4"/>
      <c r="L8" s="4">
        <v>3165</v>
      </c>
      <c r="M8" s="4"/>
      <c r="N8" s="2"/>
      <c r="O8" s="2"/>
    </row>
    <row r="9" spans="1:18" x14ac:dyDescent="0.2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8" x14ac:dyDescent="0.25">
      <c r="A10" s="1"/>
    </row>
    <row r="11" spans="1:18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25">
      <c r="A12" s="1" t="s">
        <v>2</v>
      </c>
      <c r="B12">
        <v>17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18" x14ac:dyDescent="0.25">
      <c r="A13" s="1" t="s">
        <v>36</v>
      </c>
    </row>
    <row r="14" spans="1:18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25">
      <c r="A15" s="1" t="s">
        <v>3</v>
      </c>
      <c r="B15">
        <v>17</v>
      </c>
      <c r="C15" s="12">
        <v>2885</v>
      </c>
      <c r="D15" s="12">
        <v>2885</v>
      </c>
      <c r="E15" s="12">
        <v>2885</v>
      </c>
      <c r="F15" s="12">
        <v>2885</v>
      </c>
      <c r="G15" s="12">
        <v>2885</v>
      </c>
      <c r="H15" s="12">
        <v>2885</v>
      </c>
    </row>
    <row r="16" spans="1:18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12">
        <v>3156.5</v>
      </c>
      <c r="D18" s="12">
        <v>3156.5</v>
      </c>
      <c r="E18" s="12">
        <v>3156.5</v>
      </c>
      <c r="F18" s="12">
        <v>3156.5</v>
      </c>
      <c r="G18" s="12">
        <v>3156.5</v>
      </c>
      <c r="H18" s="12">
        <v>3156.5</v>
      </c>
      <c r="I18" s="12">
        <v>3156.5</v>
      </c>
      <c r="J18" s="12">
        <v>3156.5</v>
      </c>
      <c r="K18" s="12">
        <v>3156.5</v>
      </c>
      <c r="L18" s="12">
        <v>3156.5</v>
      </c>
      <c r="M18" s="12">
        <v>3156.5</v>
      </c>
      <c r="N18" s="12">
        <v>3156.5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4">
        <v>7581.5430723999998</v>
      </c>
      <c r="D21" s="4">
        <v>10786.354615599999</v>
      </c>
      <c r="E21" s="4">
        <v>13991.166158800001</v>
      </c>
      <c r="F21" s="4">
        <v>17195.977702</v>
      </c>
      <c r="G21" s="4">
        <v>20400.789245200001</v>
      </c>
    </row>
    <row r="22" spans="1:14" x14ac:dyDescent="0.25">
      <c r="A22" s="1" t="s">
        <v>36</v>
      </c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4">
        <v>0</v>
      </c>
      <c r="D24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2847-86D8-49AC-A5E8-2A96238273E4}">
  <dimension ref="A1:R26"/>
  <sheetViews>
    <sheetView workbookViewId="0">
      <selection activeCell="C24" sqref="C24:D24"/>
    </sheetView>
  </sheetViews>
  <sheetFormatPr defaultRowHeight="15" x14ac:dyDescent="0.25"/>
  <sheetData>
    <row r="1" spans="1:18" x14ac:dyDescent="0.25">
      <c r="A1" s="1" t="s">
        <v>50</v>
      </c>
      <c r="B1" s="1" t="s">
        <v>9</v>
      </c>
      <c r="C1" s="1"/>
    </row>
    <row r="2" spans="1:18" x14ac:dyDescent="0.25">
      <c r="A2" s="1" t="s">
        <v>1</v>
      </c>
      <c r="B2" s="11"/>
      <c r="C2" s="9">
        <v>1</v>
      </c>
      <c r="D2" s="9">
        <v>1.5</v>
      </c>
      <c r="E2" s="9">
        <v>2</v>
      </c>
      <c r="F2" s="9">
        <v>2.5</v>
      </c>
      <c r="G2" s="9">
        <v>3</v>
      </c>
      <c r="H2" s="9">
        <v>3.5</v>
      </c>
      <c r="I2" s="9">
        <v>4</v>
      </c>
      <c r="J2" s="9">
        <v>4.5</v>
      </c>
      <c r="K2" s="9">
        <v>5</v>
      </c>
      <c r="L2" s="2"/>
      <c r="M2" s="2"/>
      <c r="N2" s="2"/>
      <c r="O2" s="2"/>
      <c r="P2" s="2"/>
      <c r="Q2" s="2"/>
      <c r="R2" s="2"/>
    </row>
    <row r="3" spans="1:18" x14ac:dyDescent="0.25">
      <c r="A3" s="1" t="s">
        <v>0</v>
      </c>
      <c r="B3" s="2">
        <v>17</v>
      </c>
      <c r="C3" s="6">
        <v>11.169286051678601</v>
      </c>
      <c r="D3" s="6">
        <v>12.6945734581226</v>
      </c>
      <c r="E3" s="6">
        <v>14.2198608645666</v>
      </c>
      <c r="F3" s="6">
        <f>C3+D3</f>
        <v>23.863859509801202</v>
      </c>
      <c r="G3" s="6">
        <f>C3+E3</f>
        <v>25.389146916245203</v>
      </c>
      <c r="H3" s="6">
        <f>D3+E3</f>
        <v>26.9144343226892</v>
      </c>
      <c r="I3" s="6">
        <f>E3*2</f>
        <v>28.439721729133201</v>
      </c>
      <c r="J3" s="6">
        <f>E3+F3</f>
        <v>38.0837203743678</v>
      </c>
      <c r="K3" s="6">
        <f>F3*2</f>
        <v>47.727719019602404</v>
      </c>
      <c r="L3" s="2"/>
      <c r="M3" s="2"/>
      <c r="N3" s="2"/>
      <c r="O3" s="2"/>
      <c r="P3" s="2"/>
      <c r="Q3" s="2"/>
      <c r="R3" s="2"/>
    </row>
    <row r="4" spans="1:18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1" t="s">
        <v>1</v>
      </c>
      <c r="B5" s="2"/>
      <c r="C5" s="9">
        <v>2</v>
      </c>
      <c r="D5" s="9"/>
      <c r="E5" s="9">
        <v>3</v>
      </c>
      <c r="F5" s="9"/>
      <c r="G5" s="9">
        <v>4</v>
      </c>
      <c r="H5" s="9">
        <v>4.5</v>
      </c>
      <c r="I5" s="9">
        <v>5</v>
      </c>
      <c r="J5" s="9">
        <f>I5+0.5</f>
        <v>5.5</v>
      </c>
      <c r="K5" s="9">
        <f t="shared" ref="K5:O5" si="0">J5+0.5</f>
        <v>6</v>
      </c>
      <c r="L5" s="9">
        <f t="shared" si="0"/>
        <v>6.5</v>
      </c>
      <c r="M5" s="9">
        <f t="shared" si="0"/>
        <v>7</v>
      </c>
      <c r="N5" s="9">
        <f t="shared" si="0"/>
        <v>7.5</v>
      </c>
      <c r="O5" s="9">
        <f t="shared" si="0"/>
        <v>8</v>
      </c>
      <c r="P5" s="9">
        <v>8.5</v>
      </c>
      <c r="Q5" s="9">
        <v>9</v>
      </c>
      <c r="R5" s="9">
        <v>9.5</v>
      </c>
    </row>
    <row r="6" spans="1:18" x14ac:dyDescent="0.25">
      <c r="A6" s="1" t="s">
        <v>10</v>
      </c>
      <c r="B6" s="2">
        <v>17</v>
      </c>
      <c r="C6" s="2"/>
      <c r="D6" s="2"/>
      <c r="E6" s="2"/>
      <c r="F6" s="2"/>
      <c r="G6" s="2"/>
      <c r="H6" s="4">
        <v>2636.160605</v>
      </c>
      <c r="I6" s="4">
        <v>2970.9842370000001</v>
      </c>
      <c r="J6" s="4">
        <v>3305.8078690000002</v>
      </c>
      <c r="K6" s="4">
        <v>3640.6315009999998</v>
      </c>
      <c r="L6" s="4">
        <v>3975.455132</v>
      </c>
      <c r="M6" s="4">
        <v>4310.2787639999997</v>
      </c>
      <c r="N6" s="4">
        <v>4645.1023960000002</v>
      </c>
      <c r="O6" s="4">
        <v>4979.9260279999999</v>
      </c>
      <c r="P6" s="4">
        <v>5314.7496590000001</v>
      </c>
      <c r="Q6" s="4">
        <v>5649.5732909999997</v>
      </c>
      <c r="R6" s="4">
        <v>5984.3969230000002</v>
      </c>
    </row>
    <row r="7" spans="1:18" x14ac:dyDescent="0.25">
      <c r="A7" s="1" t="s">
        <v>11</v>
      </c>
      <c r="B7" s="2">
        <v>17</v>
      </c>
      <c r="C7" s="4">
        <v>3367</v>
      </c>
      <c r="D7" s="4"/>
      <c r="E7" s="4">
        <v>3367</v>
      </c>
      <c r="F7" s="4"/>
      <c r="G7" s="4">
        <v>3367</v>
      </c>
      <c r="H7" s="4"/>
      <c r="I7" s="4"/>
      <c r="J7" s="4"/>
      <c r="K7" s="4"/>
      <c r="L7" s="4"/>
      <c r="M7" s="4">
        <v>8169</v>
      </c>
      <c r="N7" s="2"/>
      <c r="O7" s="2"/>
      <c r="P7" s="2"/>
      <c r="Q7" s="2"/>
      <c r="R7" s="2"/>
    </row>
    <row r="8" spans="1:18" x14ac:dyDescent="0.25">
      <c r="A8" s="1" t="s">
        <v>12</v>
      </c>
      <c r="B8" s="2">
        <v>17</v>
      </c>
      <c r="C8" s="4">
        <v>6733</v>
      </c>
      <c r="D8" s="4"/>
      <c r="E8" s="4">
        <v>6733</v>
      </c>
      <c r="F8" s="4"/>
      <c r="G8" s="4"/>
      <c r="H8" s="4"/>
      <c r="I8" s="4">
        <v>6733</v>
      </c>
      <c r="J8" s="4"/>
      <c r="K8" s="4"/>
      <c r="L8" s="4">
        <v>11265</v>
      </c>
      <c r="M8" s="2"/>
      <c r="N8" s="2"/>
      <c r="O8" s="2"/>
      <c r="P8" s="2"/>
      <c r="Q8" s="2"/>
      <c r="R8" s="2"/>
    </row>
    <row r="9" spans="1:18" x14ac:dyDescent="0.25">
      <c r="A9" s="1" t="s">
        <v>51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" t="s">
        <v>7</v>
      </c>
      <c r="B11" s="2"/>
      <c r="C11" s="2">
        <v>135</v>
      </c>
      <c r="D11" s="2">
        <f>C11*1.2</f>
        <v>162</v>
      </c>
      <c r="E11" s="2">
        <v>180</v>
      </c>
      <c r="F11" s="2">
        <f>E11*1.2</f>
        <v>216</v>
      </c>
      <c r="G11" s="2">
        <v>300</v>
      </c>
      <c r="H11" s="2">
        <f>G11*1.2</f>
        <v>360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" t="s">
        <v>2</v>
      </c>
      <c r="B12" s="2">
        <v>17</v>
      </c>
      <c r="C12" s="7">
        <v>14.435690839590569</v>
      </c>
      <c r="D12" s="7">
        <v>16.344699752332193</v>
      </c>
      <c r="E12" s="7">
        <v>17.755648144311461</v>
      </c>
      <c r="F12" s="7">
        <v>20.953457543319455</v>
      </c>
      <c r="G12" s="7">
        <v>30.836642382895452</v>
      </c>
      <c r="H12" s="7">
        <v>40.638003298072583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1" t="s">
        <v>7</v>
      </c>
      <c r="B14" s="2"/>
      <c r="C14" s="2">
        <v>135</v>
      </c>
      <c r="D14" s="2">
        <f>C14*1.2</f>
        <v>162</v>
      </c>
      <c r="E14" s="2">
        <v>180</v>
      </c>
      <c r="F14" s="2">
        <f>E14*1.2</f>
        <v>216</v>
      </c>
      <c r="G14" s="2">
        <v>300</v>
      </c>
      <c r="H14" s="2">
        <f>G14*1.2</f>
        <v>360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1" t="s">
        <v>3</v>
      </c>
      <c r="B15" s="2">
        <v>17</v>
      </c>
      <c r="C15" s="12">
        <v>600</v>
      </c>
      <c r="D15" s="12">
        <v>600</v>
      </c>
      <c r="E15" s="12">
        <v>600</v>
      </c>
      <c r="F15" s="12">
        <v>600</v>
      </c>
      <c r="G15" s="12">
        <v>600</v>
      </c>
      <c r="H15" s="12">
        <v>600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" t="s">
        <v>1</v>
      </c>
      <c r="B17" s="2"/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  <c r="O17" s="2"/>
      <c r="P17" s="2"/>
      <c r="Q17" s="2"/>
      <c r="R17" s="2"/>
    </row>
    <row r="18" spans="1:18" x14ac:dyDescent="0.25">
      <c r="A18" s="1" t="s">
        <v>4</v>
      </c>
      <c r="B18" s="2">
        <v>17</v>
      </c>
      <c r="C18" s="12">
        <v>1496.4593400000001</v>
      </c>
      <c r="D18" s="12">
        <v>1496.4593400000001</v>
      </c>
      <c r="E18" s="12">
        <v>1496.4593400000001</v>
      </c>
      <c r="F18" s="12">
        <v>1496.4593400000001</v>
      </c>
      <c r="G18" s="12">
        <v>1496.4593400000001</v>
      </c>
      <c r="H18" s="12">
        <v>1496.4593400000001</v>
      </c>
      <c r="I18" s="12">
        <v>1496.4593400000001</v>
      </c>
      <c r="J18" s="12">
        <v>1496.4593400000001</v>
      </c>
      <c r="K18" s="12">
        <v>1496.4593400000001</v>
      </c>
      <c r="L18" s="12">
        <v>1496.4593400000001</v>
      </c>
      <c r="M18" s="12">
        <v>1496.4593400000001</v>
      </c>
      <c r="N18" s="12">
        <v>1496.4593400000001</v>
      </c>
      <c r="O18" s="2"/>
      <c r="P18" s="2"/>
      <c r="Q18" s="2"/>
      <c r="R18" s="2"/>
    </row>
    <row r="19" spans="1:18" x14ac:dyDescent="0.25">
      <c r="A19" s="1"/>
      <c r="B19" s="2"/>
      <c r="O19" s="2"/>
      <c r="P19" s="2"/>
      <c r="Q19" s="2"/>
      <c r="R19" s="2"/>
    </row>
    <row r="20" spans="1:18" x14ac:dyDescent="0.25">
      <c r="A20" s="1" t="s">
        <v>1</v>
      </c>
      <c r="B20" s="2"/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  <c r="O20" s="2"/>
      <c r="P20" s="2"/>
      <c r="Q20" s="2"/>
      <c r="R20" s="2"/>
    </row>
    <row r="21" spans="1:18" x14ac:dyDescent="0.25">
      <c r="A21" s="1" t="s">
        <v>6</v>
      </c>
      <c r="B21" s="2">
        <v>16</v>
      </c>
      <c r="C21" s="4">
        <v>398.87837439999998</v>
      </c>
      <c r="D21" s="4">
        <v>535.67764799999998</v>
      </c>
      <c r="E21" s="4">
        <v>672.47692159999997</v>
      </c>
      <c r="F21" s="4">
        <v>809.27619519999996</v>
      </c>
      <c r="G21" s="4">
        <v>946.07546879999995</v>
      </c>
      <c r="O21" s="2"/>
      <c r="P21" s="2"/>
      <c r="Q21" s="2"/>
      <c r="R21" s="2"/>
    </row>
    <row r="22" spans="1:18" x14ac:dyDescent="0.25">
      <c r="A22" s="1" t="s">
        <v>36</v>
      </c>
      <c r="B22" s="2"/>
      <c r="O22" s="2"/>
      <c r="P22" s="2"/>
      <c r="Q22" s="2"/>
      <c r="R22" s="2"/>
    </row>
    <row r="23" spans="1:18" x14ac:dyDescent="0.25">
      <c r="A23" s="1" t="s">
        <v>7</v>
      </c>
      <c r="B23" s="2"/>
      <c r="C23">
        <v>300</v>
      </c>
      <c r="D23">
        <v>800</v>
      </c>
      <c r="O23" s="2"/>
      <c r="P23" s="2"/>
      <c r="Q23" s="2"/>
      <c r="R23" s="2"/>
    </row>
    <row r="24" spans="1:18" x14ac:dyDescent="0.25">
      <c r="A24" s="1" t="s">
        <v>5</v>
      </c>
      <c r="B24" s="2">
        <v>22</v>
      </c>
      <c r="C24" s="4">
        <v>10999</v>
      </c>
      <c r="D24" s="4">
        <v>21618</v>
      </c>
      <c r="O24" s="2"/>
      <c r="P24" s="2"/>
      <c r="Q24" s="2"/>
      <c r="R24" s="2"/>
    </row>
    <row r="25" spans="1:18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585E-1338-4BC9-8304-8213A1540A2D}">
  <dimension ref="A1:U24"/>
  <sheetViews>
    <sheetView workbookViewId="0">
      <selection activeCell="C21" sqref="C21:G21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9">
        <f>weight!C3*(SHIP_OTHER_em_t+TRUCK_em_t)/1000</f>
        <v>4.2350055119999999</v>
      </c>
      <c r="D3" s="9">
        <f>weight!D3*(SHIP_OTHER_em_t+TRUCK_em_t)/1000</f>
        <v>5.4508342445999993</v>
      </c>
      <c r="E3" s="9">
        <f>weight!E3*(SHIP_OTHER_em_t+TRUCK_em_t)/1000</f>
        <v>6.6666629771999997</v>
      </c>
      <c r="F3" s="9">
        <f>weight!F3*(SHIP_OTHER_em_t+TRUCK_em_t)/1000</f>
        <v>9.6858397566000001</v>
      </c>
      <c r="G3" s="9">
        <f>weight!G3*(SHIP_OTHER_em_t+TRUCK_em_t)/1000</f>
        <v>10.901668489199999</v>
      </c>
      <c r="H3" s="9">
        <f>weight!H3*(SHIP_OTHER_em_t+TRUCK_em_t)/1000</f>
        <v>12.117497221799999</v>
      </c>
      <c r="I3" s="9">
        <f>weight!I3*(SHIP_OTHER_em_t+TRUCK_em_t)/1000</f>
        <v>13.333325954399999</v>
      </c>
      <c r="J3" s="9">
        <f>weight!J3*(SHIP_OTHER_em_t+TRUCK_em_t)/1000</f>
        <v>16.352502733800002</v>
      </c>
      <c r="K3" s="9">
        <f>weight!K3*(SHIP_OTHER_em_t+TRUCK_em_t)/1000</f>
        <v>19.3716795132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C6" s="9"/>
      <c r="D6" s="9"/>
      <c r="E6" s="9"/>
      <c r="F6" s="9"/>
      <c r="G6" s="9"/>
      <c r="H6" s="9">
        <f>weight!H6*(SHIP_OTHER_em_t+TRUCK_em_t)/1000</f>
        <v>13.512330290126521</v>
      </c>
      <c r="I6" s="9">
        <f>weight!I6*(SHIP_OTHER_em_t+TRUCK_em_t)/1000</f>
        <v>14.18765258632032</v>
      </c>
      <c r="J6" s="9">
        <f>weight!J6*(SHIP_OTHER_em_t+TRUCK_em_t)/1000</f>
        <v>14.862974880026158</v>
      </c>
      <c r="K6" s="9">
        <f>weight!K6*(SHIP_OTHER_em_t+TRUCK_em_t)/1000</f>
        <v>15.538297173731998</v>
      </c>
      <c r="L6" s="9">
        <f>weight!L6*(SHIP_OTHER_em_t+TRUCK_em_t)/1000</f>
        <v>16.213619467437841</v>
      </c>
      <c r="M6" s="9">
        <f>weight!M6*(SHIP_OTHER_em_t+TRUCK_em_t)/1000</f>
        <v>16.888941763631639</v>
      </c>
      <c r="N6" s="9">
        <f>weight!N6*(SHIP_OTHER_em_t+TRUCK_em_t)/1000</f>
        <v>17.564264057337478</v>
      </c>
      <c r="O6" s="9">
        <f>weight!O6*(SHIP_OTHER_em_t+TRUCK_em_t)/1000</f>
        <v>18.239586351043318</v>
      </c>
      <c r="P6" s="9">
        <f>weight!P6*(SHIP_OTHER_em_t+TRUCK_em_t)/1000</f>
        <v>18.914908644749158</v>
      </c>
      <c r="Q6" s="9">
        <f>weight!Q6*(SHIP_OTHER_em_t+TRUCK_em_t)/1000</f>
        <v>19.590230940942959</v>
      </c>
      <c r="R6" s="9">
        <f>weight!R6*(SHIP_OTHER_em_t+TRUCK_em_t)/1000</f>
        <v>20.265553234648799</v>
      </c>
      <c r="S6" s="2"/>
      <c r="T6" s="2"/>
      <c r="U6" s="2"/>
    </row>
    <row r="7" spans="1:21" x14ac:dyDescent="0.25">
      <c r="A7" s="1" t="s">
        <v>11</v>
      </c>
      <c r="B7">
        <v>17</v>
      </c>
      <c r="C7" s="9">
        <f>weight!C7*(SHIP_OTHER_em_t+TRUCK_em_t)/1000</f>
        <v>8.7078600000000002</v>
      </c>
      <c r="D7" s="9"/>
      <c r="E7" s="9">
        <f>weight!E7*(SHIP_OTHER_em_t+TRUCK_em_t)/1000</f>
        <v>8.7078600000000002</v>
      </c>
      <c r="F7" s="9"/>
      <c r="G7" s="9">
        <f>weight!G7*(SHIP_OTHER_em_t+TRUCK_em_t)/1000</f>
        <v>12.937391999999999</v>
      </c>
      <c r="H7" s="9"/>
      <c r="I7" s="9"/>
      <c r="J7" s="9"/>
      <c r="K7" s="9"/>
      <c r="L7" s="9"/>
      <c r="M7" s="9">
        <f>weight!M7*(SHIP_OTHER_em_t+TRUCK_em_t)/1000</f>
        <v>22.391639999999999</v>
      </c>
      <c r="N7" s="9"/>
      <c r="O7" s="9"/>
      <c r="P7" s="9"/>
      <c r="Q7" s="9"/>
      <c r="R7" s="9"/>
      <c r="S7" s="2"/>
      <c r="T7" s="2"/>
      <c r="U7" s="2"/>
    </row>
    <row r="8" spans="1:21" x14ac:dyDescent="0.25">
      <c r="A8" s="1" t="s">
        <v>12</v>
      </c>
      <c r="B8">
        <v>17</v>
      </c>
      <c r="C8" s="9">
        <f>weight!C8*(SHIP_OTHER_em_t+TRUCK_em_t)/1000</f>
        <v>17.41572</v>
      </c>
      <c r="D8" s="9"/>
      <c r="E8" s="9">
        <f>weight!E8*(SHIP_OTHER_em_t+TRUCK_em_t)/1000</f>
        <v>17.41572</v>
      </c>
      <c r="F8" s="9"/>
      <c r="G8" s="9"/>
      <c r="H8" s="9"/>
      <c r="I8" s="9">
        <f>weight!I8*(SHIP_OTHER_em_t+TRUCK_em_t)/1000</f>
        <v>17.41572</v>
      </c>
      <c r="J8" s="9"/>
      <c r="K8" s="9"/>
      <c r="L8" s="9">
        <f>weight!L8*(SHIP_OTHER_em_t+TRUCK_em_t)/1000</f>
        <v>28.611540000000002</v>
      </c>
      <c r="M8" s="9"/>
      <c r="N8" s="9"/>
      <c r="O8" s="9"/>
      <c r="P8" s="9"/>
      <c r="Q8" s="9"/>
      <c r="R8" s="9"/>
      <c r="S8" s="2"/>
      <c r="T8" s="2"/>
      <c r="U8" s="2"/>
    </row>
    <row r="9" spans="1:21" x14ac:dyDescent="0.25">
      <c r="A9" s="1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9">
        <f>weight!C12*(SHIP_DWR_SHDWBUF_em_t+TRUCK_em_t)/1000</f>
        <v>3.0629519999999997</v>
      </c>
      <c r="D12" s="9">
        <f>weight!D12*(SHIP_DWR_SHDWBUF_em_t+TRUCK_em_t)/1000</f>
        <v>3.3327776515199998</v>
      </c>
      <c r="E12" s="9">
        <f>weight!E12*(SHIP_DWR_SHDWBUF_em_t+TRUCK_em_t)/1000</f>
        <v>3.6755423999999999</v>
      </c>
      <c r="F12" s="9">
        <f>weight!F12*(SHIP_DWR_SHDWBUF_em_t+TRUCK_em_t)/1000</f>
        <v>4.1860343999999996</v>
      </c>
      <c r="G12" s="9">
        <f>weight!G12*(SHIP_DWR_SHDWBUF_em_t+TRUCK_em_t)/1000</f>
        <v>5.3091168</v>
      </c>
      <c r="H12" s="9">
        <f>weight!H12*(SHIP_DWR_SHDWBUF_em_t+TRUCK_em_t)/1000</f>
        <v>6.2280024000000003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9">
        <f>weight!C15*(SHIP_OTHER_em_t+TRUCK_em_t)/1000</f>
        <v>15.664141424879999</v>
      </c>
      <c r="D15" s="9">
        <f>weight!D15*(SHIP_OTHER_em_t+TRUCK_em_t)/1000</f>
        <v>18.119116051200002</v>
      </c>
      <c r="E15" s="9">
        <f>weight!E15*(SHIP_OTHER_em_t+TRUCK_em_t)/1000</f>
        <v>19.755765802079996</v>
      </c>
      <c r="F15" s="9">
        <f>weight!F15*(SHIP_OTHER_em_t+TRUCK_em_t)/1000</f>
        <v>23.029065303840003</v>
      </c>
      <c r="G15" s="9">
        <f>weight!G15*(SHIP_OTHER_em_t+TRUCK_em_t)/1000</f>
        <v>30.666764141280002</v>
      </c>
      <c r="H15" s="9">
        <f>weight!H15*(SHIP_OTHER_em_t+TRUCK_em_t)/1000</f>
        <v>36.122263310880001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9">
        <f>weight!C18*(SHIP_OTHER_em_t+TRUCK_em_t)/1000</f>
        <v>61.853795550000001</v>
      </c>
      <c r="D18" s="9">
        <f>weight!D18*(SHIP_OTHER_em_t+TRUCK_em_t)/1000</f>
        <v>63.103871051999995</v>
      </c>
      <c r="E18" s="9">
        <f>weight!E18*(SHIP_OTHER_em_t+TRUCK_em_t)/1000</f>
        <v>64.35394655399999</v>
      </c>
      <c r="F18" s="9">
        <f>weight!F18*(SHIP_OTHER_em_t+TRUCK_em_t)/1000</f>
        <v>65.604022056000005</v>
      </c>
      <c r="G18" s="9">
        <f>weight!G18*(SHIP_OTHER_em_t+TRUCK_em_t)/1000</f>
        <v>66.854097558000007</v>
      </c>
      <c r="H18" s="9">
        <f>weight!H18*(SHIP_OTHER_em_t+TRUCK_em_t)/1000</f>
        <v>68.104173060000008</v>
      </c>
      <c r="I18" s="9">
        <f>weight!I18*(SHIP_OTHER_em_t+TRUCK_em_t)/1000</f>
        <v>69.354248561999995</v>
      </c>
      <c r="J18" s="9">
        <f>weight!J18*(SHIP_OTHER_em_t+TRUCK_em_t)/1000</f>
        <v>70.604324063999996</v>
      </c>
      <c r="K18" s="9">
        <f>weight!K18*(SHIP_OTHER_em_t+TRUCK_em_t)/1000</f>
        <v>71.854399565999998</v>
      </c>
      <c r="L18" s="9">
        <f>weight!L18*(SHIP_OTHER_em_t+TRUCK_em_t)/1000</f>
        <v>73.104475067999985</v>
      </c>
      <c r="M18" s="9">
        <f>weight!M18*(SHIP_OTHER_em_t+TRUCK_em_t)/1000</f>
        <v>74.354550570000001</v>
      </c>
      <c r="N18" s="9">
        <f>weight!N18*(SHIP_OTHER_em_t+TRUCK_em_t)/1000</f>
        <v>75.604626072000002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9">
        <f>weight!C21*(SHIP_OTHER_em_t+TRUCK_em_t)/1000</f>
        <v>4.1295705401024385</v>
      </c>
      <c r="D21" s="9">
        <f>weight!D21*(SHIP_OTHER_em_t+TRUCK_em_t)/1000</f>
        <v>5.5458474963911746</v>
      </c>
      <c r="E21" s="9">
        <f>weight!E21*(SHIP_OTHER_em_t+TRUCK_em_t)/1000</f>
        <v>6.9621244526799355</v>
      </c>
      <c r="F21" s="9">
        <f>weight!F21*(SHIP_OTHER_em_t+TRUCK_em_t)/1000</f>
        <v>8.3784014089686725</v>
      </c>
      <c r="G21" s="9">
        <f>weight!G21*(SHIP_OTHER_em_t+TRUCK_em_t)/1000</f>
        <v>9.7946783652574076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9">
        <f>weight!C24*(SHIP_DWR_SHDWBUF_em_t+TRUCK_em_t)/1000</f>
        <v>7.9126260000000004</v>
      </c>
      <c r="D24" s="9">
        <f>weight!D24*(SHIP_DWR_SHDWBUF_em_t+TRUCK_em_t)/1000</f>
        <v>15.559796159999999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997-C34B-492F-B371-77D1D2B6D5A3}">
  <dimension ref="A1:U24"/>
  <sheetViews>
    <sheetView workbookViewId="0">
      <selection activeCell="C21" sqref="C21:G21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6">
        <v>0.55354361971654997</v>
      </c>
      <c r="D3" s="6">
        <v>0.60168817956951803</v>
      </c>
      <c r="E3" s="6">
        <v>0.64983273942248698</v>
      </c>
      <c r="F3" s="6">
        <f>C3+D3</f>
        <v>1.1552317992860681</v>
      </c>
      <c r="G3" s="6">
        <f>C3+E3</f>
        <v>1.203376359139037</v>
      </c>
      <c r="H3" s="6">
        <f>D3+E3</f>
        <v>1.2515209189920049</v>
      </c>
      <c r="I3" s="6">
        <f>E3*2</f>
        <v>1.299665478844974</v>
      </c>
      <c r="J3" s="6">
        <f>E3+F3</f>
        <v>1.8050645387085551</v>
      </c>
      <c r="K3" s="6">
        <f>F3*2</f>
        <v>2.3104635985721362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H6" s="2">
        <v>36.076388260000002</v>
      </c>
      <c r="I6" s="2">
        <v>39.961693029999999</v>
      </c>
      <c r="J6" s="2">
        <v>43.846997790000003</v>
      </c>
      <c r="K6" s="2">
        <v>47.732302560000001</v>
      </c>
      <c r="L6" s="2">
        <v>51.617607319999998</v>
      </c>
      <c r="M6" s="2">
        <v>55.502912090000002</v>
      </c>
      <c r="N6" s="2">
        <v>59.388216849999999</v>
      </c>
      <c r="O6" s="2">
        <v>63.273521619999997</v>
      </c>
      <c r="P6" s="2">
        <v>67.158826379999994</v>
      </c>
      <c r="Q6" s="2">
        <v>71.044131149999998</v>
      </c>
      <c r="R6" s="2">
        <v>74.929435909999995</v>
      </c>
      <c r="S6" s="2"/>
      <c r="T6" s="2"/>
      <c r="U6" s="2"/>
    </row>
    <row r="7" spans="1:21" x14ac:dyDescent="0.25">
      <c r="A7" s="1" t="s">
        <v>11</v>
      </c>
      <c r="B7">
        <v>17</v>
      </c>
      <c r="C7" s="3">
        <v>25.7</v>
      </c>
      <c r="D7" s="3"/>
      <c r="E7" s="3">
        <v>25.7</v>
      </c>
      <c r="F7" s="3"/>
      <c r="G7" s="3">
        <v>19.100000000000001</v>
      </c>
      <c r="H7" s="3"/>
      <c r="I7" s="4"/>
      <c r="J7" s="4"/>
      <c r="K7" s="4"/>
      <c r="L7" s="4"/>
      <c r="M7" s="4">
        <v>33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3">
        <v>51.3</v>
      </c>
      <c r="D8" s="3"/>
      <c r="E8" s="3">
        <v>51.3</v>
      </c>
      <c r="F8" s="3"/>
      <c r="G8" s="3"/>
      <c r="H8" s="3"/>
      <c r="I8" s="4">
        <v>51.3</v>
      </c>
      <c r="J8" s="4"/>
      <c r="K8" s="4"/>
      <c r="L8" s="4">
        <v>37.6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7">
        <v>3.2602754268482497</v>
      </c>
      <c r="D12" s="7">
        <v>3.6914217375448244</v>
      </c>
      <c r="E12" s="7">
        <v>4.0100819542284007</v>
      </c>
      <c r="F12" s="7">
        <v>4.7323015915967108</v>
      </c>
      <c r="G12" s="7">
        <v>6.964401532605331</v>
      </c>
      <c r="H12" s="7">
        <v>9.1780216839724122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4">
        <v>11.29414479576336</v>
      </c>
      <c r="D15" s="4">
        <v>13.254610826966401</v>
      </c>
      <c r="E15" s="4">
        <v>14.56158818110176</v>
      </c>
      <c r="F15" s="4">
        <v>17.175542889372483</v>
      </c>
      <c r="G15" s="4">
        <v>23.274770542004163</v>
      </c>
      <c r="H15" s="4">
        <v>27.63136172245536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4">
        <v>74.352800454416894</v>
      </c>
      <c r="D18" s="4">
        <v>76.343482855387293</v>
      </c>
      <c r="E18" s="4">
        <v>78.334165256357593</v>
      </c>
      <c r="F18" s="4">
        <v>80.324847657327993</v>
      </c>
      <c r="G18" s="4">
        <v>82.315530058298293</v>
      </c>
      <c r="H18" s="4">
        <v>84.306212459268707</v>
      </c>
      <c r="I18" s="4">
        <v>86.296894860239107</v>
      </c>
      <c r="J18" s="4">
        <v>88.287577261209407</v>
      </c>
      <c r="K18" s="4">
        <v>90.278259662179806</v>
      </c>
      <c r="L18" s="4">
        <v>92.268942063150206</v>
      </c>
      <c r="M18" s="4">
        <v>94.259624464120506</v>
      </c>
      <c r="N18" s="4">
        <v>96.250306865090906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4">
        <v>0.52459659000000103</v>
      </c>
      <c r="D21" s="4">
        <v>1.320298035</v>
      </c>
      <c r="E21" s="4">
        <v>2.1159994800000002</v>
      </c>
      <c r="F21" s="4">
        <v>2.9117009249999999</v>
      </c>
      <c r="G21" s="4">
        <v>3.7074023700000001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12</v>
      </c>
      <c r="D24" s="3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0246-B22B-4F2A-9652-7A59722DF802}">
  <dimension ref="A1:AF24"/>
  <sheetViews>
    <sheetView workbookViewId="0">
      <selection activeCell="C21" sqref="C21:G21"/>
    </sheetView>
  </sheetViews>
  <sheetFormatPr defaultRowHeight="15" x14ac:dyDescent="0.25"/>
  <cols>
    <col min="1" max="1" width="12.140625" customWidth="1"/>
    <col min="2" max="2" width="10.42578125" customWidth="1"/>
  </cols>
  <sheetData>
    <row r="1" spans="1:32" x14ac:dyDescent="0.25">
      <c r="A1" s="1" t="s">
        <v>8</v>
      </c>
      <c r="B1" s="1" t="s">
        <v>9</v>
      </c>
      <c r="C1" s="1"/>
    </row>
    <row r="2" spans="1:32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25">
      <c r="A3" s="1" t="s">
        <v>0</v>
      </c>
      <c r="B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32" x14ac:dyDescent="0.25">
      <c r="A4" s="1"/>
    </row>
    <row r="5" spans="1:32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25">
      <c r="A6" s="1" t="s">
        <v>10</v>
      </c>
      <c r="B6">
        <v>17</v>
      </c>
      <c r="H6" s="2">
        <v>498.37902129999998</v>
      </c>
      <c r="I6" s="2">
        <v>507.7250502</v>
      </c>
      <c r="J6" s="2">
        <v>517.07107900000005</v>
      </c>
      <c r="K6" s="2">
        <v>526.41710780000005</v>
      </c>
      <c r="L6" s="2">
        <v>535.76313660000005</v>
      </c>
      <c r="M6" s="2">
        <v>545.10916540000005</v>
      </c>
      <c r="N6" s="2">
        <v>554.45519420000005</v>
      </c>
      <c r="O6" s="2">
        <v>563.80122300000005</v>
      </c>
      <c r="P6" s="2">
        <v>573.14725180000005</v>
      </c>
      <c r="Q6" s="2">
        <v>582.49328060000005</v>
      </c>
      <c r="R6" s="2">
        <v>591.83930940000005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1" t="s">
        <v>11</v>
      </c>
      <c r="B7">
        <v>17</v>
      </c>
      <c r="C7" s="3">
        <v>525</v>
      </c>
      <c r="D7" s="3"/>
      <c r="E7" s="3">
        <v>525</v>
      </c>
      <c r="F7" s="3"/>
      <c r="G7" s="3">
        <v>525</v>
      </c>
      <c r="H7" s="3"/>
      <c r="I7" s="4"/>
      <c r="J7" s="4"/>
      <c r="K7" s="4"/>
      <c r="L7" s="4"/>
      <c r="M7" s="4">
        <v>761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25">
      <c r="A8" s="1" t="s">
        <v>12</v>
      </c>
      <c r="B8">
        <v>17</v>
      </c>
      <c r="C8" s="3">
        <f>2*C7</f>
        <v>1050</v>
      </c>
      <c r="D8" s="3"/>
      <c r="E8" s="3">
        <f>2*E7</f>
        <v>1050</v>
      </c>
      <c r="F8" s="3"/>
      <c r="G8" s="3"/>
      <c r="H8" s="3"/>
      <c r="I8" s="3">
        <f>2*G7</f>
        <v>1050</v>
      </c>
      <c r="J8" s="4"/>
      <c r="K8" s="4"/>
      <c r="L8" s="4">
        <v>811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25">
      <c r="A10" s="1"/>
    </row>
    <row r="11" spans="1:32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25">
      <c r="A12" s="1" t="s">
        <v>2</v>
      </c>
      <c r="B12">
        <v>17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32" x14ac:dyDescent="0.25">
      <c r="A13" s="1"/>
    </row>
    <row r="14" spans="1:32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25">
      <c r="A15" s="1" t="s">
        <v>3</v>
      </c>
      <c r="B15">
        <v>17</v>
      </c>
      <c r="C15" s="5">
        <v>231</v>
      </c>
      <c r="D15" s="5">
        <v>231</v>
      </c>
      <c r="E15" s="5">
        <v>231</v>
      </c>
      <c r="F15" s="5">
        <v>231</v>
      </c>
      <c r="G15" s="5">
        <v>231</v>
      </c>
      <c r="H15" s="5">
        <v>231</v>
      </c>
    </row>
    <row r="16" spans="1:32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25">
      <c r="A18" s="1" t="s">
        <v>4</v>
      </c>
      <c r="B18">
        <v>17</v>
      </c>
      <c r="C18" s="4">
        <v>561.48522329817104</v>
      </c>
      <c r="D18" s="4">
        <v>579.20549707758596</v>
      </c>
      <c r="E18" s="4">
        <v>596.925770857001</v>
      </c>
      <c r="F18" s="4">
        <v>614.64604463641604</v>
      </c>
      <c r="G18" s="4">
        <v>632.36631841583096</v>
      </c>
      <c r="H18" s="4">
        <v>650.086592195246</v>
      </c>
      <c r="I18" s="4">
        <v>667.80686597466195</v>
      </c>
      <c r="J18" s="4">
        <v>685.52713975407698</v>
      </c>
      <c r="K18" s="4">
        <v>703.24741353349202</v>
      </c>
      <c r="L18" s="4">
        <v>720.96768731290695</v>
      </c>
      <c r="M18" s="4">
        <v>738.68796109232198</v>
      </c>
      <c r="N18" s="4">
        <v>756.40823487173702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25">
      <c r="A21" s="1" t="s">
        <v>6</v>
      </c>
      <c r="B21">
        <v>16</v>
      </c>
      <c r="C21" s="7">
        <v>163.50558028</v>
      </c>
      <c r="D21" s="7">
        <v>232.62140088999999</v>
      </c>
      <c r="E21" s="7">
        <v>301.73722149999998</v>
      </c>
      <c r="F21" s="7">
        <v>370.85304210999999</v>
      </c>
      <c r="G21" s="7">
        <v>439.96886272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0</v>
      </c>
      <c r="D24" s="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B9C2-1E78-4E89-B2C0-D50E247C4205}">
  <dimension ref="A1:U24"/>
  <sheetViews>
    <sheetView zoomScale="85" zoomScaleNormal="85" workbookViewId="0">
      <selection activeCell="C21" sqref="C21:G21"/>
    </sheetView>
  </sheetViews>
  <sheetFormatPr defaultRowHeight="15" x14ac:dyDescent="0.25"/>
  <cols>
    <col min="1" max="1" width="13.85546875" customWidth="1"/>
  </cols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6">
        <v>5.0286204869185198</v>
      </c>
      <c r="D3" s="6">
        <v>6.4575987784747602</v>
      </c>
      <c r="E3" s="6">
        <v>7.8865770700309898</v>
      </c>
      <c r="F3" s="8">
        <f>C3+D3</f>
        <v>11.486219265393281</v>
      </c>
      <c r="G3" s="8">
        <f>2*D3</f>
        <v>12.91519755694952</v>
      </c>
      <c r="H3" s="8">
        <f>D3+E3</f>
        <v>14.344175848505749</v>
      </c>
      <c r="I3" s="8">
        <f>2*E3</f>
        <v>15.77315414006198</v>
      </c>
      <c r="J3" s="8">
        <f>E3+F3</f>
        <v>19.372796335424269</v>
      </c>
      <c r="K3" s="8">
        <f>F3*2</f>
        <v>22.972438530786562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H6" s="2">
        <v>147.32211100000001</v>
      </c>
      <c r="I6" s="2">
        <v>152.48438100000001</v>
      </c>
      <c r="J6" s="2">
        <v>157.64665110000001</v>
      </c>
      <c r="K6" s="2">
        <v>162.80892119999999</v>
      </c>
      <c r="L6" s="2">
        <v>167.97119119999999</v>
      </c>
      <c r="M6" s="2">
        <v>173.13346129999999</v>
      </c>
      <c r="N6" s="2">
        <v>178.29573139999999</v>
      </c>
      <c r="O6" s="2">
        <v>183.4580014</v>
      </c>
      <c r="P6" s="2">
        <v>188.6202715</v>
      </c>
      <c r="Q6" s="2">
        <v>193.7825416</v>
      </c>
      <c r="R6" s="2">
        <v>198.94481160000001</v>
      </c>
      <c r="S6" s="2"/>
      <c r="T6" s="2"/>
      <c r="U6" s="2"/>
    </row>
    <row r="7" spans="1:21" x14ac:dyDescent="0.25">
      <c r="A7" s="1" t="s">
        <v>11</v>
      </c>
      <c r="B7">
        <v>17</v>
      </c>
      <c r="C7" s="3">
        <v>76.099999999999994</v>
      </c>
      <c r="D7" s="3"/>
      <c r="E7" s="3">
        <v>76.099999999999994</v>
      </c>
      <c r="F7" s="3"/>
      <c r="G7" s="3">
        <v>90.1</v>
      </c>
      <c r="H7" s="3"/>
      <c r="I7" s="4"/>
      <c r="J7" s="4"/>
      <c r="K7" s="4"/>
      <c r="L7" s="4"/>
      <c r="M7" s="4">
        <v>266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3">
        <v>152.1</v>
      </c>
      <c r="D8" s="3"/>
      <c r="E8" s="3">
        <v>152.1</v>
      </c>
      <c r="F8" s="3"/>
      <c r="G8" s="3"/>
      <c r="H8" s="3"/>
      <c r="I8" s="3">
        <v>152.1</v>
      </c>
      <c r="J8" s="4"/>
      <c r="K8" s="4"/>
      <c r="L8" s="4">
        <v>219.7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7">
        <v>18.163019676424518</v>
      </c>
      <c r="D12" s="7">
        <v>20.5649391155346</v>
      </c>
      <c r="E12" s="7">
        <v>22.340197652913044</v>
      </c>
      <c r="F12" s="7">
        <v>26.363688851293738</v>
      </c>
      <c r="G12" s="7">
        <v>38.798734925753074</v>
      </c>
      <c r="H12" s="7">
        <v>51.13082994886522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4">
        <v>60.042537340100239</v>
      </c>
      <c r="D15" s="4">
        <v>63.413049755897603</v>
      </c>
      <c r="E15" s="4">
        <v>65.660058033095837</v>
      </c>
      <c r="F15" s="4">
        <v>70.154074587492318</v>
      </c>
      <c r="G15" s="4">
        <v>80.640113214417454</v>
      </c>
      <c r="H15" s="4">
        <v>88.130140805078241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v>194.81</v>
      </c>
      <c r="D18" s="7">
        <v>206.86399999999998</v>
      </c>
      <c r="E18" s="7">
        <v>218.91800000000001</v>
      </c>
      <c r="F18" s="7">
        <v>230.97199999999998</v>
      </c>
      <c r="G18" s="7">
        <v>243.02600000000001</v>
      </c>
      <c r="H18" s="7">
        <v>255.07999999999998</v>
      </c>
      <c r="I18" s="7">
        <v>267.13400000000001</v>
      </c>
      <c r="J18" s="7">
        <v>279.18799999999999</v>
      </c>
      <c r="K18" s="7">
        <v>291.24199999999996</v>
      </c>
      <c r="L18" s="7">
        <v>303.29599999999999</v>
      </c>
      <c r="M18" s="7">
        <v>315.35000000000002</v>
      </c>
      <c r="N18" s="7">
        <v>327.404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4">
        <v>26.176393319999999</v>
      </c>
      <c r="D21" s="4">
        <v>35.153845650000001</v>
      </c>
      <c r="E21" s="4">
        <v>44.131297979999999</v>
      </c>
      <c r="F21" s="4">
        <v>53.108750309999998</v>
      </c>
      <c r="G21" s="4">
        <v>62.086202640000003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4">
        <v>137</v>
      </c>
      <c r="D24" s="4">
        <v>282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650B-79E8-46E2-8BBE-320A6D2632FC}">
  <dimension ref="A1:R24"/>
  <sheetViews>
    <sheetView tabSelected="1" workbookViewId="0">
      <selection activeCell="T6" sqref="T6"/>
    </sheetView>
  </sheetViews>
  <sheetFormatPr defaultRowHeight="15" x14ac:dyDescent="0.25"/>
  <sheetData>
    <row r="1" spans="1:18" x14ac:dyDescent="0.25">
      <c r="A1" s="1" t="s">
        <v>8</v>
      </c>
      <c r="B1" s="1" t="s">
        <v>9</v>
      </c>
      <c r="C1" s="1"/>
    </row>
    <row r="2" spans="1:18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25">
      <c r="A3" s="1" t="s">
        <v>0</v>
      </c>
      <c r="B3">
        <v>17</v>
      </c>
      <c r="C3" s="10">
        <f>'B2-B5'!C3</f>
        <v>0</v>
      </c>
      <c r="D3" s="10">
        <f>'B2-B5'!D3</f>
        <v>0</v>
      </c>
      <c r="E3" s="10">
        <f>'B2-B5'!E3</f>
        <v>0</v>
      </c>
      <c r="F3" s="10">
        <f>'B2-B5'!F3</f>
        <v>0</v>
      </c>
      <c r="G3" s="10">
        <f>'B2-B5'!G3</f>
        <v>0</v>
      </c>
      <c r="H3" s="10">
        <f>'B2-B5'!H3</f>
        <v>0</v>
      </c>
      <c r="I3" s="10">
        <f>'B2-B5'!I3</f>
        <v>0</v>
      </c>
      <c r="J3" s="10">
        <f>'B2-B5'!J3</f>
        <v>0</v>
      </c>
      <c r="K3" s="10">
        <f>'B2-B5'!K3</f>
        <v>0</v>
      </c>
    </row>
    <row r="4" spans="1:18" x14ac:dyDescent="0.25">
      <c r="A4" s="1"/>
    </row>
    <row r="5" spans="1:18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8" x14ac:dyDescent="0.25">
      <c r="A6" s="1" t="s">
        <v>10</v>
      </c>
      <c r="B6">
        <v>17</v>
      </c>
      <c r="H6" s="4">
        <f>'B2-B5'!H6-Key!H38</f>
        <v>229.85671396855747</v>
      </c>
      <c r="I6" s="4">
        <f>'B2-B5'!I6-Key!I38</f>
        <v>224.29356613172644</v>
      </c>
      <c r="J6" s="4">
        <f>'B2-B5'!J6-Key!J38</f>
        <v>220.15260403528168</v>
      </c>
      <c r="K6" s="4">
        <f>'B2-B5'!K6-Key!K38</f>
        <v>217.18597481957414</v>
      </c>
      <c r="L6" s="4">
        <f>'B2-B5'!L6-Key!L38</f>
        <v>215.2054562147103</v>
      </c>
      <c r="M6" s="4">
        <f>'B2-B5'!M6-Key!M38</f>
        <v>214.06474007473417</v>
      </c>
      <c r="N6" s="4">
        <f>'B2-B5'!N6-Key!N38</f>
        <v>213.64784290424018</v>
      </c>
      <c r="O6" s="4">
        <f>'B2-B5'!O6-Key!O38</f>
        <v>213.86126437059067</v>
      </c>
      <c r="P6" s="4">
        <f>'B2-B5'!P6-Key!P38</f>
        <v>214.62852724844765</v>
      </c>
      <c r="Q6" s="4">
        <f>'B2-B5'!Q6-Key!Q38</f>
        <v>215.88628039208771</v>
      </c>
      <c r="R6" s="4">
        <f>'B2-B5'!R6-Key!R38</f>
        <v>217.58145675884964</v>
      </c>
    </row>
    <row r="7" spans="1:18" x14ac:dyDescent="0.25">
      <c r="A7" s="1" t="s">
        <v>11</v>
      </c>
      <c r="B7">
        <v>17</v>
      </c>
      <c r="C7" s="4">
        <f>'B2-B5'!C7-Key!C39</f>
        <v>159</v>
      </c>
      <c r="D7" s="3"/>
      <c r="E7" s="4">
        <f>'B2-B5'!E7-Key!E39</f>
        <v>159</v>
      </c>
      <c r="F7" s="3"/>
      <c r="G7" s="4">
        <f>'B2-B5'!G7-Key!G39</f>
        <v>159</v>
      </c>
      <c r="H7" s="3"/>
      <c r="I7" s="4"/>
      <c r="J7" s="4"/>
      <c r="K7" s="4"/>
      <c r="L7" s="4"/>
      <c r="M7" s="4">
        <f>'B2-B5'!M7-Key!M39</f>
        <v>264</v>
      </c>
      <c r="N7" s="2"/>
      <c r="O7" s="2"/>
      <c r="P7" s="2"/>
      <c r="Q7" s="2"/>
      <c r="R7" s="2"/>
    </row>
    <row r="8" spans="1:18" x14ac:dyDescent="0.25">
      <c r="A8" s="1" t="s">
        <v>12</v>
      </c>
      <c r="B8">
        <v>17</v>
      </c>
      <c r="C8" s="4">
        <f>'B2-B5'!C8-Key!C40</f>
        <v>318</v>
      </c>
      <c r="D8" s="3"/>
      <c r="E8" s="4">
        <f>'B2-B5'!E8-Key!E40</f>
        <v>318</v>
      </c>
      <c r="F8" s="3"/>
      <c r="G8" s="3"/>
      <c r="H8" s="3"/>
      <c r="I8" s="4">
        <f>'B2-B5'!I8-Key!I40</f>
        <v>318</v>
      </c>
      <c r="J8" s="4"/>
      <c r="K8" s="4"/>
      <c r="L8" s="4">
        <f>'B2-B5'!L8-Key!L40</f>
        <v>307</v>
      </c>
      <c r="M8" s="4"/>
      <c r="N8" s="2"/>
      <c r="O8" s="2"/>
      <c r="P8" s="2"/>
      <c r="Q8" s="2"/>
      <c r="R8" s="2"/>
    </row>
    <row r="9" spans="1:18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/>
    </row>
    <row r="11" spans="1:18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25">
      <c r="A12" s="1" t="s">
        <v>2</v>
      </c>
      <c r="B12">
        <v>17</v>
      </c>
      <c r="C12" s="3">
        <f>'B2-B5'!C12</f>
        <v>0</v>
      </c>
      <c r="D12" s="3">
        <f>'B2-B5'!D12</f>
        <v>0</v>
      </c>
      <c r="E12" s="3">
        <f>'B2-B5'!E12</f>
        <v>0</v>
      </c>
      <c r="F12" s="3">
        <f>'B2-B5'!F12</f>
        <v>0</v>
      </c>
      <c r="G12" s="3">
        <f>'B2-B5'!G12</f>
        <v>0</v>
      </c>
      <c r="H12" s="3">
        <f>'B2-B5'!H12</f>
        <v>0</v>
      </c>
    </row>
    <row r="13" spans="1:18" x14ac:dyDescent="0.25">
      <c r="A13" s="1"/>
    </row>
    <row r="14" spans="1:18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25">
      <c r="A15" s="1" t="s">
        <v>3</v>
      </c>
      <c r="B15">
        <v>17</v>
      </c>
      <c r="C15" s="5">
        <f>'B2-B5'!C15</f>
        <v>231</v>
      </c>
      <c r="D15" s="5">
        <f>'B2-B5'!D15</f>
        <v>231</v>
      </c>
      <c r="E15" s="5">
        <f>'B2-B5'!E15</f>
        <v>231</v>
      </c>
      <c r="F15" s="5">
        <f>'B2-B5'!F15</f>
        <v>231</v>
      </c>
      <c r="G15" s="5">
        <f>'B2-B5'!G15</f>
        <v>231</v>
      </c>
      <c r="H15" s="5">
        <f>'B2-B5'!H15</f>
        <v>231</v>
      </c>
    </row>
    <row r="16" spans="1:18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f>'B2-B5'!C18-Key!C43</f>
        <v>278.05373922989747</v>
      </c>
      <c r="D18" s="7">
        <f>'B2-B5'!D18-Key!D43</f>
        <v>269.97436409716005</v>
      </c>
      <c r="E18" s="7">
        <f>'B2-B5'!E18-Key!E43</f>
        <v>265.88134553173512</v>
      </c>
      <c r="F18" s="7">
        <f>'B2-B5'!F18-Key!F43</f>
        <v>264.70608600700666</v>
      </c>
      <c r="G18" s="7">
        <f>'B2-B5'!G18-Key!G43</f>
        <v>265.75931820791862</v>
      </c>
      <c r="H18" s="7">
        <f>'B2-B5'!H18-Key!H43</f>
        <v>268.57041525050261</v>
      </c>
      <c r="I18" s="7">
        <f>'B2-B5'!I18-Key!I43</f>
        <v>272.8036981334738</v>
      </c>
      <c r="J18" s="7">
        <f>'B2-B5'!J18-Key!J43</f>
        <v>278.21131389718118</v>
      </c>
      <c r="K18" s="7">
        <f>'B2-B5'!K18-Key!K43</f>
        <v>284.60504027173255</v>
      </c>
      <c r="L18" s="7">
        <f>'B2-B5'!L18-Key!L43</f>
        <v>291.8385691111713</v>
      </c>
      <c r="M18" s="7">
        <f>'B2-B5'!M18-Key!M43</f>
        <v>299.79591692009228</v>
      </c>
      <c r="N18" s="7">
        <f>'B2-B5'!N18-Key!N43</f>
        <v>308.38358336585782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7">
        <f>'B2-B5'!C21</f>
        <v>163.50558028</v>
      </c>
      <c r="D21" s="7">
        <f>'B2-B5'!D21</f>
        <v>232.62140088999999</v>
      </c>
      <c r="E21" s="7">
        <f>'B2-B5'!E21</f>
        <v>301.73722149999998</v>
      </c>
      <c r="F21" s="7">
        <f>'B2-B5'!F21</f>
        <v>370.85304210999999</v>
      </c>
      <c r="G21" s="7">
        <f>'B2-B5'!G21</f>
        <v>439.96886272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f>'B2-B5'!C24</f>
        <v>0</v>
      </c>
      <c r="D24" s="3">
        <f>'B2-B5'!D24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3BAB-B4F0-41DB-AB9C-4A0367C0E6F2}">
  <dimension ref="A1:R24"/>
  <sheetViews>
    <sheetView workbookViewId="0">
      <selection activeCell="C21" sqref="C21:G21"/>
    </sheetView>
  </sheetViews>
  <sheetFormatPr defaultRowHeight="15" x14ac:dyDescent="0.25"/>
  <sheetData>
    <row r="1" spans="1:18" x14ac:dyDescent="0.25">
      <c r="A1" s="1" t="s">
        <v>8</v>
      </c>
      <c r="B1" s="1" t="s">
        <v>9</v>
      </c>
      <c r="C1" s="1"/>
    </row>
    <row r="2" spans="1:18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25">
      <c r="A3" s="1" t="s">
        <v>0</v>
      </c>
      <c r="B3">
        <v>17</v>
      </c>
      <c r="C3" s="9">
        <f>EOL!C3</f>
        <v>5.0286204869185198</v>
      </c>
      <c r="D3" s="9">
        <f>EOL!D3</f>
        <v>6.4575987784747602</v>
      </c>
      <c r="E3" s="9">
        <f>EOL!E3</f>
        <v>7.8865770700309898</v>
      </c>
      <c r="F3" s="9">
        <f>EOL!F3</f>
        <v>11.486219265393281</v>
      </c>
      <c r="G3" s="9">
        <f>EOL!G3</f>
        <v>12.91519755694952</v>
      </c>
      <c r="H3" s="9">
        <f>EOL!H3</f>
        <v>14.344175848505749</v>
      </c>
      <c r="I3" s="9">
        <f>EOL!I3</f>
        <v>15.77315414006198</v>
      </c>
      <c r="J3" s="9">
        <f>EOL!J3</f>
        <v>19.372796335424269</v>
      </c>
      <c r="K3" s="9">
        <f>EOL!K3</f>
        <v>22.972438530786562</v>
      </c>
    </row>
    <row r="4" spans="1:18" x14ac:dyDescent="0.25">
      <c r="A4" s="1"/>
    </row>
    <row r="5" spans="1:18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N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ref="O5" si="1">N5+0.5</f>
        <v>8</v>
      </c>
      <c r="P5">
        <f t="shared" ref="P5" si="2">O5+0.5</f>
        <v>8.5</v>
      </c>
      <c r="Q5">
        <f t="shared" ref="Q5:R5" si="3">P5+0.5</f>
        <v>9</v>
      </c>
      <c r="R5">
        <f t="shared" si="3"/>
        <v>9.5</v>
      </c>
    </row>
    <row r="6" spans="1:18" x14ac:dyDescent="0.25">
      <c r="A6" s="1" t="s">
        <v>10</v>
      </c>
      <c r="B6">
        <v>17</v>
      </c>
      <c r="H6" s="7">
        <f>EOL!H6-Key!H47</f>
        <v>65.829972519009615</v>
      </c>
      <c r="I6" s="7">
        <f>EOL!I6-Key!I47</f>
        <v>64.914292540968958</v>
      </c>
      <c r="J6" s="7">
        <f>EOL!J6-Key!J47</f>
        <v>64.578388095866302</v>
      </c>
      <c r="K6" s="7">
        <f>EOL!K6-Key!K47</f>
        <v>64.721218099531413</v>
      </c>
      <c r="L6" s="7">
        <f>EOL!L6-Key!L47</f>
        <v>65.266050814707839</v>
      </c>
      <c r="M6" s="7">
        <f>EOL!M6-Key!M47</f>
        <v>70.42832091470784</v>
      </c>
      <c r="N6" s="7">
        <f>EOL!N6-Key!N47</f>
        <v>75.59059101470784</v>
      </c>
      <c r="O6" s="7">
        <f>EOL!O6-Key!O47</f>
        <v>80.752861014707847</v>
      </c>
      <c r="P6" s="7">
        <f>EOL!P6-Key!P47</f>
        <v>85.915131114707847</v>
      </c>
      <c r="Q6" s="7">
        <f>EOL!Q6-Key!Q47</f>
        <v>91.077401214707848</v>
      </c>
      <c r="R6" s="7">
        <f>EOL!R6-Key!R47</f>
        <v>96.239671214707855</v>
      </c>
    </row>
    <row r="7" spans="1:18" x14ac:dyDescent="0.25">
      <c r="A7" s="1" t="s">
        <v>11</v>
      </c>
      <c r="B7">
        <v>17</v>
      </c>
      <c r="C7" s="2">
        <f>EOL!C7-Key!C48</f>
        <v>16.099999999999994</v>
      </c>
      <c r="E7" s="2">
        <f>EOL!E7-Key!E48</f>
        <v>16.099999999999994</v>
      </c>
      <c r="G7" s="2">
        <f>EOL!G7-Key!G48</f>
        <v>30.099999999999994</v>
      </c>
      <c r="I7" s="2"/>
      <c r="J7" s="2"/>
      <c r="K7" s="2"/>
      <c r="L7" s="2"/>
      <c r="M7" s="2">
        <f>EOL!M7-Key!M48</f>
        <v>206</v>
      </c>
      <c r="N7" s="2"/>
    </row>
    <row r="8" spans="1:18" x14ac:dyDescent="0.25">
      <c r="A8" s="1" t="s">
        <v>12</v>
      </c>
      <c r="B8">
        <v>17</v>
      </c>
      <c r="C8" s="2">
        <f>EOL!C8-Key!C49</f>
        <v>31.099999999999994</v>
      </c>
      <c r="E8" s="2">
        <f>EOL!E8-Key!E49</f>
        <v>31.099999999999994</v>
      </c>
      <c r="I8" s="2">
        <f>EOL!I8-Key!I49</f>
        <v>31.099999999999994</v>
      </c>
      <c r="J8" s="2"/>
      <c r="K8" s="2"/>
      <c r="L8" s="2">
        <f>EOL!L8-Key!L49</f>
        <v>159.69999999999999</v>
      </c>
      <c r="M8" s="2"/>
      <c r="N8" s="2"/>
    </row>
    <row r="9" spans="1:18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8" x14ac:dyDescent="0.25">
      <c r="A10" s="1"/>
    </row>
    <row r="11" spans="1:18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25">
      <c r="A12" s="1" t="s">
        <v>2</v>
      </c>
      <c r="B12">
        <v>17</v>
      </c>
      <c r="C12">
        <f>EOL!C12</f>
        <v>18.163019676424518</v>
      </c>
      <c r="D12">
        <f>EOL!D12</f>
        <v>20.5649391155346</v>
      </c>
      <c r="E12">
        <f>EOL!E12</f>
        <v>22.340197652913044</v>
      </c>
      <c r="F12">
        <f>EOL!F12</f>
        <v>26.363688851293738</v>
      </c>
      <c r="G12">
        <f>EOL!G12</f>
        <v>38.798734925753074</v>
      </c>
      <c r="H12">
        <f>EOL!H12</f>
        <v>51.13082994886522</v>
      </c>
    </row>
    <row r="13" spans="1:18" x14ac:dyDescent="0.25">
      <c r="A13" s="1"/>
    </row>
    <row r="14" spans="1:18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25">
      <c r="A15" s="1" t="s">
        <v>3</v>
      </c>
      <c r="B15">
        <v>17</v>
      </c>
      <c r="C15" s="2">
        <f>EOL!C15</f>
        <v>60.042537340100239</v>
      </c>
      <c r="D15" s="2">
        <f>EOL!D15</f>
        <v>63.413049755897603</v>
      </c>
      <c r="E15" s="2">
        <f>EOL!E15</f>
        <v>65.660058033095837</v>
      </c>
      <c r="F15" s="2">
        <f>EOL!F15</f>
        <v>70.154074587492318</v>
      </c>
      <c r="G15" s="2">
        <f>EOL!G15</f>
        <v>80.640113214417454</v>
      </c>
      <c r="H15" s="2">
        <f>EOL!H15</f>
        <v>88.130140805078241</v>
      </c>
    </row>
    <row r="16" spans="1:18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4">E17+1</f>
        <v>8</v>
      </c>
      <c r="G17">
        <f t="shared" si="4"/>
        <v>9</v>
      </c>
      <c r="H17">
        <f t="shared" si="4"/>
        <v>10</v>
      </c>
      <c r="I17">
        <f t="shared" si="4"/>
        <v>11</v>
      </c>
      <c r="J17">
        <f t="shared" si="4"/>
        <v>12</v>
      </c>
      <c r="K17">
        <f t="shared" si="4"/>
        <v>13</v>
      </c>
      <c r="L17">
        <f t="shared" si="4"/>
        <v>14</v>
      </c>
      <c r="M17">
        <f t="shared" si="4"/>
        <v>15</v>
      </c>
      <c r="N17">
        <f t="shared" si="4"/>
        <v>16</v>
      </c>
    </row>
    <row r="18" spans="1:14" x14ac:dyDescent="0.25">
      <c r="A18" s="1" t="s">
        <v>4</v>
      </c>
      <c r="B18">
        <v>17</v>
      </c>
      <c r="C18" s="7">
        <f>EOL!C18-Key!C52</f>
        <v>107.23991154096895</v>
      </c>
      <c r="D18" s="7">
        <f>EOL!D18-Key!D52</f>
        <v>108.7762968995314</v>
      </c>
      <c r="E18" s="7">
        <f>EOL!E18-Key!E52</f>
        <v>111.93778042672081</v>
      </c>
      <c r="F18" s="7">
        <f>EOL!F18-Key!F52</f>
        <v>116.28873228005321</v>
      </c>
      <c r="G18" s="7">
        <f>EOL!G18-Key!G52</f>
        <v>121.54816227902737</v>
      </c>
      <c r="H18" s="7">
        <f>EOL!H18-Key!H52</f>
        <v>127.52421230098666</v>
      </c>
      <c r="I18" s="7">
        <f>EOL!I18-Key!I52</f>
        <v>134.08003775588404</v>
      </c>
      <c r="J18" s="7">
        <f>EOL!J18-Key!J52</f>
        <v>141.11459765954916</v>
      </c>
      <c r="K18" s="7">
        <f>EOL!K18-Key!K52</f>
        <v>148.55116037472555</v>
      </c>
      <c r="L18" s="7">
        <f>EOL!L18-Key!L52</f>
        <v>156.33008118673854</v>
      </c>
      <c r="M18" s="7">
        <f>EOL!M18-Key!M52</f>
        <v>164.40407768048266</v>
      </c>
      <c r="N18" s="7">
        <f>EOL!N18-Key!N52</f>
        <v>172.73503304007096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5">D20+1</f>
        <v>3</v>
      </c>
      <c r="F20">
        <f t="shared" si="5"/>
        <v>4</v>
      </c>
      <c r="G20">
        <f t="shared" si="5"/>
        <v>5</v>
      </c>
    </row>
    <row r="21" spans="1:14" x14ac:dyDescent="0.25">
      <c r="A21" s="1" t="s">
        <v>6</v>
      </c>
      <c r="B21">
        <v>16</v>
      </c>
      <c r="C21" s="2">
        <f>EOL!C21</f>
        <v>26.176393319999999</v>
      </c>
      <c r="D21" s="2">
        <f>EOL!D21</f>
        <v>35.153845650000001</v>
      </c>
      <c r="E21" s="2">
        <f>EOL!E21</f>
        <v>44.131297979999999</v>
      </c>
      <c r="F21" s="2">
        <f>EOL!F21</f>
        <v>53.108750309999998</v>
      </c>
      <c r="G21" s="2">
        <f>EOL!G21</f>
        <v>62.086202640000003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>
        <f>EOL!C24</f>
        <v>137</v>
      </c>
      <c r="D24">
        <f>EOL!D24</f>
        <v>282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0EF-9577-46F9-8082-A1B922B07FFF}">
  <dimension ref="A1:S52"/>
  <sheetViews>
    <sheetView topLeftCell="A31" workbookViewId="0">
      <selection activeCell="L40" sqref="L40"/>
    </sheetView>
  </sheetViews>
  <sheetFormatPr defaultRowHeight="15" x14ac:dyDescent="0.25"/>
  <cols>
    <col min="1" max="1" width="13.42578125" customWidth="1"/>
    <col min="7" max="7" width="10.28515625" customWidth="1"/>
    <col min="8" max="9" width="14.140625" customWidth="1"/>
    <col min="10" max="10" width="15" customWidth="1"/>
    <col min="11" max="11" width="11.42578125" customWidth="1"/>
    <col min="12" max="12" width="10.28515625" customWidth="1"/>
    <col min="13" max="13" width="13.5703125" customWidth="1"/>
    <col min="14" max="14" width="14.85546875" customWidth="1"/>
  </cols>
  <sheetData>
    <row r="1" spans="1:19" x14ac:dyDescent="0.25">
      <c r="A1" s="1" t="s">
        <v>8</v>
      </c>
      <c r="B1" s="1" t="s">
        <v>9</v>
      </c>
      <c r="C1" s="1"/>
    </row>
    <row r="2" spans="1:19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2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19" x14ac:dyDescent="0.25">
      <c r="A4" s="1"/>
    </row>
    <row r="5" spans="1:19" x14ac:dyDescent="0.25">
      <c r="A5" s="1" t="s">
        <v>1</v>
      </c>
      <c r="C5">
        <v>2</v>
      </c>
      <c r="D5">
        <v>2.5</v>
      </c>
      <c r="E5">
        <v>3</v>
      </c>
      <c r="F5">
        <v>3.5</v>
      </c>
      <c r="G5">
        <v>4</v>
      </c>
      <c r="H5">
        <v>4.5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25">
      <c r="A6" s="1" t="s">
        <v>10</v>
      </c>
      <c r="B6">
        <v>17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t="s">
        <v>21</v>
      </c>
      <c r="I6" s="2" t="s">
        <v>22</v>
      </c>
      <c r="J6" s="2" t="s">
        <v>13</v>
      </c>
      <c r="K6" s="2" t="s">
        <v>13</v>
      </c>
      <c r="L6" s="2" t="s">
        <v>13</v>
      </c>
      <c r="M6" s="2" t="s">
        <v>23</v>
      </c>
      <c r="N6" s="2" t="s">
        <v>24</v>
      </c>
      <c r="O6" s="2" t="s">
        <v>27</v>
      </c>
      <c r="P6" s="2" t="s">
        <v>25</v>
      </c>
      <c r="Q6" s="2" t="s">
        <v>13</v>
      </c>
      <c r="R6" s="2" t="s">
        <v>26</v>
      </c>
      <c r="S6" s="2"/>
    </row>
    <row r="7" spans="1:19" x14ac:dyDescent="0.25">
      <c r="A7" s="1" t="s">
        <v>11</v>
      </c>
      <c r="B7">
        <v>17</v>
      </c>
      <c r="C7" t="s">
        <v>16</v>
      </c>
      <c r="D7" s="2" t="s">
        <v>13</v>
      </c>
      <c r="E7" t="s">
        <v>28</v>
      </c>
      <c r="F7" s="2" t="s">
        <v>13</v>
      </c>
      <c r="G7" t="s">
        <v>20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19</v>
      </c>
      <c r="N7" s="2"/>
      <c r="O7" s="2"/>
      <c r="P7" s="2"/>
      <c r="Q7" s="2"/>
      <c r="R7" s="2"/>
      <c r="S7" s="2"/>
    </row>
    <row r="8" spans="1:19" x14ac:dyDescent="0.25">
      <c r="A8" s="1" t="s">
        <v>12</v>
      </c>
      <c r="B8">
        <v>17</v>
      </c>
      <c r="C8" t="s">
        <v>14</v>
      </c>
      <c r="D8" s="2" t="s">
        <v>13</v>
      </c>
      <c r="E8" t="s">
        <v>17</v>
      </c>
      <c r="F8" s="2" t="s">
        <v>13</v>
      </c>
      <c r="G8" t="s">
        <v>13</v>
      </c>
      <c r="H8" s="2" t="s">
        <v>13</v>
      </c>
      <c r="I8" s="2" t="s">
        <v>15</v>
      </c>
      <c r="J8" s="2" t="s">
        <v>13</v>
      </c>
      <c r="K8" s="2" t="s">
        <v>13</v>
      </c>
      <c r="L8" s="2" t="s">
        <v>18</v>
      </c>
      <c r="M8" s="2"/>
      <c r="N8" s="2"/>
      <c r="O8" s="2"/>
      <c r="P8" s="2"/>
      <c r="Q8" s="2"/>
      <c r="R8" s="2"/>
      <c r="S8" s="2"/>
    </row>
    <row r="9" spans="1:19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/>
    </row>
    <row r="11" spans="1:19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2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19" x14ac:dyDescent="0.25">
      <c r="A13" s="1"/>
    </row>
    <row r="14" spans="1:19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2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19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2">207*6.2</f>
        <v>1283.4000000000001</v>
      </c>
      <c r="F18">
        <f t="shared" si="2"/>
        <v>1283.4000000000001</v>
      </c>
      <c r="G18">
        <f t="shared" si="2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2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>
        <v>519</v>
      </c>
      <c r="D24">
        <v>1174</v>
      </c>
    </row>
    <row r="26" spans="1:14" x14ac:dyDescent="0.25">
      <c r="C26" s="1" t="s">
        <v>31</v>
      </c>
      <c r="D26" s="1" t="s">
        <v>32</v>
      </c>
      <c r="E26" s="1"/>
      <c r="F26" s="1"/>
      <c r="G26" s="1"/>
      <c r="H26" s="1" t="s">
        <v>31</v>
      </c>
      <c r="I26" s="1" t="s">
        <v>32</v>
      </c>
    </row>
    <row r="27" spans="1:14" x14ac:dyDescent="0.25">
      <c r="A27" s="1" t="s">
        <v>30</v>
      </c>
      <c r="C27">
        <v>1738</v>
      </c>
      <c r="D27">
        <v>10470</v>
      </c>
      <c r="F27" s="1" t="s">
        <v>38</v>
      </c>
      <c r="G27" s="1"/>
      <c r="H27">
        <f>C27*D30</f>
        <v>29.198399999999999</v>
      </c>
      <c r="I27">
        <f>D27*D30</f>
        <v>175.89599999999999</v>
      </c>
    </row>
    <row r="28" spans="1:14" x14ac:dyDescent="0.25">
      <c r="A28" s="1" t="s">
        <v>33</v>
      </c>
      <c r="C28">
        <v>540</v>
      </c>
      <c r="D28">
        <v>540</v>
      </c>
      <c r="F28" s="1" t="s">
        <v>39</v>
      </c>
      <c r="H28">
        <f>C28*$D$31</f>
        <v>72.900000000000006</v>
      </c>
      <c r="I28">
        <f>D28*$D$31</f>
        <v>72.900000000000006</v>
      </c>
    </row>
    <row r="29" spans="1:14" x14ac:dyDescent="0.25">
      <c r="F29" s="1" t="s">
        <v>40</v>
      </c>
      <c r="H29">
        <f>SUM(H27:H28)</f>
        <v>102.0984</v>
      </c>
      <c r="I29">
        <f>SUM(I27:I28)</f>
        <v>248.79599999999999</v>
      </c>
    </row>
    <row r="30" spans="1:14" x14ac:dyDescent="0.25">
      <c r="A30" s="1" t="s">
        <v>34</v>
      </c>
      <c r="D30">
        <v>1.6799999999999999E-2</v>
      </c>
    </row>
    <row r="31" spans="1:14" x14ac:dyDescent="0.25">
      <c r="A31" s="1" t="s">
        <v>35</v>
      </c>
      <c r="D31">
        <v>0.13500000000000001</v>
      </c>
    </row>
    <row r="32" spans="1:14" x14ac:dyDescent="0.25">
      <c r="A32" s="1"/>
    </row>
    <row r="33" spans="1:18" x14ac:dyDescent="0.25">
      <c r="A33" s="1" t="s">
        <v>53</v>
      </c>
      <c r="C33">
        <v>0.31417</v>
      </c>
      <c r="F33" s="1" t="s">
        <v>56</v>
      </c>
      <c r="H33">
        <f>C27*$C$33/1000</f>
        <v>0.54602746000000002</v>
      </c>
      <c r="I33">
        <f>D27*$C$33/1000</f>
        <v>3.2893599</v>
      </c>
    </row>
    <row r="34" spans="1:18" x14ac:dyDescent="0.25">
      <c r="A34" s="1" t="s">
        <v>54</v>
      </c>
      <c r="C34">
        <v>3.6663000000000001</v>
      </c>
      <c r="E34" t="s">
        <v>55</v>
      </c>
      <c r="F34" s="1" t="s">
        <v>57</v>
      </c>
      <c r="H34">
        <f>C28*$C$34/1000</f>
        <v>1.9798020000000001</v>
      </c>
      <c r="I34">
        <f>D28*$C$34/1000</f>
        <v>1.9798020000000001</v>
      </c>
    </row>
    <row r="35" spans="1:18" x14ac:dyDescent="0.25">
      <c r="A35" s="1"/>
    </row>
    <row r="36" spans="1:18" x14ac:dyDescent="0.25">
      <c r="A36" s="1" t="s">
        <v>46</v>
      </c>
    </row>
    <row r="37" spans="1:18" x14ac:dyDescent="0.25">
      <c r="A37" s="1" t="s">
        <v>42</v>
      </c>
      <c r="C37">
        <v>2</v>
      </c>
      <c r="E37">
        <v>3</v>
      </c>
      <c r="G37">
        <v>4</v>
      </c>
      <c r="H37">
        <v>4.5</v>
      </c>
      <c r="I37">
        <v>5</v>
      </c>
      <c r="J37">
        <f>I37+0.5</f>
        <v>5.5</v>
      </c>
      <c r="K37">
        <f t="shared" ref="K37:R37" si="4">J37+0.5</f>
        <v>6</v>
      </c>
      <c r="L37">
        <f t="shared" si="4"/>
        <v>6.5</v>
      </c>
      <c r="M37">
        <f t="shared" si="4"/>
        <v>7</v>
      </c>
      <c r="N37">
        <f t="shared" si="4"/>
        <v>7.5</v>
      </c>
      <c r="O37">
        <f t="shared" si="4"/>
        <v>8</v>
      </c>
      <c r="P37">
        <f t="shared" si="4"/>
        <v>8.5</v>
      </c>
      <c r="Q37">
        <f t="shared" si="4"/>
        <v>9</v>
      </c>
      <c r="R37">
        <f t="shared" si="4"/>
        <v>9.5</v>
      </c>
    </row>
    <row r="38" spans="1:18" x14ac:dyDescent="0.25">
      <c r="A38" s="1" t="s">
        <v>43</v>
      </c>
      <c r="H38" s="2">
        <v>268.52230733144251</v>
      </c>
      <c r="I38" s="2">
        <v>283.43148406827356</v>
      </c>
      <c r="J38" s="2">
        <v>296.91847496471837</v>
      </c>
      <c r="K38" s="2">
        <v>309.23113298042591</v>
      </c>
      <c r="L38" s="2">
        <v>320.55768038528976</v>
      </c>
      <c r="M38" s="2">
        <v>331.04442532526588</v>
      </c>
      <c r="N38" s="2">
        <v>340.80735129575987</v>
      </c>
      <c r="O38" s="2">
        <v>349.93995862940938</v>
      </c>
      <c r="P38" s="2">
        <v>358.5187245515524</v>
      </c>
      <c r="Q38" s="2">
        <v>366.60700020791234</v>
      </c>
      <c r="R38" s="2">
        <v>374.25785264115041</v>
      </c>
    </row>
    <row r="39" spans="1:18" x14ac:dyDescent="0.25">
      <c r="A39" s="1" t="s">
        <v>44</v>
      </c>
      <c r="C39" s="2">
        <v>366</v>
      </c>
      <c r="D39" s="2"/>
      <c r="E39" s="2">
        <v>366</v>
      </c>
      <c r="F39" s="2"/>
      <c r="G39" s="2">
        <v>366</v>
      </c>
      <c r="H39" s="2"/>
      <c r="I39" s="2"/>
      <c r="J39" s="2"/>
      <c r="K39" s="2"/>
      <c r="L39" s="2"/>
      <c r="M39" s="2">
        <v>497</v>
      </c>
      <c r="N39" s="2"/>
      <c r="O39" s="2"/>
      <c r="P39" s="2"/>
      <c r="Q39" s="2"/>
      <c r="R39" s="2"/>
    </row>
    <row r="40" spans="1:18" x14ac:dyDescent="0.25">
      <c r="A40" s="1" t="s">
        <v>45</v>
      </c>
      <c r="C40" s="2">
        <f>2*C39</f>
        <v>732</v>
      </c>
      <c r="D40" s="2"/>
      <c r="E40" s="2">
        <f>2*$C$39</f>
        <v>732</v>
      </c>
      <c r="F40" s="2"/>
      <c r="G40" s="2"/>
      <c r="H40" s="2"/>
      <c r="I40" s="2">
        <f>2*$C$39</f>
        <v>732</v>
      </c>
      <c r="J40" s="2"/>
      <c r="K40" s="2"/>
      <c r="L40" s="2">
        <v>504</v>
      </c>
      <c r="M40" s="2"/>
      <c r="N40" s="2"/>
      <c r="O40" s="2"/>
      <c r="P40" s="2"/>
      <c r="Q40" s="2"/>
      <c r="R40" s="2"/>
    </row>
    <row r="41" spans="1:18" x14ac:dyDescent="0.25">
      <c r="A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1" t="s">
        <v>41</v>
      </c>
      <c r="C42">
        <v>5</v>
      </c>
      <c r="D42">
        <v>6</v>
      </c>
      <c r="E42">
        <f>D42+1</f>
        <v>7</v>
      </c>
      <c r="F42">
        <f t="shared" ref="F42:N42" si="5">E42+1</f>
        <v>8</v>
      </c>
      <c r="G42">
        <f t="shared" si="5"/>
        <v>9</v>
      </c>
      <c r="H42">
        <f t="shared" si="5"/>
        <v>10</v>
      </c>
      <c r="I42">
        <f t="shared" si="5"/>
        <v>11</v>
      </c>
      <c r="J42">
        <f t="shared" si="5"/>
        <v>12</v>
      </c>
      <c r="K42">
        <f t="shared" si="5"/>
        <v>13</v>
      </c>
      <c r="L42">
        <f t="shared" si="5"/>
        <v>14</v>
      </c>
      <c r="M42">
        <f t="shared" si="5"/>
        <v>15</v>
      </c>
      <c r="N42">
        <f t="shared" si="5"/>
        <v>16</v>
      </c>
    </row>
    <row r="43" spans="1:18" x14ac:dyDescent="0.25">
      <c r="A43" s="1" t="s">
        <v>43</v>
      </c>
      <c r="C43" s="2">
        <v>283.43148406827356</v>
      </c>
      <c r="D43" s="2">
        <v>309.23113298042591</v>
      </c>
      <c r="E43" s="2">
        <v>331.04442532526588</v>
      </c>
      <c r="F43" s="2">
        <v>349.93995862940938</v>
      </c>
      <c r="G43" s="2">
        <v>366.60700020791234</v>
      </c>
      <c r="H43" s="2">
        <v>381.51617694474339</v>
      </c>
      <c r="I43" s="2">
        <v>395.00316784118814</v>
      </c>
      <c r="J43" s="2">
        <v>407.3158258568958</v>
      </c>
      <c r="K43" s="2">
        <v>418.64237326175947</v>
      </c>
      <c r="L43" s="2">
        <v>429.12911820173565</v>
      </c>
      <c r="M43" s="2">
        <v>438.8920441722297</v>
      </c>
      <c r="N43" s="2">
        <v>448.02465150587921</v>
      </c>
    </row>
    <row r="45" spans="1:18" x14ac:dyDescent="0.25">
      <c r="A45" s="1" t="s">
        <v>47</v>
      </c>
    </row>
    <row r="46" spans="1:18" x14ac:dyDescent="0.25">
      <c r="A46" s="1" t="s">
        <v>42</v>
      </c>
      <c r="C46">
        <v>2</v>
      </c>
      <c r="E46">
        <v>3</v>
      </c>
      <c r="G46">
        <v>4</v>
      </c>
      <c r="H46">
        <v>4.5</v>
      </c>
      <c r="I46">
        <v>5</v>
      </c>
      <c r="J46">
        <f>I46+0.5</f>
        <v>5.5</v>
      </c>
      <c r="K46">
        <f t="shared" ref="K46" si="6">J46+0.5</f>
        <v>6</v>
      </c>
      <c r="L46">
        <f t="shared" ref="L46" si="7">K46+0.5</f>
        <v>6.5</v>
      </c>
      <c r="M46">
        <f t="shared" ref="M46" si="8">L46+0.5</f>
        <v>7</v>
      </c>
      <c r="N46">
        <f t="shared" ref="N46" si="9">M46+0.5</f>
        <v>7.5</v>
      </c>
      <c r="O46">
        <f t="shared" ref="O46" si="10">N46+0.5</f>
        <v>8</v>
      </c>
      <c r="P46">
        <f t="shared" ref="P46" si="11">O46+0.5</f>
        <v>8.5</v>
      </c>
      <c r="Q46">
        <f t="shared" ref="Q46" si="12">P46+0.5</f>
        <v>9</v>
      </c>
      <c r="R46">
        <f t="shared" ref="R46" si="13">Q46+0.5</f>
        <v>9.5</v>
      </c>
    </row>
    <row r="47" spans="1:18" x14ac:dyDescent="0.25">
      <c r="A47" s="1" t="s">
        <v>43</v>
      </c>
      <c r="H47" s="2">
        <v>81.492138480990391</v>
      </c>
      <c r="I47" s="2">
        <v>87.570088459031055</v>
      </c>
      <c r="J47" s="2">
        <v>93.068263004133712</v>
      </c>
      <c r="K47" s="2">
        <v>98.087703100468573</v>
      </c>
      <c r="L47" s="2">
        <v>102.70514038529215</v>
      </c>
      <c r="M47" s="2">
        <v>102.70514038529215</v>
      </c>
      <c r="N47" s="2">
        <v>102.70514038529215</v>
      </c>
      <c r="O47" s="2">
        <v>102.70514038529215</v>
      </c>
      <c r="P47" s="2">
        <v>102.70514038529215</v>
      </c>
      <c r="Q47" s="2">
        <v>102.70514038529215</v>
      </c>
      <c r="R47" s="2">
        <v>102.70514038529215</v>
      </c>
    </row>
    <row r="48" spans="1:18" x14ac:dyDescent="0.25">
      <c r="A48" s="1" t="s">
        <v>44</v>
      </c>
      <c r="C48" s="2">
        <v>60</v>
      </c>
      <c r="D48" s="2"/>
      <c r="E48" s="2">
        <v>60</v>
      </c>
      <c r="F48" s="2"/>
      <c r="G48" s="2">
        <v>60</v>
      </c>
      <c r="H48" s="2"/>
      <c r="I48" s="2"/>
      <c r="J48" s="2"/>
      <c r="K48" s="2"/>
      <c r="L48" s="2"/>
      <c r="M48" s="2">
        <v>60</v>
      </c>
      <c r="N48" s="2"/>
      <c r="O48" s="2"/>
      <c r="P48" s="2"/>
      <c r="Q48" s="2"/>
      <c r="R48" s="2"/>
    </row>
    <row r="49" spans="1:18" x14ac:dyDescent="0.25">
      <c r="A49" s="1" t="s">
        <v>45</v>
      </c>
      <c r="C49" s="2">
        <v>121</v>
      </c>
      <c r="D49" s="2"/>
      <c r="E49" s="2">
        <v>121</v>
      </c>
      <c r="F49" s="2"/>
      <c r="G49" s="2"/>
      <c r="H49" s="2"/>
      <c r="I49" s="2">
        <v>121</v>
      </c>
      <c r="J49" s="2"/>
      <c r="K49" s="2"/>
      <c r="L49" s="2">
        <v>60</v>
      </c>
      <c r="M49" s="2"/>
      <c r="N49" s="2"/>
      <c r="O49" s="2"/>
      <c r="P49" s="2"/>
      <c r="Q49" s="2"/>
      <c r="R49" s="2"/>
    </row>
    <row r="50" spans="1:18" x14ac:dyDescent="0.25">
      <c r="A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1" t="s">
        <v>41</v>
      </c>
      <c r="C51">
        <v>5</v>
      </c>
      <c r="D51">
        <v>6</v>
      </c>
      <c r="E51">
        <f>D51+1</f>
        <v>7</v>
      </c>
      <c r="F51">
        <f t="shared" ref="F51" si="14">E51+1</f>
        <v>8</v>
      </c>
      <c r="G51">
        <f t="shared" ref="G51" si="15">F51+1</f>
        <v>9</v>
      </c>
      <c r="H51">
        <f t="shared" ref="H51" si="16">G51+1</f>
        <v>10</v>
      </c>
      <c r="I51">
        <f t="shared" ref="I51" si="17">H51+1</f>
        <v>11</v>
      </c>
      <c r="J51">
        <f t="shared" ref="J51" si="18">I51+1</f>
        <v>12</v>
      </c>
      <c r="K51">
        <f t="shared" ref="K51" si="19">J51+1</f>
        <v>13</v>
      </c>
      <c r="L51">
        <f t="shared" ref="L51" si="20">K51+1</f>
        <v>14</v>
      </c>
      <c r="M51">
        <f t="shared" ref="M51" si="21">L51+1</f>
        <v>15</v>
      </c>
      <c r="N51">
        <f t="shared" ref="N51" si="22">M51+1</f>
        <v>16</v>
      </c>
    </row>
    <row r="52" spans="1:18" x14ac:dyDescent="0.25">
      <c r="A52" s="1" t="s">
        <v>43</v>
      </c>
      <c r="C52" s="2">
        <v>87.570088459031055</v>
      </c>
      <c r="D52" s="2">
        <v>98.087703100468573</v>
      </c>
      <c r="E52" s="2">
        <v>106.9802195732792</v>
      </c>
      <c r="F52" s="2">
        <v>114.68326771994677</v>
      </c>
      <c r="G52" s="2">
        <v>121.47783772097264</v>
      </c>
      <c r="H52" s="2">
        <v>127.55578769901332</v>
      </c>
      <c r="I52" s="2">
        <v>133.05396224411598</v>
      </c>
      <c r="J52" s="2">
        <v>138.07340234045083</v>
      </c>
      <c r="K52" s="2">
        <v>142.69083962527441</v>
      </c>
      <c r="L52" s="2">
        <v>146.96591881326145</v>
      </c>
      <c r="M52" s="2">
        <v>150.94592231951736</v>
      </c>
      <c r="N52" s="2">
        <v>154.66896695992904</v>
      </c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A16E-2B64-4FB1-9A1C-0C3A0FCFEA76}">
  <dimension ref="A1:S24"/>
  <sheetViews>
    <sheetView workbookViewId="0">
      <selection activeCell="C15" sqref="C15"/>
    </sheetView>
  </sheetViews>
  <sheetFormatPr defaultRowHeight="15" x14ac:dyDescent="0.25"/>
  <cols>
    <col min="1" max="1" width="13.28515625" bestFit="1" customWidth="1"/>
  </cols>
  <sheetData>
    <row r="1" spans="1:19" x14ac:dyDescent="0.25">
      <c r="A1" s="1" t="s">
        <v>29</v>
      </c>
      <c r="B1" s="1" t="s">
        <v>9</v>
      </c>
      <c r="C1" s="1"/>
    </row>
    <row r="2" spans="1:19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25">
      <c r="A3" s="1" t="s">
        <v>0</v>
      </c>
      <c r="B3">
        <v>17</v>
      </c>
      <c r="C3" s="6">
        <v>17.021999999999998</v>
      </c>
      <c r="D3" s="6">
        <v>21.908850000000001</v>
      </c>
      <c r="E3" s="6">
        <v>26.7957</v>
      </c>
      <c r="F3" s="6">
        <f>C3+D3</f>
        <v>38.93085</v>
      </c>
      <c r="G3" s="6">
        <f>C3+E3</f>
        <v>43.817700000000002</v>
      </c>
      <c r="H3" s="6">
        <f>D3+E3</f>
        <v>48.704549999999998</v>
      </c>
      <c r="I3" s="6">
        <f>E3*2</f>
        <v>53.5914</v>
      </c>
      <c r="J3" s="6">
        <f>E3+F3</f>
        <v>65.726550000000003</v>
      </c>
      <c r="K3" s="6">
        <f>F3*2</f>
        <v>77.861699999999999</v>
      </c>
    </row>
    <row r="4" spans="1:19" x14ac:dyDescent="0.25">
      <c r="A4" s="1"/>
    </row>
    <row r="5" spans="1:19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25">
      <c r="A6" s="1" t="s">
        <v>10</v>
      </c>
      <c r="B6">
        <v>17</v>
      </c>
      <c r="H6" s="4">
        <v>54.310882370000002</v>
      </c>
      <c r="I6" s="4">
        <v>57.025243920000001</v>
      </c>
      <c r="J6" s="4">
        <v>59.73960546</v>
      </c>
      <c r="K6" s="4">
        <v>62.453966999999999</v>
      </c>
      <c r="L6" s="4">
        <v>65.168328540000005</v>
      </c>
      <c r="M6" s="4">
        <v>67.882690089999997</v>
      </c>
      <c r="N6" s="4">
        <v>70.597051629999996</v>
      </c>
      <c r="O6" s="4">
        <v>73.311413169999994</v>
      </c>
      <c r="P6" s="4">
        <v>76.025774709999993</v>
      </c>
      <c r="Q6" s="4">
        <v>78.74013626</v>
      </c>
      <c r="R6" s="4">
        <v>81.454497799999999</v>
      </c>
      <c r="S6" s="2"/>
    </row>
    <row r="7" spans="1:19" x14ac:dyDescent="0.25">
      <c r="A7" s="1" t="s">
        <v>11</v>
      </c>
      <c r="B7">
        <v>17</v>
      </c>
      <c r="C7" s="3">
        <v>35</v>
      </c>
      <c r="D7" s="3"/>
      <c r="E7" s="3">
        <v>35</v>
      </c>
      <c r="F7" s="3"/>
      <c r="G7" s="3">
        <v>52</v>
      </c>
      <c r="H7" s="3"/>
      <c r="I7" s="4"/>
      <c r="J7" s="4"/>
      <c r="K7" s="4"/>
      <c r="L7" s="4"/>
      <c r="M7" s="4">
        <v>90</v>
      </c>
      <c r="N7" s="2"/>
      <c r="O7" s="2"/>
      <c r="P7" s="2"/>
      <c r="Q7" s="2"/>
      <c r="R7" s="2"/>
      <c r="S7" s="2"/>
    </row>
    <row r="8" spans="1:19" x14ac:dyDescent="0.25">
      <c r="A8" s="1" t="s">
        <v>12</v>
      </c>
      <c r="B8">
        <v>17</v>
      </c>
      <c r="C8" s="3">
        <v>70</v>
      </c>
      <c r="D8" s="3"/>
      <c r="E8" s="3">
        <v>70</v>
      </c>
      <c r="F8" s="3"/>
      <c r="G8" s="3"/>
      <c r="H8" s="3"/>
      <c r="I8" s="4">
        <v>70</v>
      </c>
      <c r="J8" s="4"/>
      <c r="K8" s="4"/>
      <c r="L8" s="4">
        <v>115</v>
      </c>
      <c r="M8" s="4"/>
      <c r="N8" s="2"/>
      <c r="O8" s="2"/>
      <c r="P8" s="2"/>
      <c r="Q8" s="2"/>
      <c r="R8" s="2"/>
      <c r="S8" s="2"/>
    </row>
    <row r="9" spans="1:19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/>
    </row>
    <row r="11" spans="1:19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25">
      <c r="A12" s="1" t="s">
        <v>2</v>
      </c>
      <c r="B12">
        <v>17</v>
      </c>
      <c r="C12" s="7">
        <v>30</v>
      </c>
      <c r="D12" s="7">
        <v>32.642800000000001</v>
      </c>
      <c r="E12" s="7">
        <v>36</v>
      </c>
      <c r="F12" s="7">
        <v>41</v>
      </c>
      <c r="G12" s="7">
        <v>52</v>
      </c>
      <c r="H12" s="7">
        <v>61</v>
      </c>
    </row>
    <row r="13" spans="1:19" x14ac:dyDescent="0.25">
      <c r="A13" s="1"/>
    </row>
    <row r="14" spans="1:19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25">
      <c r="A15" s="1" t="s">
        <v>3</v>
      </c>
      <c r="B15">
        <v>17</v>
      </c>
      <c r="C15" s="8">
        <v>62.959780000000002</v>
      </c>
      <c r="D15" s="8">
        <v>72.827200000000005</v>
      </c>
      <c r="E15" s="8">
        <v>79.405479999999997</v>
      </c>
      <c r="F15" s="8">
        <v>92.56204000000001</v>
      </c>
      <c r="G15" s="8">
        <v>123.26068000000001</v>
      </c>
      <c r="H15" s="8">
        <v>145.18827999999999</v>
      </c>
    </row>
    <row r="16" spans="1:19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v>248.61250000000001</v>
      </c>
      <c r="D18" s="7">
        <v>253.637</v>
      </c>
      <c r="E18" s="7">
        <v>258.66149999999999</v>
      </c>
      <c r="F18" s="7">
        <v>263.68600000000004</v>
      </c>
      <c r="G18" s="7">
        <v>268.71050000000002</v>
      </c>
      <c r="H18" s="7">
        <v>273.73500000000001</v>
      </c>
      <c r="I18" s="7">
        <v>278.7595</v>
      </c>
      <c r="J18" s="7">
        <v>283.78399999999999</v>
      </c>
      <c r="K18" s="7">
        <v>288.80849999999998</v>
      </c>
      <c r="L18" s="7">
        <v>293.83299999999997</v>
      </c>
      <c r="M18" s="7">
        <v>298.85750000000002</v>
      </c>
      <c r="N18" s="7">
        <v>303.88200000000001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8">
        <v>16.598219183999898</v>
      </c>
      <c r="D21" s="8">
        <v>22.290742199999901</v>
      </c>
      <c r="E21" s="8">
        <v>27.983265215999999</v>
      </c>
      <c r="F21" s="8">
        <v>33.675788232000002</v>
      </c>
      <c r="G21" s="8">
        <v>39.368311247999998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5">
        <v>77.5</v>
      </c>
      <c r="D24" s="5">
        <v>152.4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Manufacture</vt:lpstr>
      <vt:lpstr>Transport</vt:lpstr>
      <vt:lpstr>Installation</vt:lpstr>
      <vt:lpstr>B2-B5</vt:lpstr>
      <vt:lpstr>EOL</vt:lpstr>
      <vt:lpstr>RefrigSenB2-B5</vt:lpstr>
      <vt:lpstr>RefrigSenEOL</vt:lpstr>
      <vt:lpstr>Key</vt:lpstr>
      <vt:lpstr>weight</vt:lpstr>
      <vt:lpstr>Notes</vt:lpstr>
      <vt:lpstr>Manufacture MJ</vt:lpstr>
      <vt:lpstr>Sheet1</vt:lpstr>
      <vt:lpstr>Transport MJ</vt:lpstr>
      <vt:lpstr>Installation MJ</vt:lpstr>
      <vt:lpstr>B2-B5 MJ</vt:lpstr>
      <vt:lpstr>EOL MJ</vt:lpstr>
      <vt:lpstr>SHIP_DWR_SHDWBUF_em_t</vt:lpstr>
      <vt:lpstr>ship_MJ_kg_other</vt:lpstr>
      <vt:lpstr>ship_MJ_kg_tank</vt:lpstr>
      <vt:lpstr>SHIP_OTHER_em_t</vt:lpstr>
      <vt:lpstr>TRUCK_em_t</vt:lpstr>
      <vt:lpstr>truck_MJ_kg_other</vt:lpstr>
      <vt:lpstr>truck_MJ_kg_tank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 McNab</dc:creator>
  <cp:lastModifiedBy>Patricio Gallardo Ocampo</cp:lastModifiedBy>
  <cp:lastPrinted>2025-07-21T21:37:59Z</cp:lastPrinted>
  <dcterms:created xsi:type="dcterms:W3CDTF">2025-06-04T03:38:47Z</dcterms:created>
  <dcterms:modified xsi:type="dcterms:W3CDTF">2025-09-23T03:44:03Z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2025-06-04T04:38:17Z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ee8a2176-3920-426f-9c05-b7bd4c34afe0</vt:lpwstr>
  </property>
  <property fmtid="{D5CDD505-2E9C-101B-9397-08002B2CF9AE}" pid="8" name="MSIP_Label_d2b2326c-f811-4ccc-abcb-1b955c303c2e_ContentBits">
    <vt:lpwstr>2</vt:lpwstr>
  </property>
  <property fmtid="{D5CDD505-2E9C-101B-9397-08002B2CF9AE}" pid="9" name="MSIP_Label_d2b2326c-f811-4ccc-abcb-1b955c303c2e_Tag">
    <vt:lpwstr>10, 3, 0, 1</vt:lpwstr>
  </property>
</Properties>
</file>