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ECA_SWH_LCA\EECA_SWH_LCA\EECA_SWH_LCA\data\processed\lca\"/>
    </mc:Choice>
  </mc:AlternateContent>
  <xr:revisionPtr revIDLastSave="0" documentId="13_ncr:1_{AD106FE0-2A92-4F86-BB31-FF380197B10F}" xr6:coauthVersionLast="47" xr6:coauthVersionMax="47" xr10:uidLastSave="{00000000-0000-0000-0000-000000000000}"/>
  <bookViews>
    <workbookView xWindow="28680" yWindow="-120" windowWidth="25440" windowHeight="15390" activeTab="4" xr2:uid="{27AF100B-5109-46AD-9AE0-EF3B7EF58B86}"/>
  </bookViews>
  <sheets>
    <sheet name="Manufacture" sheetId="1" r:id="rId1"/>
    <sheet name="Distribution" sheetId="5" r:id="rId2"/>
    <sheet name="Installation" sheetId="4" r:id="rId3"/>
    <sheet name="EOL" sheetId="6" r:id="rId4"/>
    <sheet name="B2-B5" sheetId="7" r:id="rId5"/>
    <sheet name="weight" sheetId="8" r:id="rId6"/>
    <sheet name="Key" sheetId="2" r:id="rId7"/>
  </sheets>
  <definedNames>
    <definedName name="SHIP_DWR_SHDWBUF_em_t">Key!$H$27</definedName>
    <definedName name="SHIP_OTHER_em_t">Key!$I$27</definedName>
    <definedName name="TRUCK_em_t">Key!$I$28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5" l="1"/>
  <c r="C24" i="5"/>
  <c r="G21" i="5"/>
  <c r="F21" i="5"/>
  <c r="E21" i="5"/>
  <c r="D21" i="5"/>
  <c r="C21" i="5"/>
  <c r="N18" i="5"/>
  <c r="M18" i="5"/>
  <c r="L18" i="5"/>
  <c r="K18" i="5"/>
  <c r="J18" i="5"/>
  <c r="I18" i="5"/>
  <c r="H18" i="5"/>
  <c r="G18" i="5"/>
  <c r="F18" i="5"/>
  <c r="E18" i="5"/>
  <c r="D18" i="5"/>
  <c r="C18" i="5"/>
  <c r="H15" i="5"/>
  <c r="G15" i="5"/>
  <c r="F15" i="5"/>
  <c r="E15" i="5"/>
  <c r="D15" i="5"/>
  <c r="C15" i="5"/>
  <c r="H12" i="5"/>
  <c r="G12" i="5"/>
  <c r="F12" i="5"/>
  <c r="E12" i="5"/>
  <c r="D12" i="5"/>
  <c r="C12" i="5"/>
  <c r="K3" i="5"/>
  <c r="J3" i="5"/>
  <c r="I3" i="5"/>
  <c r="H3" i="5"/>
  <c r="G3" i="5"/>
  <c r="F3" i="5"/>
  <c r="E3" i="5"/>
  <c r="D3" i="5"/>
  <c r="C3" i="5"/>
  <c r="M7" i="5"/>
  <c r="L8" i="5"/>
  <c r="I8" i="5"/>
  <c r="E8" i="5"/>
  <c r="C8" i="5"/>
  <c r="G7" i="5"/>
  <c r="E7" i="5"/>
  <c r="C7" i="5"/>
  <c r="R6" i="5"/>
  <c r="Q6" i="5"/>
  <c r="P6" i="5"/>
  <c r="O6" i="5"/>
  <c r="N6" i="5"/>
  <c r="M6" i="5"/>
  <c r="L6" i="5"/>
  <c r="K6" i="5"/>
  <c r="J6" i="5"/>
  <c r="I6" i="5"/>
  <c r="H6" i="5"/>
  <c r="I28" i="2"/>
  <c r="I27" i="2"/>
  <c r="H27" i="2"/>
  <c r="D20" i="8" l="1"/>
  <c r="E20" i="8" s="1"/>
  <c r="F20" i="8" s="1"/>
  <c r="G20" i="8" s="1"/>
  <c r="E17" i="8"/>
  <c r="F17" i="8" s="1"/>
  <c r="H14" i="8"/>
  <c r="F14" i="8"/>
  <c r="D14" i="8"/>
  <c r="H11" i="8"/>
  <c r="F11" i="8"/>
  <c r="D11" i="8"/>
  <c r="K5" i="8"/>
  <c r="L5" i="8" s="1"/>
  <c r="M5" i="8" s="1"/>
  <c r="N5" i="8" s="1"/>
  <c r="O5" i="8" s="1"/>
  <c r="P5" i="8" s="1"/>
  <c r="Q5" i="8" s="1"/>
  <c r="R5" i="8" s="1"/>
  <c r="J5" i="8"/>
  <c r="N18" i="1"/>
  <c r="M18" i="1"/>
  <c r="L18" i="1"/>
  <c r="K18" i="1"/>
  <c r="J18" i="1"/>
  <c r="I18" i="1"/>
  <c r="H18" i="1"/>
  <c r="G18" i="1"/>
  <c r="F18" i="1"/>
  <c r="E18" i="1"/>
  <c r="D18" i="1"/>
  <c r="C18" i="1"/>
  <c r="D20" i="7"/>
  <c r="E20" i="7" s="1"/>
  <c r="F20" i="7" s="1"/>
  <c r="G20" i="7" s="1"/>
  <c r="E17" i="7"/>
  <c r="F17" i="7" s="1"/>
  <c r="G17" i="7" s="1"/>
  <c r="H17" i="7" s="1"/>
  <c r="I17" i="7" s="1"/>
  <c r="J17" i="7" s="1"/>
  <c r="K17" i="7" s="1"/>
  <c r="L17" i="7" s="1"/>
  <c r="M17" i="7" s="1"/>
  <c r="N17" i="7" s="1"/>
  <c r="H14" i="7"/>
  <c r="F14" i="7"/>
  <c r="D14" i="7"/>
  <c r="H11" i="7"/>
  <c r="F11" i="7"/>
  <c r="D11" i="7"/>
  <c r="J5" i="7"/>
  <c r="K5" i="7" s="1"/>
  <c r="L5" i="7" s="1"/>
  <c r="M5" i="7" s="1"/>
  <c r="N5" i="7" s="1"/>
  <c r="O5" i="7" s="1"/>
  <c r="P5" i="7" s="1"/>
  <c r="Q5" i="7" s="1"/>
  <c r="R5" i="7" s="1"/>
  <c r="AE2" i="7"/>
  <c r="AF2" i="7" s="1"/>
  <c r="D20" i="4"/>
  <c r="E20" i="4" s="1"/>
  <c r="F20" i="4" s="1"/>
  <c r="G20" i="4" s="1"/>
  <c r="E17" i="4"/>
  <c r="F17" i="4" s="1"/>
  <c r="G17" i="4" s="1"/>
  <c r="H17" i="4" s="1"/>
  <c r="I17" i="4" s="1"/>
  <c r="J17" i="4" s="1"/>
  <c r="K17" i="4" s="1"/>
  <c r="L17" i="4" s="1"/>
  <c r="M17" i="4" s="1"/>
  <c r="N17" i="4" s="1"/>
  <c r="H14" i="4"/>
  <c r="F14" i="4"/>
  <c r="D14" i="4"/>
  <c r="H11" i="4"/>
  <c r="F11" i="4"/>
  <c r="D11" i="4"/>
  <c r="J5" i="4"/>
  <c r="K5" i="4" s="1"/>
  <c r="L5" i="4" s="1"/>
  <c r="M5" i="4" s="1"/>
  <c r="N5" i="4" s="1"/>
  <c r="O5" i="4" s="1"/>
  <c r="P5" i="4" s="1"/>
  <c r="Q5" i="4" s="1"/>
  <c r="R5" i="4" s="1"/>
  <c r="E20" i="6"/>
  <c r="F20" i="6" s="1"/>
  <c r="G20" i="6" s="1"/>
  <c r="D20" i="6"/>
  <c r="F17" i="6"/>
  <c r="G17" i="6" s="1"/>
  <c r="H17" i="6" s="1"/>
  <c r="I17" i="6" s="1"/>
  <c r="J17" i="6" s="1"/>
  <c r="K17" i="6" s="1"/>
  <c r="L17" i="6" s="1"/>
  <c r="M17" i="6" s="1"/>
  <c r="N17" i="6" s="1"/>
  <c r="E17" i="6"/>
  <c r="H14" i="6"/>
  <c r="F14" i="6"/>
  <c r="D14" i="6"/>
  <c r="H11" i="6"/>
  <c r="F11" i="6"/>
  <c r="D11" i="6"/>
  <c r="K5" i="6"/>
  <c r="L5" i="6" s="1"/>
  <c r="M5" i="6" s="1"/>
  <c r="N5" i="6" s="1"/>
  <c r="O5" i="6" s="1"/>
  <c r="P5" i="6" s="1"/>
  <c r="Q5" i="6" s="1"/>
  <c r="R5" i="6" s="1"/>
  <c r="J5" i="6"/>
  <c r="D20" i="5"/>
  <c r="E20" i="5" s="1"/>
  <c r="F20" i="5" s="1"/>
  <c r="G20" i="5" s="1"/>
  <c r="E17" i="5"/>
  <c r="F17" i="5" s="1"/>
  <c r="G17" i="5" s="1"/>
  <c r="H17" i="5" s="1"/>
  <c r="I17" i="5" s="1"/>
  <c r="J17" i="5" s="1"/>
  <c r="K17" i="5" s="1"/>
  <c r="L17" i="5" s="1"/>
  <c r="M17" i="5" s="1"/>
  <c r="N17" i="5" s="1"/>
  <c r="H14" i="5"/>
  <c r="F14" i="5"/>
  <c r="D14" i="5"/>
  <c r="H11" i="5"/>
  <c r="F11" i="5"/>
  <c r="D11" i="5"/>
  <c r="J5" i="5"/>
  <c r="K5" i="5" s="1"/>
  <c r="L5" i="5" s="1"/>
  <c r="M5" i="5" s="1"/>
  <c r="N5" i="5" s="1"/>
  <c r="O5" i="5" s="1"/>
  <c r="P5" i="5" s="1"/>
  <c r="Q5" i="5" s="1"/>
  <c r="R5" i="5" s="1"/>
  <c r="D20" i="2"/>
  <c r="E20" i="2" s="1"/>
  <c r="F20" i="2" s="1"/>
  <c r="G20" i="2" s="1"/>
  <c r="N18" i="2"/>
  <c r="M18" i="2"/>
  <c r="L18" i="2"/>
  <c r="K18" i="2"/>
  <c r="J18" i="2"/>
  <c r="I18" i="2"/>
  <c r="H18" i="2"/>
  <c r="G18" i="2"/>
  <c r="F18" i="2"/>
  <c r="E18" i="2"/>
  <c r="D18" i="2"/>
  <c r="C18" i="2"/>
  <c r="E17" i="2"/>
  <c r="F17" i="2" s="1"/>
  <c r="G17" i="2" s="1"/>
  <c r="H17" i="2" s="1"/>
  <c r="I17" i="2" s="1"/>
  <c r="J17" i="2" s="1"/>
  <c r="K17" i="2" s="1"/>
  <c r="L17" i="2" s="1"/>
  <c r="M17" i="2" s="1"/>
  <c r="N17" i="2" s="1"/>
  <c r="H14" i="2"/>
  <c r="F14" i="2"/>
  <c r="D14" i="2"/>
  <c r="H11" i="2"/>
  <c r="F11" i="2"/>
  <c r="D11" i="2"/>
  <c r="J5" i="2"/>
  <c r="K5" i="2" s="1"/>
  <c r="L5" i="2" s="1"/>
  <c r="M5" i="2" s="1"/>
  <c r="N5" i="2" s="1"/>
  <c r="O5" i="2" s="1"/>
  <c r="P5" i="2" s="1"/>
  <c r="Q5" i="2" s="1"/>
  <c r="R5" i="2" s="1"/>
  <c r="G17" i="8" l="1"/>
  <c r="E17" i="1"/>
  <c r="F17" i="1" s="1"/>
  <c r="G17" i="1" s="1"/>
  <c r="H17" i="1" s="1"/>
  <c r="I17" i="1" s="1"/>
  <c r="J17" i="1" s="1"/>
  <c r="K17" i="1" s="1"/>
  <c r="L17" i="1" s="1"/>
  <c r="M17" i="1" s="1"/>
  <c r="N17" i="1" s="1"/>
  <c r="D20" i="1"/>
  <c r="E20" i="1" s="1"/>
  <c r="F20" i="1" s="1"/>
  <c r="G20" i="1" s="1"/>
  <c r="H17" i="8" l="1"/>
  <c r="H14" i="1"/>
  <c r="F14" i="1"/>
  <c r="D14" i="1"/>
  <c r="H11" i="1"/>
  <c r="F11" i="1"/>
  <c r="D11" i="1"/>
  <c r="AE2" i="1"/>
  <c r="AF2" i="1" s="1"/>
  <c r="J5" i="1"/>
  <c r="K5" i="1" s="1"/>
  <c r="L5" i="1" s="1"/>
  <c r="M5" i="1" s="1"/>
  <c r="N5" i="1" s="1"/>
  <c r="O5" i="1" s="1"/>
  <c r="P5" i="1" s="1"/>
  <c r="Q5" i="1" s="1"/>
  <c r="R5" i="1" s="1"/>
  <c r="I17" i="8" l="1"/>
  <c r="J17" i="8" l="1"/>
  <c r="K17" i="8" l="1"/>
  <c r="L17" i="8" l="1"/>
  <c r="M17" i="8" l="1"/>
  <c r="N17" i="8" l="1"/>
</calcChain>
</file>

<file path=xl/sharedStrings.xml><?xml version="1.0" encoding="utf-8"?>
<sst xmlns="http://schemas.openxmlformats.org/spreadsheetml/2006/main" count="173" uniqueCount="38">
  <si>
    <t>SH-R</t>
  </si>
  <si>
    <t>kW</t>
  </si>
  <si>
    <t>DW-R</t>
  </si>
  <si>
    <t>DW-HP</t>
  </si>
  <si>
    <t>SHDW-AWHP</t>
  </si>
  <si>
    <t>SHDW-BUF</t>
  </si>
  <si>
    <t>SHDW-FCU</t>
  </si>
  <si>
    <t>litres</t>
  </si>
  <si>
    <t>Embedded Emissions kgCO2e</t>
  </si>
  <si>
    <t>Ref Lifetime</t>
  </si>
  <si>
    <t>SH-HP (SS)</t>
  </si>
  <si>
    <t>SH-HP (MS2)</t>
  </si>
  <si>
    <t>SH-HP (MS4)</t>
  </si>
  <si>
    <t>NA</t>
  </si>
  <si>
    <t>Mod-H1-AK-HPb</t>
  </si>
  <si>
    <t>Mod-H1-CH-HPb</t>
  </si>
  <si>
    <t>Mass-H1-AK-HPb</t>
  </si>
  <si>
    <t>Mod-Nom-AK-HPb</t>
  </si>
  <si>
    <t>Mod-Nom-CH-HPb</t>
  </si>
  <si>
    <t>Mass-Nom-CH-HPb</t>
  </si>
  <si>
    <t>Mass-Nom-AK-HPb</t>
  </si>
  <si>
    <t>Mass-H1-AKHPl/Mod-H1-AK-HPl</t>
  </si>
  <si>
    <t>Mass-H1-CH-HPl</t>
  </si>
  <si>
    <t>Mass-Nom-AK-HPl</t>
  </si>
  <si>
    <t>Mod-H1-CH-HPl</t>
  </si>
  <si>
    <t>Mass-Nom-CH-HPl</t>
  </si>
  <si>
    <t>Mod-Nom-CH-HPl</t>
  </si>
  <si>
    <t>Mod-Nom-AK-HPl</t>
  </si>
  <si>
    <t>Mass-H1-CH-HPb</t>
  </si>
  <si>
    <t>Weight (kg)</t>
  </si>
  <si>
    <t>Shipping Distances (km)</t>
  </si>
  <si>
    <t>DW-R/SHDW-BUF</t>
  </si>
  <si>
    <t>OTHER</t>
  </si>
  <si>
    <t>Trucking Distances (km)</t>
  </si>
  <si>
    <t>Emissions kgCO2e/tkm Ship</t>
  </si>
  <si>
    <t>Emissions kgCO2e/tkm Truck</t>
  </si>
  <si>
    <t>Emissions kGCO2e/t (ship)</t>
  </si>
  <si>
    <t>Emissions kGCO2e/t (truck)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</si>
</sst>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" fontId="0" fillId="3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2" borderId="1" xfId="0" applyNumberFormat="1" applyFill="1" applyBorder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43AA1-1492-4CC0-963B-2BA3D20F19E1}">
  <dimension ref="A1:AF24"/>
  <sheetViews>
    <sheetView workbookViewId="0">
      <selection activeCell="C3" sqref="C3:K3"/>
    </sheetView>
  </sheetViews>
  <sheetFormatPr defaultRowHeight="15" x14ac:dyDescent="0.25"/>
  <cols>
    <col min="1" max="1" width="12.140625" customWidth="1"/>
    <col min="2" max="2" width="10.42578125" customWidth="1"/>
  </cols>
  <sheetData>
    <row r="1" spans="1:32" x14ac:dyDescent="0.25">
      <c r="A1" s="1" t="s">
        <v>8</v>
      </c>
      <c r="B1" s="1" t="s">
        <v>9</v>
      </c>
      <c r="C1" s="1"/>
    </row>
    <row r="2" spans="1:32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  <c r="AE2">
        <f t="shared" ref="AE2:AF2" si="0">AD2+0.5</f>
        <v>0.5</v>
      </c>
      <c r="AF2">
        <f t="shared" si="0"/>
        <v>1</v>
      </c>
    </row>
    <row r="3" spans="1:32" x14ac:dyDescent="0.25">
      <c r="A3" s="1" t="s">
        <v>0</v>
      </c>
      <c r="B3">
        <v>17</v>
      </c>
      <c r="C3" s="11">
        <v>79.522497165033258</v>
      </c>
      <c r="D3" s="11">
        <v>102.35262965657026</v>
      </c>
      <c r="E3" s="11">
        <v>125.18276214810726</v>
      </c>
      <c r="F3" s="11">
        <v>148.01289463964426</v>
      </c>
      <c r="G3" s="11">
        <v>170.84302713118126</v>
      </c>
      <c r="H3" s="11">
        <v>193.67315962271823</v>
      </c>
      <c r="I3" s="11">
        <v>216.50329211425523</v>
      </c>
      <c r="J3" s="11">
        <v>239.33342460579226</v>
      </c>
      <c r="K3" s="11">
        <v>262.1635570973292</v>
      </c>
    </row>
    <row r="4" spans="1:32" x14ac:dyDescent="0.25">
      <c r="A4" s="1"/>
    </row>
    <row r="5" spans="1:32" x14ac:dyDescent="0.2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1">J5+0.5</f>
        <v>6</v>
      </c>
      <c r="L5">
        <f t="shared" si="1"/>
        <v>6.5</v>
      </c>
      <c r="M5">
        <f t="shared" si="1"/>
        <v>7</v>
      </c>
      <c r="N5">
        <f t="shared" si="1"/>
        <v>7.5</v>
      </c>
      <c r="O5">
        <f t="shared" si="1"/>
        <v>8</v>
      </c>
      <c r="P5">
        <f t="shared" si="1"/>
        <v>8.5</v>
      </c>
      <c r="Q5">
        <f t="shared" si="1"/>
        <v>9</v>
      </c>
      <c r="R5">
        <f t="shared" si="1"/>
        <v>9.5</v>
      </c>
    </row>
    <row r="6" spans="1:32" x14ac:dyDescent="0.25">
      <c r="A6" s="1" t="s">
        <v>10</v>
      </c>
      <c r="B6">
        <v>17</v>
      </c>
      <c r="H6" s="3">
        <v>485</v>
      </c>
      <c r="I6" s="4">
        <v>521</v>
      </c>
      <c r="J6" s="4">
        <v>584</v>
      </c>
      <c r="K6" s="4">
        <v>647</v>
      </c>
      <c r="L6" s="4">
        <v>647</v>
      </c>
      <c r="M6" s="4">
        <v>647</v>
      </c>
      <c r="N6" s="4">
        <v>647</v>
      </c>
      <c r="O6" s="4">
        <v>647</v>
      </c>
      <c r="P6" s="4">
        <v>647</v>
      </c>
      <c r="Q6" s="4">
        <v>647</v>
      </c>
      <c r="R6" s="4">
        <v>647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2" x14ac:dyDescent="0.25">
      <c r="A7" s="1" t="s">
        <v>11</v>
      </c>
      <c r="B7">
        <v>17</v>
      </c>
      <c r="C7" s="3">
        <v>341.4</v>
      </c>
      <c r="D7" s="3"/>
      <c r="E7" s="3">
        <v>341.4</v>
      </c>
      <c r="F7" s="3"/>
      <c r="G7" s="3">
        <v>465.3</v>
      </c>
      <c r="H7" s="3"/>
      <c r="I7" s="4"/>
      <c r="J7" s="4"/>
      <c r="K7" s="4"/>
      <c r="L7" s="4"/>
      <c r="M7" s="4">
        <v>771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2" x14ac:dyDescent="0.25">
      <c r="A8" s="1" t="s">
        <v>12</v>
      </c>
      <c r="B8">
        <v>17</v>
      </c>
      <c r="C8" s="3">
        <v>682.8</v>
      </c>
      <c r="D8" s="3"/>
      <c r="E8" s="3">
        <v>682.8</v>
      </c>
      <c r="F8" s="3"/>
      <c r="G8" s="3"/>
      <c r="H8" s="3"/>
      <c r="I8" s="4">
        <v>682.8</v>
      </c>
      <c r="J8" s="4"/>
      <c r="K8" s="4"/>
      <c r="L8" s="4">
        <v>1044.8</v>
      </c>
      <c r="M8" s="4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2" x14ac:dyDescent="0.2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32" x14ac:dyDescent="0.25">
      <c r="A10" s="1"/>
    </row>
    <row r="11" spans="1:32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32" x14ac:dyDescent="0.25">
      <c r="A12" s="1" t="s">
        <v>2</v>
      </c>
      <c r="B12">
        <v>17</v>
      </c>
      <c r="C12" s="3">
        <v>170</v>
      </c>
      <c r="D12" s="3">
        <v>192</v>
      </c>
      <c r="E12" s="3">
        <v>208</v>
      </c>
      <c r="F12" s="3">
        <v>245</v>
      </c>
      <c r="G12" s="3">
        <v>358</v>
      </c>
      <c r="H12" s="3">
        <v>468</v>
      </c>
    </row>
    <row r="13" spans="1:32" x14ac:dyDescent="0.25">
      <c r="A13" s="1"/>
    </row>
    <row r="14" spans="1:32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32" x14ac:dyDescent="0.25">
      <c r="A15" s="1" t="s">
        <v>3</v>
      </c>
      <c r="B15">
        <v>17</v>
      </c>
      <c r="C15" s="5">
        <v>412.2</v>
      </c>
      <c r="D15" s="5">
        <v>454.7</v>
      </c>
      <c r="E15" s="5">
        <v>483.1</v>
      </c>
      <c r="F15" s="5">
        <v>539.9</v>
      </c>
      <c r="G15" s="5">
        <v>672.3</v>
      </c>
      <c r="H15" s="5">
        <v>766.9</v>
      </c>
    </row>
    <row r="16" spans="1:32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" si="2">E17+1</f>
        <v>8</v>
      </c>
      <c r="G17">
        <f t="shared" ref="G17" si="3">F17+1</f>
        <v>9</v>
      </c>
      <c r="H17">
        <f t="shared" ref="H17" si="4">G17+1</f>
        <v>10</v>
      </c>
      <c r="I17">
        <f t="shared" ref="I17" si="5">H17+1</f>
        <v>11</v>
      </c>
      <c r="J17">
        <f t="shared" ref="J17" si="6">I17+1</f>
        <v>12</v>
      </c>
      <c r="K17">
        <f t="shared" ref="K17" si="7">J17+1</f>
        <v>13</v>
      </c>
      <c r="L17">
        <f t="shared" ref="L17" si="8">K17+1</f>
        <v>14</v>
      </c>
      <c r="M17">
        <f t="shared" ref="M17" si="9">L17+1</f>
        <v>15</v>
      </c>
      <c r="N17">
        <f t="shared" ref="N17" si="10">M17+1</f>
        <v>16</v>
      </c>
    </row>
    <row r="18" spans="1:14" x14ac:dyDescent="0.25">
      <c r="A18" s="1" t="s">
        <v>4</v>
      </c>
      <c r="B18">
        <v>17</v>
      </c>
      <c r="C18" s="7">
        <f>59.693*C17+840.4</f>
        <v>1138.865</v>
      </c>
      <c r="D18" s="7">
        <f t="shared" ref="D18:N18" si="11">59.693*D17+840.4</f>
        <v>1198.558</v>
      </c>
      <c r="E18" s="7">
        <f t="shared" si="11"/>
        <v>1258.251</v>
      </c>
      <c r="F18" s="7">
        <f t="shared" si="11"/>
        <v>1317.944</v>
      </c>
      <c r="G18" s="7">
        <f t="shared" si="11"/>
        <v>1377.6369999999999</v>
      </c>
      <c r="H18" s="7">
        <f t="shared" si="11"/>
        <v>1437.33</v>
      </c>
      <c r="I18" s="7">
        <f t="shared" si="11"/>
        <v>1497.0229999999999</v>
      </c>
      <c r="J18" s="7">
        <f t="shared" si="11"/>
        <v>1556.7159999999999</v>
      </c>
      <c r="K18" s="7">
        <f t="shared" si="11"/>
        <v>1616.4090000000001</v>
      </c>
      <c r="L18" s="7">
        <f t="shared" si="11"/>
        <v>1676.1019999999999</v>
      </c>
      <c r="M18" s="7">
        <f t="shared" si="11"/>
        <v>1735.7950000000001</v>
      </c>
      <c r="N18" s="7">
        <f t="shared" si="11"/>
        <v>1795.4879999999998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12">D20+1</f>
        <v>3</v>
      </c>
      <c r="F20">
        <f t="shared" si="12"/>
        <v>4</v>
      </c>
      <c r="G20">
        <f t="shared" si="12"/>
        <v>5</v>
      </c>
    </row>
    <row r="21" spans="1:14" x14ac:dyDescent="0.25">
      <c r="A21" s="1" t="s">
        <v>6</v>
      </c>
      <c r="B21">
        <v>16</v>
      </c>
      <c r="C21" s="3">
        <v>190</v>
      </c>
      <c r="D21" s="3">
        <v>190</v>
      </c>
      <c r="E21" s="3">
        <v>205</v>
      </c>
      <c r="F21" s="3">
        <v>220</v>
      </c>
      <c r="G21" s="3">
        <v>295</v>
      </c>
    </row>
    <row r="22" spans="1:14" x14ac:dyDescent="0.25">
      <c r="A22" s="1"/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 s="3">
        <v>678</v>
      </c>
      <c r="D24" s="3">
        <v>1565</v>
      </c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9585E-1338-4BC9-8304-8213A1540A2D}">
  <dimension ref="A1:U24"/>
  <sheetViews>
    <sheetView workbookViewId="0">
      <selection activeCell="G23" sqref="G23"/>
    </sheetView>
  </sheetViews>
  <sheetFormatPr defaultRowHeight="15" x14ac:dyDescent="0.25"/>
  <sheetData>
    <row r="1" spans="1:21" x14ac:dyDescent="0.25">
      <c r="A1" s="1" t="s">
        <v>8</v>
      </c>
      <c r="B1" s="1" t="s">
        <v>9</v>
      </c>
      <c r="C1" s="1"/>
    </row>
    <row r="2" spans="1:21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21" x14ac:dyDescent="0.25">
      <c r="A3" s="1" t="s">
        <v>0</v>
      </c>
      <c r="B3">
        <v>17</v>
      </c>
      <c r="C3" s="9">
        <f>weight!C3*(SHIP_OTHER_em_t+TRUCK_em_t)/1000</f>
        <v>3.0245574743999999</v>
      </c>
      <c r="D3" s="9">
        <f>weight!D3*(SHIP_OTHER_em_t+TRUCK_em_t)/1000</f>
        <v>3.8928783940200007</v>
      </c>
      <c r="E3" s="9">
        <f>weight!E3*(SHIP_OTHER_em_t+TRUCK_em_t)/1000</f>
        <v>4.7611993136400006</v>
      </c>
      <c r="F3" s="9">
        <f>weight!F3*(SHIP_OTHER_em_t+TRUCK_em_t)/1000</f>
        <v>5.6295202332600001</v>
      </c>
      <c r="G3" s="9">
        <f>weight!G3*(SHIP_OTHER_em_t+TRUCK_em_t)/1000</f>
        <v>6.4978411528800004</v>
      </c>
      <c r="H3" s="9">
        <f>weight!H3*(SHIP_OTHER_em_t+TRUCK_em_t)/1000</f>
        <v>7.3661620724999999</v>
      </c>
      <c r="I3" s="9">
        <f>weight!I3*(SHIP_OTHER_em_t+TRUCK_em_t)/1000</f>
        <v>8.2344829921200002</v>
      </c>
      <c r="J3" s="9">
        <f>weight!J3*(SHIP_OTHER_em_t+TRUCK_em_t)/1000</f>
        <v>9.1028039117400006</v>
      </c>
      <c r="K3" s="9">
        <f>weight!K3*(SHIP_OTHER_em_t+TRUCK_em_t)/1000</f>
        <v>9.9711248313600009</v>
      </c>
    </row>
    <row r="4" spans="1:21" x14ac:dyDescent="0.25">
      <c r="A4" s="1"/>
    </row>
    <row r="5" spans="1:21" x14ac:dyDescent="0.2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21" x14ac:dyDescent="0.25">
      <c r="A6" s="1" t="s">
        <v>10</v>
      </c>
      <c r="B6">
        <v>17</v>
      </c>
      <c r="C6" s="9"/>
      <c r="D6" s="9"/>
      <c r="E6" s="9"/>
      <c r="F6" s="9"/>
      <c r="G6" s="9"/>
      <c r="H6" s="9">
        <f>weight!H6*(SHIP_OTHER_em_t+TRUCK_em_t)/1000</f>
        <v>9.1947968640250384</v>
      </c>
      <c r="I6" s="9">
        <f>weight!I6*(SHIP_OTHER_em_t+TRUCK_em_t)/1000</f>
        <v>9.8824847924880004</v>
      </c>
      <c r="J6" s="9">
        <f>weight!J6*(SHIP_OTHER_em_t+TRUCK_em_t)/1000</f>
        <v>11.080266056244</v>
      </c>
      <c r="K6" s="9">
        <f>weight!K6*(SHIP_OTHER_em_t+TRUCK_em_t)/1000</f>
        <v>12.278047319999999</v>
      </c>
      <c r="L6" s="9">
        <f>weight!L6*(SHIP_OTHER_em_t+TRUCK_em_t)/1000</f>
        <v>12.278047319999999</v>
      </c>
      <c r="M6" s="9">
        <f>weight!M6*(SHIP_OTHER_em_t+TRUCK_em_t)/1000</f>
        <v>12.278047319999999</v>
      </c>
      <c r="N6" s="9">
        <f>weight!N6*(SHIP_OTHER_em_t+TRUCK_em_t)/1000</f>
        <v>12.278047319999999</v>
      </c>
      <c r="O6" s="9">
        <f>weight!O6*(SHIP_OTHER_em_t+TRUCK_em_t)/1000</f>
        <v>12.278047319999999</v>
      </c>
      <c r="P6" s="9">
        <f>weight!P6*(SHIP_OTHER_em_t+TRUCK_em_t)/1000</f>
        <v>12.278047319999999</v>
      </c>
      <c r="Q6" s="9">
        <f>weight!Q6*(SHIP_OTHER_em_t+TRUCK_em_t)/1000</f>
        <v>12.278047319999999</v>
      </c>
      <c r="R6" s="9">
        <f>weight!R6*(SHIP_OTHER_em_t+TRUCK_em_t)/1000</f>
        <v>12.278047319999999</v>
      </c>
      <c r="S6" s="2"/>
      <c r="T6" s="2"/>
      <c r="U6" s="2"/>
    </row>
    <row r="7" spans="1:21" x14ac:dyDescent="0.25">
      <c r="A7" s="1" t="s">
        <v>11</v>
      </c>
      <c r="B7">
        <v>17</v>
      </c>
      <c r="C7" s="9">
        <f>weight!C7*(SHIP_OTHER_em_t+TRUCK_em_t)/1000</f>
        <v>6.2189819999999996</v>
      </c>
      <c r="D7" s="9"/>
      <c r="E7" s="9">
        <f>weight!E7*(SHIP_OTHER_em_t+TRUCK_em_t)/1000</f>
        <v>6.2189819999999996</v>
      </c>
      <c r="F7" s="9"/>
      <c r="G7" s="9">
        <f>weight!G7*(SHIP_OTHER_em_t+TRUCK_em_t)/1000</f>
        <v>9.2396303999999994</v>
      </c>
      <c r="H7" s="9"/>
      <c r="I7" s="9"/>
      <c r="J7" s="9"/>
      <c r="K7" s="9"/>
      <c r="L7" s="9"/>
      <c r="M7" s="9">
        <f>weight!M7*(SHIP_OTHER_em_t+TRUCK_em_t)/1000</f>
        <v>15.991668000000001</v>
      </c>
      <c r="N7" s="9"/>
      <c r="O7" s="9"/>
      <c r="P7" s="9"/>
      <c r="Q7" s="9"/>
      <c r="R7" s="9"/>
      <c r="S7" s="2"/>
      <c r="T7" s="2"/>
      <c r="U7" s="2"/>
    </row>
    <row r="8" spans="1:21" x14ac:dyDescent="0.25">
      <c r="A8" s="1" t="s">
        <v>12</v>
      </c>
      <c r="B8">
        <v>17</v>
      </c>
      <c r="C8" s="9">
        <f>weight!C8*(SHIP_OTHER_em_t+TRUCK_em_t)/1000</f>
        <v>12.437963999999999</v>
      </c>
      <c r="D8" s="9"/>
      <c r="E8" s="9">
        <f>weight!E8*(SHIP_OTHER_em_t+TRUCK_em_t)/1000</f>
        <v>12.437963999999999</v>
      </c>
      <c r="F8" s="9"/>
      <c r="G8" s="9"/>
      <c r="H8" s="9"/>
      <c r="I8" s="9">
        <f>weight!I8*(SHIP_OTHER_em_t+TRUCK_em_t)/1000</f>
        <v>12.437963999999999</v>
      </c>
      <c r="J8" s="9"/>
      <c r="K8" s="9"/>
      <c r="L8" s="9">
        <f>weight!L8*(SHIP_OTHER_em_t+TRUCK_em_t)/1000</f>
        <v>20.433798000000003</v>
      </c>
      <c r="M8" s="9"/>
      <c r="N8" s="9"/>
      <c r="O8" s="9"/>
      <c r="P8" s="9"/>
      <c r="Q8" s="9"/>
      <c r="R8" s="9"/>
      <c r="S8" s="2"/>
      <c r="T8" s="2"/>
      <c r="U8" s="2"/>
    </row>
    <row r="9" spans="1:21" x14ac:dyDescent="0.25">
      <c r="A9" s="1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2"/>
      <c r="T9" s="2"/>
      <c r="U9" s="2"/>
    </row>
    <row r="10" spans="1:21" x14ac:dyDescent="0.25">
      <c r="A10" s="1"/>
    </row>
    <row r="11" spans="1:21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21" x14ac:dyDescent="0.25">
      <c r="A12" s="1" t="s">
        <v>2</v>
      </c>
      <c r="B12">
        <v>17</v>
      </c>
      <c r="C12" s="9">
        <f>weight!C12*(SHIP_DWR_SHDWBUF_em_t+TRUCK_em_t)/1000</f>
        <v>3.1272393599999999</v>
      </c>
      <c r="D12" s="9">
        <f>weight!D12*(SHIP_DWR_SHDWBUF_em_t+TRUCK_em_t)/1000</f>
        <v>3.5200637579520002</v>
      </c>
      <c r="E12" s="9">
        <f>weight!E12*(SHIP_DWR_SHDWBUF_em_t+TRUCK_em_t)/1000</f>
        <v>3.8820902400000001</v>
      </c>
      <c r="F12" s="9">
        <f>weight!F12*(SHIP_DWR_SHDWBUF_em_t+TRUCK_em_t)/1000</f>
        <v>4.4212694399999997</v>
      </c>
      <c r="G12" s="9">
        <f>weight!G12*(SHIP_DWR_SHDWBUF_em_t+TRUCK_em_t)/1000</f>
        <v>5.6074636799999995</v>
      </c>
      <c r="H12" s="9">
        <f>weight!H12*(SHIP_DWR_SHDWBUF_em_t+TRUCK_em_t)/1000</f>
        <v>6.5779862400000004</v>
      </c>
    </row>
    <row r="13" spans="1:21" x14ac:dyDescent="0.25">
      <c r="A13" s="1"/>
    </row>
    <row r="14" spans="1:21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21" x14ac:dyDescent="0.25">
      <c r="A15" s="1" t="s">
        <v>3</v>
      </c>
      <c r="B15">
        <v>17</v>
      </c>
      <c r="C15" s="9">
        <f>weight!C15*(SHIP_OTHER_em_t+TRUCK_em_t)/1000</f>
        <v>11.30195144232</v>
      </c>
      <c r="D15" s="9">
        <f>weight!D15*(SHIP_OTHER_em_t+TRUCK_em_t)/1000</f>
        <v>13.693505391720002</v>
      </c>
      <c r="E15" s="9">
        <f>weight!E15*(SHIP_OTHER_em_t+TRUCK_em_t)/1000</f>
        <v>15.287874691320001</v>
      </c>
      <c r="F15" s="9">
        <f>weight!F15*(SHIP_OTHER_em_t+TRUCK_em_t)/1000</f>
        <v>18.476613290520003</v>
      </c>
      <c r="G15" s="9">
        <f>weight!G15*(SHIP_OTHER_em_t+TRUCK_em_t)/1000</f>
        <v>25.917003355320006</v>
      </c>
      <c r="H15" s="9">
        <f>weight!H15*(SHIP_OTHER_em_t+TRUCK_em_t)/1000</f>
        <v>31.231567687320002</v>
      </c>
    </row>
    <row r="16" spans="1:21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25">
      <c r="A18" s="1" t="s">
        <v>4</v>
      </c>
      <c r="B18">
        <v>17</v>
      </c>
      <c r="C18" s="9">
        <f>weight!C18*(SHIP_OTHER_em_t+TRUCK_em_t)/1000</f>
        <v>44.174761785000001</v>
      </c>
      <c r="D18" s="9">
        <f>weight!D18*(SHIP_OTHER_em_t+TRUCK_em_t)/1000</f>
        <v>45.067541072400005</v>
      </c>
      <c r="E18" s="9">
        <f>weight!E18*(SHIP_OTHER_em_t+TRUCK_em_t)/1000</f>
        <v>45.960320359800001</v>
      </c>
      <c r="F18" s="9">
        <f>weight!F18*(SHIP_OTHER_em_t+TRUCK_em_t)/1000</f>
        <v>46.853099647200011</v>
      </c>
      <c r="G18" s="9">
        <f>weight!G18*(SHIP_OTHER_em_t+TRUCK_em_t)/1000</f>
        <v>47.745878934600007</v>
      </c>
      <c r="H18" s="9">
        <f>weight!H18*(SHIP_OTHER_em_t+TRUCK_em_t)/1000</f>
        <v>48.638658222000004</v>
      </c>
      <c r="I18" s="9">
        <f>weight!I18*(SHIP_OTHER_em_t+TRUCK_em_t)/1000</f>
        <v>49.531437509400007</v>
      </c>
      <c r="J18" s="9">
        <f>weight!J18*(SHIP_OTHER_em_t+TRUCK_em_t)/1000</f>
        <v>50.424216796799996</v>
      </c>
      <c r="K18" s="9">
        <f>weight!K18*(SHIP_OTHER_em_t+TRUCK_em_t)/1000</f>
        <v>51.316996084199999</v>
      </c>
      <c r="L18" s="9">
        <f>weight!L18*(SHIP_OTHER_em_t+TRUCK_em_t)/1000</f>
        <v>52.209775371600003</v>
      </c>
      <c r="M18" s="9">
        <f>weight!M18*(SHIP_OTHER_em_t+TRUCK_em_t)/1000</f>
        <v>53.102554659000006</v>
      </c>
      <c r="N18" s="9">
        <f>weight!N18*(SHIP_OTHER_em_t+TRUCK_em_t)/1000</f>
        <v>53.995333946400002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25">
      <c r="A21" s="1" t="s">
        <v>6</v>
      </c>
      <c r="B21">
        <v>16</v>
      </c>
      <c r="C21" s="9">
        <f>weight!C21*(SHIP_OTHER_em_t+TRUCK_em_t)/1000</f>
        <v>3.2338706400000001</v>
      </c>
      <c r="D21" s="9">
        <f>weight!D21*(SHIP_OTHER_em_t+TRUCK_em_t)/1000</f>
        <v>3.2338706400000001</v>
      </c>
      <c r="E21" s="9">
        <f>weight!E21*(SHIP_OTHER_em_t+TRUCK_em_t)/1000</f>
        <v>3.5892410400000001</v>
      </c>
      <c r="F21" s="9">
        <f>weight!F21*(SHIP_OTHER_em_t+TRUCK_em_t)/1000</f>
        <v>3.8557688400000001</v>
      </c>
      <c r="G21" s="9">
        <f>weight!G21*(SHIP_OTHER_em_t+TRUCK_em_t)/1000</f>
        <v>4.83303744</v>
      </c>
    </row>
    <row r="22" spans="1:14" x14ac:dyDescent="0.25">
      <c r="A22" s="1"/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 s="9">
        <f>weight!C24*(SHIP_DWR_SHDWBUF_em_t+TRUCK_em_t)/1000</f>
        <v>7.8180984000000011</v>
      </c>
      <c r="D24" s="9">
        <f>weight!D24*(SHIP_DWR_SHDWBUF_em_t+TRUCK_em_t)/1000</f>
        <v>15.636196800000002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A997-C34B-492F-B371-77D1D2B6D5A3}">
  <dimension ref="A1:U24"/>
  <sheetViews>
    <sheetView workbookViewId="0">
      <selection activeCell="C21" sqref="C21:G21"/>
    </sheetView>
  </sheetViews>
  <sheetFormatPr defaultRowHeight="15" x14ac:dyDescent="0.25"/>
  <sheetData>
    <row r="1" spans="1:21" x14ac:dyDescent="0.25">
      <c r="A1" s="1" t="s">
        <v>8</v>
      </c>
      <c r="B1" s="1" t="s">
        <v>9</v>
      </c>
      <c r="C1" s="1"/>
    </row>
    <row r="2" spans="1:21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21" x14ac:dyDescent="0.25">
      <c r="A3" s="1" t="s">
        <v>0</v>
      </c>
      <c r="B3">
        <v>17</v>
      </c>
      <c r="C3" s="8">
        <v>0.17386757142857118</v>
      </c>
      <c r="D3" s="8">
        <v>0.22378325357142828</v>
      </c>
      <c r="E3" s="8">
        <v>0.27369893571428533</v>
      </c>
      <c r="F3" s="8">
        <v>0.32361461785714241</v>
      </c>
      <c r="G3" s="8">
        <v>0.37353029999999948</v>
      </c>
      <c r="H3" s="8">
        <v>0.4234459821428565</v>
      </c>
      <c r="I3" s="8">
        <v>0.47336166428571363</v>
      </c>
      <c r="J3" s="8">
        <v>0.52327734642857071</v>
      </c>
      <c r="K3" s="8">
        <v>0.57319302857142773</v>
      </c>
    </row>
    <row r="4" spans="1:21" x14ac:dyDescent="0.25">
      <c r="A4" s="1"/>
    </row>
    <row r="5" spans="1:21" x14ac:dyDescent="0.2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21" x14ac:dyDescent="0.25">
      <c r="A6" s="1" t="s">
        <v>10</v>
      </c>
      <c r="B6">
        <v>17</v>
      </c>
      <c r="H6" s="3">
        <v>19</v>
      </c>
      <c r="I6" s="7">
        <v>21</v>
      </c>
      <c r="J6" s="7">
        <v>23</v>
      </c>
      <c r="K6" s="7">
        <v>26</v>
      </c>
      <c r="L6" s="7">
        <v>26</v>
      </c>
      <c r="M6" s="7">
        <v>26</v>
      </c>
      <c r="N6" s="7">
        <v>26</v>
      </c>
      <c r="O6" s="7">
        <v>26</v>
      </c>
      <c r="P6" s="7">
        <v>26</v>
      </c>
      <c r="Q6" s="7">
        <v>26</v>
      </c>
      <c r="R6" s="7">
        <v>26</v>
      </c>
      <c r="S6" s="2"/>
      <c r="T6" s="2"/>
      <c r="U6" s="2"/>
    </row>
    <row r="7" spans="1:21" x14ac:dyDescent="0.25">
      <c r="A7" s="1" t="s">
        <v>11</v>
      </c>
      <c r="B7">
        <v>17</v>
      </c>
      <c r="C7" s="3">
        <v>25.7</v>
      </c>
      <c r="D7" s="3"/>
      <c r="E7" s="3">
        <v>25.7</v>
      </c>
      <c r="F7" s="3"/>
      <c r="G7" s="3">
        <v>19.100000000000001</v>
      </c>
      <c r="H7" s="3"/>
      <c r="I7" s="4"/>
      <c r="J7" s="4"/>
      <c r="K7" s="4"/>
      <c r="L7" s="4"/>
      <c r="M7" s="4">
        <v>33</v>
      </c>
      <c r="N7" s="2"/>
      <c r="O7" s="2"/>
      <c r="P7" s="2"/>
      <c r="Q7" s="2"/>
      <c r="R7" s="2"/>
      <c r="S7" s="2"/>
      <c r="T7" s="2"/>
      <c r="U7" s="2"/>
    </row>
    <row r="8" spans="1:21" x14ac:dyDescent="0.25">
      <c r="A8" s="1" t="s">
        <v>12</v>
      </c>
      <c r="B8">
        <v>17</v>
      </c>
      <c r="C8" s="3">
        <v>51.3</v>
      </c>
      <c r="D8" s="3"/>
      <c r="E8" s="3">
        <v>51.3</v>
      </c>
      <c r="F8" s="3"/>
      <c r="G8" s="3"/>
      <c r="H8" s="3"/>
      <c r="I8" s="4">
        <v>51.3</v>
      </c>
      <c r="J8" s="4"/>
      <c r="K8" s="4"/>
      <c r="L8" s="4">
        <v>37.6</v>
      </c>
      <c r="M8" s="4"/>
      <c r="N8" s="2"/>
      <c r="O8" s="2"/>
      <c r="P8" s="2"/>
      <c r="Q8" s="2"/>
      <c r="R8" s="2"/>
      <c r="S8" s="2"/>
      <c r="T8" s="2"/>
      <c r="U8" s="2"/>
    </row>
    <row r="9" spans="1:21" x14ac:dyDescent="0.2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1"/>
    </row>
    <row r="11" spans="1:21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21" x14ac:dyDescent="0.25">
      <c r="A12" s="1" t="s">
        <v>2</v>
      </c>
      <c r="B12">
        <v>17</v>
      </c>
      <c r="C12" s="3">
        <v>4.3</v>
      </c>
      <c r="D12" s="3">
        <v>4.3</v>
      </c>
      <c r="E12" s="3">
        <v>4.3</v>
      </c>
      <c r="F12" s="3">
        <v>4.3</v>
      </c>
      <c r="G12" s="3">
        <v>5</v>
      </c>
      <c r="H12" s="3">
        <v>5</v>
      </c>
    </row>
    <row r="13" spans="1:21" x14ac:dyDescent="0.25">
      <c r="A13" s="1"/>
    </row>
    <row r="14" spans="1:21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21" x14ac:dyDescent="0.25">
      <c r="A15" s="1" t="s">
        <v>3</v>
      </c>
      <c r="B15">
        <v>17</v>
      </c>
      <c r="C15" s="5">
        <v>9.3000000000000007</v>
      </c>
      <c r="D15" s="5">
        <v>11.8</v>
      </c>
      <c r="E15" s="5">
        <v>13.5</v>
      </c>
      <c r="F15" s="5">
        <v>16.8</v>
      </c>
      <c r="G15" s="5">
        <v>24.5</v>
      </c>
      <c r="H15" s="5">
        <v>30</v>
      </c>
    </row>
    <row r="16" spans="1:21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25">
      <c r="A18" s="1" t="s">
        <v>4</v>
      </c>
      <c r="B18">
        <v>17</v>
      </c>
      <c r="C18" s="7">
        <v>31.036000000000005</v>
      </c>
      <c r="D18" s="7">
        <v>41.665999999999997</v>
      </c>
      <c r="E18" s="7">
        <v>52.296000000000006</v>
      </c>
      <c r="F18" s="7">
        <v>62.926000000000002</v>
      </c>
      <c r="G18" s="7">
        <v>73.555999999999997</v>
      </c>
      <c r="H18" s="7">
        <v>84.186000000000007</v>
      </c>
      <c r="I18" s="7">
        <v>94.816000000000003</v>
      </c>
      <c r="J18" s="7">
        <v>105.446</v>
      </c>
      <c r="K18" s="7">
        <v>116.07599999999999</v>
      </c>
      <c r="L18" s="7">
        <v>126.70600000000002</v>
      </c>
      <c r="M18" s="7">
        <v>137.33600000000001</v>
      </c>
      <c r="N18" s="7">
        <v>147.96600000000001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25">
      <c r="A21" s="1" t="s">
        <v>6</v>
      </c>
      <c r="B21">
        <v>16</v>
      </c>
      <c r="C21" s="3">
        <v>10.6</v>
      </c>
      <c r="D21" s="3">
        <v>10.6</v>
      </c>
      <c r="E21" s="3">
        <v>10.6</v>
      </c>
      <c r="F21" s="3">
        <v>10.6</v>
      </c>
      <c r="G21" s="3">
        <v>13.9</v>
      </c>
    </row>
    <row r="22" spans="1:14" x14ac:dyDescent="0.25">
      <c r="A22" s="1"/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 s="3">
        <v>12</v>
      </c>
      <c r="D24" s="3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B9C2-1E78-4E89-B2C0-D50E247C4205}">
  <dimension ref="A1:U24"/>
  <sheetViews>
    <sheetView workbookViewId="0">
      <selection activeCell="M7" sqref="M7"/>
    </sheetView>
  </sheetViews>
  <sheetFormatPr defaultRowHeight="15" x14ac:dyDescent="0.25"/>
  <cols>
    <col min="1" max="1" width="13.85546875" customWidth="1"/>
  </cols>
  <sheetData>
    <row r="1" spans="1:21" x14ac:dyDescent="0.25">
      <c r="A1" s="1" t="s">
        <v>8</v>
      </c>
      <c r="B1" s="1" t="s">
        <v>9</v>
      </c>
      <c r="C1" s="1"/>
    </row>
    <row r="2" spans="1:21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21" x14ac:dyDescent="0.25">
      <c r="A3" s="1" t="s">
        <v>0</v>
      </c>
      <c r="B3">
        <v>17</v>
      </c>
      <c r="C3" s="8">
        <v>4.8634285714285754</v>
      </c>
      <c r="D3" s="8">
        <v>6.2596714285714343</v>
      </c>
      <c r="E3" s="8">
        <v>7.6559142857142923</v>
      </c>
      <c r="F3" s="8">
        <v>9.0521571428571512</v>
      </c>
      <c r="G3" s="8">
        <v>10.44840000000001</v>
      </c>
      <c r="H3" s="8">
        <v>11.844642857142867</v>
      </c>
      <c r="I3" s="8">
        <v>13.240885714285726</v>
      </c>
      <c r="J3" s="8">
        <v>14.637128571428585</v>
      </c>
      <c r="K3" s="8">
        <v>16.033371428571442</v>
      </c>
    </row>
    <row r="4" spans="1:21" x14ac:dyDescent="0.25">
      <c r="A4" s="1"/>
    </row>
    <row r="5" spans="1:21" x14ac:dyDescent="0.2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21" x14ac:dyDescent="0.25">
      <c r="A6" s="1" t="s">
        <v>10</v>
      </c>
      <c r="B6">
        <v>17</v>
      </c>
      <c r="H6" s="3">
        <v>86</v>
      </c>
      <c r="I6" s="7">
        <v>92</v>
      </c>
      <c r="J6" s="7">
        <v>104</v>
      </c>
      <c r="K6" s="7">
        <v>115</v>
      </c>
      <c r="L6" s="7">
        <v>115</v>
      </c>
      <c r="M6" s="7">
        <v>115</v>
      </c>
      <c r="N6" s="7">
        <v>115</v>
      </c>
      <c r="O6" s="7">
        <v>115</v>
      </c>
      <c r="P6" s="7">
        <v>115</v>
      </c>
      <c r="Q6" s="7">
        <v>115</v>
      </c>
      <c r="R6" s="7">
        <v>115</v>
      </c>
      <c r="S6" s="2"/>
      <c r="T6" s="2"/>
      <c r="U6" s="2"/>
    </row>
    <row r="7" spans="1:21" x14ac:dyDescent="0.25">
      <c r="A7" s="1" t="s">
        <v>11</v>
      </c>
      <c r="B7">
        <v>17</v>
      </c>
      <c r="C7" s="3">
        <v>76.099999999999994</v>
      </c>
      <c r="D7" s="3"/>
      <c r="E7" s="3">
        <v>76.099999999999994</v>
      </c>
      <c r="F7" s="3"/>
      <c r="G7" s="3">
        <v>90.1</v>
      </c>
      <c r="H7" s="3"/>
      <c r="I7" s="4"/>
      <c r="J7" s="4"/>
      <c r="K7" s="4"/>
      <c r="L7" s="4"/>
      <c r="M7" s="4">
        <v>266</v>
      </c>
      <c r="N7" s="2"/>
      <c r="O7" s="2"/>
      <c r="P7" s="2"/>
      <c r="Q7" s="2"/>
      <c r="R7" s="2"/>
      <c r="S7" s="2"/>
      <c r="T7" s="2"/>
      <c r="U7" s="2"/>
    </row>
    <row r="8" spans="1:21" x14ac:dyDescent="0.25">
      <c r="A8" s="1" t="s">
        <v>12</v>
      </c>
      <c r="B8">
        <v>17</v>
      </c>
      <c r="C8" s="3">
        <v>152.1</v>
      </c>
      <c r="D8" s="3"/>
      <c r="E8" s="3">
        <v>152.1</v>
      </c>
      <c r="F8" s="3"/>
      <c r="G8" s="3"/>
      <c r="H8" s="3"/>
      <c r="I8" s="3">
        <v>152.1</v>
      </c>
      <c r="J8" s="4"/>
      <c r="K8" s="4"/>
      <c r="L8" s="4">
        <v>219.7</v>
      </c>
      <c r="M8" s="4"/>
      <c r="N8" s="2"/>
      <c r="O8" s="2"/>
      <c r="P8" s="2"/>
      <c r="Q8" s="2"/>
      <c r="R8" s="2"/>
      <c r="S8" s="2"/>
      <c r="T8" s="2"/>
      <c r="U8" s="2"/>
    </row>
    <row r="9" spans="1:21" x14ac:dyDescent="0.2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1"/>
    </row>
    <row r="11" spans="1:21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21" x14ac:dyDescent="0.25">
      <c r="A12" s="1" t="s">
        <v>2</v>
      </c>
      <c r="B12">
        <v>17</v>
      </c>
      <c r="C12" s="3">
        <v>18</v>
      </c>
      <c r="D12" s="3">
        <v>21</v>
      </c>
      <c r="E12" s="3">
        <v>23</v>
      </c>
      <c r="F12" s="3">
        <v>26</v>
      </c>
      <c r="G12" s="3">
        <v>34</v>
      </c>
      <c r="H12" s="3">
        <v>40</v>
      </c>
    </row>
    <row r="13" spans="1:21" x14ac:dyDescent="0.25">
      <c r="A13" s="1"/>
    </row>
    <row r="14" spans="1:21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21" x14ac:dyDescent="0.25">
      <c r="A15" s="1" t="s">
        <v>3</v>
      </c>
      <c r="B15">
        <v>17</v>
      </c>
      <c r="C15" s="6">
        <v>53.7395</v>
      </c>
      <c r="D15" s="6">
        <v>61.507399999999997</v>
      </c>
      <c r="E15" s="6">
        <v>66.686000000000007</v>
      </c>
      <c r="F15" s="6">
        <v>77.043199999999999</v>
      </c>
      <c r="G15" s="6">
        <v>101.21000000000001</v>
      </c>
      <c r="H15" s="6">
        <v>118.47200000000001</v>
      </c>
    </row>
    <row r="16" spans="1:21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25">
      <c r="A18" s="1" t="s">
        <v>4</v>
      </c>
      <c r="B18">
        <v>17</v>
      </c>
      <c r="C18" s="5">
        <v>194.81</v>
      </c>
      <c r="D18" s="5">
        <v>206.86399999999998</v>
      </c>
      <c r="E18" s="5">
        <v>218.91800000000001</v>
      </c>
      <c r="F18" s="5">
        <v>230.97199999999998</v>
      </c>
      <c r="G18" s="5">
        <v>243.02600000000001</v>
      </c>
      <c r="H18" s="5">
        <v>255.07999999999998</v>
      </c>
      <c r="I18" s="5">
        <v>267.13400000000001</v>
      </c>
      <c r="J18" s="5">
        <v>279.18799999999999</v>
      </c>
      <c r="K18" s="5">
        <v>291.24199999999996</v>
      </c>
      <c r="L18" s="5">
        <v>303.29599999999999</v>
      </c>
      <c r="M18" s="5">
        <v>315.35000000000002</v>
      </c>
      <c r="N18" s="5">
        <v>327.404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25">
      <c r="A21" s="1" t="s">
        <v>6</v>
      </c>
      <c r="B21">
        <v>16</v>
      </c>
      <c r="C21" s="3">
        <v>32</v>
      </c>
      <c r="D21" s="3">
        <v>32</v>
      </c>
      <c r="E21" s="3">
        <v>35</v>
      </c>
      <c r="F21" s="3">
        <v>37</v>
      </c>
      <c r="G21" s="3">
        <v>41</v>
      </c>
    </row>
    <row r="22" spans="1:14" x14ac:dyDescent="0.25">
      <c r="A22" s="1"/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 s="3">
        <v>224</v>
      </c>
      <c r="D24" s="3">
        <v>523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0246-B22B-4F2A-9652-7A59722DF802}">
  <dimension ref="A1:AF24"/>
  <sheetViews>
    <sheetView tabSelected="1" workbookViewId="0">
      <selection activeCell="G25" sqref="G25"/>
    </sheetView>
  </sheetViews>
  <sheetFormatPr defaultRowHeight="15" x14ac:dyDescent="0.25"/>
  <cols>
    <col min="1" max="1" width="12.140625" customWidth="1"/>
    <col min="2" max="2" width="10.42578125" customWidth="1"/>
  </cols>
  <sheetData>
    <row r="1" spans="1:32" x14ac:dyDescent="0.25">
      <c r="A1" s="1" t="s">
        <v>8</v>
      </c>
      <c r="B1" s="1" t="s">
        <v>9</v>
      </c>
      <c r="C1" s="1"/>
    </row>
    <row r="2" spans="1:32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  <c r="AE2">
        <f t="shared" ref="AE2:AF2" si="0">AD2+0.5</f>
        <v>0.5</v>
      </c>
      <c r="AF2">
        <f t="shared" si="0"/>
        <v>1</v>
      </c>
    </row>
    <row r="3" spans="1:32" x14ac:dyDescent="0.25">
      <c r="A3" s="1" t="s">
        <v>0</v>
      </c>
      <c r="B3">
        <v>17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</row>
    <row r="4" spans="1:32" x14ac:dyDescent="0.25">
      <c r="A4" s="1"/>
    </row>
    <row r="5" spans="1:32" x14ac:dyDescent="0.2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1">J5+0.5</f>
        <v>6</v>
      </c>
      <c r="L5">
        <f t="shared" si="1"/>
        <v>6.5</v>
      </c>
      <c r="M5">
        <f t="shared" si="1"/>
        <v>7</v>
      </c>
      <c r="N5">
        <f t="shared" si="1"/>
        <v>7.5</v>
      </c>
      <c r="O5">
        <f t="shared" si="1"/>
        <v>8</v>
      </c>
      <c r="P5">
        <f t="shared" si="1"/>
        <v>8.5</v>
      </c>
      <c r="Q5">
        <f t="shared" si="1"/>
        <v>9</v>
      </c>
      <c r="R5">
        <f t="shared" si="1"/>
        <v>9.5</v>
      </c>
    </row>
    <row r="6" spans="1:32" x14ac:dyDescent="0.25">
      <c r="A6" s="1" t="s">
        <v>10</v>
      </c>
      <c r="B6">
        <v>17</v>
      </c>
      <c r="H6" s="3">
        <v>439</v>
      </c>
      <c r="I6" s="7">
        <v>472</v>
      </c>
      <c r="J6" s="7">
        <v>529</v>
      </c>
      <c r="K6" s="7">
        <v>587</v>
      </c>
      <c r="L6" s="7">
        <v>587</v>
      </c>
      <c r="M6" s="7">
        <v>587</v>
      </c>
      <c r="N6" s="7">
        <v>587</v>
      </c>
      <c r="O6" s="7">
        <v>587</v>
      </c>
      <c r="P6" s="7">
        <v>587</v>
      </c>
      <c r="Q6" s="7">
        <v>587</v>
      </c>
      <c r="R6" s="7">
        <v>587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2" x14ac:dyDescent="0.25">
      <c r="A7" s="1" t="s">
        <v>11</v>
      </c>
      <c r="B7">
        <v>17</v>
      </c>
      <c r="C7" s="3">
        <v>515.6</v>
      </c>
      <c r="D7" s="3"/>
      <c r="E7" s="3">
        <v>515.6</v>
      </c>
      <c r="F7" s="3"/>
      <c r="G7" s="3">
        <v>620.4</v>
      </c>
      <c r="H7" s="3"/>
      <c r="I7" s="4"/>
      <c r="J7" s="4"/>
      <c r="K7" s="4"/>
      <c r="L7" s="4"/>
      <c r="M7" s="4">
        <v>798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2" x14ac:dyDescent="0.25">
      <c r="A8" s="1" t="s">
        <v>12</v>
      </c>
      <c r="B8">
        <v>17</v>
      </c>
      <c r="C8" s="3">
        <v>1031.3</v>
      </c>
      <c r="D8" s="3"/>
      <c r="E8" s="3">
        <v>1031.3</v>
      </c>
      <c r="F8" s="3"/>
      <c r="G8" s="3"/>
      <c r="H8" s="3"/>
      <c r="I8" s="3">
        <v>1031.3</v>
      </c>
      <c r="J8" s="4"/>
      <c r="K8" s="4"/>
      <c r="L8" s="4">
        <v>1235</v>
      </c>
      <c r="M8" s="4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2" x14ac:dyDescent="0.2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32" x14ac:dyDescent="0.25">
      <c r="A10" s="1"/>
    </row>
    <row r="11" spans="1:32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32" x14ac:dyDescent="0.25">
      <c r="A12" s="1" t="s">
        <v>2</v>
      </c>
      <c r="B12">
        <v>17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32" x14ac:dyDescent="0.25">
      <c r="A13" s="1"/>
    </row>
    <row r="14" spans="1:32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32" x14ac:dyDescent="0.25">
      <c r="A15" s="1" t="s">
        <v>3</v>
      </c>
      <c r="B15">
        <v>17</v>
      </c>
      <c r="C15" s="5">
        <v>224</v>
      </c>
      <c r="D15" s="5">
        <v>224</v>
      </c>
      <c r="E15" s="5">
        <v>224</v>
      </c>
      <c r="F15" s="5">
        <v>224</v>
      </c>
      <c r="G15" s="5">
        <v>224</v>
      </c>
      <c r="H15" s="5">
        <v>224</v>
      </c>
    </row>
    <row r="16" spans="1:32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2">E17+1</f>
        <v>8</v>
      </c>
      <c r="G17">
        <f t="shared" si="2"/>
        <v>9</v>
      </c>
      <c r="H17">
        <f t="shared" si="2"/>
        <v>10</v>
      </c>
      <c r="I17">
        <f t="shared" si="2"/>
        <v>11</v>
      </c>
      <c r="J17">
        <f t="shared" si="2"/>
        <v>12</v>
      </c>
      <c r="K17">
        <f t="shared" si="2"/>
        <v>13</v>
      </c>
      <c r="L17">
        <f t="shared" si="2"/>
        <v>14</v>
      </c>
      <c r="M17">
        <f t="shared" si="2"/>
        <v>15</v>
      </c>
      <c r="N17">
        <f t="shared" si="2"/>
        <v>16</v>
      </c>
    </row>
    <row r="18" spans="1:14" x14ac:dyDescent="0.25">
      <c r="A18" s="1" t="s">
        <v>4</v>
      </c>
      <c r="B18">
        <v>17</v>
      </c>
      <c r="C18" s="7">
        <v>549.33000000000004</v>
      </c>
      <c r="D18" s="7">
        <v>577.27600000000007</v>
      </c>
      <c r="E18" s="7">
        <v>605.22199999999998</v>
      </c>
      <c r="F18" s="7">
        <v>633.16800000000001</v>
      </c>
      <c r="G18" s="7">
        <v>661.11400000000003</v>
      </c>
      <c r="H18" s="7">
        <v>689.06000000000006</v>
      </c>
      <c r="I18" s="7">
        <v>717.00600000000009</v>
      </c>
      <c r="J18" s="7">
        <v>744.952</v>
      </c>
      <c r="K18" s="7">
        <v>772.89800000000002</v>
      </c>
      <c r="L18" s="7">
        <v>800.84400000000005</v>
      </c>
      <c r="M18" s="7">
        <v>828.79</v>
      </c>
      <c r="N18" s="7">
        <v>856.7360000000001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3">D20+1</f>
        <v>3</v>
      </c>
      <c r="F20">
        <f t="shared" si="3"/>
        <v>4</v>
      </c>
      <c r="G20">
        <f t="shared" si="3"/>
        <v>5</v>
      </c>
    </row>
    <row r="21" spans="1:14" x14ac:dyDescent="0.25">
      <c r="A21" s="1" t="s">
        <v>6</v>
      </c>
      <c r="B21">
        <v>16</v>
      </c>
      <c r="C21" s="3">
        <v>175</v>
      </c>
      <c r="D21" s="3">
        <v>175</v>
      </c>
      <c r="E21" s="3">
        <v>195</v>
      </c>
      <c r="F21" s="3">
        <v>216</v>
      </c>
      <c r="G21" s="3">
        <v>240</v>
      </c>
    </row>
    <row r="22" spans="1:14" x14ac:dyDescent="0.25">
      <c r="A22" s="1"/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 s="3">
        <v>0</v>
      </c>
      <c r="D24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A16E-2B64-4FB1-9A1C-0C3A0FCFEA76}">
  <dimension ref="A1:S24"/>
  <sheetViews>
    <sheetView workbookViewId="0">
      <selection activeCell="H27" sqref="H27"/>
    </sheetView>
  </sheetViews>
  <sheetFormatPr defaultRowHeight="15" x14ac:dyDescent="0.25"/>
  <sheetData>
    <row r="1" spans="1:19" x14ac:dyDescent="0.25">
      <c r="A1" s="1" t="s">
        <v>29</v>
      </c>
      <c r="B1" s="1" t="s">
        <v>9</v>
      </c>
      <c r="C1" s="1"/>
    </row>
    <row r="2" spans="1:19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19" x14ac:dyDescent="0.25">
      <c r="A3" s="1" t="s">
        <v>0</v>
      </c>
      <c r="B3">
        <v>17</v>
      </c>
      <c r="C3" s="6">
        <v>17.021999999999998</v>
      </c>
      <c r="D3" s="6">
        <v>21.908850000000001</v>
      </c>
      <c r="E3" s="6">
        <v>26.7957</v>
      </c>
      <c r="F3" s="6">
        <v>31.682549999999999</v>
      </c>
      <c r="G3" s="6">
        <v>36.569400000000002</v>
      </c>
      <c r="H3" s="6">
        <v>41.456249999999997</v>
      </c>
      <c r="I3" s="6">
        <v>46.3431</v>
      </c>
      <c r="J3" s="6">
        <v>51.229950000000002</v>
      </c>
      <c r="K3" s="6">
        <v>56.116799999999998</v>
      </c>
    </row>
    <row r="4" spans="1:19" x14ac:dyDescent="0.25">
      <c r="A4" s="1"/>
    </row>
    <row r="5" spans="1:19" x14ac:dyDescent="0.2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19" x14ac:dyDescent="0.25">
      <c r="A6" s="1" t="s">
        <v>10</v>
      </c>
      <c r="B6">
        <v>17</v>
      </c>
      <c r="H6" s="4">
        <v>51.747679964482344</v>
      </c>
      <c r="I6" s="4">
        <v>55.617939999999997</v>
      </c>
      <c r="J6" s="4">
        <v>62.358969999999999</v>
      </c>
      <c r="K6" s="4">
        <v>69.099999999999994</v>
      </c>
      <c r="L6" s="4">
        <v>69.099999999999994</v>
      </c>
      <c r="M6" s="4">
        <v>69.099999999999994</v>
      </c>
      <c r="N6" s="4">
        <v>69.099999999999994</v>
      </c>
      <c r="O6" s="4">
        <v>69.099999999999994</v>
      </c>
      <c r="P6" s="4">
        <v>69.099999999999994</v>
      </c>
      <c r="Q6" s="4">
        <v>69.099999999999994</v>
      </c>
      <c r="R6" s="10">
        <v>69.099999999999994</v>
      </c>
      <c r="S6" s="2"/>
    </row>
    <row r="7" spans="1:19" x14ac:dyDescent="0.25">
      <c r="A7" s="1" t="s">
        <v>11</v>
      </c>
      <c r="B7">
        <v>17</v>
      </c>
      <c r="C7" s="3">
        <v>35</v>
      </c>
      <c r="D7" s="3"/>
      <c r="E7" s="3">
        <v>35</v>
      </c>
      <c r="F7" s="3"/>
      <c r="G7" s="3">
        <v>52</v>
      </c>
      <c r="H7" s="3"/>
      <c r="I7" s="4"/>
      <c r="J7" s="4"/>
      <c r="K7" s="4"/>
      <c r="L7" s="4"/>
      <c r="M7" s="4">
        <v>90</v>
      </c>
      <c r="N7" s="2"/>
      <c r="O7" s="2"/>
      <c r="P7" s="2"/>
      <c r="Q7" s="2"/>
      <c r="R7" s="2"/>
      <c r="S7" s="2"/>
    </row>
    <row r="8" spans="1:19" x14ac:dyDescent="0.25">
      <c r="A8" s="1" t="s">
        <v>12</v>
      </c>
      <c r="B8">
        <v>17</v>
      </c>
      <c r="C8" s="3">
        <v>70</v>
      </c>
      <c r="D8" s="3"/>
      <c r="E8" s="3">
        <v>70</v>
      </c>
      <c r="F8" s="3"/>
      <c r="G8" s="3"/>
      <c r="H8" s="3"/>
      <c r="I8" s="4">
        <v>70</v>
      </c>
      <c r="J8" s="4"/>
      <c r="K8" s="4"/>
      <c r="L8" s="4">
        <v>115</v>
      </c>
      <c r="M8" s="4"/>
      <c r="N8" s="2"/>
      <c r="O8" s="2"/>
      <c r="P8" s="2"/>
      <c r="Q8" s="2"/>
      <c r="R8" s="2"/>
      <c r="S8" s="2"/>
    </row>
    <row r="9" spans="1:19" x14ac:dyDescent="0.2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5">
      <c r="A10" s="1"/>
    </row>
    <row r="11" spans="1:19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19" x14ac:dyDescent="0.25">
      <c r="A12" s="1" t="s">
        <v>2</v>
      </c>
      <c r="B12">
        <v>17</v>
      </c>
      <c r="C12" s="7">
        <v>29</v>
      </c>
      <c r="D12" s="7">
        <v>32.642800000000001</v>
      </c>
      <c r="E12" s="7">
        <v>36</v>
      </c>
      <c r="F12" s="7">
        <v>41</v>
      </c>
      <c r="G12" s="7">
        <v>52</v>
      </c>
      <c r="H12" s="7">
        <v>61</v>
      </c>
    </row>
    <row r="13" spans="1:19" x14ac:dyDescent="0.25">
      <c r="A13" s="1"/>
    </row>
    <row r="14" spans="1:19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19" x14ac:dyDescent="0.25">
      <c r="A15" s="1" t="s">
        <v>3</v>
      </c>
      <c r="B15">
        <v>17</v>
      </c>
      <c r="C15" s="7">
        <v>63.6066</v>
      </c>
      <c r="D15" s="7">
        <v>77.066100000000006</v>
      </c>
      <c r="E15" s="7">
        <v>86.039100000000005</v>
      </c>
      <c r="F15" s="7">
        <v>103.9851</v>
      </c>
      <c r="G15" s="7">
        <v>145.85910000000001</v>
      </c>
      <c r="H15" s="7">
        <v>175.76910000000001</v>
      </c>
    </row>
    <row r="16" spans="1:19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25">
      <c r="A18" s="1" t="s">
        <v>4</v>
      </c>
      <c r="B18">
        <v>17</v>
      </c>
      <c r="C18" s="7">
        <v>248.61250000000001</v>
      </c>
      <c r="D18" s="7">
        <v>253.637</v>
      </c>
      <c r="E18" s="7">
        <v>258.66149999999999</v>
      </c>
      <c r="F18" s="7">
        <v>263.68600000000004</v>
      </c>
      <c r="G18" s="7">
        <v>268.71050000000002</v>
      </c>
      <c r="H18" s="7">
        <v>273.73500000000001</v>
      </c>
      <c r="I18" s="7">
        <v>278.7595</v>
      </c>
      <c r="J18" s="7">
        <v>283.78399999999999</v>
      </c>
      <c r="K18" s="7">
        <v>288.80849999999998</v>
      </c>
      <c r="L18" s="7">
        <v>293.83299999999997</v>
      </c>
      <c r="M18" s="7">
        <v>298.85750000000002</v>
      </c>
      <c r="N18" s="7">
        <v>303.88200000000001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25">
      <c r="A21" s="1" t="s">
        <v>6</v>
      </c>
      <c r="B21">
        <v>16</v>
      </c>
      <c r="C21" s="5">
        <v>18.2</v>
      </c>
      <c r="D21" s="5">
        <v>18.2</v>
      </c>
      <c r="E21" s="5">
        <v>20.2</v>
      </c>
      <c r="F21" s="5">
        <v>21.7</v>
      </c>
      <c r="G21" s="5">
        <v>27.2</v>
      </c>
    </row>
    <row r="22" spans="1:14" x14ac:dyDescent="0.25">
      <c r="A22" s="1"/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 s="5">
        <v>72.5</v>
      </c>
      <c r="D24" s="5">
        <v>145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90EF-9577-46F9-8082-A1B922B07FFF}">
  <dimension ref="A1:S32"/>
  <sheetViews>
    <sheetView topLeftCell="A8" workbookViewId="0">
      <selection activeCell="D24" sqref="D24"/>
    </sheetView>
  </sheetViews>
  <sheetFormatPr defaultRowHeight="15" x14ac:dyDescent="0.25"/>
  <cols>
    <col min="1" max="1" width="13.42578125" customWidth="1"/>
    <col min="8" max="9" width="14.140625" customWidth="1"/>
    <col min="10" max="10" width="15" customWidth="1"/>
    <col min="11" max="11" width="11.42578125" customWidth="1"/>
    <col min="12" max="12" width="10.28515625" customWidth="1"/>
    <col min="13" max="13" width="13.5703125" customWidth="1"/>
    <col min="14" max="14" width="14.85546875" customWidth="1"/>
  </cols>
  <sheetData>
    <row r="1" spans="1:19" x14ac:dyDescent="0.25">
      <c r="A1" s="1" t="s">
        <v>8</v>
      </c>
      <c r="B1" s="1" t="s">
        <v>9</v>
      </c>
      <c r="C1" s="1"/>
    </row>
    <row r="2" spans="1:19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19" x14ac:dyDescent="0.25">
      <c r="A3" s="1" t="s">
        <v>0</v>
      </c>
      <c r="B3">
        <v>17</v>
      </c>
      <c r="C3">
        <v>214</v>
      </c>
      <c r="D3">
        <v>214</v>
      </c>
      <c r="E3">
        <v>214</v>
      </c>
      <c r="F3">
        <v>214</v>
      </c>
      <c r="G3">
        <v>214</v>
      </c>
      <c r="H3">
        <v>214</v>
      </c>
      <c r="I3">
        <v>214</v>
      </c>
      <c r="J3">
        <v>214</v>
      </c>
      <c r="K3">
        <v>214</v>
      </c>
    </row>
    <row r="4" spans="1:19" x14ac:dyDescent="0.25">
      <c r="A4" s="1"/>
    </row>
    <row r="5" spans="1:19" x14ac:dyDescent="0.25">
      <c r="A5" s="1" t="s">
        <v>1</v>
      </c>
      <c r="C5">
        <v>2</v>
      </c>
      <c r="D5">
        <v>2.5</v>
      </c>
      <c r="E5">
        <v>3</v>
      </c>
      <c r="F5">
        <v>3.5</v>
      </c>
      <c r="G5">
        <v>4</v>
      </c>
      <c r="H5">
        <v>4.5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19" x14ac:dyDescent="0.25">
      <c r="A6" s="1" t="s">
        <v>10</v>
      </c>
      <c r="B6">
        <v>17</v>
      </c>
      <c r="C6" s="2" t="s">
        <v>13</v>
      </c>
      <c r="D6" s="2" t="s">
        <v>13</v>
      </c>
      <c r="E6" s="2" t="s">
        <v>13</v>
      </c>
      <c r="F6" s="2" t="s">
        <v>13</v>
      </c>
      <c r="G6" s="2" t="s">
        <v>13</v>
      </c>
      <c r="H6" t="s">
        <v>21</v>
      </c>
      <c r="I6" s="2" t="s">
        <v>22</v>
      </c>
      <c r="J6" s="2" t="s">
        <v>13</v>
      </c>
      <c r="K6" s="2" t="s">
        <v>13</v>
      </c>
      <c r="L6" s="2" t="s">
        <v>13</v>
      </c>
      <c r="M6" s="2" t="s">
        <v>23</v>
      </c>
      <c r="N6" s="2" t="s">
        <v>24</v>
      </c>
      <c r="O6" s="2" t="s">
        <v>27</v>
      </c>
      <c r="P6" s="2" t="s">
        <v>25</v>
      </c>
      <c r="Q6" s="2" t="s">
        <v>13</v>
      </c>
      <c r="R6" s="2" t="s">
        <v>26</v>
      </c>
      <c r="S6" s="2"/>
    </row>
    <row r="7" spans="1:19" x14ac:dyDescent="0.25">
      <c r="A7" s="1" t="s">
        <v>11</v>
      </c>
      <c r="B7">
        <v>17</v>
      </c>
      <c r="C7" t="s">
        <v>16</v>
      </c>
      <c r="D7" s="2" t="s">
        <v>13</v>
      </c>
      <c r="E7" t="s">
        <v>28</v>
      </c>
      <c r="F7" s="2" t="s">
        <v>13</v>
      </c>
      <c r="G7" t="s">
        <v>20</v>
      </c>
      <c r="H7" s="2" t="s">
        <v>13</v>
      </c>
      <c r="I7" s="2" t="s">
        <v>13</v>
      </c>
      <c r="J7" s="2" t="s">
        <v>13</v>
      </c>
      <c r="K7" s="2" t="s">
        <v>13</v>
      </c>
      <c r="L7" s="2" t="s">
        <v>13</v>
      </c>
      <c r="M7" s="2" t="s">
        <v>19</v>
      </c>
      <c r="N7" s="2"/>
      <c r="O7" s="2"/>
      <c r="P7" s="2"/>
      <c r="Q7" s="2"/>
      <c r="R7" s="2"/>
      <c r="S7" s="2"/>
    </row>
    <row r="8" spans="1:19" x14ac:dyDescent="0.25">
      <c r="A8" s="1" t="s">
        <v>12</v>
      </c>
      <c r="B8">
        <v>17</v>
      </c>
      <c r="C8" t="s">
        <v>14</v>
      </c>
      <c r="D8" s="2" t="s">
        <v>13</v>
      </c>
      <c r="E8" t="s">
        <v>17</v>
      </c>
      <c r="F8" s="2" t="s">
        <v>13</v>
      </c>
      <c r="G8" t="s">
        <v>13</v>
      </c>
      <c r="H8" s="2" t="s">
        <v>13</v>
      </c>
      <c r="I8" s="2" t="s">
        <v>15</v>
      </c>
      <c r="J8" s="2" t="s">
        <v>13</v>
      </c>
      <c r="K8" s="2" t="s">
        <v>13</v>
      </c>
      <c r="L8" s="2" t="s">
        <v>18</v>
      </c>
      <c r="M8" s="2"/>
      <c r="N8" s="2"/>
      <c r="O8" s="2"/>
      <c r="P8" s="2"/>
      <c r="Q8" s="2"/>
      <c r="R8" s="2"/>
      <c r="S8" s="2"/>
    </row>
    <row r="9" spans="1:19" x14ac:dyDescent="0.2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5">
      <c r="A10" s="1"/>
    </row>
    <row r="11" spans="1:19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19" x14ac:dyDescent="0.25">
      <c r="A12" s="1" t="s">
        <v>2</v>
      </c>
      <c r="B12">
        <v>17</v>
      </c>
      <c r="C12">
        <v>250</v>
      </c>
      <c r="D12">
        <v>300</v>
      </c>
      <c r="E12">
        <v>320</v>
      </c>
      <c r="F12">
        <v>400</v>
      </c>
      <c r="G12">
        <v>500</v>
      </c>
      <c r="H12">
        <v>520</v>
      </c>
    </row>
    <row r="13" spans="1:19" x14ac:dyDescent="0.25">
      <c r="A13" s="1"/>
    </row>
    <row r="14" spans="1:19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19" x14ac:dyDescent="0.25">
      <c r="A15" s="1" t="s">
        <v>3</v>
      </c>
      <c r="B15">
        <v>17</v>
      </c>
      <c r="C15">
        <v>400</v>
      </c>
      <c r="D15">
        <v>450</v>
      </c>
      <c r="E15">
        <v>500</v>
      </c>
      <c r="F15">
        <v>525</v>
      </c>
      <c r="G15">
        <v>650</v>
      </c>
      <c r="H15">
        <v>700</v>
      </c>
    </row>
    <row r="16" spans="1:19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25">
      <c r="A18" s="1" t="s">
        <v>4</v>
      </c>
      <c r="B18">
        <v>17</v>
      </c>
      <c r="C18">
        <f>207*6.2</f>
        <v>1283.4000000000001</v>
      </c>
      <c r="D18">
        <f>207*6.2</f>
        <v>1283.4000000000001</v>
      </c>
      <c r="E18">
        <f t="shared" ref="E18:G18" si="2">207*6.2</f>
        <v>1283.4000000000001</v>
      </c>
      <c r="F18">
        <f t="shared" si="2"/>
        <v>1283.4000000000001</v>
      </c>
      <c r="G18">
        <f t="shared" si="2"/>
        <v>1283.4000000000001</v>
      </c>
      <c r="H18">
        <f>241*6.2</f>
        <v>1494.2</v>
      </c>
      <c r="I18">
        <f>254*6.2</f>
        <v>1574.8</v>
      </c>
      <c r="J18">
        <f>267*6.2</f>
        <v>1655.4</v>
      </c>
      <c r="K18">
        <f>279*6.2</f>
        <v>1729.8</v>
      </c>
      <c r="L18">
        <f>292*6.2</f>
        <v>1810.4</v>
      </c>
      <c r="M18">
        <f>305*6.2</f>
        <v>1891</v>
      </c>
      <c r="N18">
        <f>318*6.2</f>
        <v>1971.6000000000001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3">D20+1</f>
        <v>3</v>
      </c>
      <c r="F20">
        <f t="shared" si="3"/>
        <v>4</v>
      </c>
      <c r="G20">
        <f t="shared" si="3"/>
        <v>5</v>
      </c>
    </row>
    <row r="21" spans="1:14" x14ac:dyDescent="0.25">
      <c r="A21" s="1" t="s">
        <v>6</v>
      </c>
      <c r="B21">
        <v>16</v>
      </c>
      <c r="C21">
        <v>190</v>
      </c>
      <c r="D21">
        <v>190</v>
      </c>
      <c r="E21">
        <v>205</v>
      </c>
      <c r="F21">
        <v>220</v>
      </c>
      <c r="G21">
        <v>295</v>
      </c>
    </row>
    <row r="22" spans="1:14" x14ac:dyDescent="0.25">
      <c r="A22" s="1"/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>
        <v>519</v>
      </c>
      <c r="D24">
        <v>1174</v>
      </c>
    </row>
    <row r="26" spans="1:14" x14ac:dyDescent="0.25">
      <c r="C26" s="1" t="s">
        <v>31</v>
      </c>
      <c r="D26" s="1" t="s">
        <v>32</v>
      </c>
      <c r="E26" s="1"/>
      <c r="F26" s="1"/>
      <c r="G26" s="1"/>
      <c r="H26" s="1" t="s">
        <v>31</v>
      </c>
      <c r="I26" s="1" t="s">
        <v>32</v>
      </c>
    </row>
    <row r="27" spans="1:14" x14ac:dyDescent="0.25">
      <c r="A27" s="1" t="s">
        <v>30</v>
      </c>
      <c r="C27">
        <v>1356.3</v>
      </c>
      <c r="D27">
        <v>5514</v>
      </c>
      <c r="F27" s="1" t="s">
        <v>36</v>
      </c>
      <c r="G27" s="1"/>
      <c r="H27">
        <f>C27*D30</f>
        <v>22.785839999999997</v>
      </c>
      <c r="I27">
        <f>D27*D30</f>
        <v>92.635199999999998</v>
      </c>
    </row>
    <row r="28" spans="1:14" x14ac:dyDescent="0.25">
      <c r="A28" s="1" t="s">
        <v>33</v>
      </c>
      <c r="D28">
        <v>630</v>
      </c>
      <c r="F28" s="1" t="s">
        <v>37</v>
      </c>
      <c r="I28">
        <f>D28*D31</f>
        <v>85.050000000000011</v>
      </c>
    </row>
    <row r="30" spans="1:14" x14ac:dyDescent="0.25">
      <c r="A30" s="1" t="s">
        <v>34</v>
      </c>
      <c r="D30">
        <v>1.6799999999999999E-2</v>
      </c>
    </row>
    <row r="31" spans="1:14" x14ac:dyDescent="0.25">
      <c r="A31" s="1" t="s">
        <v>35</v>
      </c>
      <c r="D31">
        <v>0.13500000000000001</v>
      </c>
    </row>
    <row r="32" spans="1:14" x14ac:dyDescent="0.25">
      <c r="A32" s="1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Manufacture</vt:lpstr>
      <vt:lpstr>Distribution</vt:lpstr>
      <vt:lpstr>Installation</vt:lpstr>
      <vt:lpstr>EOL</vt:lpstr>
      <vt:lpstr>B2-B5</vt:lpstr>
      <vt:lpstr>weight</vt:lpstr>
      <vt:lpstr>Key</vt:lpstr>
      <vt:lpstr>SHIP_DWR_SHDWBUF_em_t</vt:lpstr>
      <vt:lpstr>SHIP_OTHER_em_t</vt:lpstr>
      <vt:lpstr>TRUCK_em_t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Sharee McNab</dc:creator>
  <cp:lastModifiedBy>Patricio Gallardo Ocampo</cp:lastModifiedBy>
  <cp:lastPrinted>2025-07-21T21:37:59Z</cp:lastPrinted>
  <dcterms:created xsi:type="dcterms:W3CDTF">2025-06-04T03:38:47Z</dcterms:created>
  <dcterms:modified xsi:type="dcterms:W3CDTF">2025-08-05T22:21:32Z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b2326c-f811-4ccc-abcb-1b955c303c2e_Enabled">
    <vt:lpwstr>true</vt:lpwstr>
  </property>
  <property fmtid="{D5CDD505-2E9C-101B-9397-08002B2CF9AE}" pid="3" name="MSIP_Label_d2b2326c-f811-4ccc-abcb-1b955c303c2e_SetDate">
    <vt:lpwstr>2025-06-04T04:38:17Z</vt:lpwstr>
  </property>
  <property fmtid="{D5CDD505-2E9C-101B-9397-08002B2CF9AE}" pid="4" name="MSIP_Label_d2b2326c-f811-4ccc-abcb-1b955c303c2e_Method">
    <vt:lpwstr>Standard</vt:lpwstr>
  </property>
  <property fmtid="{D5CDD505-2E9C-101B-9397-08002B2CF9AE}" pid="5" name="MSIP_Label_d2b2326c-f811-4ccc-abcb-1b955c303c2e_Name">
    <vt:lpwstr>In-Confidence</vt:lpwstr>
  </property>
  <property fmtid="{D5CDD505-2E9C-101B-9397-08002B2CF9AE}" pid="6" name="MSIP_Label_d2b2326c-f811-4ccc-abcb-1b955c303c2e_SiteId">
    <vt:lpwstr>dc781727-710e-4855-bc4c-690266a1b551</vt:lpwstr>
  </property>
  <property fmtid="{D5CDD505-2E9C-101B-9397-08002B2CF9AE}" pid="7" name="MSIP_Label_d2b2326c-f811-4ccc-abcb-1b955c303c2e_ActionId">
    <vt:lpwstr>ee8a2176-3920-426f-9c05-b7bd4c34afe0</vt:lpwstr>
  </property>
  <property fmtid="{D5CDD505-2E9C-101B-9397-08002B2CF9AE}" pid="8" name="MSIP_Label_d2b2326c-f811-4ccc-abcb-1b955c303c2e_ContentBits">
    <vt:lpwstr>2</vt:lpwstr>
  </property>
  <property fmtid="{D5CDD505-2E9C-101B-9397-08002B2CF9AE}" pid="9" name="MSIP_Label_d2b2326c-f811-4ccc-abcb-1b955c303c2e_Tag">
    <vt:lpwstr>10, 3, 0, 1</vt:lpwstr>
  </property>
</Properties>
</file>