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Q33" i="1"/>
  <c r="R33" i="1" s="1"/>
  <c r="S33" i="1" s="1"/>
  <c r="T33" i="1" s="1"/>
  <c r="U33" i="1" s="1"/>
  <c r="P33" i="1"/>
  <c r="D71" i="1" l="1"/>
  <c r="C71" i="1"/>
  <c r="L64" i="1"/>
  <c r="K64" i="1"/>
  <c r="L63" i="1"/>
  <c r="K63" i="1"/>
  <c r="L62" i="1"/>
  <c r="K62" i="1"/>
  <c r="K65" i="1" s="1"/>
  <c r="L61" i="1"/>
  <c r="L65" i="1" s="1"/>
  <c r="F40" i="1"/>
  <c r="F39" i="1"/>
  <c r="F38" i="1"/>
  <c r="F37" i="1"/>
  <c r="J36" i="1"/>
  <c r="J37" i="1" s="1"/>
  <c r="J38" i="1" s="1"/>
  <c r="J39" i="1" s="1"/>
  <c r="F36" i="1"/>
  <c r="J35" i="1"/>
  <c r="F35" i="1"/>
  <c r="J34" i="1"/>
  <c r="F34" i="1"/>
  <c r="C34" i="1"/>
  <c r="C35" i="1" s="1"/>
  <c r="C36" i="1" s="1"/>
  <c r="C37" i="1" s="1"/>
  <c r="C38" i="1" s="1"/>
  <c r="C39" i="1" s="1"/>
  <c r="F33" i="1"/>
  <c r="C10" i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<sst xmlns="http://schemas.openxmlformats.org/spreadsheetml/2006/main" count="74" uniqueCount="70">
  <si>
    <r>
      <rPr>
        <b/>
        <sz val="11"/>
        <color theme="1"/>
        <rFont val="等线"/>
        <family val="3"/>
        <charset val="134"/>
        <scheme val="minor"/>
      </rPr>
      <t>目的：</t>
    </r>
    <r>
      <rPr>
        <sz val="11"/>
        <color theme="1"/>
        <rFont val="等线"/>
        <family val="2"/>
        <scheme val="minor"/>
      </rPr>
      <t>计算液体样品1和样品2中的待测物质浓度</t>
    </r>
    <phoneticPr fontId="3" type="noConversion"/>
  </si>
  <si>
    <t>输入：黄色</t>
    <phoneticPr fontId="3" type="noConversion"/>
  </si>
  <si>
    <t>输出：绿色</t>
    <phoneticPr fontId="3" type="noConversion"/>
  </si>
  <si>
    <t>实验数据：</t>
    <phoneticPr fontId="3" type="noConversion"/>
  </si>
  <si>
    <t>标准曲线：一共设置8个浓度:20；10；5；2.5；1.25.0.625；0.3125；0 ng/ml （浓度点是固定不变的）</t>
    <phoneticPr fontId="3" type="noConversion"/>
  </si>
  <si>
    <t xml:space="preserve">   通过实验，每个浓度对应一个实验数值OD450，检测2次，所以1组浓度对应2组数据如下表所示：</t>
    <phoneticPr fontId="3" type="noConversion"/>
  </si>
  <si>
    <r>
      <rPr>
        <sz val="11"/>
        <color theme="1"/>
        <rFont val="宋体"/>
        <family val="3"/>
        <charset val="134"/>
      </rPr>
      <t>标准品浓度</t>
    </r>
    <r>
      <rPr>
        <sz val="11"/>
        <color theme="1"/>
        <rFont val="Calibri"/>
        <family val="2"/>
      </rPr>
      <t>ng/mL</t>
    </r>
    <phoneticPr fontId="3" type="noConversion"/>
  </si>
  <si>
    <t>OD450-1</t>
    <phoneticPr fontId="3" type="noConversion"/>
  </si>
  <si>
    <t>OD450-2</t>
    <phoneticPr fontId="3" type="noConversion"/>
  </si>
  <si>
    <t>待测样本：样本1和2分别被稀释500倍/1500倍/4500倍/13500倍后进行检测，每个稀释度会得到一个数值OD450，如下表所示（已经标黄）：</t>
    <phoneticPr fontId="3" type="noConversion"/>
  </si>
  <si>
    <t>稀释倍数</t>
    <phoneticPr fontId="3" type="noConversion"/>
  </si>
  <si>
    <t>OD450样品1</t>
    <phoneticPr fontId="3" type="noConversion"/>
  </si>
  <si>
    <t>OD450样品2</t>
    <phoneticPr fontId="3" type="noConversion"/>
  </si>
  <si>
    <t>500</t>
    <phoneticPr fontId="3" type="noConversion"/>
  </si>
  <si>
    <t>1500</t>
    <phoneticPr fontId="3" type="noConversion"/>
  </si>
  <si>
    <t>4500</t>
    <phoneticPr fontId="3" type="noConversion"/>
  </si>
  <si>
    <t>13500</t>
    <phoneticPr fontId="3" type="noConversion"/>
  </si>
  <si>
    <t>0.108</t>
    <phoneticPr fontId="3" type="noConversion"/>
  </si>
  <si>
    <t>希望通过输入以上标黄的数据，直接得出样品1和样品2的浓度</t>
    <phoneticPr fontId="3" type="noConversion"/>
  </si>
  <si>
    <t>常规计算方法：</t>
    <phoneticPr fontId="3" type="noConversion"/>
  </si>
  <si>
    <t>step1：</t>
    <phoneticPr fontId="3" type="noConversion"/>
  </si>
  <si>
    <t>求出标准曲线对应数值的平均数：（见红色字体）</t>
    <phoneticPr fontId="3" type="noConversion"/>
  </si>
  <si>
    <t>ng/mL</t>
    <phoneticPr fontId="3" type="noConversion"/>
  </si>
  <si>
    <t>OD450-1</t>
    <phoneticPr fontId="3" type="noConversion"/>
  </si>
  <si>
    <t>OD450-2</t>
    <phoneticPr fontId="3" type="noConversion"/>
  </si>
  <si>
    <t>AVG</t>
    <phoneticPr fontId="3" type="noConversion"/>
  </si>
  <si>
    <t>ng/mL</t>
  </si>
  <si>
    <t>AVG</t>
  </si>
  <si>
    <t>即</t>
    <phoneticPr fontId="3" type="noConversion"/>
  </si>
  <si>
    <t>step2:</t>
    <phoneticPr fontId="3" type="noConversion"/>
  </si>
  <si>
    <t>用二参数拟合出浓度（ng/ml)-OD值的标准曲线：公式如下，保证r^2大于等于0.99</t>
    <phoneticPr fontId="3" type="noConversion"/>
  </si>
  <si>
    <r>
      <t>2参数</t>
    </r>
    <r>
      <rPr>
        <sz val="11"/>
        <color theme="1"/>
        <rFont val="Calibri"/>
        <family val="2"/>
      </rPr>
      <t>Logistic</t>
    </r>
    <r>
      <rPr>
        <sz val="11"/>
        <color theme="1"/>
        <rFont val="宋体"/>
        <family val="3"/>
        <charset val="134"/>
      </rPr>
      <t>曲线拟合</t>
    </r>
    <phoneticPr fontId="3" type="noConversion"/>
  </si>
  <si>
    <t>Second order polynomial (quadratic)</t>
  </si>
  <si>
    <t>Y = B0 + B1*X +B2*X*X</t>
  </si>
  <si>
    <t>对应的曲线：</t>
    <phoneticPr fontId="3" type="noConversion"/>
  </si>
  <si>
    <t>B0</t>
    <phoneticPr fontId="3" type="noConversion"/>
  </si>
  <si>
    <t>B1</t>
  </si>
  <si>
    <t>B2</t>
  </si>
  <si>
    <t>step3:</t>
    <phoneticPr fontId="3" type="noConversion"/>
  </si>
  <si>
    <t>将样品1和2的数值代入公式，得出对应得浓度（红色标出）</t>
    <phoneticPr fontId="3" type="noConversion"/>
  </si>
  <si>
    <t>step4:</t>
    <phoneticPr fontId="3" type="noConversion"/>
  </si>
  <si>
    <t>将样品1和2根据方程计算出的浓度乘以稀释倍数后求平均值，得出稀释前的真实浓度（红色标出）</t>
    <phoneticPr fontId="3" type="noConversion"/>
  </si>
  <si>
    <t>稀释倍数</t>
    <phoneticPr fontId="3" type="noConversion"/>
  </si>
  <si>
    <t>OD450样品1</t>
    <phoneticPr fontId="3" type="noConversion"/>
  </si>
  <si>
    <t>OD450样品2</t>
    <phoneticPr fontId="3" type="noConversion"/>
  </si>
  <si>
    <t>稀释倍数</t>
  </si>
  <si>
    <t>OD450样品2</t>
    <phoneticPr fontId="3" type="noConversion"/>
  </si>
  <si>
    <t>OD450样品1</t>
    <phoneticPr fontId="3" type="noConversion"/>
  </si>
  <si>
    <t>OD450样品2</t>
    <phoneticPr fontId="3" type="noConversion"/>
  </si>
  <si>
    <t>500</t>
    <phoneticPr fontId="3" type="noConversion"/>
  </si>
  <si>
    <t>超出线性范围</t>
    <phoneticPr fontId="3" type="noConversion"/>
  </si>
  <si>
    <t>超出线性范围</t>
    <phoneticPr fontId="3" type="noConversion"/>
  </si>
  <si>
    <t>1500</t>
    <phoneticPr fontId="3" type="noConversion"/>
  </si>
  <si>
    <t>13500</t>
    <phoneticPr fontId="3" type="noConversion"/>
  </si>
  <si>
    <t>0.128</t>
    <phoneticPr fontId="3" type="noConversion"/>
  </si>
  <si>
    <t>step3</t>
    <phoneticPr fontId="3" type="noConversion"/>
  </si>
  <si>
    <t>浓度ng/mL AVG</t>
    <phoneticPr fontId="3" type="noConversion"/>
  </si>
  <si>
    <t>step4</t>
    <phoneticPr fontId="3" type="noConversion"/>
  </si>
  <si>
    <t>step5:</t>
    <phoneticPr fontId="3" type="noConversion"/>
  </si>
  <si>
    <t>将ng/ml除以1000后得到ug/ml</t>
    <phoneticPr fontId="3" type="noConversion"/>
  </si>
  <si>
    <t>样品1数值</t>
  </si>
  <si>
    <t>样品2数值</t>
  </si>
  <si>
    <t xml:space="preserve"> AVG(ng/mL0</t>
    <phoneticPr fontId="3" type="noConversion"/>
  </si>
  <si>
    <t>AVG(μg/mL)</t>
    <phoneticPr fontId="3" type="noConversion"/>
  </si>
  <si>
    <t>step 5</t>
    <phoneticPr fontId="3" type="noConversion"/>
  </si>
  <si>
    <t>PS:</t>
    <phoneticPr fontId="3" type="noConversion"/>
  </si>
  <si>
    <t>1：如果可以希望样品的稀释倍数（500/1500/4500/13500）也可以成为变量</t>
    <phoneticPr fontId="3" type="noConversion"/>
  </si>
  <si>
    <t>2：目前使用的软件为GraphPad Prism 6</t>
    <phoneticPr fontId="3" type="noConversion"/>
  </si>
  <si>
    <t>3：真实检测中，一条标准曲线对应的的样本数量不止2个，预计20个</t>
    <phoneticPr fontId="3" type="noConversion"/>
  </si>
  <si>
    <t>{'poly': [, 0.08508754011932557, 0.100682462774758], 'r2': 0.997188685457723}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</si>
</sst>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16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/>
    <xf numFmtId="0" fontId="8" fillId="0" borderId="1" xfId="0" applyFont="1" applyBorder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left"/>
    </xf>
    <xf numFmtId="176" fontId="9" fillId="0" borderId="1" xfId="0" applyNumberFormat="1" applyFont="1" applyBorder="1"/>
    <xf numFmtId="0" fontId="12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 applyFill="1"/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0" fontId="0" fillId="3" borderId="1" xfId="0" applyFill="1" applyBorder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28575</xdr:rowOff>
        </xdr:from>
        <xdr:to>
          <xdr:col>4</xdr:col>
          <xdr:colOff>485775</xdr:colOff>
          <xdr:row>54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6"/>
  <sheetViews>
    <sheetView tabSelected="1" topLeftCell="A40" workbookViewId="0">
      <selection activeCell="N62" sqref="N62"/>
    </sheetView>
  </sheetViews>
  <sheetFormatPr defaultRowHeight="14.25"/>
  <sheetData>
    <row r="1" spans="1:5">
      <c r="A1" s="1" t="s">
        <v>0</v>
      </c>
    </row>
    <row r="2" spans="1:5">
      <c r="B2" t="s">
        <v>1</v>
      </c>
    </row>
    <row r="3" spans="1:5">
      <c r="B3" t="s">
        <v>2</v>
      </c>
    </row>
    <row r="4" spans="1:5">
      <c r="A4" s="2" t="s">
        <v>3</v>
      </c>
    </row>
    <row r="5" spans="1:5">
      <c r="B5" t="s">
        <v>4</v>
      </c>
    </row>
    <row r="6" spans="1:5">
      <c r="C6" t="s">
        <v>5</v>
      </c>
    </row>
    <row r="8" spans="1:5" ht="28.5">
      <c r="C8" s="3" t="s">
        <v>6</v>
      </c>
      <c r="D8" s="4" t="s">
        <v>7</v>
      </c>
      <c r="E8" s="4" t="s">
        <v>8</v>
      </c>
    </row>
    <row r="9" spans="1:5" ht="15">
      <c r="C9" s="5">
        <v>20</v>
      </c>
      <c r="D9" s="6">
        <v>1.1100000000000001</v>
      </c>
      <c r="E9" s="6">
        <v>0.98699999999999999</v>
      </c>
    </row>
    <row r="10" spans="1:5" ht="15">
      <c r="C10" s="5">
        <f>C9/2</f>
        <v>10</v>
      </c>
      <c r="D10" s="6">
        <v>0.79500000000000004</v>
      </c>
      <c r="E10" s="6">
        <v>0.68700000000000006</v>
      </c>
    </row>
    <row r="11" spans="1:5" ht="15">
      <c r="C11" s="5">
        <f t="shared" ref="C11:C15" si="0">C10/2</f>
        <v>5</v>
      </c>
      <c r="D11" s="6">
        <v>0.51200000000000001</v>
      </c>
      <c r="E11" s="6">
        <v>0.45800000000000002</v>
      </c>
    </row>
    <row r="12" spans="1:5" ht="15">
      <c r="C12" s="5">
        <f t="shared" si="0"/>
        <v>2.5</v>
      </c>
      <c r="D12" s="6">
        <v>0.34300000000000003</v>
      </c>
      <c r="E12" s="6">
        <v>0.33400000000000002</v>
      </c>
    </row>
    <row r="13" spans="1:5" ht="15">
      <c r="C13" s="5">
        <f t="shared" si="0"/>
        <v>1.25</v>
      </c>
      <c r="D13" s="6">
        <v>0.221</v>
      </c>
      <c r="E13" s="6">
        <v>0.2</v>
      </c>
    </row>
    <row r="14" spans="1:5" ht="15">
      <c r="C14" s="5">
        <f t="shared" si="0"/>
        <v>0.625</v>
      </c>
      <c r="D14" s="6">
        <v>0.15</v>
      </c>
      <c r="E14" s="6">
        <v>0.14299999999999999</v>
      </c>
    </row>
    <row r="15" spans="1:5" ht="15">
      <c r="C15" s="5">
        <f t="shared" si="0"/>
        <v>0.3125</v>
      </c>
      <c r="D15" s="6">
        <v>0.126</v>
      </c>
      <c r="E15" s="6">
        <v>0.11</v>
      </c>
    </row>
    <row r="16" spans="1:5" ht="15">
      <c r="C16" s="5">
        <v>0</v>
      </c>
      <c r="D16" s="6">
        <v>8.2000000000000003E-2</v>
      </c>
      <c r="E16" s="6">
        <v>8.5000000000000006E-2</v>
      </c>
    </row>
    <row r="18" spans="1:11">
      <c r="B18" t="s">
        <v>9</v>
      </c>
    </row>
    <row r="20" spans="1:11">
      <c r="C20" s="7" t="s">
        <v>10</v>
      </c>
      <c r="D20" s="8" t="s">
        <v>11</v>
      </c>
      <c r="E20" s="9" t="s">
        <v>12</v>
      </c>
    </row>
    <row r="21" spans="1:11" ht="15">
      <c r="C21" s="10" t="s">
        <v>13</v>
      </c>
      <c r="D21" s="6">
        <v>2.012</v>
      </c>
      <c r="E21" s="6">
        <v>0.747</v>
      </c>
    </row>
    <row r="22" spans="1:11" ht="15">
      <c r="C22" s="10" t="s">
        <v>14</v>
      </c>
      <c r="D22" s="6">
        <v>1.02</v>
      </c>
      <c r="E22" s="6">
        <v>0.379</v>
      </c>
    </row>
    <row r="23" spans="1:11" ht="15">
      <c r="C23" s="10" t="s">
        <v>15</v>
      </c>
      <c r="D23" s="11">
        <v>0.49199999999999999</v>
      </c>
      <c r="E23" s="11">
        <v>0.19900000000000001</v>
      </c>
    </row>
    <row r="24" spans="1:11" ht="15">
      <c r="C24" s="10" t="s">
        <v>16</v>
      </c>
      <c r="D24" s="11">
        <v>0.24399999999999999</v>
      </c>
      <c r="E24" s="11" t="s">
        <v>17</v>
      </c>
    </row>
    <row r="26" spans="1:11">
      <c r="B26" t="s">
        <v>18</v>
      </c>
    </row>
    <row r="29" spans="1:11">
      <c r="A29" s="2" t="s">
        <v>19</v>
      </c>
    </row>
    <row r="30" spans="1:11">
      <c r="A30" s="2" t="s">
        <v>20</v>
      </c>
      <c r="B30" t="s">
        <v>21</v>
      </c>
    </row>
    <row r="32" spans="1:11" ht="15">
      <c r="C32" s="5" t="s">
        <v>22</v>
      </c>
      <c r="D32" s="4" t="s">
        <v>23</v>
      </c>
      <c r="E32" s="4" t="s">
        <v>24</v>
      </c>
      <c r="F32" s="12" t="s">
        <v>25</v>
      </c>
      <c r="J32" s="5" t="s">
        <v>26</v>
      </c>
      <c r="K32" s="13" t="s">
        <v>27</v>
      </c>
    </row>
    <row r="33" spans="1:22" ht="15">
      <c r="C33" s="5">
        <v>20</v>
      </c>
      <c r="D33" s="6">
        <v>1.1100000000000001</v>
      </c>
      <c r="E33" s="6">
        <v>0.98699999999999999</v>
      </c>
      <c r="F33" s="14">
        <f>AVERAGE(D33:E33)</f>
        <v>1.0485</v>
      </c>
      <c r="J33" s="5">
        <v>20</v>
      </c>
      <c r="K33" s="13">
        <v>1.0485</v>
      </c>
      <c r="O33" s="5">
        <v>20</v>
      </c>
      <c r="P33" s="5">
        <f>O33/2</f>
        <v>10</v>
      </c>
      <c r="Q33" s="5">
        <f>P33/2</f>
        <v>5</v>
      </c>
      <c r="R33" s="5">
        <f>Q33/2</f>
        <v>2.5</v>
      </c>
      <c r="S33" s="5">
        <f>R33/2</f>
        <v>1.25</v>
      </c>
      <c r="T33" s="5">
        <f>S33/2</f>
        <v>0.625</v>
      </c>
      <c r="U33" s="5">
        <f>T33/2</f>
        <v>0.3125</v>
      </c>
      <c r="V33" s="5">
        <v>0</v>
      </c>
    </row>
    <row r="34" spans="1:22" ht="15">
      <c r="C34" s="5">
        <f>C33/2</f>
        <v>10</v>
      </c>
      <c r="D34" s="6">
        <v>0.79500000000000004</v>
      </c>
      <c r="E34" s="6">
        <v>0.68700000000000006</v>
      </c>
      <c r="F34" s="14">
        <f t="shared" ref="F34:F40" si="1">AVERAGE(D34:E34)</f>
        <v>0.7410000000000001</v>
      </c>
      <c r="J34" s="5">
        <f>J33/2</f>
        <v>10</v>
      </c>
      <c r="K34" s="13">
        <v>0.7410000000000001</v>
      </c>
      <c r="O34" s="13">
        <v>1.0485</v>
      </c>
      <c r="P34" s="13">
        <v>0.7410000000000001</v>
      </c>
      <c r="Q34" s="13">
        <v>0.48499999999999999</v>
      </c>
      <c r="R34" s="13">
        <v>0.33850000000000002</v>
      </c>
      <c r="S34" s="13">
        <v>0.21050000000000002</v>
      </c>
      <c r="T34" s="13">
        <v>0.14649999999999999</v>
      </c>
      <c r="U34" s="13">
        <v>0.11799999999999999</v>
      </c>
      <c r="V34" s="13">
        <v>8.3500000000000005E-2</v>
      </c>
    </row>
    <row r="35" spans="1:22" ht="15">
      <c r="C35" s="5">
        <f t="shared" ref="C35:C39" si="2">C34/2</f>
        <v>5</v>
      </c>
      <c r="D35" s="6">
        <v>0.51200000000000001</v>
      </c>
      <c r="E35" s="6">
        <v>0.45800000000000002</v>
      </c>
      <c r="F35" s="14">
        <f t="shared" si="1"/>
        <v>0.48499999999999999</v>
      </c>
      <c r="H35" t="s">
        <v>28</v>
      </c>
      <c r="J35" s="5">
        <f t="shared" ref="J35:J39" si="3">J34/2</f>
        <v>5</v>
      </c>
      <c r="K35" s="13">
        <v>0.48499999999999999</v>
      </c>
    </row>
    <row r="36" spans="1:22" ht="15">
      <c r="C36" s="5">
        <f t="shared" si="2"/>
        <v>2.5</v>
      </c>
      <c r="D36" s="6">
        <v>0.34300000000000003</v>
      </c>
      <c r="E36" s="6">
        <v>0.33400000000000002</v>
      </c>
      <c r="F36" s="14">
        <f t="shared" si="1"/>
        <v>0.33850000000000002</v>
      </c>
      <c r="J36" s="5">
        <f t="shared" si="3"/>
        <v>2.5</v>
      </c>
      <c r="K36" s="13">
        <v>0.33850000000000002</v>
      </c>
    </row>
    <row r="37" spans="1:22" ht="15">
      <c r="C37" s="5">
        <f t="shared" si="2"/>
        <v>1.25</v>
      </c>
      <c r="D37" s="6">
        <v>0.221</v>
      </c>
      <c r="E37" s="6">
        <v>0.2</v>
      </c>
      <c r="F37" s="14">
        <f t="shared" si="1"/>
        <v>0.21050000000000002</v>
      </c>
      <c r="J37" s="5">
        <f t="shared" si="3"/>
        <v>1.25</v>
      </c>
      <c r="K37" s="13">
        <v>0.21050000000000002</v>
      </c>
    </row>
    <row r="38" spans="1:22" ht="15">
      <c r="C38" s="5">
        <f t="shared" si="2"/>
        <v>0.625</v>
      </c>
      <c r="D38" s="6">
        <v>0.15</v>
      </c>
      <c r="E38" s="6">
        <v>0.14299999999999999</v>
      </c>
      <c r="F38" s="14">
        <f t="shared" si="1"/>
        <v>0.14649999999999999</v>
      </c>
      <c r="J38" s="5">
        <f t="shared" si="3"/>
        <v>0.625</v>
      </c>
      <c r="K38" s="13">
        <v>0.14649999999999999</v>
      </c>
    </row>
    <row r="39" spans="1:22" ht="15">
      <c r="C39" s="5">
        <f t="shared" si="2"/>
        <v>0.3125</v>
      </c>
      <c r="D39" s="6">
        <v>0.126</v>
      </c>
      <c r="E39" s="6">
        <v>0.11</v>
      </c>
      <c r="F39" s="14">
        <f t="shared" si="1"/>
        <v>0.11799999999999999</v>
      </c>
      <c r="J39" s="5">
        <f t="shared" si="3"/>
        <v>0.3125</v>
      </c>
      <c r="K39" s="13">
        <v>0.11799999999999999</v>
      </c>
    </row>
    <row r="40" spans="1:22" ht="15">
      <c r="C40" s="5">
        <v>0</v>
      </c>
      <c r="D40" s="6">
        <v>8.2000000000000003E-2</v>
      </c>
      <c r="E40" s="6">
        <v>8.5000000000000006E-2</v>
      </c>
      <c r="F40" s="14">
        <f t="shared" si="1"/>
        <v>8.3500000000000005E-2</v>
      </c>
      <c r="J40" s="5">
        <v>0</v>
      </c>
      <c r="K40" s="13">
        <v>8.3500000000000005E-2</v>
      </c>
    </row>
    <row r="42" spans="1:22">
      <c r="A42" s="2" t="s">
        <v>29</v>
      </c>
      <c r="B42" t="s">
        <v>30</v>
      </c>
    </row>
    <row r="44" spans="1:22" ht="15">
      <c r="B44" s="15" t="s">
        <v>31</v>
      </c>
      <c r="C44" s="16"/>
      <c r="D44" s="17" t="s">
        <v>32</v>
      </c>
      <c r="E44" s="16"/>
      <c r="F44" s="16"/>
      <c r="G44" s="16"/>
      <c r="H44" s="16"/>
      <c r="I44" s="16"/>
    </row>
    <row r="45" spans="1:22" ht="15">
      <c r="B45" s="15"/>
      <c r="C45" s="16"/>
      <c r="D45" s="16"/>
      <c r="E45" s="16"/>
      <c r="F45" s="16"/>
      <c r="G45" s="16"/>
      <c r="H45" s="16"/>
      <c r="I45" s="16"/>
    </row>
    <row r="46" spans="1:22" ht="15">
      <c r="B46" s="18"/>
      <c r="C46" s="18"/>
      <c r="D46" s="18"/>
      <c r="E46" s="18"/>
      <c r="F46" s="13" t="s">
        <v>33</v>
      </c>
      <c r="G46" s="13"/>
      <c r="H46" s="13"/>
    </row>
    <row r="47" spans="1:22" ht="15">
      <c r="B47" s="18"/>
      <c r="C47" s="18"/>
      <c r="D47" s="18"/>
      <c r="E47" s="18"/>
      <c r="F47" s="18"/>
    </row>
    <row r="48" spans="1:22" ht="15">
      <c r="B48" s="19"/>
      <c r="C48" s="18"/>
      <c r="D48" s="18"/>
      <c r="E48" s="16"/>
      <c r="F48" s="16"/>
    </row>
    <row r="49" spans="1:14" ht="15">
      <c r="B49" s="19"/>
      <c r="C49" s="18"/>
      <c r="D49" s="18"/>
      <c r="E49" s="16"/>
      <c r="F49" s="20" t="s">
        <v>34</v>
      </c>
      <c r="G49" s="21" t="s">
        <v>35</v>
      </c>
      <c r="H49" s="22">
        <v>0.1007</v>
      </c>
      <c r="J49" t="s">
        <v>69</v>
      </c>
    </row>
    <row r="50" spans="1:14" ht="15">
      <c r="B50" s="18"/>
      <c r="C50" s="18"/>
      <c r="D50" s="18"/>
      <c r="E50" s="16"/>
      <c r="G50" s="21" t="s">
        <v>36</v>
      </c>
      <c r="H50" s="22">
        <v>8.5089999999999999E-2</v>
      </c>
    </row>
    <row r="51" spans="1:14" ht="15">
      <c r="B51" s="18"/>
      <c r="C51" s="18"/>
      <c r="D51" s="18"/>
      <c r="E51" s="16"/>
      <c r="G51" s="21" t="s">
        <v>37</v>
      </c>
      <c r="H51" s="22">
        <v>-1.8959999999999999E-3</v>
      </c>
      <c r="J51">
        <v>-1.8954996621501699E-3</v>
      </c>
    </row>
    <row r="52" spans="1:14" ht="15">
      <c r="B52" s="18"/>
      <c r="C52" s="18"/>
      <c r="D52" s="18"/>
      <c r="E52" s="16"/>
      <c r="F52" s="16"/>
      <c r="I52" s="16"/>
    </row>
    <row r="53" spans="1:14" ht="15">
      <c r="B53" s="16"/>
      <c r="C53" s="16"/>
      <c r="D53" s="16"/>
      <c r="E53" s="16"/>
      <c r="F53" s="16"/>
      <c r="G53" s="16"/>
      <c r="H53" s="16"/>
      <c r="I53" s="16"/>
    </row>
    <row r="54" spans="1:14" ht="15">
      <c r="B54" s="16"/>
      <c r="C54" s="16"/>
      <c r="D54" s="16"/>
      <c r="E54" s="16"/>
      <c r="F54" s="16"/>
      <c r="G54" s="16"/>
      <c r="H54" s="16"/>
      <c r="I54" s="16"/>
    </row>
    <row r="55" spans="1:14" ht="15">
      <c r="B55" s="15"/>
      <c r="C55" s="16"/>
      <c r="D55" s="16"/>
      <c r="E55" s="16"/>
      <c r="F55" s="16"/>
      <c r="G55" s="16"/>
      <c r="H55" s="16"/>
      <c r="I55" s="16"/>
    </row>
    <row r="58" spans="1:14">
      <c r="A58" s="2" t="s">
        <v>38</v>
      </c>
      <c r="B58" t="s">
        <v>39</v>
      </c>
    </row>
    <row r="59" spans="1:14">
      <c r="A59" s="2" t="s">
        <v>40</v>
      </c>
      <c r="B59" t="s">
        <v>41</v>
      </c>
    </row>
    <row r="60" spans="1:14">
      <c r="B60" s="7" t="s">
        <v>42</v>
      </c>
      <c r="C60" s="8" t="s">
        <v>43</v>
      </c>
      <c r="D60" s="9" t="s">
        <v>44</v>
      </c>
      <c r="F60" s="13" t="s">
        <v>45</v>
      </c>
      <c r="G60" s="8" t="s">
        <v>43</v>
      </c>
      <c r="H60" s="9" t="s">
        <v>46</v>
      </c>
      <c r="J60" s="13" t="s">
        <v>45</v>
      </c>
      <c r="K60" s="8" t="s">
        <v>47</v>
      </c>
      <c r="L60" s="9" t="s">
        <v>48</v>
      </c>
    </row>
    <row r="61" spans="1:14" ht="15">
      <c r="B61" s="10" t="s">
        <v>49</v>
      </c>
      <c r="C61" s="6">
        <v>2.012</v>
      </c>
      <c r="D61" s="6">
        <v>0.747</v>
      </c>
      <c r="F61" s="13">
        <v>500</v>
      </c>
      <c r="G61" s="12" t="s">
        <v>50</v>
      </c>
      <c r="H61" s="23">
        <v>9.685848</v>
      </c>
      <c r="J61" s="24">
        <v>500</v>
      </c>
      <c r="K61" s="12" t="s">
        <v>51</v>
      </c>
      <c r="L61" s="23">
        <f>H61*500</f>
        <v>4842.924</v>
      </c>
    </row>
    <row r="62" spans="1:14" ht="15">
      <c r="B62" s="10" t="s">
        <v>52</v>
      </c>
      <c r="C62" s="6">
        <v>1.02</v>
      </c>
      <c r="D62" s="6">
        <v>0.379</v>
      </c>
      <c r="F62" s="13">
        <v>1500</v>
      </c>
      <c r="G62" s="23">
        <v>18.113240000000001</v>
      </c>
      <c r="H62" s="23">
        <v>3.5520209999999999</v>
      </c>
      <c r="J62" s="24">
        <v>1500</v>
      </c>
      <c r="K62" s="23">
        <f>G62*1500</f>
        <v>27169.86</v>
      </c>
      <c r="L62" s="23">
        <f>H62*1500</f>
        <v>5328.0315000000001</v>
      </c>
      <c r="N62" t="e">
        <f>C61:D64=AVERAGE(K62:K64)</f>
        <v>#VALUE!</v>
      </c>
    </row>
    <row r="63" spans="1:14" ht="15">
      <c r="B63" s="10" t="s">
        <v>15</v>
      </c>
      <c r="C63" s="11">
        <v>0.49199999999999999</v>
      </c>
      <c r="D63" s="11">
        <v>0.19900000000000001</v>
      </c>
      <c r="F63" s="13">
        <v>4500</v>
      </c>
      <c r="G63" s="23">
        <v>5.201784</v>
      </c>
      <c r="H63" s="23">
        <v>1.1868669999999999</v>
      </c>
      <c r="J63" s="24">
        <v>4500</v>
      </c>
      <c r="K63" s="23">
        <f>G63*4500</f>
        <v>23408.027999999998</v>
      </c>
      <c r="L63" s="23">
        <f>H63*4500</f>
        <v>5340.9014999999999</v>
      </c>
    </row>
    <row r="64" spans="1:14" ht="15">
      <c r="B64" s="10" t="s">
        <v>53</v>
      </c>
      <c r="C64" s="11">
        <v>0.24399999999999999</v>
      </c>
      <c r="D64" s="11" t="s">
        <v>54</v>
      </c>
      <c r="F64" s="13">
        <v>13500</v>
      </c>
      <c r="G64" s="23">
        <v>1.7527950000000001</v>
      </c>
      <c r="H64" s="23">
        <v>0.3233818</v>
      </c>
      <c r="J64" s="24">
        <v>13500</v>
      </c>
      <c r="K64" s="23">
        <f>G64*13500</f>
        <v>23662.732500000002</v>
      </c>
      <c r="L64" s="23">
        <f>H64*13500</f>
        <v>4365.6543000000001</v>
      </c>
    </row>
    <row r="65" spans="1:12">
      <c r="G65" s="25" t="s">
        <v>55</v>
      </c>
      <c r="J65" s="13" t="s">
        <v>56</v>
      </c>
      <c r="K65" s="12">
        <f>AVERAGE(K62:K64)</f>
        <v>24746.873500000002</v>
      </c>
      <c r="L65" s="12">
        <f>AVERAGE(L61:L64)</f>
        <v>4969.3778249999996</v>
      </c>
    </row>
    <row r="66" spans="1:12">
      <c r="K66" s="26" t="s">
        <v>57</v>
      </c>
    </row>
    <row r="67" spans="1:12">
      <c r="A67" s="2" t="s">
        <v>58</v>
      </c>
      <c r="B67" t="s">
        <v>59</v>
      </c>
    </row>
    <row r="69" spans="1:12">
      <c r="B69" s="13" t="s">
        <v>45</v>
      </c>
      <c r="C69" s="27" t="s">
        <v>60</v>
      </c>
      <c r="D69" s="28" t="s">
        <v>61</v>
      </c>
    </row>
    <row r="70" spans="1:12">
      <c r="B70" s="13" t="s">
        <v>62</v>
      </c>
      <c r="C70" s="13">
        <v>24746.873500000002</v>
      </c>
      <c r="D70" s="13">
        <v>4969.3778249999996</v>
      </c>
    </row>
    <row r="71" spans="1:12">
      <c r="B71" s="13" t="s">
        <v>63</v>
      </c>
      <c r="C71" s="29">
        <f>C70/1000</f>
        <v>24.746873500000003</v>
      </c>
      <c r="D71" s="29">
        <f>D70/1000</f>
        <v>4.9693778249999996</v>
      </c>
    </row>
    <row r="72" spans="1:12">
      <c r="C72" s="26" t="s">
        <v>64</v>
      </c>
    </row>
    <row r="73" spans="1:12">
      <c r="A73" s="2" t="s">
        <v>65</v>
      </c>
    </row>
    <row r="74" spans="1:12">
      <c r="A74" t="s">
        <v>66</v>
      </c>
    </row>
    <row r="75" spans="1:12">
      <c r="A75" s="30" t="s">
        <v>67</v>
      </c>
    </row>
    <row r="76" spans="1:12">
      <c r="A76" t="s">
        <v>68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6.Document" shapeId="1025" r:id="rId4">
          <objectPr defaultSize="0" autoPict="0" r:id="rId5">
            <anchor moveWithCells="1">
              <from>
                <xdr:col>1</xdr:col>
                <xdr:colOff>19050</xdr:colOff>
                <xdr:row>44</xdr:row>
                <xdr:rowOff>28575</xdr:rowOff>
              </from>
              <to>
                <xdr:col>4</xdr:col>
                <xdr:colOff>485775</xdr:colOff>
                <xdr:row>54</xdr:row>
                <xdr:rowOff>152400</xdr:rowOff>
              </to>
            </anchor>
          </objectPr>
        </oleObject>
      </mc:Choice>
      <mc:Fallback>
        <oleObject progId="Prism6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2019-02-28T06:21:34Z</dcterms:modified>
</cp:coreProperties>
</file>