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kumenti\Python\rocketDataProcessor\"/>
    </mc:Choice>
  </mc:AlternateContent>
  <xr:revisionPtr revIDLastSave="0" documentId="8_{78604994-EDCE-4EE7-BD9C-2101E84A0FDC}" xr6:coauthVersionLast="36" xr6:coauthVersionMax="36" xr10:uidLastSave="{00000000-0000-0000-0000-000000000000}"/>
  <bookViews>
    <workbookView xWindow="0" yWindow="0" windowWidth="17490" windowHeight="4980" xr2:uid="{4898E3B2-6D34-465E-9692-B6CFC2018BE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C2" i="1"/>
  <c r="C3" i="1"/>
  <c r="C4" i="1"/>
  <c r="C5" i="1"/>
  <c r="C6" i="1"/>
  <c r="C7" i="1"/>
  <c r="C8" i="1"/>
  <c r="C9" i="1"/>
  <c r="C10" i="1"/>
  <c r="C11" i="1"/>
  <c r="C1" i="1"/>
  <c r="C13" i="1"/>
  <c r="B18" i="1"/>
  <c r="B19" i="1" l="1"/>
  <c r="B20" i="1" l="1"/>
  <c r="B24" i="1" s="1"/>
  <c r="B21" i="1" l="1"/>
  <c r="B25" i="1"/>
  <c r="B30" i="1"/>
  <c r="B26" i="1"/>
  <c r="B29" i="1"/>
  <c r="B27" i="1" l="1"/>
  <c r="B28" i="1" s="1"/>
  <c r="B31" i="1"/>
  <c r="B32" i="1" s="1"/>
  <c r="B33" i="1" l="1"/>
  <c r="B34" i="1" l="1"/>
  <c r="B35" i="1" s="1"/>
  <c r="B36" i="1" s="1"/>
  <c r="B42" i="1" l="1"/>
  <c r="B38" i="1"/>
  <c r="B39" i="1" l="1"/>
  <c r="B40" i="1" l="1"/>
  <c r="B41" i="1" s="1"/>
  <c r="B43" i="1" s="1"/>
  <c r="B46" i="1" s="1"/>
  <c r="C39" i="1"/>
</calcChain>
</file>

<file path=xl/sharedStrings.xml><?xml version="1.0" encoding="utf-8"?>
<sst xmlns="http://schemas.openxmlformats.org/spreadsheetml/2006/main" count="37" uniqueCount="29">
  <si>
    <t>ac1</t>
  </si>
  <si>
    <t>ac2</t>
  </si>
  <si>
    <t>ac3</t>
  </si>
  <si>
    <t>ac4</t>
  </si>
  <si>
    <t>ac5</t>
  </si>
  <si>
    <t>ac6</t>
  </si>
  <si>
    <t>b1</t>
  </si>
  <si>
    <t>b2</t>
  </si>
  <si>
    <t>mb</t>
  </si>
  <si>
    <t>mc</t>
  </si>
  <si>
    <t>md</t>
  </si>
  <si>
    <t>UT</t>
  </si>
  <si>
    <t>UP</t>
  </si>
  <si>
    <t xml:space="preserve">x1 </t>
  </si>
  <si>
    <t>x2</t>
  </si>
  <si>
    <t>b5</t>
  </si>
  <si>
    <t>T</t>
  </si>
  <si>
    <t>b6</t>
  </si>
  <si>
    <t>x1</t>
  </si>
  <si>
    <t>x3</t>
  </si>
  <si>
    <t xml:space="preserve">b3 </t>
  </si>
  <si>
    <t>b4</t>
  </si>
  <si>
    <t>b7</t>
  </si>
  <si>
    <t>oss</t>
  </si>
  <si>
    <t>p</t>
  </si>
  <si>
    <t>Pa</t>
  </si>
  <si>
    <t>0,1°C</t>
  </si>
  <si>
    <t xml:space="preserve">h </t>
  </si>
  <si>
    <t>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</si>
</sst>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B5CEA8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3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72F3-A421-4FFE-9871-971396C6524E}">
  <dimension ref="A1:I46"/>
  <sheetViews>
    <sheetView tabSelected="1" topLeftCell="A7" workbookViewId="0">
      <selection activeCell="G22" sqref="G22"/>
    </sheetView>
  </sheetViews>
  <sheetFormatPr defaultRowHeight="15" x14ac:dyDescent="0.25"/>
  <cols>
    <col min="2" max="2" width="11.7109375" bestFit="1" customWidth="1"/>
    <col min="3" max="3" width="11" bestFit="1" customWidth="1"/>
  </cols>
  <sheetData>
    <row r="1" spans="1:9" x14ac:dyDescent="0.25">
      <c r="A1" t="s">
        <v>0</v>
      </c>
      <c r="B1">
        <v>7165</v>
      </c>
      <c r="C1" t="str">
        <f>DEC2HEX(B1)</f>
        <v>1BFD</v>
      </c>
      <c r="G1">
        <v>408</v>
      </c>
      <c r="I1">
        <v>6631</v>
      </c>
    </row>
    <row r="2" spans="1:9" x14ac:dyDescent="0.25">
      <c r="A2" t="s">
        <v>1</v>
      </c>
      <c r="B2">
        <v>-1052</v>
      </c>
      <c r="C2" t="str">
        <f t="shared" ref="C2:C11" si="0">DEC2HEX(B2)</f>
        <v>FFFFFFFBE4</v>
      </c>
      <c r="G2">
        <v>-72</v>
      </c>
      <c r="I2">
        <v>-954</v>
      </c>
    </row>
    <row r="3" spans="1:9" x14ac:dyDescent="0.25">
      <c r="A3" t="s">
        <v>2</v>
      </c>
      <c r="B3">
        <v>-14491</v>
      </c>
      <c r="C3" t="str">
        <f t="shared" si="0"/>
        <v>FFFFFFC765</v>
      </c>
      <c r="G3">
        <v>-14383</v>
      </c>
      <c r="I3">
        <v>-14533</v>
      </c>
    </row>
    <row r="4" spans="1:9" x14ac:dyDescent="0.25">
      <c r="A4" t="s">
        <v>3</v>
      </c>
      <c r="B4">
        <v>33785</v>
      </c>
      <c r="C4" t="str">
        <f t="shared" si="0"/>
        <v>83F9</v>
      </c>
      <c r="G4">
        <v>32741</v>
      </c>
      <c r="I4">
        <v>32773</v>
      </c>
    </row>
    <row r="5" spans="1:9" x14ac:dyDescent="0.25">
      <c r="A5" t="s">
        <v>4</v>
      </c>
      <c r="B5">
        <v>25165</v>
      </c>
      <c r="C5" t="str">
        <f t="shared" si="0"/>
        <v>624D</v>
      </c>
      <c r="G5">
        <v>32757</v>
      </c>
      <c r="I5">
        <v>25371</v>
      </c>
    </row>
    <row r="6" spans="1:9" x14ac:dyDescent="0.25">
      <c r="A6" t="s">
        <v>5</v>
      </c>
      <c r="B6">
        <v>17901</v>
      </c>
      <c r="C6" t="str">
        <f t="shared" si="0"/>
        <v>45ED</v>
      </c>
      <c r="G6">
        <v>23153</v>
      </c>
      <c r="I6">
        <v>18958</v>
      </c>
    </row>
    <row r="7" spans="1:9" x14ac:dyDescent="0.25">
      <c r="A7" t="s">
        <v>6</v>
      </c>
      <c r="B7">
        <v>6515</v>
      </c>
      <c r="C7" t="str">
        <f t="shared" si="0"/>
        <v>1973</v>
      </c>
      <c r="G7">
        <v>6190</v>
      </c>
      <c r="I7">
        <v>5498</v>
      </c>
    </row>
    <row r="8" spans="1:9" x14ac:dyDescent="0.25">
      <c r="A8" t="s">
        <v>7</v>
      </c>
      <c r="B8">
        <v>36</v>
      </c>
      <c r="C8" t="str">
        <f t="shared" si="0"/>
        <v>24</v>
      </c>
      <c r="G8">
        <v>4</v>
      </c>
      <c r="I8">
        <v>47</v>
      </c>
    </row>
    <row r="9" spans="1:9" x14ac:dyDescent="0.25">
      <c r="A9" t="s">
        <v>8</v>
      </c>
      <c r="B9">
        <v>-32761</v>
      </c>
      <c r="C9" t="str">
        <f t="shared" si="0"/>
        <v>FFFFFF8007</v>
      </c>
      <c r="G9">
        <v>-32768</v>
      </c>
      <c r="I9">
        <v>-32768</v>
      </c>
    </row>
    <row r="10" spans="1:9" x14ac:dyDescent="0.25">
      <c r="A10" t="s">
        <v>9</v>
      </c>
      <c r="B10">
        <v>-11786</v>
      </c>
      <c r="C10" t="str">
        <f t="shared" si="0"/>
        <v>FFFFFFD1F6</v>
      </c>
      <c r="G10">
        <v>-8711</v>
      </c>
      <c r="I10">
        <v>-11075</v>
      </c>
    </row>
    <row r="11" spans="1:9" x14ac:dyDescent="0.25">
      <c r="A11" t="s">
        <v>10</v>
      </c>
      <c r="B11">
        <v>2719</v>
      </c>
      <c r="C11" t="str">
        <f t="shared" si="0"/>
        <v>A9F</v>
      </c>
      <c r="G11">
        <v>2868</v>
      </c>
      <c r="I11">
        <v>2432</v>
      </c>
    </row>
    <row r="13" spans="1:9" x14ac:dyDescent="0.25">
      <c r="A13" t="s">
        <v>23</v>
      </c>
      <c r="B13">
        <v>3</v>
      </c>
      <c r="C13" t="str">
        <f t="shared" ref="C13" si="1">DEC2HEX(B13,4)</f>
        <v>0003</v>
      </c>
      <c r="G13">
        <v>0</v>
      </c>
      <c r="I13">
        <v>0</v>
      </c>
    </row>
    <row r="15" spans="1:9" x14ac:dyDescent="0.25">
      <c r="A15" t="s">
        <v>11</v>
      </c>
      <c r="B15" s="2">
        <v>26432</v>
      </c>
      <c r="G15">
        <v>27898</v>
      </c>
      <c r="I15" s="1">
        <v>28936</v>
      </c>
    </row>
    <row r="16" spans="1:9" x14ac:dyDescent="0.25">
      <c r="A16" t="s">
        <v>12</v>
      </c>
      <c r="B16" s="2">
        <v>321433</v>
      </c>
      <c r="G16">
        <v>23843</v>
      </c>
      <c r="I16">
        <v>306379</v>
      </c>
    </row>
    <row r="18" spans="1:9" x14ac:dyDescent="0.25">
      <c r="A18" t="s">
        <v>13</v>
      </c>
      <c r="B18">
        <f>INT((B15-B6)*B5/2^15)</f>
        <v>6551</v>
      </c>
    </row>
    <row r="19" spans="1:9" x14ac:dyDescent="0.25">
      <c r="A19" t="s">
        <v>14</v>
      </c>
      <c r="B19">
        <f>INT(B10*2^11/(B18+B11))</f>
        <v>-2604</v>
      </c>
      <c r="G19">
        <v>-1236</v>
      </c>
      <c r="H19">
        <v>-794</v>
      </c>
      <c r="I19">
        <v>-1605</v>
      </c>
    </row>
    <row r="20" spans="1:9" x14ac:dyDescent="0.25">
      <c r="A20" t="s">
        <v>15</v>
      </c>
      <c r="B20">
        <f>B18+B19</f>
        <v>3947</v>
      </c>
    </row>
    <row r="21" spans="1:9" x14ac:dyDescent="0.25">
      <c r="A21" t="s">
        <v>16</v>
      </c>
      <c r="B21">
        <f>INT((B20+8)/2^4)</f>
        <v>247</v>
      </c>
      <c r="C21" t="s">
        <v>26</v>
      </c>
      <c r="G21">
        <f>SQRT(G19^2+H19^2+I19^2)</f>
        <v>2175.8118025233707</v>
      </c>
    </row>
    <row r="24" spans="1:9" x14ac:dyDescent="0.25">
      <c r="A24" t="s">
        <v>17</v>
      </c>
      <c r="B24">
        <f>INT(B20-4000)</f>
        <v>-53</v>
      </c>
    </row>
    <row r="25" spans="1:9" x14ac:dyDescent="0.25">
      <c r="A25" t="s">
        <v>18</v>
      </c>
      <c r="B25">
        <f>INT((B8*INT(B24^2/2^12))/2^11)</f>
        <v>0</v>
      </c>
    </row>
    <row r="26" spans="1:9" x14ac:dyDescent="0.25">
      <c r="A26" t="s">
        <v>14</v>
      </c>
      <c r="B26">
        <f>INT(B2*B24/2^11)</f>
        <v>27</v>
      </c>
    </row>
    <row r="27" spans="1:9" x14ac:dyDescent="0.25">
      <c r="A27" t="s">
        <v>19</v>
      </c>
      <c r="B27">
        <f>INT(B26+B25)</f>
        <v>27</v>
      </c>
    </row>
    <row r="28" spans="1:9" x14ac:dyDescent="0.25">
      <c r="A28" t="s">
        <v>20</v>
      </c>
      <c r="B28">
        <f xml:space="preserve"> INT(((_xlfn.BITLSHIFT((B1*4+B27),B13))+2)/4)</f>
        <v>57374</v>
      </c>
    </row>
    <row r="29" spans="1:9" x14ac:dyDescent="0.25">
      <c r="A29" t="s">
        <v>18</v>
      </c>
      <c r="B29">
        <f>INT(B3*B24/2^13)</f>
        <v>93</v>
      </c>
    </row>
    <row r="30" spans="1:9" x14ac:dyDescent="0.25">
      <c r="A30" t="s">
        <v>14</v>
      </c>
      <c r="B30">
        <f>INT((B7*INT(B24^2/2^12))/2^16)</f>
        <v>0</v>
      </c>
    </row>
    <row r="31" spans="1:9" x14ac:dyDescent="0.25">
      <c r="A31" t="s">
        <v>19</v>
      </c>
      <c r="B31">
        <f>INT(((B29+B30)+2)/4)</f>
        <v>23</v>
      </c>
    </row>
    <row r="32" spans="1:9" x14ac:dyDescent="0.25">
      <c r="A32" t="s">
        <v>21</v>
      </c>
      <c r="B32">
        <f>INT(B4*(B31+32768)/2^15)</f>
        <v>33808</v>
      </c>
    </row>
    <row r="33" spans="1:3" x14ac:dyDescent="0.25">
      <c r="B33">
        <f>INT((B16-B28)*(_xlfn.BITRSHIFT(50000,B13)))</f>
        <v>1650368750</v>
      </c>
    </row>
    <row r="34" spans="1:3" x14ac:dyDescent="0.25">
      <c r="B34">
        <f>IF(B33&lt;0, B33+4294967296,B33)</f>
        <v>1650368750</v>
      </c>
    </row>
    <row r="35" spans="1:3" x14ac:dyDescent="0.25">
      <c r="A35" t="s">
        <v>22</v>
      </c>
      <c r="B35">
        <f>_xlfn.BITAND(B34,4294967295)</f>
        <v>1650368750</v>
      </c>
    </row>
    <row r="36" spans="1:3" x14ac:dyDescent="0.25">
      <c r="A36" t="s">
        <v>24</v>
      </c>
      <c r="B36">
        <f>INT(IF(B35&lt;2147483648,(B35*2)/B32,INT(B35/B32)*2))</f>
        <v>97631</v>
      </c>
    </row>
    <row r="38" spans="1:3" x14ac:dyDescent="0.25">
      <c r="A38" t="s">
        <v>18</v>
      </c>
      <c r="B38">
        <f>INT(B36/2^8)^2</f>
        <v>145161</v>
      </c>
    </row>
    <row r="39" spans="1:3" x14ac:dyDescent="0.25">
      <c r="B39">
        <f>_xlfn.BITAND(B38*3038,4294967295)</f>
        <v>440999118</v>
      </c>
      <c r="C39" t="b">
        <f>B39&gt;4294967296</f>
        <v>0</v>
      </c>
    </row>
    <row r="40" spans="1:3" x14ac:dyDescent="0.25">
      <c r="B40">
        <f>IF(B39&gt;4294967295/2, B39-4294967296, B39)</f>
        <v>440999118</v>
      </c>
    </row>
    <row r="41" spans="1:3" x14ac:dyDescent="0.25">
      <c r="A41" t="s">
        <v>18</v>
      </c>
      <c r="B41">
        <f>INT(B40/2^16)</f>
        <v>6729</v>
      </c>
    </row>
    <row r="42" spans="1:3" x14ac:dyDescent="0.25">
      <c r="A42" t="s">
        <v>14</v>
      </c>
      <c r="B42">
        <f>INT((-7357*B36)/2^16)</f>
        <v>-10960</v>
      </c>
    </row>
    <row r="43" spans="1:3" x14ac:dyDescent="0.25">
      <c r="A43" t="s">
        <v>24</v>
      </c>
      <c r="B43">
        <f>INT(B36+(B41+B42+3791)/2^4)</f>
        <v>97603</v>
      </c>
      <c r="C43" t="s">
        <v>25</v>
      </c>
    </row>
    <row r="45" spans="1:3" x14ac:dyDescent="0.25">
      <c r="A45" t="s">
        <v>28</v>
      </c>
      <c r="B45">
        <v>101325</v>
      </c>
    </row>
    <row r="46" spans="1:3" x14ac:dyDescent="0.25">
      <c r="A46" t="s">
        <v>27</v>
      </c>
      <c r="B46">
        <f>44330*(1-(B43/B45)^0.190295)</f>
        <v>314.58693787213844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Mrak</dc:creator>
  <cp:lastModifiedBy>Mrak</cp:lastModifiedBy>
  <dcterms:created xsi:type="dcterms:W3CDTF">2023-11-18T07:28:25Z</dcterms:created>
  <dcterms:modified xsi:type="dcterms:W3CDTF">2023-11-20T18:48:06Z</dcterms:modified>
</cp:coreProperties>
</file>