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4.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6.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7.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8.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8"/>
  <workbookPr/>
  <mc:AlternateContent xmlns:mc="http://schemas.openxmlformats.org/markup-compatibility/2006">
    <mc:Choice Requires="x15">
      <x15ac:absPath xmlns:x15ac="http://schemas.microsoft.com/office/spreadsheetml/2010/11/ac" url="C:\Users\sd282\Desktop\covid_price_tag_map\covid_price_df_new\"/>
    </mc:Choice>
  </mc:AlternateContent>
  <xr:revisionPtr revIDLastSave="0" documentId="13_ncr:1_{54BFD7AB-2265-4AB6-9ED4-8D3E1A3185BF}" xr6:coauthVersionLast="36" xr6:coauthVersionMax="45" xr10:uidLastSave="{00000000-0000-0000-0000-000000000000}"/>
  <bookViews>
    <workbookView xWindow="0" yWindow="0" windowWidth="21570" windowHeight="7920" xr2:uid="{00000000-000D-0000-FFFF-FFFF00000000}"/>
  </bookViews>
  <sheets>
    <sheet name="Results" sheetId="4" r:id="rId1"/>
    <sheet name="COVAX eligible countries" sheetId="20" state="hidden" r:id="rId2"/>
    <sheet name="Figure- herd immunity " sheetId="19" r:id="rId3"/>
    <sheet name="Figure -  workers_high risk" sheetId="14" r:id="rId4"/>
    <sheet name="Figure -  workers" sheetId="21" r:id="rId5"/>
    <sheet name="Figure -  high risk" sheetId="22" r:id="rId6"/>
    <sheet name="Figure - Total Delivery Cost" sheetId="18" r:id="rId7"/>
    <sheet name="Figure - Ratio Health Prof" sheetId="16" r:id="rId8"/>
    <sheet name="Figure - Ratio High Risk" sheetId="15" r:id="rId9"/>
    <sheet name="Figure - Ratio Herd Immunity" sheetId="17" r:id="rId10"/>
    <sheet name="CPI index" sheetId="12" r:id="rId11"/>
    <sheet name="Health workers" sheetId="3" r:id="rId12"/>
    <sheet name="Economic cost per dose" sheetId="9" r:id="rId13"/>
    <sheet name="Financial cost per dose" sheetId="10" state="hidden" r:id="rId14"/>
    <sheet name="Population data_UN" sheetId="13" r:id="rId15"/>
    <sheet name="Baseline spending" sheetId="11" r:id="rId16"/>
    <sheet name="Questions" sheetId="8" r:id="rId17"/>
    <sheet name="Source links" sheetId="5" r:id="rId18"/>
  </sheets>
  <definedNames>
    <definedName name="_xlnm._FilterDatabase" localSheetId="2" hidden="1">'Figure- herd immunity '!$A$2:$B$30</definedName>
    <definedName name="_xlnm._FilterDatabase" localSheetId="14" hidden="1">'Population data_UN'!$A$1:$A$256</definedName>
    <definedName name="_xlnm._FilterDatabase" localSheetId="0" hidden="1">Results!$A$1:$V$133</definedName>
  </definedNames>
  <calcPr calcId="191029"/>
</workbook>
</file>

<file path=xl/calcChain.xml><?xml version="1.0" encoding="utf-8"?>
<calcChain xmlns="http://schemas.openxmlformats.org/spreadsheetml/2006/main">
  <c r="AH91" i="4" l="1"/>
  <c r="AH2" i="4" l="1"/>
  <c r="AD2" i="4"/>
  <c r="S2" i="4" l="1"/>
  <c r="S46" i="4"/>
  <c r="S3" i="4" l="1"/>
  <c r="F3" i="22" l="1"/>
  <c r="F4" i="22"/>
  <c r="F5" i="22"/>
  <c r="F8" i="22"/>
  <c r="F7" i="22"/>
  <c r="F6" i="22"/>
  <c r="F10" i="22"/>
  <c r="F9" i="22"/>
  <c r="F12" i="22"/>
  <c r="F13" i="22"/>
  <c r="F11" i="22"/>
  <c r="F14" i="22"/>
  <c r="F16" i="22"/>
  <c r="F17" i="22"/>
  <c r="F18" i="22"/>
  <c r="F19" i="22"/>
  <c r="F15" i="22"/>
  <c r="F24" i="22"/>
  <c r="F20" i="22"/>
  <c r="F21" i="22"/>
  <c r="F25" i="22"/>
  <c r="F22" i="22"/>
  <c r="F23" i="22"/>
  <c r="F26" i="22"/>
  <c r="F28" i="22"/>
  <c r="F27" i="22"/>
  <c r="F29" i="22"/>
  <c r="F30" i="22"/>
  <c r="F31" i="22"/>
  <c r="F32" i="22"/>
  <c r="F33" i="22"/>
  <c r="F35" i="22"/>
  <c r="F37" i="22"/>
  <c r="F34" i="22"/>
  <c r="F38" i="22"/>
  <c r="F36" i="22"/>
  <c r="F39" i="22"/>
  <c r="F40" i="22"/>
  <c r="F41" i="22"/>
  <c r="F42" i="22"/>
  <c r="F43" i="22"/>
  <c r="F45" i="22"/>
  <c r="F44" i="22"/>
  <c r="F47" i="22"/>
  <c r="F46" i="22"/>
  <c r="F48" i="22"/>
  <c r="F50" i="22"/>
  <c r="F49" i="22"/>
  <c r="F51" i="22"/>
  <c r="F52" i="22"/>
  <c r="F54" i="22"/>
  <c r="F57" i="22"/>
  <c r="F55" i="22"/>
  <c r="F53" i="22"/>
  <c r="F58" i="22"/>
  <c r="F56" i="22"/>
  <c r="F59" i="22"/>
  <c r="F62" i="22"/>
  <c r="F61" i="22"/>
  <c r="F64" i="22"/>
  <c r="F60" i="22"/>
  <c r="F63" i="22"/>
  <c r="F65" i="22"/>
  <c r="F66" i="22"/>
  <c r="F67" i="22"/>
  <c r="F69" i="22"/>
  <c r="F71" i="22"/>
  <c r="F72" i="22"/>
  <c r="F70" i="22"/>
  <c r="F73" i="22"/>
  <c r="F74" i="22"/>
  <c r="F76" i="22"/>
  <c r="F77" i="22"/>
  <c r="F78" i="22"/>
  <c r="F80" i="22"/>
  <c r="F79" i="22"/>
  <c r="F75" i="22"/>
  <c r="F68" i="22"/>
  <c r="E3" i="22"/>
  <c r="E4" i="22"/>
  <c r="E5" i="22"/>
  <c r="E8" i="22"/>
  <c r="E7" i="22"/>
  <c r="E6" i="22"/>
  <c r="E10" i="22"/>
  <c r="E9" i="22"/>
  <c r="E12" i="22"/>
  <c r="E13" i="22"/>
  <c r="E11" i="22"/>
  <c r="E14" i="22"/>
  <c r="E16" i="22"/>
  <c r="E17" i="22"/>
  <c r="E18" i="22"/>
  <c r="E19" i="22"/>
  <c r="E15" i="22"/>
  <c r="E24" i="22"/>
  <c r="E20" i="22"/>
  <c r="E21" i="22"/>
  <c r="E25" i="22"/>
  <c r="E22" i="22"/>
  <c r="E23" i="22"/>
  <c r="E26" i="22"/>
  <c r="E28" i="22"/>
  <c r="E27" i="22"/>
  <c r="E29" i="22"/>
  <c r="E30" i="22"/>
  <c r="E81" i="22"/>
  <c r="E82" i="22"/>
  <c r="E83" i="22"/>
  <c r="E84" i="22"/>
  <c r="E85" i="22"/>
  <c r="E87" i="22"/>
  <c r="E86" i="22"/>
  <c r="E88" i="22"/>
  <c r="E89" i="22"/>
  <c r="E90" i="22"/>
  <c r="E91" i="22"/>
  <c r="E92" i="22"/>
  <c r="E95" i="22"/>
  <c r="E96" i="22"/>
  <c r="E94" i="22"/>
  <c r="E93" i="22"/>
  <c r="E97" i="22"/>
  <c r="E99" i="22"/>
  <c r="E98" i="22"/>
  <c r="E100" i="22"/>
  <c r="E101" i="22"/>
  <c r="E102" i="22"/>
  <c r="E103" i="22"/>
  <c r="E105" i="22"/>
  <c r="E107" i="22"/>
  <c r="E104" i="22"/>
  <c r="E109" i="22"/>
  <c r="E106" i="22"/>
  <c r="E110" i="22"/>
  <c r="E112" i="22"/>
  <c r="E108" i="22"/>
  <c r="E111" i="22"/>
  <c r="E113" i="22"/>
  <c r="E115" i="22"/>
  <c r="E114" i="22"/>
  <c r="E116" i="22"/>
  <c r="E117" i="22"/>
  <c r="E118" i="22"/>
  <c r="E120" i="22"/>
  <c r="E119" i="22"/>
  <c r="E121" i="22"/>
  <c r="E122" i="22"/>
  <c r="E123" i="22"/>
  <c r="E124" i="22"/>
  <c r="E127" i="22"/>
  <c r="E126" i="22"/>
  <c r="E128" i="22"/>
  <c r="E129" i="22"/>
  <c r="E131" i="22"/>
  <c r="E130" i="22"/>
  <c r="E125" i="22"/>
  <c r="D31" i="22"/>
  <c r="D32" i="22"/>
  <c r="D33" i="22"/>
  <c r="D35" i="22"/>
  <c r="D37" i="22"/>
  <c r="D34" i="22"/>
  <c r="D38" i="22"/>
  <c r="D36" i="22"/>
  <c r="D39" i="22"/>
  <c r="D40" i="22"/>
  <c r="D41" i="22"/>
  <c r="D42" i="22"/>
  <c r="D43" i="22"/>
  <c r="D45" i="22"/>
  <c r="D44" i="22"/>
  <c r="D47" i="22"/>
  <c r="D46" i="22"/>
  <c r="D48" i="22"/>
  <c r="D50" i="22"/>
  <c r="D49" i="22"/>
  <c r="D51" i="22"/>
  <c r="D52" i="22"/>
  <c r="D54" i="22"/>
  <c r="D57" i="22"/>
  <c r="D55" i="22"/>
  <c r="D53" i="22"/>
  <c r="D58" i="22"/>
  <c r="D56" i="22"/>
  <c r="D59" i="22"/>
  <c r="D62" i="22"/>
  <c r="D61" i="22"/>
  <c r="D64" i="22"/>
  <c r="D60" i="22"/>
  <c r="D63" i="22"/>
  <c r="D65" i="22"/>
  <c r="D66" i="22"/>
  <c r="D67" i="22"/>
  <c r="D69" i="22"/>
  <c r="D71" i="22"/>
  <c r="D72" i="22"/>
  <c r="D70" i="22"/>
  <c r="D73" i="22"/>
  <c r="D74" i="22"/>
  <c r="D76" i="22"/>
  <c r="D77" i="22"/>
  <c r="D78" i="22"/>
  <c r="D80" i="22"/>
  <c r="D79" i="22"/>
  <c r="D75" i="22"/>
  <c r="D68" i="22"/>
  <c r="D81" i="22"/>
  <c r="D82" i="22"/>
  <c r="D83" i="22"/>
  <c r="D84" i="22"/>
  <c r="D85" i="22"/>
  <c r="D87" i="22"/>
  <c r="D86" i="22"/>
  <c r="D88" i="22"/>
  <c r="D89" i="22"/>
  <c r="D90" i="22"/>
  <c r="D91" i="22"/>
  <c r="D92" i="22"/>
  <c r="D95" i="22"/>
  <c r="D96" i="22"/>
  <c r="D94" i="22"/>
  <c r="D93" i="22"/>
  <c r="D97" i="22"/>
  <c r="D99" i="22"/>
  <c r="D98" i="22"/>
  <c r="D100" i="22"/>
  <c r="D101" i="22"/>
  <c r="D102" i="22"/>
  <c r="D103" i="22"/>
  <c r="D105" i="22"/>
  <c r="D107" i="22"/>
  <c r="D104" i="22"/>
  <c r="D109" i="22"/>
  <c r="D106" i="22"/>
  <c r="D110" i="22"/>
  <c r="D112" i="22"/>
  <c r="D108" i="22"/>
  <c r="D111" i="22"/>
  <c r="D113" i="22"/>
  <c r="D115" i="22"/>
  <c r="D114" i="22"/>
  <c r="D116" i="22"/>
  <c r="D117" i="22"/>
  <c r="D118" i="22"/>
  <c r="D120" i="22"/>
  <c r="D119" i="22"/>
  <c r="D121" i="22"/>
  <c r="D122" i="22"/>
  <c r="D123" i="22"/>
  <c r="D124" i="22"/>
  <c r="D127" i="22"/>
  <c r="D126" i="22"/>
  <c r="D128" i="22"/>
  <c r="D129" i="22"/>
  <c r="D131" i="22"/>
  <c r="D130" i="22"/>
  <c r="D125" i="22"/>
  <c r="F2" i="22"/>
  <c r="E2" i="22"/>
  <c r="A125" i="22"/>
  <c r="A130" i="22"/>
  <c r="A131" i="22"/>
  <c r="A129" i="22"/>
  <c r="A128" i="22"/>
  <c r="A126" i="22"/>
  <c r="A127" i="22"/>
  <c r="A124" i="22"/>
  <c r="A123" i="22"/>
  <c r="A122" i="22"/>
  <c r="A121" i="22"/>
  <c r="A119" i="22"/>
  <c r="A120" i="22"/>
  <c r="A118" i="22"/>
  <c r="A117" i="22"/>
  <c r="A116" i="22"/>
  <c r="A114" i="22"/>
  <c r="A115" i="22"/>
  <c r="A113" i="22"/>
  <c r="A111" i="22"/>
  <c r="A108" i="22"/>
  <c r="A112" i="22"/>
  <c r="A110" i="22"/>
  <c r="A106" i="22"/>
  <c r="A109" i="22"/>
  <c r="A104" i="22"/>
  <c r="A107" i="22"/>
  <c r="A105" i="22"/>
  <c r="A103" i="22"/>
  <c r="A102" i="22"/>
  <c r="A101" i="22"/>
  <c r="A100" i="22"/>
  <c r="A98" i="22"/>
  <c r="A99" i="22"/>
  <c r="A97" i="22"/>
  <c r="A93" i="22"/>
  <c r="A94" i="22"/>
  <c r="A96" i="22"/>
  <c r="A95" i="22"/>
  <c r="A92" i="22"/>
  <c r="A91" i="22"/>
  <c r="A90" i="22"/>
  <c r="A89" i="22"/>
  <c r="A88" i="22"/>
  <c r="A86" i="22"/>
  <c r="A87" i="22"/>
  <c r="A85" i="22"/>
  <c r="A84" i="22"/>
  <c r="A83" i="22"/>
  <c r="A82" i="22"/>
  <c r="A81" i="22"/>
  <c r="A68" i="22"/>
  <c r="A75" i="22"/>
  <c r="A79" i="22"/>
  <c r="A80" i="22"/>
  <c r="A78" i="22"/>
  <c r="A77" i="22"/>
  <c r="A76" i="22"/>
  <c r="A74" i="22"/>
  <c r="A73" i="22"/>
  <c r="A70" i="22"/>
  <c r="A72" i="22"/>
  <c r="A71" i="22"/>
  <c r="A69" i="22"/>
  <c r="A67" i="22"/>
  <c r="A66" i="22"/>
  <c r="A65" i="22"/>
  <c r="A63" i="22"/>
  <c r="A60" i="22"/>
  <c r="A64" i="22"/>
  <c r="A61" i="22"/>
  <c r="A62" i="22"/>
  <c r="A59" i="22"/>
  <c r="A56" i="22"/>
  <c r="A58" i="22"/>
  <c r="A53" i="22"/>
  <c r="A55" i="22"/>
  <c r="A57" i="22"/>
  <c r="A54" i="22"/>
  <c r="A52" i="22"/>
  <c r="A51" i="22"/>
  <c r="A49" i="22"/>
  <c r="A50" i="22"/>
  <c r="A48" i="22"/>
  <c r="A46" i="22"/>
  <c r="A47" i="22"/>
  <c r="A44" i="22"/>
  <c r="A45" i="22"/>
  <c r="A43" i="22"/>
  <c r="A42" i="22"/>
  <c r="A41" i="22"/>
  <c r="A40" i="22"/>
  <c r="A39" i="22"/>
  <c r="A36" i="22"/>
  <c r="A38" i="22"/>
  <c r="A34" i="22"/>
  <c r="A37" i="22"/>
  <c r="A35" i="22"/>
  <c r="A33" i="22"/>
  <c r="A32" i="22"/>
  <c r="A31" i="22"/>
  <c r="A30" i="22"/>
  <c r="A29" i="22"/>
  <c r="A27" i="22"/>
  <c r="A28" i="22"/>
  <c r="A26" i="22"/>
  <c r="A23" i="22"/>
  <c r="A22" i="22"/>
  <c r="A25" i="22"/>
  <c r="A21" i="22"/>
  <c r="A20" i="22"/>
  <c r="A24" i="22"/>
  <c r="A15" i="22"/>
  <c r="A19" i="22"/>
  <c r="A18" i="22"/>
  <c r="A17" i="22"/>
  <c r="A16" i="22"/>
  <c r="A14" i="22"/>
  <c r="A11" i="22"/>
  <c r="A13" i="22"/>
  <c r="A12" i="22"/>
  <c r="A9" i="22"/>
  <c r="A10" i="22"/>
  <c r="A6" i="22"/>
  <c r="A7" i="22"/>
  <c r="A8" i="22"/>
  <c r="A5" i="22"/>
  <c r="A4" i="22"/>
  <c r="A3" i="22"/>
  <c r="A2" i="22"/>
  <c r="F2" i="21"/>
  <c r="F4" i="21"/>
  <c r="F6" i="21"/>
  <c r="F3" i="21"/>
  <c r="F7" i="21"/>
  <c r="F8" i="21"/>
  <c r="F9" i="21"/>
  <c r="F10" i="21"/>
  <c r="F11" i="21"/>
  <c r="F13" i="21"/>
  <c r="F12" i="21"/>
  <c r="F14" i="21"/>
  <c r="F16" i="21"/>
  <c r="F15" i="21"/>
  <c r="F17" i="21"/>
  <c r="F18" i="21"/>
  <c r="F19" i="21"/>
  <c r="F20" i="21"/>
  <c r="F21" i="21"/>
  <c r="F22" i="21"/>
  <c r="F23" i="21"/>
  <c r="F25" i="21"/>
  <c r="F24" i="21"/>
  <c r="F26" i="21"/>
  <c r="F28" i="21"/>
  <c r="F27" i="21"/>
  <c r="F29" i="21"/>
  <c r="F30" i="21"/>
  <c r="F31" i="21"/>
  <c r="F32" i="21"/>
  <c r="F33" i="21"/>
  <c r="F35" i="21"/>
  <c r="F34" i="21"/>
  <c r="F36" i="21"/>
  <c r="F37" i="21"/>
  <c r="F38" i="21"/>
  <c r="F39" i="21"/>
  <c r="F40" i="21"/>
  <c r="F41" i="21"/>
  <c r="F44" i="21"/>
  <c r="F43" i="21"/>
  <c r="F42" i="21"/>
  <c r="F45" i="21"/>
  <c r="F47" i="21"/>
  <c r="F46" i="21"/>
  <c r="F48" i="21"/>
  <c r="F52" i="21"/>
  <c r="F49" i="21"/>
  <c r="F50" i="21"/>
  <c r="F53" i="21"/>
  <c r="F56" i="21"/>
  <c r="F54" i="21"/>
  <c r="F59" i="21"/>
  <c r="F55" i="21"/>
  <c r="F57" i="21"/>
  <c r="F58" i="21"/>
  <c r="F62" i="21"/>
  <c r="F63" i="21"/>
  <c r="F61" i="21"/>
  <c r="F60" i="21"/>
  <c r="F64" i="21"/>
  <c r="F65" i="21"/>
  <c r="F66" i="21"/>
  <c r="F67" i="21"/>
  <c r="F69" i="21"/>
  <c r="F70" i="21"/>
  <c r="F71" i="21"/>
  <c r="F72" i="21"/>
  <c r="F73" i="21"/>
  <c r="F74" i="21"/>
  <c r="F75" i="21"/>
  <c r="F76" i="21"/>
  <c r="F77" i="21"/>
  <c r="F79" i="21"/>
  <c r="F78" i="21"/>
  <c r="F80" i="21"/>
  <c r="F68" i="21"/>
  <c r="F51" i="21"/>
  <c r="F5" i="21"/>
  <c r="E2" i="21"/>
  <c r="E4" i="21"/>
  <c r="E6" i="21"/>
  <c r="E3" i="21"/>
  <c r="E7" i="21"/>
  <c r="E8" i="21"/>
  <c r="E9" i="21"/>
  <c r="E10" i="21"/>
  <c r="E11" i="21"/>
  <c r="E13" i="21"/>
  <c r="E12" i="21"/>
  <c r="E14" i="21"/>
  <c r="E16" i="21"/>
  <c r="E15" i="21"/>
  <c r="E17" i="21"/>
  <c r="E18" i="21"/>
  <c r="E19" i="21"/>
  <c r="E20" i="21"/>
  <c r="E21" i="21"/>
  <c r="E22" i="21"/>
  <c r="E23" i="21"/>
  <c r="E25" i="21"/>
  <c r="E24" i="21"/>
  <c r="E26" i="21"/>
  <c r="E28" i="21"/>
  <c r="E27" i="21"/>
  <c r="E29" i="21"/>
  <c r="E30" i="21"/>
  <c r="E81" i="21"/>
  <c r="E82" i="21"/>
  <c r="E83" i="21"/>
  <c r="E84" i="21"/>
  <c r="E86" i="21"/>
  <c r="E85" i="21"/>
  <c r="E87" i="21"/>
  <c r="E88" i="21"/>
  <c r="E89" i="21"/>
  <c r="E90" i="21"/>
  <c r="E91" i="21"/>
  <c r="E92" i="21"/>
  <c r="E93" i="21"/>
  <c r="E94" i="21"/>
  <c r="E95" i="21"/>
  <c r="E96" i="21"/>
  <c r="E100" i="21"/>
  <c r="E98" i="21"/>
  <c r="E97" i="21"/>
  <c r="E101" i="21"/>
  <c r="E99" i="21"/>
  <c r="E103" i="21"/>
  <c r="E102" i="21"/>
  <c r="E105" i="21"/>
  <c r="E104" i="21"/>
  <c r="E106" i="21"/>
  <c r="E107" i="21"/>
  <c r="E108" i="21"/>
  <c r="E110" i="21"/>
  <c r="E109" i="21"/>
  <c r="E111" i="21"/>
  <c r="E112" i="21"/>
  <c r="E113" i="21"/>
  <c r="E115" i="21"/>
  <c r="E114" i="21"/>
  <c r="E116" i="21"/>
  <c r="E117" i="21"/>
  <c r="E119" i="21"/>
  <c r="E121" i="21"/>
  <c r="E120" i="21"/>
  <c r="E118" i="21"/>
  <c r="E123" i="21"/>
  <c r="E122" i="21"/>
  <c r="E124" i="21"/>
  <c r="E125" i="21"/>
  <c r="E127" i="21"/>
  <c r="E126" i="21"/>
  <c r="E129" i="21"/>
  <c r="E128" i="21"/>
  <c r="E130" i="21"/>
  <c r="E131" i="21"/>
  <c r="E5" i="21"/>
  <c r="D31" i="21"/>
  <c r="D32" i="21"/>
  <c r="D33" i="21"/>
  <c r="D35" i="21"/>
  <c r="D34" i="21"/>
  <c r="D36" i="21"/>
  <c r="D37" i="21"/>
  <c r="D38" i="21"/>
  <c r="D39" i="21"/>
  <c r="D40" i="21"/>
  <c r="D41" i="21"/>
  <c r="D44" i="21"/>
  <c r="D43" i="21"/>
  <c r="D42" i="21"/>
  <c r="D45" i="21"/>
  <c r="D47" i="21"/>
  <c r="D46" i="21"/>
  <c r="D48" i="21"/>
  <c r="D52" i="21"/>
  <c r="D49" i="21"/>
  <c r="D50" i="21"/>
  <c r="D53" i="21"/>
  <c r="D56" i="21"/>
  <c r="D54" i="21"/>
  <c r="D59" i="21"/>
  <c r="D55" i="21"/>
  <c r="D57" i="21"/>
  <c r="D58" i="21"/>
  <c r="D62" i="21"/>
  <c r="D63" i="21"/>
  <c r="D61" i="21"/>
  <c r="D60" i="21"/>
  <c r="D64" i="21"/>
  <c r="D65" i="21"/>
  <c r="D66" i="21"/>
  <c r="D67" i="21"/>
  <c r="D69" i="21"/>
  <c r="D70" i="21"/>
  <c r="D71" i="21"/>
  <c r="D72" i="21"/>
  <c r="D73" i="21"/>
  <c r="D74" i="21"/>
  <c r="D75" i="21"/>
  <c r="D76" i="21"/>
  <c r="D77" i="21"/>
  <c r="D79" i="21"/>
  <c r="D78" i="21"/>
  <c r="D80" i="21"/>
  <c r="D68" i="21"/>
  <c r="D51" i="21"/>
  <c r="D81" i="21"/>
  <c r="D82" i="21"/>
  <c r="D83" i="21"/>
  <c r="D84" i="21"/>
  <c r="D86" i="21"/>
  <c r="D85" i="21"/>
  <c r="D87" i="21"/>
  <c r="D88" i="21"/>
  <c r="D89" i="21"/>
  <c r="D90" i="21"/>
  <c r="D91" i="21"/>
  <c r="D92" i="21"/>
  <c r="D93" i="21"/>
  <c r="D94" i="21"/>
  <c r="D95" i="21"/>
  <c r="D96" i="21"/>
  <c r="D100" i="21"/>
  <c r="D98" i="21"/>
  <c r="D97" i="21"/>
  <c r="D101" i="21"/>
  <c r="D99" i="21"/>
  <c r="D103" i="21"/>
  <c r="D102" i="21"/>
  <c r="D105" i="21"/>
  <c r="D104" i="21"/>
  <c r="D106" i="21"/>
  <c r="D107" i="21"/>
  <c r="D108" i="21"/>
  <c r="D110" i="21"/>
  <c r="D109" i="21"/>
  <c r="D111" i="21"/>
  <c r="D112" i="21"/>
  <c r="D113" i="21"/>
  <c r="D115" i="21"/>
  <c r="D114" i="21"/>
  <c r="D116" i="21"/>
  <c r="D117" i="21"/>
  <c r="D119" i="21"/>
  <c r="D121" i="21"/>
  <c r="D120" i="21"/>
  <c r="D118" i="21"/>
  <c r="D123" i="21"/>
  <c r="D122" i="21"/>
  <c r="D124" i="21"/>
  <c r="D125" i="21"/>
  <c r="D127" i="21"/>
  <c r="D126" i="21"/>
  <c r="D129" i="21"/>
  <c r="D128" i="21"/>
  <c r="D130" i="21"/>
  <c r="D131" i="21"/>
  <c r="A131" i="21"/>
  <c r="A130" i="21"/>
  <c r="A128" i="21"/>
  <c r="A129" i="21"/>
  <c r="A126" i="21"/>
  <c r="A127" i="21"/>
  <c r="A125" i="21"/>
  <c r="A124" i="21"/>
  <c r="A122" i="21"/>
  <c r="A123" i="21"/>
  <c r="A118" i="21"/>
  <c r="A120" i="21"/>
  <c r="A121" i="21"/>
  <c r="A119" i="21"/>
  <c r="A117" i="21"/>
  <c r="A116" i="21"/>
  <c r="A114" i="21"/>
  <c r="A115" i="21"/>
  <c r="A113" i="21"/>
  <c r="A112" i="21"/>
  <c r="A111" i="21"/>
  <c r="A109" i="21"/>
  <c r="A110" i="21"/>
  <c r="A108" i="21"/>
  <c r="A107" i="21"/>
  <c r="A106" i="21"/>
  <c r="A104" i="21"/>
  <c r="A105" i="21"/>
  <c r="A102" i="21"/>
  <c r="A103" i="21"/>
  <c r="A99" i="21"/>
  <c r="A101" i="21"/>
  <c r="A97" i="21"/>
  <c r="A98" i="21"/>
  <c r="A100" i="21"/>
  <c r="A96" i="21"/>
  <c r="A95" i="21"/>
  <c r="A94" i="21"/>
  <c r="A93" i="21"/>
  <c r="A92" i="21"/>
  <c r="A91" i="21"/>
  <c r="A90" i="21"/>
  <c r="A89" i="21"/>
  <c r="A88" i="21"/>
  <c r="A87" i="21"/>
  <c r="A85" i="21"/>
  <c r="A86" i="21"/>
  <c r="A84" i="21"/>
  <c r="A83" i="21"/>
  <c r="A82" i="21"/>
  <c r="A81" i="21"/>
  <c r="A51" i="21"/>
  <c r="A68" i="21"/>
  <c r="A80" i="21"/>
  <c r="A78" i="21"/>
  <c r="A79" i="21"/>
  <c r="A77" i="21"/>
  <c r="A76" i="21"/>
  <c r="A75" i="21"/>
  <c r="A74" i="21"/>
  <c r="A73" i="21"/>
  <c r="A72" i="21"/>
  <c r="A71" i="21"/>
  <c r="A70" i="21"/>
  <c r="A69" i="21"/>
  <c r="A67" i="21"/>
  <c r="A66" i="21"/>
  <c r="A65" i="21"/>
  <c r="A64" i="21"/>
  <c r="A60" i="21"/>
  <c r="A61" i="21"/>
  <c r="A63" i="21"/>
  <c r="A62" i="21"/>
  <c r="A58" i="21"/>
  <c r="A57" i="21"/>
  <c r="A55" i="21"/>
  <c r="A59" i="21"/>
  <c r="A54" i="21"/>
  <c r="A56" i="21"/>
  <c r="A53" i="21"/>
  <c r="A50" i="21"/>
  <c r="A49" i="21"/>
  <c r="A52" i="21"/>
  <c r="A48" i="21"/>
  <c r="A46" i="21"/>
  <c r="A47" i="21"/>
  <c r="A45" i="21"/>
  <c r="A42" i="21"/>
  <c r="A43" i="21"/>
  <c r="A44" i="21"/>
  <c r="A41" i="21"/>
  <c r="A40" i="21"/>
  <c r="A39" i="21"/>
  <c r="A38" i="21"/>
  <c r="A37" i="21"/>
  <c r="A36" i="21"/>
  <c r="A34" i="21"/>
  <c r="A35" i="21"/>
  <c r="A33" i="21"/>
  <c r="A32" i="21"/>
  <c r="A31" i="21"/>
  <c r="A30" i="21"/>
  <c r="A29" i="21"/>
  <c r="A27" i="21"/>
  <c r="A26" i="21"/>
  <c r="A24" i="21"/>
  <c r="A25" i="21"/>
  <c r="A23" i="21"/>
  <c r="A22" i="21"/>
  <c r="A21" i="21"/>
  <c r="A19" i="21"/>
  <c r="A18" i="21"/>
  <c r="A17" i="21"/>
  <c r="A15" i="21"/>
  <c r="A16" i="21"/>
  <c r="A14" i="21"/>
  <c r="A12" i="21"/>
  <c r="A13" i="21"/>
  <c r="A11" i="21"/>
  <c r="A10" i="21"/>
  <c r="A9" i="21"/>
  <c r="A8" i="21"/>
  <c r="A7" i="21"/>
  <c r="A3" i="21"/>
  <c r="A6" i="21"/>
  <c r="A4" i="21"/>
  <c r="A2" i="21"/>
  <c r="A5" i="21"/>
  <c r="J151" i="17" l="1"/>
  <c r="A55" i="18"/>
  <c r="D55" i="18"/>
  <c r="J132" i="4" l="1"/>
  <c r="J114" i="4"/>
  <c r="J95" i="4"/>
  <c r="S110" i="4" l="1"/>
  <c r="S111" i="4"/>
  <c r="S112" i="4"/>
  <c r="S113" i="4"/>
  <c r="S114" i="4"/>
  <c r="S115" i="4"/>
  <c r="S116" i="4"/>
  <c r="S117" i="4"/>
  <c r="S118" i="4"/>
  <c r="S119" i="4"/>
  <c r="S120" i="4"/>
  <c r="S121" i="4"/>
  <c r="S122" i="4"/>
  <c r="S123" i="4"/>
  <c r="S124" i="4"/>
  <c r="S125" i="4"/>
  <c r="S126" i="4"/>
  <c r="S127" i="4"/>
  <c r="S128" i="4"/>
  <c r="S129" i="4"/>
  <c r="S130" i="4"/>
  <c r="S131" i="4"/>
  <c r="S132" i="4"/>
  <c r="S133" i="4"/>
  <c r="S82" i="4"/>
  <c r="S83" i="4"/>
  <c r="S84" i="4"/>
  <c r="S85" i="4"/>
  <c r="S86" i="4"/>
  <c r="S87" i="4"/>
  <c r="S88" i="4"/>
  <c r="S89" i="4"/>
  <c r="S90" i="4"/>
  <c r="S91" i="4"/>
  <c r="S92" i="4"/>
  <c r="S93" i="4"/>
  <c r="S94" i="4"/>
  <c r="S95" i="4"/>
  <c r="S96" i="4"/>
  <c r="S97" i="4"/>
  <c r="S98" i="4"/>
  <c r="S99" i="4"/>
  <c r="S100" i="4"/>
  <c r="S101" i="4"/>
  <c r="S102" i="4"/>
  <c r="S103" i="4"/>
  <c r="S104" i="4"/>
  <c r="S105" i="4"/>
  <c r="S106" i="4"/>
  <c r="S107" i="4"/>
  <c r="S108" i="4"/>
  <c r="S109" i="4"/>
  <c r="S81" i="4"/>
  <c r="S80" i="4"/>
  <c r="S79" i="4"/>
  <c r="S48" i="4"/>
  <c r="S49" i="4"/>
  <c r="S50" i="4"/>
  <c r="S51" i="4"/>
  <c r="S52" i="4"/>
  <c r="S53" i="4"/>
  <c r="S54" i="4"/>
  <c r="S55" i="4"/>
  <c r="S56" i="4"/>
  <c r="S57" i="4"/>
  <c r="S58" i="4"/>
  <c r="S59" i="4"/>
  <c r="S60" i="4"/>
  <c r="S61" i="4"/>
  <c r="S62" i="4"/>
  <c r="S63" i="4"/>
  <c r="S64" i="4"/>
  <c r="S65" i="4"/>
  <c r="S66" i="4"/>
  <c r="S67" i="4"/>
  <c r="S68" i="4"/>
  <c r="S69" i="4"/>
  <c r="S70" i="4"/>
  <c r="S71" i="4"/>
  <c r="S72" i="4"/>
  <c r="S73" i="4"/>
  <c r="S74" i="4"/>
  <c r="S75" i="4"/>
  <c r="S76" i="4"/>
  <c r="S77" i="4"/>
  <c r="S47" i="4"/>
  <c r="S32" i="4"/>
  <c r="S33" i="4"/>
  <c r="S34" i="4"/>
  <c r="S35" i="4"/>
  <c r="S36" i="4"/>
  <c r="S37" i="4"/>
  <c r="S38" i="4"/>
  <c r="S39" i="4"/>
  <c r="S40" i="4"/>
  <c r="S41" i="4"/>
  <c r="S42" i="4"/>
  <c r="S43" i="4"/>
  <c r="S44" i="4"/>
  <c r="S45" i="4"/>
  <c r="S31" i="4"/>
  <c r="S16" i="4"/>
  <c r="S17" i="4"/>
  <c r="S18" i="4"/>
  <c r="S19" i="4"/>
  <c r="S20" i="4"/>
  <c r="S21" i="4"/>
  <c r="S22" i="4"/>
  <c r="S23" i="4"/>
  <c r="S24" i="4"/>
  <c r="S25" i="4"/>
  <c r="S26" i="4"/>
  <c r="S27" i="4"/>
  <c r="S28" i="4"/>
  <c r="S29" i="4"/>
  <c r="S30" i="4"/>
  <c r="S15" i="4"/>
  <c r="S14" i="4"/>
  <c r="S12" i="4"/>
  <c r="S13" i="4"/>
  <c r="S10" i="4"/>
  <c r="S11" i="4"/>
  <c r="S9" i="4"/>
  <c r="S8" i="4"/>
  <c r="S7" i="4"/>
  <c r="S6" i="4"/>
  <c r="S4" i="4"/>
  <c r="S5" i="4"/>
  <c r="AW4" i="4"/>
  <c r="AW5" i="4"/>
  <c r="N82" i="4" l="1"/>
  <c r="O82" i="4"/>
  <c r="P82" i="4"/>
  <c r="N83" i="4"/>
  <c r="O83" i="4"/>
  <c r="P83" i="4"/>
  <c r="N84" i="4"/>
  <c r="O84" i="4"/>
  <c r="P84" i="4"/>
  <c r="N85" i="4"/>
  <c r="O85" i="4"/>
  <c r="P85" i="4"/>
  <c r="N86" i="4"/>
  <c r="O86" i="4"/>
  <c r="P86" i="4"/>
  <c r="N87" i="4"/>
  <c r="O87" i="4"/>
  <c r="P87" i="4"/>
  <c r="N88" i="4"/>
  <c r="O88" i="4"/>
  <c r="P88" i="4"/>
  <c r="N89" i="4"/>
  <c r="O89" i="4"/>
  <c r="P89" i="4"/>
  <c r="N90" i="4"/>
  <c r="O90" i="4"/>
  <c r="P90" i="4"/>
  <c r="N91" i="4"/>
  <c r="O91" i="4"/>
  <c r="P91" i="4"/>
  <c r="N92" i="4"/>
  <c r="O92" i="4"/>
  <c r="P92" i="4"/>
  <c r="N93" i="4"/>
  <c r="O93" i="4"/>
  <c r="P93" i="4"/>
  <c r="N94" i="4"/>
  <c r="O94" i="4"/>
  <c r="P94" i="4"/>
  <c r="N95" i="4"/>
  <c r="O95" i="4"/>
  <c r="P95" i="4"/>
  <c r="N96" i="4"/>
  <c r="O96" i="4"/>
  <c r="P96" i="4"/>
  <c r="N97" i="4"/>
  <c r="O97" i="4"/>
  <c r="P97" i="4"/>
  <c r="N98" i="4"/>
  <c r="O98" i="4"/>
  <c r="P98" i="4"/>
  <c r="N99" i="4"/>
  <c r="O99" i="4"/>
  <c r="P99" i="4"/>
  <c r="N100" i="4"/>
  <c r="O100" i="4"/>
  <c r="P100" i="4"/>
  <c r="N101" i="4"/>
  <c r="O101" i="4"/>
  <c r="P101" i="4"/>
  <c r="N102" i="4"/>
  <c r="O102" i="4"/>
  <c r="P102" i="4"/>
  <c r="N103" i="4"/>
  <c r="O103" i="4"/>
  <c r="P103" i="4"/>
  <c r="N104" i="4"/>
  <c r="O104" i="4"/>
  <c r="P104" i="4"/>
  <c r="N105" i="4"/>
  <c r="O105" i="4"/>
  <c r="P105" i="4"/>
  <c r="N106" i="4"/>
  <c r="O106" i="4"/>
  <c r="P106" i="4"/>
  <c r="N107" i="4"/>
  <c r="O107" i="4"/>
  <c r="P107" i="4"/>
  <c r="N108" i="4"/>
  <c r="O108" i="4"/>
  <c r="P108" i="4"/>
  <c r="N109" i="4"/>
  <c r="O109" i="4"/>
  <c r="P109" i="4"/>
  <c r="N110" i="4"/>
  <c r="O110" i="4"/>
  <c r="P110" i="4"/>
  <c r="N111" i="4"/>
  <c r="O111" i="4"/>
  <c r="P111" i="4"/>
  <c r="N112" i="4"/>
  <c r="O112" i="4"/>
  <c r="P112" i="4"/>
  <c r="N113" i="4"/>
  <c r="O113" i="4"/>
  <c r="P113" i="4"/>
  <c r="N114" i="4"/>
  <c r="O114" i="4"/>
  <c r="P114" i="4"/>
  <c r="N115" i="4"/>
  <c r="O115" i="4"/>
  <c r="P115" i="4"/>
  <c r="N116" i="4"/>
  <c r="O116" i="4"/>
  <c r="P116" i="4"/>
  <c r="N117" i="4"/>
  <c r="O117" i="4"/>
  <c r="P117" i="4"/>
  <c r="N118" i="4"/>
  <c r="O118" i="4"/>
  <c r="P118" i="4"/>
  <c r="N119" i="4"/>
  <c r="O119" i="4"/>
  <c r="P119" i="4"/>
  <c r="N120" i="4"/>
  <c r="O120" i="4"/>
  <c r="P120" i="4"/>
  <c r="N121" i="4"/>
  <c r="O121" i="4"/>
  <c r="P121" i="4"/>
  <c r="N122" i="4"/>
  <c r="O122" i="4"/>
  <c r="P122" i="4"/>
  <c r="N123" i="4"/>
  <c r="O123" i="4"/>
  <c r="P123" i="4"/>
  <c r="N124" i="4"/>
  <c r="O124" i="4"/>
  <c r="P124" i="4"/>
  <c r="N125" i="4"/>
  <c r="O125" i="4"/>
  <c r="P125" i="4"/>
  <c r="N126" i="4"/>
  <c r="O126" i="4"/>
  <c r="P126" i="4"/>
  <c r="N127" i="4"/>
  <c r="O127" i="4"/>
  <c r="P127" i="4"/>
  <c r="N128" i="4"/>
  <c r="O128" i="4"/>
  <c r="P128" i="4"/>
  <c r="N129" i="4"/>
  <c r="O129" i="4"/>
  <c r="P129" i="4"/>
  <c r="N130" i="4"/>
  <c r="O130" i="4"/>
  <c r="P130" i="4"/>
  <c r="N131" i="4"/>
  <c r="O131" i="4"/>
  <c r="P131" i="4"/>
  <c r="N132" i="4"/>
  <c r="O132" i="4"/>
  <c r="P132" i="4"/>
  <c r="N133" i="4"/>
  <c r="O133" i="4"/>
  <c r="P133" i="4"/>
  <c r="P81" i="4"/>
  <c r="O81" i="4"/>
  <c r="N81" i="4"/>
  <c r="N32" i="4"/>
  <c r="O32" i="4"/>
  <c r="P32" i="4"/>
  <c r="N33" i="4"/>
  <c r="O33" i="4"/>
  <c r="P33" i="4"/>
  <c r="N34" i="4"/>
  <c r="O34" i="4"/>
  <c r="P34" i="4"/>
  <c r="N35" i="4"/>
  <c r="O35" i="4"/>
  <c r="P35" i="4"/>
  <c r="N36" i="4"/>
  <c r="O36" i="4"/>
  <c r="P36" i="4"/>
  <c r="N37" i="4"/>
  <c r="O37" i="4"/>
  <c r="P37" i="4"/>
  <c r="N38" i="4"/>
  <c r="O38" i="4"/>
  <c r="P38" i="4"/>
  <c r="N39" i="4"/>
  <c r="O39" i="4"/>
  <c r="P39" i="4"/>
  <c r="N40" i="4"/>
  <c r="O40" i="4"/>
  <c r="P40" i="4"/>
  <c r="N41" i="4"/>
  <c r="O41" i="4"/>
  <c r="P41" i="4"/>
  <c r="N42" i="4"/>
  <c r="O42" i="4"/>
  <c r="P42" i="4"/>
  <c r="N43" i="4"/>
  <c r="O43" i="4"/>
  <c r="P43" i="4"/>
  <c r="N44" i="4"/>
  <c r="O44" i="4"/>
  <c r="P44" i="4"/>
  <c r="N45" i="4"/>
  <c r="O45" i="4"/>
  <c r="P45" i="4"/>
  <c r="N46" i="4"/>
  <c r="O46" i="4"/>
  <c r="P46" i="4"/>
  <c r="N47" i="4"/>
  <c r="O47" i="4"/>
  <c r="P47" i="4"/>
  <c r="N48" i="4"/>
  <c r="O48" i="4"/>
  <c r="P48" i="4"/>
  <c r="N49" i="4"/>
  <c r="O49" i="4"/>
  <c r="P49" i="4"/>
  <c r="N50" i="4"/>
  <c r="O50" i="4"/>
  <c r="P50" i="4"/>
  <c r="N51" i="4"/>
  <c r="O51" i="4"/>
  <c r="P51" i="4"/>
  <c r="N52" i="4"/>
  <c r="O52" i="4"/>
  <c r="P52" i="4"/>
  <c r="N53" i="4"/>
  <c r="O53" i="4"/>
  <c r="P53" i="4"/>
  <c r="N54" i="4"/>
  <c r="O54" i="4"/>
  <c r="P54" i="4"/>
  <c r="N55" i="4"/>
  <c r="O55" i="4"/>
  <c r="P55" i="4"/>
  <c r="N56" i="4"/>
  <c r="O56" i="4"/>
  <c r="P56" i="4"/>
  <c r="N57" i="4"/>
  <c r="O57" i="4"/>
  <c r="P57" i="4"/>
  <c r="N58" i="4"/>
  <c r="O58" i="4"/>
  <c r="P58" i="4"/>
  <c r="N59" i="4"/>
  <c r="O59" i="4"/>
  <c r="P59" i="4"/>
  <c r="N60" i="4"/>
  <c r="O60" i="4"/>
  <c r="P60" i="4"/>
  <c r="N61" i="4"/>
  <c r="O61" i="4"/>
  <c r="P61" i="4"/>
  <c r="N62" i="4"/>
  <c r="O62" i="4"/>
  <c r="P62" i="4"/>
  <c r="N63" i="4"/>
  <c r="O63" i="4"/>
  <c r="P63" i="4"/>
  <c r="N64" i="4"/>
  <c r="O64" i="4"/>
  <c r="P64" i="4"/>
  <c r="N65" i="4"/>
  <c r="O65" i="4"/>
  <c r="P65" i="4"/>
  <c r="N66" i="4"/>
  <c r="O66" i="4"/>
  <c r="P66" i="4"/>
  <c r="N67" i="4"/>
  <c r="O67" i="4"/>
  <c r="P67" i="4"/>
  <c r="N68" i="4"/>
  <c r="O68" i="4"/>
  <c r="P68" i="4"/>
  <c r="N69" i="4"/>
  <c r="O69" i="4"/>
  <c r="P69" i="4"/>
  <c r="N70" i="4"/>
  <c r="O70" i="4"/>
  <c r="P70" i="4"/>
  <c r="N71" i="4"/>
  <c r="O71" i="4"/>
  <c r="P71" i="4"/>
  <c r="N72" i="4"/>
  <c r="O72" i="4"/>
  <c r="P72" i="4"/>
  <c r="N73" i="4"/>
  <c r="O73" i="4"/>
  <c r="P73" i="4"/>
  <c r="N74" i="4"/>
  <c r="O74" i="4"/>
  <c r="P74" i="4"/>
  <c r="N75" i="4"/>
  <c r="O75" i="4"/>
  <c r="P75" i="4"/>
  <c r="N76" i="4"/>
  <c r="O76" i="4"/>
  <c r="P76" i="4"/>
  <c r="N77" i="4"/>
  <c r="O77" i="4"/>
  <c r="P77" i="4"/>
  <c r="N78" i="4"/>
  <c r="O78" i="4"/>
  <c r="P78" i="4"/>
  <c r="N79" i="4"/>
  <c r="O79" i="4"/>
  <c r="P79" i="4"/>
  <c r="N80" i="4"/>
  <c r="O80" i="4"/>
  <c r="P80" i="4"/>
  <c r="P31" i="4"/>
  <c r="O31" i="4"/>
  <c r="N31" i="4"/>
  <c r="N3" i="4"/>
  <c r="O3" i="4"/>
  <c r="P3" i="4"/>
  <c r="N4" i="4"/>
  <c r="O4" i="4"/>
  <c r="P4" i="4"/>
  <c r="N5" i="4"/>
  <c r="O5" i="4"/>
  <c r="P5" i="4"/>
  <c r="N6" i="4"/>
  <c r="O6" i="4"/>
  <c r="P6" i="4"/>
  <c r="N7" i="4"/>
  <c r="O7" i="4"/>
  <c r="P7" i="4"/>
  <c r="N8" i="4"/>
  <c r="O8" i="4"/>
  <c r="P8" i="4"/>
  <c r="N9" i="4"/>
  <c r="O9" i="4"/>
  <c r="P9" i="4"/>
  <c r="N10" i="4"/>
  <c r="O10" i="4"/>
  <c r="P10" i="4"/>
  <c r="N11" i="4"/>
  <c r="O11" i="4"/>
  <c r="P11" i="4"/>
  <c r="N12" i="4"/>
  <c r="O12" i="4"/>
  <c r="P12" i="4"/>
  <c r="N13" i="4"/>
  <c r="O13" i="4"/>
  <c r="P13" i="4"/>
  <c r="N14" i="4"/>
  <c r="O14" i="4"/>
  <c r="P14" i="4"/>
  <c r="N15" i="4"/>
  <c r="O15" i="4"/>
  <c r="P15" i="4"/>
  <c r="N16" i="4"/>
  <c r="O16" i="4"/>
  <c r="P16" i="4"/>
  <c r="N17" i="4"/>
  <c r="O17" i="4"/>
  <c r="P17" i="4"/>
  <c r="N18" i="4"/>
  <c r="O18" i="4"/>
  <c r="P18" i="4"/>
  <c r="N19" i="4"/>
  <c r="O19" i="4"/>
  <c r="P19" i="4"/>
  <c r="N20" i="4"/>
  <c r="O20" i="4"/>
  <c r="P20" i="4"/>
  <c r="N21" i="4"/>
  <c r="O21" i="4"/>
  <c r="P21" i="4"/>
  <c r="N22" i="4"/>
  <c r="O22" i="4"/>
  <c r="P22" i="4"/>
  <c r="N23" i="4"/>
  <c r="O23" i="4"/>
  <c r="P23" i="4"/>
  <c r="N24" i="4"/>
  <c r="O24" i="4"/>
  <c r="P24" i="4"/>
  <c r="N25" i="4"/>
  <c r="O25" i="4"/>
  <c r="P25" i="4"/>
  <c r="N26" i="4"/>
  <c r="O26" i="4"/>
  <c r="P26" i="4"/>
  <c r="N27" i="4"/>
  <c r="O27" i="4"/>
  <c r="P27" i="4"/>
  <c r="N28" i="4"/>
  <c r="O28" i="4"/>
  <c r="P28" i="4"/>
  <c r="N29" i="4"/>
  <c r="O29" i="4"/>
  <c r="P29" i="4"/>
  <c r="N30" i="4"/>
  <c r="O30" i="4"/>
  <c r="P30" i="4"/>
  <c r="P2" i="4"/>
  <c r="O2" i="4"/>
  <c r="N2" i="4"/>
  <c r="I133" i="4"/>
  <c r="I116" i="4"/>
  <c r="I117" i="4"/>
  <c r="I118" i="4"/>
  <c r="I119" i="4"/>
  <c r="I120" i="4"/>
  <c r="I121" i="4"/>
  <c r="I122" i="4"/>
  <c r="I123" i="4"/>
  <c r="I124" i="4"/>
  <c r="I125" i="4"/>
  <c r="I126" i="4"/>
  <c r="I127" i="4"/>
  <c r="I128" i="4"/>
  <c r="I129" i="4"/>
  <c r="I130" i="4"/>
  <c r="I131" i="4"/>
  <c r="I115" i="4"/>
  <c r="I111" i="4"/>
  <c r="I112" i="4"/>
  <c r="I113" i="4"/>
  <c r="I110" i="4"/>
  <c r="I97" i="4"/>
  <c r="I98" i="4"/>
  <c r="I99" i="4"/>
  <c r="I100" i="4"/>
  <c r="I101" i="4"/>
  <c r="I102" i="4"/>
  <c r="I103" i="4"/>
  <c r="I104" i="4"/>
  <c r="I105" i="4"/>
  <c r="I106" i="4"/>
  <c r="I107" i="4"/>
  <c r="I108" i="4"/>
  <c r="I109" i="4"/>
  <c r="I96" i="4"/>
  <c r="I83" i="4"/>
  <c r="I84" i="4"/>
  <c r="I85" i="4"/>
  <c r="I86" i="4"/>
  <c r="I87" i="4"/>
  <c r="I88" i="4"/>
  <c r="I89" i="4"/>
  <c r="I90" i="4"/>
  <c r="I91" i="4"/>
  <c r="I92" i="4"/>
  <c r="I93" i="4"/>
  <c r="I94" i="4"/>
  <c r="I82" i="4"/>
  <c r="I81" i="4"/>
  <c r="I80" i="4"/>
  <c r="I79"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32" i="4"/>
  <c r="I31" i="4"/>
  <c r="I4" i="4"/>
  <c r="I5" i="4"/>
  <c r="I6" i="4"/>
  <c r="I7" i="4"/>
  <c r="I8" i="4"/>
  <c r="I9" i="4"/>
  <c r="I10" i="4"/>
  <c r="I11" i="4"/>
  <c r="I12" i="4"/>
  <c r="I13" i="4"/>
  <c r="I14" i="4"/>
  <c r="I15" i="4"/>
  <c r="I16" i="4"/>
  <c r="I17" i="4"/>
  <c r="I18" i="4"/>
  <c r="I19" i="4"/>
  <c r="I20" i="4"/>
  <c r="I21" i="4"/>
  <c r="I22" i="4"/>
  <c r="I23" i="4"/>
  <c r="I24" i="4"/>
  <c r="I25" i="4"/>
  <c r="I26" i="4"/>
  <c r="I27" i="4"/>
  <c r="I28" i="4"/>
  <c r="I29" i="4"/>
  <c r="I30" i="4"/>
  <c r="I3" i="4"/>
  <c r="I2" i="4"/>
  <c r="G78" i="4"/>
  <c r="E4" i="12" l="1"/>
  <c r="E5" i="12"/>
  <c r="E6" i="12"/>
  <c r="E7" i="12"/>
  <c r="E8" i="12"/>
  <c r="E9" i="12"/>
  <c r="E10" i="12"/>
  <c r="E11" i="12"/>
  <c r="E12" i="12"/>
  <c r="E116" i="4" s="1"/>
  <c r="E13" i="12"/>
  <c r="E87" i="4" s="1"/>
  <c r="E14" i="12"/>
  <c r="E37" i="4" s="1"/>
  <c r="E15" i="12"/>
  <c r="D29" i="4" l="1"/>
  <c r="D8" i="18" l="1"/>
  <c r="D20" i="18"/>
  <c r="D30" i="18"/>
  <c r="D28" i="18"/>
  <c r="D6" i="18"/>
  <c r="D4" i="18"/>
  <c r="D22" i="18"/>
  <c r="D5" i="18"/>
  <c r="D24" i="18"/>
  <c r="D25" i="18"/>
  <c r="D27" i="18"/>
  <c r="D21" i="18"/>
  <c r="D23" i="18"/>
  <c r="D15" i="18"/>
  <c r="D10" i="18"/>
  <c r="D18" i="18"/>
  <c r="D9" i="18"/>
  <c r="D16" i="18"/>
  <c r="D11" i="18"/>
  <c r="D2" i="18"/>
  <c r="D29" i="18"/>
  <c r="D26" i="18"/>
  <c r="D3" i="18"/>
  <c r="D19" i="18"/>
  <c r="D12" i="18"/>
  <c r="D17" i="18"/>
  <c r="D7" i="18"/>
  <c r="D14" i="18"/>
  <c r="D44" i="18"/>
  <c r="D64" i="18"/>
  <c r="D37" i="18"/>
  <c r="D71" i="18"/>
  <c r="D76" i="18"/>
  <c r="D61" i="18"/>
  <c r="D77" i="18"/>
  <c r="D54" i="18"/>
  <c r="D58" i="18"/>
  <c r="D80" i="18"/>
  <c r="D74" i="18"/>
  <c r="D79" i="18"/>
  <c r="D38" i="18"/>
  <c r="D68" i="18"/>
  <c r="D70" i="18"/>
  <c r="D49" i="18"/>
  <c r="D62" i="18"/>
  <c r="D36" i="18"/>
  <c r="D50" i="18"/>
  <c r="D83" i="18"/>
  <c r="D65" i="18"/>
  <c r="D73" i="18"/>
  <c r="D72" i="18"/>
  <c r="D75" i="18"/>
  <c r="D85" i="18"/>
  <c r="D67" i="18"/>
  <c r="D40" i="18"/>
  <c r="D41" i="18"/>
  <c r="D53" i="18"/>
  <c r="D60" i="18"/>
  <c r="D47" i="18"/>
  <c r="D39" i="18"/>
  <c r="D69" i="18"/>
  <c r="D46" i="18"/>
  <c r="D57" i="18"/>
  <c r="D84" i="18"/>
  <c r="D63" i="18"/>
  <c r="D81" i="18"/>
  <c r="D43" i="18"/>
  <c r="D78" i="18"/>
  <c r="D52" i="18"/>
  <c r="D51" i="18"/>
  <c r="D48" i="18"/>
  <c r="D45" i="18"/>
  <c r="D82" i="18"/>
  <c r="D42" i="18"/>
  <c r="D66" i="18"/>
  <c r="D59" i="18"/>
  <c r="D56" i="18"/>
  <c r="D120" i="18"/>
  <c r="D100" i="18"/>
  <c r="D121" i="18"/>
  <c r="D112" i="18"/>
  <c r="D106" i="18"/>
  <c r="D135" i="18"/>
  <c r="D125" i="18"/>
  <c r="D126" i="18"/>
  <c r="D94" i="18"/>
  <c r="D108" i="18"/>
  <c r="D91" i="18"/>
  <c r="D101" i="18"/>
  <c r="D118" i="18"/>
  <c r="D105" i="18"/>
  <c r="D134" i="18"/>
  <c r="D110" i="18"/>
  <c r="D139" i="18"/>
  <c r="D127" i="18"/>
  <c r="D130" i="18"/>
  <c r="D115" i="18"/>
  <c r="D137" i="18"/>
  <c r="D117" i="18"/>
  <c r="D131" i="18"/>
  <c r="D93" i="18"/>
  <c r="D98" i="18"/>
  <c r="D107" i="18"/>
  <c r="D123" i="18"/>
  <c r="D116" i="18"/>
  <c r="D103" i="18"/>
  <c r="D119" i="18"/>
  <c r="D113" i="18"/>
  <c r="D99" i="18"/>
  <c r="D133" i="18"/>
  <c r="D141" i="18"/>
  <c r="D95" i="18"/>
  <c r="D129" i="18"/>
  <c r="D128" i="18"/>
  <c r="D124" i="18"/>
  <c r="D122" i="18"/>
  <c r="D109" i="18"/>
  <c r="D92" i="18"/>
  <c r="D136" i="18"/>
  <c r="D138" i="18"/>
  <c r="D142" i="18"/>
  <c r="D104" i="18"/>
  <c r="D102" i="18"/>
  <c r="D132" i="18"/>
  <c r="D97" i="18"/>
  <c r="D140" i="18"/>
  <c r="D96" i="18"/>
  <c r="D114" i="18"/>
  <c r="D143" i="18"/>
  <c r="D111" i="18"/>
  <c r="D13" i="18"/>
  <c r="A11" i="18"/>
  <c r="A15" i="18"/>
  <c r="A19" i="18"/>
  <c r="A30" i="18"/>
  <c r="A25" i="18"/>
  <c r="A20" i="18"/>
  <c r="A18" i="18"/>
  <c r="A12" i="18"/>
  <c r="A3" i="18"/>
  <c r="A7" i="18"/>
  <c r="A2" i="18"/>
  <c r="A21" i="18"/>
  <c r="A4" i="18"/>
  <c r="A24" i="18"/>
  <c r="A23" i="18"/>
  <c r="A29" i="18"/>
  <c r="A17" i="18"/>
  <c r="A28" i="18"/>
  <c r="A13" i="18"/>
  <c r="A6" i="18"/>
  <c r="A27" i="18"/>
  <c r="A22" i="18"/>
  <c r="A8" i="18"/>
  <c r="A26" i="18"/>
  <c r="A14" i="18"/>
  <c r="A5" i="18"/>
  <c r="A10" i="18"/>
  <c r="A9" i="18"/>
  <c r="A40" i="18"/>
  <c r="A69" i="18"/>
  <c r="A43" i="18"/>
  <c r="A74" i="18"/>
  <c r="A71" i="18"/>
  <c r="A61" i="18"/>
  <c r="A76" i="18"/>
  <c r="A64" i="18"/>
  <c r="A85" i="18"/>
  <c r="A81" i="18"/>
  <c r="A75" i="18"/>
  <c r="A65" i="18"/>
  <c r="A80" i="18"/>
  <c r="A38" i="18"/>
  <c r="A70" i="18"/>
  <c r="A47" i="18"/>
  <c r="A63" i="18"/>
  <c r="A36" i="18"/>
  <c r="A52" i="18"/>
  <c r="A79" i="18"/>
  <c r="A54" i="18"/>
  <c r="A67" i="18"/>
  <c r="A68" i="18"/>
  <c r="A72" i="18"/>
  <c r="A84" i="18"/>
  <c r="A53" i="18"/>
  <c r="A45" i="18"/>
  <c r="A51" i="18"/>
  <c r="A48" i="18"/>
  <c r="A56" i="18"/>
  <c r="A50" i="18"/>
  <c r="A42" i="18"/>
  <c r="A78" i="18"/>
  <c r="A39" i="18"/>
  <c r="A57" i="18"/>
  <c r="A83" i="18"/>
  <c r="A62" i="18"/>
  <c r="A77" i="18"/>
  <c r="A46" i="18"/>
  <c r="A73" i="18"/>
  <c r="A49" i="18"/>
  <c r="A41" i="18"/>
  <c r="A58" i="18"/>
  <c r="A37" i="18"/>
  <c r="A82" i="18"/>
  <c r="A44" i="18"/>
  <c r="A66" i="18"/>
  <c r="A59" i="18"/>
  <c r="A60" i="18"/>
  <c r="A121" i="18"/>
  <c r="A96" i="18"/>
  <c r="A119" i="18"/>
  <c r="A108" i="18"/>
  <c r="A103" i="18"/>
  <c r="A106" i="18"/>
  <c r="A123" i="18"/>
  <c r="A125" i="18"/>
  <c r="A93" i="18"/>
  <c r="A112" i="18"/>
  <c r="A91" i="18"/>
  <c r="A104" i="18"/>
  <c r="A116" i="18"/>
  <c r="A97" i="18"/>
  <c r="A137" i="18"/>
  <c r="A113" i="18"/>
  <c r="A140" i="18"/>
  <c r="A128" i="18"/>
  <c r="A135" i="18"/>
  <c r="A115" i="18"/>
  <c r="A136" i="18"/>
  <c r="A131" i="18"/>
  <c r="A138" i="18"/>
  <c r="A102" i="18"/>
  <c r="A101" i="18"/>
  <c r="A109" i="18"/>
  <c r="A126" i="18"/>
  <c r="A111" i="18"/>
  <c r="A99" i="18"/>
  <c r="A120" i="18"/>
  <c r="A107" i="18"/>
  <c r="A98" i="18"/>
  <c r="A124" i="18"/>
  <c r="A141" i="18"/>
  <c r="A95" i="18"/>
  <c r="A129" i="18"/>
  <c r="A130" i="18"/>
  <c r="A122" i="18"/>
  <c r="A127" i="18"/>
  <c r="A110" i="18"/>
  <c r="A92" i="18"/>
  <c r="A134" i="18"/>
  <c r="A133" i="18"/>
  <c r="A142" i="18"/>
  <c r="A105" i="18"/>
  <c r="A114" i="18"/>
  <c r="A132" i="18"/>
  <c r="A100" i="18"/>
  <c r="A139" i="18"/>
  <c r="A94" i="18"/>
  <c r="A118" i="18"/>
  <c r="A143" i="18"/>
  <c r="A117" i="18"/>
  <c r="A16" i="18"/>
  <c r="D12" i="14" l="1"/>
  <c r="D23" i="14"/>
  <c r="D28" i="14"/>
  <c r="D22" i="14"/>
  <c r="D8" i="14"/>
  <c r="D4" i="14"/>
  <c r="D27" i="14"/>
  <c r="D3" i="14"/>
  <c r="D29" i="14"/>
  <c r="D24" i="14"/>
  <c r="D30" i="14"/>
  <c r="D19" i="14"/>
  <c r="D26" i="14"/>
  <c r="D11" i="14"/>
  <c r="D14" i="14"/>
  <c r="D16" i="14"/>
  <c r="D9" i="14"/>
  <c r="D15" i="14"/>
  <c r="D17" i="14"/>
  <c r="D2" i="14"/>
  <c r="D21" i="14"/>
  <c r="D25" i="14"/>
  <c r="D5" i="14"/>
  <c r="D13" i="14"/>
  <c r="D18" i="14"/>
  <c r="D20" i="14"/>
  <c r="D6" i="14"/>
  <c r="D10" i="14"/>
  <c r="D44" i="14"/>
  <c r="D55" i="14"/>
  <c r="D36" i="14"/>
  <c r="D65" i="14"/>
  <c r="D73" i="14"/>
  <c r="D60" i="14"/>
  <c r="D75" i="14"/>
  <c r="D53" i="14"/>
  <c r="D54" i="14"/>
  <c r="D76" i="14"/>
  <c r="D69" i="14"/>
  <c r="D52" i="14"/>
  <c r="D74" i="14"/>
  <c r="D37" i="14"/>
  <c r="D66" i="14"/>
  <c r="D82" i="14"/>
  <c r="D49" i="14"/>
  <c r="D62" i="14"/>
  <c r="D34" i="14"/>
  <c r="D48" i="14"/>
  <c r="D79" i="14"/>
  <c r="D64" i="14"/>
  <c r="D67" i="14"/>
  <c r="D70" i="14"/>
  <c r="D71" i="14"/>
  <c r="D81" i="14"/>
  <c r="D68" i="14"/>
  <c r="D43" i="14"/>
  <c r="D42" i="14"/>
  <c r="D50" i="14"/>
  <c r="D63" i="14"/>
  <c r="D38" i="14"/>
  <c r="D35" i="14"/>
  <c r="D61" i="14"/>
  <c r="D40" i="14"/>
  <c r="D59" i="14"/>
  <c r="D80" i="14"/>
  <c r="D58" i="14"/>
  <c r="D77" i="14"/>
  <c r="D46" i="14"/>
  <c r="D72" i="14"/>
  <c r="D51" i="14"/>
  <c r="D41" i="14"/>
  <c r="D47" i="14"/>
  <c r="D45" i="14"/>
  <c r="D78" i="14"/>
  <c r="D39" i="14"/>
  <c r="D83" i="14"/>
  <c r="D57" i="14"/>
  <c r="D56" i="14"/>
  <c r="D120" i="14"/>
  <c r="D97" i="14"/>
  <c r="D119" i="14"/>
  <c r="D109" i="14"/>
  <c r="D106" i="14"/>
  <c r="D132" i="14"/>
  <c r="D118" i="14"/>
  <c r="D123" i="14"/>
  <c r="D90" i="14"/>
  <c r="D108" i="14"/>
  <c r="D87" i="14"/>
  <c r="D98" i="14"/>
  <c r="D116" i="14"/>
  <c r="D107" i="14"/>
  <c r="D138" i="14"/>
  <c r="D105" i="14"/>
  <c r="D131" i="14"/>
  <c r="D125" i="14"/>
  <c r="D126" i="14"/>
  <c r="D113" i="14"/>
  <c r="D134" i="14"/>
  <c r="D110" i="14"/>
  <c r="D128" i="14"/>
  <c r="D89" i="14"/>
  <c r="D94" i="14"/>
  <c r="D100" i="14"/>
  <c r="D121" i="14"/>
  <c r="D112" i="14"/>
  <c r="D101" i="14"/>
  <c r="D115" i="14"/>
  <c r="D111" i="14"/>
  <c r="D99" i="14"/>
  <c r="D130" i="14"/>
  <c r="D91" i="14"/>
  <c r="D127" i="14"/>
  <c r="D124" i="14"/>
  <c r="D122" i="14"/>
  <c r="D117" i="14"/>
  <c r="D102" i="14"/>
  <c r="D88" i="14"/>
  <c r="D133" i="14"/>
  <c r="D135" i="14"/>
  <c r="D137" i="14"/>
  <c r="D104" i="14"/>
  <c r="D96" i="14"/>
  <c r="D129" i="14"/>
  <c r="D93" i="14"/>
  <c r="D136" i="14"/>
  <c r="D92" i="14"/>
  <c r="D114" i="14"/>
  <c r="D103" i="14"/>
  <c r="D7" i="14"/>
  <c r="A12" i="14"/>
  <c r="A14" i="14"/>
  <c r="A18" i="14"/>
  <c r="A30" i="14"/>
  <c r="A24" i="14"/>
  <c r="A9" i="14"/>
  <c r="A5" i="14"/>
  <c r="A6" i="14"/>
  <c r="A2" i="14"/>
  <c r="A21" i="14"/>
  <c r="A3" i="14"/>
  <c r="A22" i="14"/>
  <c r="A26" i="14"/>
  <c r="A29" i="14"/>
  <c r="A16" i="14"/>
  <c r="A28" i="14"/>
  <c r="A15" i="14"/>
  <c r="A7" i="14"/>
  <c r="A23" i="14"/>
  <c r="A19" i="14"/>
  <c r="A10" i="14"/>
  <c r="A25" i="14"/>
  <c r="A17" i="14"/>
  <c r="A4" i="14"/>
  <c r="A11" i="14"/>
  <c r="A8" i="14"/>
  <c r="A42" i="14"/>
  <c r="A65" i="14"/>
  <c r="A43" i="14"/>
  <c r="A67" i="14"/>
  <c r="A72" i="14"/>
  <c r="A60" i="14"/>
  <c r="A74" i="14"/>
  <c r="A62" i="14"/>
  <c r="A80" i="14"/>
  <c r="A77" i="14"/>
  <c r="A70" i="14"/>
  <c r="A61" i="14"/>
  <c r="A75" i="14"/>
  <c r="A37" i="14"/>
  <c r="A53" i="14"/>
  <c r="A82" i="14"/>
  <c r="A46" i="14"/>
  <c r="A63" i="14"/>
  <c r="A34" i="14"/>
  <c r="A50" i="14"/>
  <c r="A76" i="14"/>
  <c r="A51" i="14"/>
  <c r="A64" i="14"/>
  <c r="A66" i="14"/>
  <c r="A68" i="14"/>
  <c r="A81" i="14"/>
  <c r="A52" i="14"/>
  <c r="A45" i="14"/>
  <c r="A47" i="14"/>
  <c r="A44" i="14"/>
  <c r="A56" i="14"/>
  <c r="A40" i="14"/>
  <c r="A39" i="14"/>
  <c r="A69" i="14"/>
  <c r="A35" i="14"/>
  <c r="A58" i="14"/>
  <c r="A79" i="14"/>
  <c r="A57" i="14"/>
  <c r="A73" i="14"/>
  <c r="A48" i="14"/>
  <c r="A71" i="14"/>
  <c r="A49" i="14"/>
  <c r="A38" i="14"/>
  <c r="A54" i="14"/>
  <c r="A36" i="14"/>
  <c r="A78" i="14"/>
  <c r="A41" i="14"/>
  <c r="A83" i="14"/>
  <c r="A55" i="14"/>
  <c r="A59" i="14"/>
  <c r="A119" i="14"/>
  <c r="A93" i="14"/>
  <c r="A115" i="14"/>
  <c r="A108" i="14"/>
  <c r="A101" i="14"/>
  <c r="A104" i="14"/>
  <c r="A118" i="14"/>
  <c r="A121" i="14"/>
  <c r="A88" i="14"/>
  <c r="A111" i="14"/>
  <c r="A87" i="14"/>
  <c r="A100" i="14"/>
  <c r="A114" i="14"/>
  <c r="A97" i="14"/>
  <c r="A135" i="14"/>
  <c r="A110" i="14"/>
  <c r="A134" i="14"/>
  <c r="A125" i="14"/>
  <c r="A130" i="14"/>
  <c r="A113" i="14"/>
  <c r="A133" i="14"/>
  <c r="A128" i="14"/>
  <c r="A136" i="14"/>
  <c r="A92" i="14"/>
  <c r="A95" i="14"/>
  <c r="A103" i="14"/>
  <c r="A123" i="14"/>
  <c r="A109" i="14"/>
  <c r="A99" i="14"/>
  <c r="A117" i="14"/>
  <c r="A107" i="14"/>
  <c r="A98" i="14"/>
  <c r="A124" i="14"/>
  <c r="A138" i="14"/>
  <c r="A90" i="14"/>
  <c r="A126" i="14"/>
  <c r="A127" i="14"/>
  <c r="A120" i="14"/>
  <c r="A122" i="14"/>
  <c r="A105" i="14"/>
  <c r="A89" i="14"/>
  <c r="A132" i="14"/>
  <c r="A131" i="14"/>
  <c r="A102" i="14"/>
  <c r="A106" i="14"/>
  <c r="A129" i="14"/>
  <c r="A96" i="14"/>
  <c r="A137" i="14"/>
  <c r="A91" i="14"/>
  <c r="A116" i="14"/>
  <c r="A112" i="14"/>
  <c r="A13" i="14"/>
  <c r="E2" i="15" l="1"/>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E3" i="17"/>
  <c r="E4" i="17"/>
  <c r="E5" i="17"/>
  <c r="E6" i="17"/>
  <c r="E7" i="17"/>
  <c r="E8" i="17"/>
  <c r="E9" i="17"/>
  <c r="E10" i="17"/>
  <c r="E11" i="17"/>
  <c r="E12" i="17"/>
  <c r="E13" i="17"/>
  <c r="E14" i="17"/>
  <c r="E15" i="17"/>
  <c r="E16" i="17"/>
  <c r="E17" i="17"/>
  <c r="E18" i="17"/>
  <c r="E19" i="17"/>
  <c r="E20" i="17"/>
  <c r="E21" i="17"/>
  <c r="E22" i="17"/>
  <c r="E23" i="17"/>
  <c r="E24" i="17"/>
  <c r="E25" i="17"/>
  <c r="E26" i="17"/>
  <c r="E27" i="17"/>
  <c r="E28" i="17"/>
  <c r="E29" i="17"/>
  <c r="E30" i="17"/>
  <c r="E81" i="17"/>
  <c r="E82" i="17"/>
  <c r="E83" i="17"/>
  <c r="E84" i="17"/>
  <c r="E85" i="17"/>
  <c r="E86" i="17"/>
  <c r="E87" i="17"/>
  <c r="E88" i="17"/>
  <c r="E89" i="17"/>
  <c r="E90" i="17"/>
  <c r="E91" i="17"/>
  <c r="E92" i="17"/>
  <c r="E93" i="17"/>
  <c r="E94" i="17"/>
  <c r="E95" i="17"/>
  <c r="E96" i="17"/>
  <c r="E97" i="17"/>
  <c r="E98" i="17"/>
  <c r="E99" i="17"/>
  <c r="E100" i="17"/>
  <c r="E101" i="17"/>
  <c r="E102" i="17"/>
  <c r="E103" i="17"/>
  <c r="E104" i="17"/>
  <c r="E105" i="17"/>
  <c r="E106" i="17"/>
  <c r="E107" i="17"/>
  <c r="E108" i="17"/>
  <c r="E109" i="17"/>
  <c r="E110" i="17"/>
  <c r="E111" i="17"/>
  <c r="E112" i="17"/>
  <c r="E113" i="17"/>
  <c r="E114" i="17"/>
  <c r="E115" i="17"/>
  <c r="E116" i="17"/>
  <c r="E117" i="17"/>
  <c r="E118" i="17"/>
  <c r="E119" i="17"/>
  <c r="E120" i="17"/>
  <c r="E121" i="17"/>
  <c r="E122" i="17"/>
  <c r="E123" i="17"/>
  <c r="E124" i="17"/>
  <c r="E125" i="17"/>
  <c r="E126" i="17"/>
  <c r="E127" i="17"/>
  <c r="E128" i="17"/>
  <c r="E129" i="17"/>
  <c r="E130" i="17"/>
  <c r="E131" i="17"/>
  <c r="D31" i="17"/>
  <c r="D32" i="17"/>
  <c r="D33" i="17"/>
  <c r="D34" i="17"/>
  <c r="D35" i="17"/>
  <c r="D36" i="17"/>
  <c r="D37" i="17"/>
  <c r="D38" i="17"/>
  <c r="D39" i="17"/>
  <c r="D40" i="17"/>
  <c r="D41" i="17"/>
  <c r="D42" i="17"/>
  <c r="D43" i="17"/>
  <c r="D44" i="17"/>
  <c r="D45" i="17"/>
  <c r="D46" i="17"/>
  <c r="D47" i="17"/>
  <c r="D48" i="17"/>
  <c r="D49" i="17"/>
  <c r="D50" i="17"/>
  <c r="D51" i="17"/>
  <c r="D52" i="17"/>
  <c r="D53" i="17"/>
  <c r="D54" i="17"/>
  <c r="D55" i="17"/>
  <c r="D56" i="17"/>
  <c r="D57" i="17"/>
  <c r="D58" i="17"/>
  <c r="D59" i="17"/>
  <c r="D60" i="17"/>
  <c r="D61" i="17"/>
  <c r="D62" i="17"/>
  <c r="D63" i="17"/>
  <c r="D64" i="17"/>
  <c r="D65" i="17"/>
  <c r="D66" i="17"/>
  <c r="D67" i="17"/>
  <c r="D68" i="17"/>
  <c r="D69" i="17"/>
  <c r="D70" i="17"/>
  <c r="D71" i="17"/>
  <c r="D72" i="17"/>
  <c r="D73" i="17"/>
  <c r="D74" i="17"/>
  <c r="D75" i="17"/>
  <c r="D76" i="17"/>
  <c r="D77" i="17"/>
  <c r="D78" i="17"/>
  <c r="D79" i="17"/>
  <c r="D80" i="17"/>
  <c r="D81" i="17"/>
  <c r="D82" i="17"/>
  <c r="D83" i="17"/>
  <c r="D84" i="17"/>
  <c r="D85" i="17"/>
  <c r="D86" i="17"/>
  <c r="D87" i="17"/>
  <c r="D88" i="17"/>
  <c r="D89" i="17"/>
  <c r="D90" i="17"/>
  <c r="D91" i="17"/>
  <c r="D92" i="17"/>
  <c r="D93" i="17"/>
  <c r="D94" i="17"/>
  <c r="D95" i="17"/>
  <c r="D96" i="17"/>
  <c r="D97" i="17"/>
  <c r="D98" i="17"/>
  <c r="D99" i="17"/>
  <c r="D100" i="17"/>
  <c r="D101" i="17"/>
  <c r="D102" i="17"/>
  <c r="D103" i="17"/>
  <c r="D104" i="17"/>
  <c r="D105" i="17"/>
  <c r="D106" i="17"/>
  <c r="D107" i="17"/>
  <c r="D108" i="17"/>
  <c r="D109" i="17"/>
  <c r="D110" i="17"/>
  <c r="D111" i="17"/>
  <c r="D112" i="17"/>
  <c r="D113" i="17"/>
  <c r="D114" i="17"/>
  <c r="D115" i="17"/>
  <c r="D116" i="17"/>
  <c r="D117" i="17"/>
  <c r="D118" i="17"/>
  <c r="D119" i="17"/>
  <c r="D120" i="17"/>
  <c r="D121" i="17"/>
  <c r="D122" i="17"/>
  <c r="D123" i="17"/>
  <c r="D124" i="17"/>
  <c r="D125" i="17"/>
  <c r="D126" i="17"/>
  <c r="D127" i="17"/>
  <c r="D128" i="17"/>
  <c r="D129" i="17"/>
  <c r="D130" i="17"/>
  <c r="D131" i="17"/>
  <c r="F2" i="17"/>
  <c r="E2" i="17"/>
  <c r="A3" i="17"/>
  <c r="A4" i="17"/>
  <c r="A5" i="17"/>
  <c r="A6" i="17"/>
  <c r="A7" i="17"/>
  <c r="A8" i="17"/>
  <c r="A9" i="17"/>
  <c r="A10" i="17"/>
  <c r="A11" i="17"/>
  <c r="A12" i="17"/>
  <c r="A13" i="17"/>
  <c r="A14" i="17"/>
  <c r="A15" i="17"/>
  <c r="A16" i="17"/>
  <c r="A17" i="17"/>
  <c r="A18" i="17"/>
  <c r="A19" i="17"/>
  <c r="A20" i="17"/>
  <c r="A21" i="17"/>
  <c r="A22" i="17"/>
  <c r="A23" i="17"/>
  <c r="A24" i="17"/>
  <c r="A25" i="17"/>
  <c r="A26" i="17"/>
  <c r="A27" i="17"/>
  <c r="A28" i="17"/>
  <c r="A29" i="17"/>
  <c r="A30" i="17"/>
  <c r="A31" i="17"/>
  <c r="A32" i="17"/>
  <c r="A33" i="17"/>
  <c r="A34" i="17"/>
  <c r="A35" i="17"/>
  <c r="A36" i="17"/>
  <c r="A37" i="17"/>
  <c r="A38" i="17"/>
  <c r="A39" i="17"/>
  <c r="A40" i="17"/>
  <c r="A41" i="17"/>
  <c r="A42" i="17"/>
  <c r="A43" i="17"/>
  <c r="A44" i="17"/>
  <c r="A45" i="17"/>
  <c r="A46" i="17"/>
  <c r="A47" i="17"/>
  <c r="A48" i="17"/>
  <c r="A49" i="17"/>
  <c r="A50" i="17"/>
  <c r="A51" i="17"/>
  <c r="A52" i="17"/>
  <c r="A53" i="17"/>
  <c r="A54" i="17"/>
  <c r="A55" i="17"/>
  <c r="A56" i="17"/>
  <c r="A57" i="17"/>
  <c r="A58" i="17"/>
  <c r="A59" i="17"/>
  <c r="A60" i="17"/>
  <c r="A61" i="17"/>
  <c r="A62" i="17"/>
  <c r="A63" i="17"/>
  <c r="A64" i="17"/>
  <c r="A65" i="17"/>
  <c r="A66" i="17"/>
  <c r="A67" i="17"/>
  <c r="A68" i="17"/>
  <c r="A69" i="17"/>
  <c r="A70" i="17"/>
  <c r="A71" i="17"/>
  <c r="A72" i="17"/>
  <c r="A73" i="17"/>
  <c r="A74" i="17"/>
  <c r="A75" i="17"/>
  <c r="A76" i="17"/>
  <c r="A77" i="17"/>
  <c r="A78" i="17"/>
  <c r="A79" i="17"/>
  <c r="A80" i="17"/>
  <c r="A81" i="17"/>
  <c r="A82" i="17"/>
  <c r="A83" i="17"/>
  <c r="A84" i="17"/>
  <c r="A85" i="17"/>
  <c r="A86" i="17"/>
  <c r="A87" i="17"/>
  <c r="A88" i="17"/>
  <c r="A89" i="17"/>
  <c r="A90" i="17"/>
  <c r="A91" i="17"/>
  <c r="A92" i="17"/>
  <c r="A93" i="17"/>
  <c r="A94" i="17"/>
  <c r="A95" i="17"/>
  <c r="A96" i="17"/>
  <c r="A97" i="17"/>
  <c r="A98" i="17"/>
  <c r="A99" i="17"/>
  <c r="A100" i="17"/>
  <c r="A101" i="17"/>
  <c r="A102" i="17"/>
  <c r="A103" i="17"/>
  <c r="A104" i="17"/>
  <c r="A105" i="17"/>
  <c r="A106" i="17"/>
  <c r="A107" i="17"/>
  <c r="A108" i="17"/>
  <c r="A109" i="17"/>
  <c r="A110" i="17"/>
  <c r="A111" i="17"/>
  <c r="A112" i="17"/>
  <c r="A113" i="17"/>
  <c r="A114" i="17"/>
  <c r="A115" i="17"/>
  <c r="A116" i="17"/>
  <c r="A117" i="17"/>
  <c r="A118" i="17"/>
  <c r="A119" i="17"/>
  <c r="A120" i="17"/>
  <c r="A121" i="17"/>
  <c r="A122" i="17"/>
  <c r="A123" i="17"/>
  <c r="A124" i="17"/>
  <c r="A125" i="17"/>
  <c r="A126" i="17"/>
  <c r="A127" i="17"/>
  <c r="A128" i="17"/>
  <c r="A129" i="17"/>
  <c r="A130" i="17"/>
  <c r="A131" i="17"/>
  <c r="A2" i="17"/>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F53" i="16"/>
  <c r="F54" i="16"/>
  <c r="F55" i="16"/>
  <c r="F56" i="16"/>
  <c r="F57" i="16"/>
  <c r="F58" i="16"/>
  <c r="F59" i="16"/>
  <c r="F60" i="16"/>
  <c r="F61" i="16"/>
  <c r="F62" i="16"/>
  <c r="F63" i="16"/>
  <c r="F64" i="16"/>
  <c r="F65" i="16"/>
  <c r="F66" i="16"/>
  <c r="F67" i="16"/>
  <c r="F68" i="16"/>
  <c r="F69" i="16"/>
  <c r="F70" i="16"/>
  <c r="F71" i="16"/>
  <c r="F72" i="16"/>
  <c r="F73" i="16"/>
  <c r="F74" i="16"/>
  <c r="F75" i="16"/>
  <c r="F76" i="16"/>
  <c r="F77" i="16"/>
  <c r="F78" i="16"/>
  <c r="F79" i="16"/>
  <c r="F80" i="16"/>
  <c r="F2" i="16"/>
  <c r="E3" i="16"/>
  <c r="E4" i="16"/>
  <c r="E5" i="16"/>
  <c r="E6" i="16"/>
  <c r="E7" i="16"/>
  <c r="E8" i="16"/>
  <c r="E9" i="16"/>
  <c r="E10" i="16"/>
  <c r="E11" i="16"/>
  <c r="E12" i="16"/>
  <c r="E13" i="16"/>
  <c r="E14" i="16"/>
  <c r="E15" i="16"/>
  <c r="E16" i="16"/>
  <c r="E17" i="16"/>
  <c r="E18" i="16"/>
  <c r="E19" i="16"/>
  <c r="E20" i="16"/>
  <c r="E21" i="16"/>
  <c r="E22" i="16"/>
  <c r="E23" i="16"/>
  <c r="E24" i="16"/>
  <c r="E25" i="16"/>
  <c r="E26" i="16"/>
  <c r="E27" i="16"/>
  <c r="E28" i="16"/>
  <c r="E29" i="16"/>
  <c r="E30" i="16"/>
  <c r="E81" i="16"/>
  <c r="E82" i="16"/>
  <c r="E83" i="16"/>
  <c r="E84" i="16"/>
  <c r="E85" i="16"/>
  <c r="E86" i="16"/>
  <c r="E87" i="16"/>
  <c r="E88" i="16"/>
  <c r="E89" i="16"/>
  <c r="E90" i="16"/>
  <c r="E91" i="16"/>
  <c r="E92" i="16"/>
  <c r="E93" i="16"/>
  <c r="E94" i="16"/>
  <c r="E95" i="16"/>
  <c r="E96" i="16"/>
  <c r="E97" i="16"/>
  <c r="E98" i="16"/>
  <c r="E99" i="16"/>
  <c r="E100" i="16"/>
  <c r="E101" i="16"/>
  <c r="E102" i="16"/>
  <c r="E103" i="16"/>
  <c r="E104" i="16"/>
  <c r="E105" i="16"/>
  <c r="E106" i="16"/>
  <c r="E107" i="16"/>
  <c r="E108" i="16"/>
  <c r="E109" i="16"/>
  <c r="E110" i="16"/>
  <c r="E111" i="16"/>
  <c r="E112" i="16"/>
  <c r="E113" i="16"/>
  <c r="E114" i="16"/>
  <c r="E115" i="16"/>
  <c r="E116" i="16"/>
  <c r="E117" i="16"/>
  <c r="E118" i="16"/>
  <c r="E119" i="16"/>
  <c r="E120" i="16"/>
  <c r="E121" i="16"/>
  <c r="E122" i="16"/>
  <c r="E123" i="16"/>
  <c r="E124" i="16"/>
  <c r="E125" i="16"/>
  <c r="E126" i="16"/>
  <c r="E127" i="16"/>
  <c r="E128" i="16"/>
  <c r="E129" i="16"/>
  <c r="E130" i="16"/>
  <c r="E131" i="16"/>
  <c r="E132" i="16"/>
  <c r="E133" i="16"/>
  <c r="E134" i="16"/>
  <c r="E135" i="16"/>
  <c r="E136" i="16"/>
  <c r="E2" i="16"/>
  <c r="D31" i="16"/>
  <c r="D32" i="16"/>
  <c r="D33" i="16"/>
  <c r="D34" i="16"/>
  <c r="D35" i="16"/>
  <c r="D36" i="16"/>
  <c r="D37" i="16"/>
  <c r="D38" i="16"/>
  <c r="D39" i="16"/>
  <c r="D40" i="16"/>
  <c r="D41" i="16"/>
  <c r="D42" i="16"/>
  <c r="D43" i="16"/>
  <c r="D44" i="16"/>
  <c r="D45" i="16"/>
  <c r="D46" i="16"/>
  <c r="D47" i="16"/>
  <c r="D48" i="16"/>
  <c r="D49" i="16"/>
  <c r="D50" i="16"/>
  <c r="D51" i="16"/>
  <c r="D52" i="16"/>
  <c r="D53" i="16"/>
  <c r="D54" i="16"/>
  <c r="D55" i="16"/>
  <c r="D56" i="16"/>
  <c r="D57" i="16"/>
  <c r="D58" i="16"/>
  <c r="D59" i="16"/>
  <c r="D60" i="16"/>
  <c r="D61" i="16"/>
  <c r="D62" i="16"/>
  <c r="D63" i="16"/>
  <c r="D64" i="16"/>
  <c r="D65" i="16"/>
  <c r="D66" i="16"/>
  <c r="D67" i="16"/>
  <c r="D68" i="16"/>
  <c r="D69" i="16"/>
  <c r="D70" i="16"/>
  <c r="D71" i="16"/>
  <c r="D72" i="16"/>
  <c r="D73" i="16"/>
  <c r="D74" i="16"/>
  <c r="D75" i="16"/>
  <c r="D76" i="16"/>
  <c r="D77" i="16"/>
  <c r="D78" i="16"/>
  <c r="D79" i="16"/>
  <c r="D80" i="16"/>
  <c r="D81" i="16"/>
  <c r="D82" i="16"/>
  <c r="D83" i="16"/>
  <c r="D84" i="16"/>
  <c r="D85" i="16"/>
  <c r="D86" i="16"/>
  <c r="D87" i="16"/>
  <c r="D88" i="16"/>
  <c r="D89" i="16"/>
  <c r="D90" i="16"/>
  <c r="D91" i="16"/>
  <c r="D92" i="16"/>
  <c r="D93" i="16"/>
  <c r="D94" i="16"/>
  <c r="D95" i="16"/>
  <c r="D96" i="16"/>
  <c r="D97" i="16"/>
  <c r="D98" i="16"/>
  <c r="D99" i="16"/>
  <c r="D100" i="16"/>
  <c r="D101" i="16"/>
  <c r="D102" i="16"/>
  <c r="D103" i="16"/>
  <c r="D104" i="16"/>
  <c r="D105" i="16"/>
  <c r="D106" i="16"/>
  <c r="D107" i="16"/>
  <c r="D108" i="16"/>
  <c r="D109" i="16"/>
  <c r="D110" i="16"/>
  <c r="D111" i="16"/>
  <c r="D112" i="16"/>
  <c r="D113" i="16"/>
  <c r="D114" i="16"/>
  <c r="D115" i="16"/>
  <c r="D116" i="16"/>
  <c r="D117" i="16"/>
  <c r="D118" i="16"/>
  <c r="D119" i="16"/>
  <c r="D120" i="16"/>
  <c r="D121" i="16"/>
  <c r="D122" i="16"/>
  <c r="D123" i="16"/>
  <c r="D124" i="16"/>
  <c r="D125" i="16"/>
  <c r="D126" i="16"/>
  <c r="D127" i="16"/>
  <c r="D128" i="16"/>
  <c r="D129" i="16"/>
  <c r="D130" i="16"/>
  <c r="D131" i="16"/>
  <c r="D132" i="16"/>
  <c r="D133" i="16"/>
  <c r="D134" i="16"/>
  <c r="D135" i="16"/>
  <c r="D136" i="16"/>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57" i="16"/>
  <c r="A58" i="16"/>
  <c r="A59" i="16"/>
  <c r="A60" i="16"/>
  <c r="A61" i="16"/>
  <c r="A62" i="16"/>
  <c r="A63" i="16"/>
  <c r="A64" i="16"/>
  <c r="A65" i="16"/>
  <c r="A66" i="16"/>
  <c r="A67" i="16"/>
  <c r="A68" i="16"/>
  <c r="A69" i="16"/>
  <c r="A70" i="16"/>
  <c r="A71" i="16"/>
  <c r="A72" i="16"/>
  <c r="A73" i="16"/>
  <c r="A74" i="16"/>
  <c r="A75" i="16"/>
  <c r="A76" i="16"/>
  <c r="A77" i="16"/>
  <c r="A78" i="16"/>
  <c r="A79" i="16"/>
  <c r="A80" i="16"/>
  <c r="A81" i="16"/>
  <c r="A82" i="16"/>
  <c r="A83" i="16"/>
  <c r="A84" i="16"/>
  <c r="A85" i="16"/>
  <c r="A86" i="16"/>
  <c r="A87" i="16"/>
  <c r="A88" i="16"/>
  <c r="A89" i="16"/>
  <c r="A90" i="16"/>
  <c r="A91" i="16"/>
  <c r="A92" i="16"/>
  <c r="A93" i="16"/>
  <c r="A94" i="16"/>
  <c r="A95" i="16"/>
  <c r="A96" i="16"/>
  <c r="A97" i="16"/>
  <c r="A98" i="16"/>
  <c r="A99" i="16"/>
  <c r="A100" i="16"/>
  <c r="A101" i="16"/>
  <c r="A102" i="16"/>
  <c r="A103" i="16"/>
  <c r="A104" i="16"/>
  <c r="A105" i="16"/>
  <c r="A106" i="16"/>
  <c r="A107" i="16"/>
  <c r="A108" i="16"/>
  <c r="A109" i="16"/>
  <c r="A110" i="16"/>
  <c r="A111" i="16"/>
  <c r="A112" i="16"/>
  <c r="A113" i="16"/>
  <c r="A114" i="16"/>
  <c r="A115" i="16"/>
  <c r="A116" i="16"/>
  <c r="A117" i="16"/>
  <c r="A118" i="16"/>
  <c r="A119" i="16"/>
  <c r="A120" i="16"/>
  <c r="A121" i="16"/>
  <c r="A122" i="16"/>
  <c r="A123" i="16"/>
  <c r="A124" i="16"/>
  <c r="A125" i="16"/>
  <c r="A126" i="16"/>
  <c r="A127" i="16"/>
  <c r="A128" i="16"/>
  <c r="A129" i="16"/>
  <c r="A130" i="16"/>
  <c r="A131" i="16"/>
  <c r="A132" i="16"/>
  <c r="A133" i="16"/>
  <c r="A134" i="16"/>
  <c r="A135" i="16"/>
  <c r="A136" i="16"/>
  <c r="A2" i="16"/>
  <c r="F3" i="15" l="1"/>
  <c r="F4" i="15"/>
  <c r="F5" i="15"/>
  <c r="F6" i="15"/>
  <c r="F7" i="15"/>
  <c r="F8" i="15"/>
  <c r="F9" i="15"/>
  <c r="F10" i="15"/>
  <c r="F11" i="15"/>
  <c r="F12" i="15"/>
  <c r="F13" i="15"/>
  <c r="F14" i="15"/>
  <c r="F15" i="15"/>
  <c r="F16" i="15"/>
  <c r="F17" i="15"/>
  <c r="F18" i="15"/>
  <c r="F19" i="15"/>
  <c r="F20" i="15"/>
  <c r="F21" i="15"/>
  <c r="F22" i="15"/>
  <c r="F23" i="15"/>
  <c r="F24" i="15"/>
  <c r="F25" i="15"/>
  <c r="F26" i="15"/>
  <c r="F27" i="15"/>
  <c r="F28" i="15"/>
  <c r="F29" i="15"/>
  <c r="F30" i="15"/>
  <c r="F31" i="15"/>
  <c r="F32" i="15"/>
  <c r="F33" i="15"/>
  <c r="F34" i="15"/>
  <c r="F35" i="15"/>
  <c r="F36" i="15"/>
  <c r="F37" i="15"/>
  <c r="F38" i="15"/>
  <c r="F39" i="15"/>
  <c r="F40" i="15"/>
  <c r="F41" i="15"/>
  <c r="F42" i="15"/>
  <c r="F43" i="15"/>
  <c r="F44" i="15"/>
  <c r="F45" i="15"/>
  <c r="F46" i="15"/>
  <c r="F47" i="15"/>
  <c r="F48" i="15"/>
  <c r="F49" i="15"/>
  <c r="F50" i="15"/>
  <c r="F51" i="15"/>
  <c r="F52" i="15"/>
  <c r="F53" i="15"/>
  <c r="F54" i="15"/>
  <c r="F55" i="15"/>
  <c r="F56" i="15"/>
  <c r="F57" i="15"/>
  <c r="F58" i="15"/>
  <c r="F59" i="15"/>
  <c r="F60" i="15"/>
  <c r="F61" i="15"/>
  <c r="F62" i="15"/>
  <c r="F63" i="15"/>
  <c r="F64" i="15"/>
  <c r="F65" i="15"/>
  <c r="F66" i="15"/>
  <c r="F67" i="15"/>
  <c r="F68" i="15"/>
  <c r="F69" i="15"/>
  <c r="F70" i="15"/>
  <c r="F71" i="15"/>
  <c r="F72" i="15"/>
  <c r="F73" i="15"/>
  <c r="F74" i="15"/>
  <c r="F75" i="15"/>
  <c r="F76" i="15"/>
  <c r="F77" i="15"/>
  <c r="F78" i="15"/>
  <c r="F79" i="15"/>
  <c r="F80" i="15"/>
  <c r="F2"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E124" i="15"/>
  <c r="E125" i="15"/>
  <c r="E126" i="15"/>
  <c r="E127" i="15"/>
  <c r="E128" i="15"/>
  <c r="E129" i="15"/>
  <c r="E130" i="15"/>
  <c r="E131" i="15"/>
  <c r="E132" i="15"/>
  <c r="E133" i="15"/>
  <c r="E134" i="15"/>
  <c r="E135" i="15"/>
  <c r="E136"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126" i="15"/>
  <c r="D127" i="15"/>
  <c r="D128" i="15"/>
  <c r="D129" i="15"/>
  <c r="D130" i="15"/>
  <c r="D131" i="15"/>
  <c r="D132" i="15"/>
  <c r="D133" i="15"/>
  <c r="D134" i="15"/>
  <c r="D135" i="15"/>
  <c r="D136" i="15"/>
  <c r="A2" i="15"/>
  <c r="A3" i="15"/>
  <c r="A4" i="15"/>
  <c r="A5" i="15"/>
  <c r="A6" i="15"/>
  <c r="A7" i="15"/>
  <c r="A8" i="15"/>
  <c r="A9" i="15"/>
  <c r="A10" i="15"/>
  <c r="A11" i="15"/>
  <c r="A12" i="15"/>
  <c r="A13" i="15"/>
  <c r="A14" i="15"/>
  <c r="A15" i="15"/>
  <c r="A16" i="15"/>
  <c r="A17" i="15"/>
  <c r="A18" i="15"/>
  <c r="A19" i="15"/>
  <c r="A20" i="15"/>
  <c r="A21" i="15"/>
  <c r="A22" i="15"/>
  <c r="A23" i="15"/>
  <c r="A24" i="15"/>
  <c r="A25" i="15"/>
  <c r="A26" i="15"/>
  <c r="A27" i="15"/>
  <c r="A28" i="15"/>
  <c r="A29" i="15"/>
  <c r="A30" i="15"/>
  <c r="A31" i="15"/>
  <c r="A32" i="15"/>
  <c r="A33" i="15"/>
  <c r="A34" i="15"/>
  <c r="A35" i="15"/>
  <c r="A36" i="15"/>
  <c r="A37" i="15"/>
  <c r="A38" i="15"/>
  <c r="A39" i="15"/>
  <c r="A40" i="15"/>
  <c r="A41" i="15"/>
  <c r="A42" i="15"/>
  <c r="A43" i="15"/>
  <c r="A44" i="15"/>
  <c r="A45" i="15"/>
  <c r="A46" i="15"/>
  <c r="A47" i="15"/>
  <c r="A48" i="15"/>
  <c r="A49" i="15"/>
  <c r="A50" i="15"/>
  <c r="A51" i="15"/>
  <c r="A52" i="15"/>
  <c r="A53" i="15"/>
  <c r="A54" i="15"/>
  <c r="A55" i="15"/>
  <c r="A56" i="15"/>
  <c r="A57" i="15"/>
  <c r="A58" i="15"/>
  <c r="A59" i="15"/>
  <c r="A60" i="15"/>
  <c r="A61" i="15"/>
  <c r="A62" i="15"/>
  <c r="A63" i="15"/>
  <c r="A64" i="15"/>
  <c r="A65" i="15"/>
  <c r="A66" i="15"/>
  <c r="A67" i="15"/>
  <c r="A68" i="15"/>
  <c r="A69" i="15"/>
  <c r="A70" i="15"/>
  <c r="A71" i="15"/>
  <c r="A72" i="15"/>
  <c r="A73" i="15"/>
  <c r="A74" i="15"/>
  <c r="A75" i="15"/>
  <c r="A76" i="15"/>
  <c r="A77" i="15"/>
  <c r="A78" i="15"/>
  <c r="A79" i="15"/>
  <c r="A80" i="15"/>
  <c r="A81" i="15"/>
  <c r="A82" i="15"/>
  <c r="A83" i="15"/>
  <c r="A84" i="15"/>
  <c r="A85" i="15"/>
  <c r="A86" i="15"/>
  <c r="A87" i="15"/>
  <c r="A88" i="15"/>
  <c r="A89" i="15"/>
  <c r="A90" i="15"/>
  <c r="A91" i="15"/>
  <c r="A92" i="15"/>
  <c r="A93" i="15"/>
  <c r="A94" i="15"/>
  <c r="A95" i="15"/>
  <c r="A96" i="15"/>
  <c r="A97" i="15"/>
  <c r="A98" i="15"/>
  <c r="A99" i="15"/>
  <c r="A100" i="15"/>
  <c r="A101" i="15"/>
  <c r="A102" i="15"/>
  <c r="A103" i="15"/>
  <c r="A104" i="15"/>
  <c r="A105" i="15"/>
  <c r="A106" i="15"/>
  <c r="A107" i="15"/>
  <c r="A108" i="15"/>
  <c r="A109" i="15"/>
  <c r="A110" i="15"/>
  <c r="A111" i="15"/>
  <c r="A112" i="15"/>
  <c r="A113" i="15"/>
  <c r="A114" i="15"/>
  <c r="A115" i="15"/>
  <c r="A116" i="15"/>
  <c r="A117" i="15"/>
  <c r="A118" i="15"/>
  <c r="A119" i="15"/>
  <c r="A120" i="15"/>
  <c r="A121" i="15"/>
  <c r="A122" i="15"/>
  <c r="A123" i="15"/>
  <c r="A124" i="15"/>
  <c r="A125" i="15"/>
  <c r="A126" i="15"/>
  <c r="A127" i="15"/>
  <c r="A128" i="15"/>
  <c r="A129" i="15"/>
  <c r="A130" i="15"/>
  <c r="A131" i="15"/>
  <c r="A132" i="15"/>
  <c r="A133" i="15"/>
  <c r="A134" i="15"/>
  <c r="A135" i="15"/>
  <c r="A136" i="15"/>
  <c r="C82" i="15"/>
  <c r="F82" i="15" s="1"/>
  <c r="C112" i="15"/>
  <c r="F112" i="15" s="1"/>
  <c r="C82" i="16"/>
  <c r="F82" i="16" s="1"/>
  <c r="C112" i="16"/>
  <c r="F112" i="16" s="1"/>
  <c r="R78" i="4" l="1"/>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I103" i="3"/>
  <c r="M103" i="3" s="1"/>
  <c r="Q90" i="4" s="1"/>
  <c r="I104" i="3"/>
  <c r="M104" i="3" s="1"/>
  <c r="Q125" i="4" s="1"/>
  <c r="I105" i="3"/>
  <c r="M105" i="3" s="1"/>
  <c r="Q110" i="4" s="1"/>
  <c r="I106" i="3"/>
  <c r="M106" i="3" s="1"/>
  <c r="Q111" i="4" s="1"/>
  <c r="I107" i="3"/>
  <c r="M107" i="3" s="1"/>
  <c r="Q131" i="4" s="1"/>
  <c r="I108" i="3"/>
  <c r="M108" i="3" s="1"/>
  <c r="Q93" i="4" s="1"/>
  <c r="I109" i="3"/>
  <c r="M109" i="3" s="1"/>
  <c r="Q100" i="4" s="1"/>
  <c r="I110" i="3"/>
  <c r="M110" i="3" s="1"/>
  <c r="Q87" i="4" s="1"/>
  <c r="I111" i="3"/>
  <c r="M111" i="3" s="1"/>
  <c r="Q83" i="4" s="1"/>
  <c r="I112" i="3"/>
  <c r="M112" i="3" s="1"/>
  <c r="Q107" i="4" s="1"/>
  <c r="I113" i="3"/>
  <c r="M113" i="3" s="1"/>
  <c r="Q81" i="4" s="1"/>
  <c r="I114" i="3"/>
  <c r="M114" i="3" s="1"/>
  <c r="Q117" i="4" s="1"/>
  <c r="I115" i="3"/>
  <c r="M115" i="3" s="1"/>
  <c r="Q88" i="4" s="1"/>
  <c r="I116" i="3"/>
  <c r="M116" i="3" s="1"/>
  <c r="Q99" i="4" s="1"/>
  <c r="I117" i="3"/>
  <c r="M117" i="3" s="1"/>
  <c r="Q118" i="4" s="1"/>
  <c r="I118" i="3"/>
  <c r="M118" i="3" s="1"/>
  <c r="I119" i="3"/>
  <c r="M119" i="3" s="1"/>
  <c r="Q97" i="4" s="1"/>
  <c r="I120" i="3"/>
  <c r="M120" i="3" s="1"/>
  <c r="Q98" i="4" s="1"/>
  <c r="I121" i="3"/>
  <c r="M121" i="3" s="1"/>
  <c r="Q103" i="4" s="1"/>
  <c r="I122" i="3"/>
  <c r="M122" i="3" s="1"/>
  <c r="Q116" i="4" s="1"/>
  <c r="I123" i="3"/>
  <c r="M123" i="3" s="1"/>
  <c r="Q127" i="4" s="1"/>
  <c r="I124" i="3"/>
  <c r="M124" i="3" s="1"/>
  <c r="Q113" i="4" s="1"/>
  <c r="I125" i="3"/>
  <c r="M125" i="3" s="1"/>
  <c r="Q86" i="4" s="1"/>
  <c r="I126" i="3"/>
  <c r="M126" i="3" s="1"/>
  <c r="Q124" i="4" s="1"/>
  <c r="I127" i="3"/>
  <c r="M127" i="3" s="1"/>
  <c r="Q122" i="4" s="1"/>
  <c r="I128" i="3"/>
  <c r="M128" i="3" s="1"/>
  <c r="Q101" i="4" s="1"/>
  <c r="I129" i="3"/>
  <c r="M129" i="3" s="1"/>
  <c r="Q123" i="4" s="1"/>
  <c r="I130" i="3"/>
  <c r="M130" i="3" s="1"/>
  <c r="Q129" i="4" s="1"/>
  <c r="I131" i="3"/>
  <c r="M131" i="3" s="1"/>
  <c r="Q95" i="4" s="1"/>
  <c r="R95" i="4" s="1"/>
  <c r="I132" i="3"/>
  <c r="M132" i="3" s="1"/>
  <c r="Q114" i="4" s="1"/>
  <c r="R114" i="4" s="1"/>
  <c r="I133" i="3"/>
  <c r="M133" i="3" s="1"/>
  <c r="I134" i="3"/>
  <c r="M134" i="3" s="1"/>
  <c r="Q132" i="4" s="1"/>
  <c r="R132" i="4" s="1"/>
  <c r="I135" i="3"/>
  <c r="M135" i="3" s="1"/>
  <c r="I136" i="3"/>
  <c r="M136" i="3" s="1"/>
  <c r="Q94" i="4" s="1"/>
  <c r="I137" i="3"/>
  <c r="M137" i="3" s="1"/>
  <c r="Q106" i="4" s="1"/>
  <c r="I138" i="3"/>
  <c r="M138" i="3" s="1"/>
  <c r="Q133" i="4" s="1"/>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K52" i="3"/>
  <c r="K53" i="3"/>
  <c r="K54" i="3"/>
  <c r="K55" i="3"/>
  <c r="M55" i="3" s="1"/>
  <c r="Q38" i="4" s="1"/>
  <c r="K56" i="3"/>
  <c r="K57" i="3"/>
  <c r="K58" i="3"/>
  <c r="K59" i="3"/>
  <c r="M59" i="3" s="1"/>
  <c r="Q72" i="4" s="1"/>
  <c r="K60" i="3"/>
  <c r="K61" i="3"/>
  <c r="K62" i="3"/>
  <c r="K63" i="3"/>
  <c r="M63" i="3" s="1"/>
  <c r="Q61" i="4" s="1"/>
  <c r="K64" i="3"/>
  <c r="K65" i="3"/>
  <c r="K66" i="3"/>
  <c r="K67" i="3"/>
  <c r="M67" i="3" s="1"/>
  <c r="Q55" i="4" s="1"/>
  <c r="K68" i="3"/>
  <c r="K69" i="3"/>
  <c r="K70" i="3"/>
  <c r="K71" i="3"/>
  <c r="M71" i="3" s="1"/>
  <c r="Q71" i="4" s="1"/>
  <c r="K72" i="3"/>
  <c r="K73" i="3"/>
  <c r="K74" i="3"/>
  <c r="K75" i="3"/>
  <c r="M75" i="3" s="1"/>
  <c r="Q35" i="4" s="1"/>
  <c r="K76" i="3"/>
  <c r="K77" i="3"/>
  <c r="K78" i="3"/>
  <c r="K79" i="3"/>
  <c r="M79" i="3" s="1"/>
  <c r="Q67" i="4" s="1"/>
  <c r="K80" i="3"/>
  <c r="K8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I81" i="3"/>
  <c r="M81" i="3" s="1"/>
  <c r="Q56" i="4" s="1"/>
  <c r="I52" i="3"/>
  <c r="M52" i="3" s="1"/>
  <c r="Q75" i="4" s="1"/>
  <c r="I53" i="3"/>
  <c r="M53" i="3" s="1"/>
  <c r="Q39" i="4" s="1"/>
  <c r="I54" i="3"/>
  <c r="M54" i="3" s="1"/>
  <c r="Q79" i="4" s="1"/>
  <c r="I55" i="3"/>
  <c r="I56" i="3"/>
  <c r="M56" i="3" s="1"/>
  <c r="Q68" i="4" s="1"/>
  <c r="I57" i="3"/>
  <c r="M57" i="3" s="1"/>
  <c r="Q80" i="4" s="1"/>
  <c r="I58" i="3"/>
  <c r="M58" i="3" s="1"/>
  <c r="Q34" i="4" s="1"/>
  <c r="I59" i="3"/>
  <c r="I60" i="3"/>
  <c r="M60" i="3" s="1"/>
  <c r="Q48" i="4" s="1"/>
  <c r="I61" i="3"/>
  <c r="M61" i="3" s="1"/>
  <c r="Q64" i="4" s="1"/>
  <c r="I62" i="3"/>
  <c r="M62" i="3" s="1"/>
  <c r="Q53" i="4" s="1"/>
  <c r="I63" i="3"/>
  <c r="I64" i="3"/>
  <c r="M64" i="3" s="1"/>
  <c r="Q52" i="4" s="1"/>
  <c r="I65" i="3"/>
  <c r="M65" i="3" s="1"/>
  <c r="Q41" i="4" s="1"/>
  <c r="I66" i="3"/>
  <c r="M66" i="3" s="1"/>
  <c r="I67" i="3"/>
  <c r="I68" i="3"/>
  <c r="M68" i="3" s="1"/>
  <c r="Q57" i="4" s="1"/>
  <c r="I69" i="3"/>
  <c r="M69" i="3" s="1"/>
  <c r="Q66" i="4" s="1"/>
  <c r="I70" i="3"/>
  <c r="M70" i="3" s="1"/>
  <c r="Q54" i="4" s="1"/>
  <c r="I71" i="3"/>
  <c r="I72" i="3"/>
  <c r="M72" i="3" s="1"/>
  <c r="Q46" i="4" s="1"/>
  <c r="I73" i="3"/>
  <c r="M73" i="3" s="1"/>
  <c r="Q43" i="4" s="1"/>
  <c r="I74" i="3"/>
  <c r="M74" i="3" s="1"/>
  <c r="Q40" i="4" s="1"/>
  <c r="I75" i="3"/>
  <c r="I76" i="3"/>
  <c r="M76" i="3" s="1"/>
  <c r="Q69" i="4" s="1"/>
  <c r="I77" i="3"/>
  <c r="M77" i="3" s="1"/>
  <c r="Q37" i="4" s="1"/>
  <c r="I78" i="3"/>
  <c r="M78" i="3" s="1"/>
  <c r="Q76" i="4" s="1"/>
  <c r="I79" i="3"/>
  <c r="I80" i="3"/>
  <c r="M80" i="3" s="1"/>
  <c r="Q51" i="4" s="1"/>
  <c r="L22" i="3"/>
  <c r="L23" i="3"/>
  <c r="L24" i="3"/>
  <c r="L25" i="3"/>
  <c r="L26" i="3"/>
  <c r="L27" i="3"/>
  <c r="L28" i="3"/>
  <c r="L29" i="3"/>
  <c r="L30" i="3"/>
  <c r="K22" i="3"/>
  <c r="K23" i="3"/>
  <c r="K24" i="3"/>
  <c r="K25" i="3"/>
  <c r="K26" i="3"/>
  <c r="K27" i="3"/>
  <c r="K28" i="3"/>
  <c r="K29" i="3"/>
  <c r="K30" i="3"/>
  <c r="J22" i="3"/>
  <c r="J23" i="3"/>
  <c r="J24" i="3"/>
  <c r="J25" i="3"/>
  <c r="J26" i="3"/>
  <c r="J27" i="3"/>
  <c r="J28" i="3"/>
  <c r="J29" i="3"/>
  <c r="J30" i="3"/>
  <c r="I22" i="3"/>
  <c r="M22" i="3" s="1"/>
  <c r="Q6" i="4" s="1"/>
  <c r="I23" i="3"/>
  <c r="M23" i="3" s="1"/>
  <c r="Q10" i="4" s="1"/>
  <c r="I24" i="3"/>
  <c r="M24" i="3" s="1"/>
  <c r="Q14" i="4" s="1"/>
  <c r="I25" i="3"/>
  <c r="M25" i="3" s="1"/>
  <c r="Q16" i="4" s="1"/>
  <c r="I26" i="3"/>
  <c r="M26" i="3" s="1"/>
  <c r="Q18" i="4" s="1"/>
  <c r="I27" i="3"/>
  <c r="M27" i="3" s="1"/>
  <c r="Q5" i="4" s="1"/>
  <c r="I28" i="3"/>
  <c r="M28" i="3" s="1"/>
  <c r="Q13" i="4" s="1"/>
  <c r="I29" i="3"/>
  <c r="M29" i="3" s="1"/>
  <c r="Q26" i="4" s="1"/>
  <c r="I30" i="3"/>
  <c r="M30" i="3" s="1"/>
  <c r="Q30" i="4" s="1"/>
  <c r="I21" i="3"/>
  <c r="AR30" i="4" l="1"/>
  <c r="B9" i="18" s="1"/>
  <c r="AR5" i="4"/>
  <c r="B19" i="18" s="1"/>
  <c r="AR51" i="4"/>
  <c r="B79" i="18" s="1"/>
  <c r="AR52" i="4"/>
  <c r="B54" i="18" s="1"/>
  <c r="AR122" i="4"/>
  <c r="B134" i="18" s="1"/>
  <c r="AR83" i="4"/>
  <c r="B119" i="18" s="1"/>
  <c r="AR90" i="4"/>
  <c r="B112" i="18" s="1"/>
  <c r="AR6" i="4"/>
  <c r="B30" i="18" s="1"/>
  <c r="AR67" i="4"/>
  <c r="B83" i="18" s="1"/>
  <c r="AR61" i="4"/>
  <c r="B56" i="18" s="1"/>
  <c r="AR38" i="4"/>
  <c r="B64" i="18" s="1"/>
  <c r="AR132" i="4"/>
  <c r="B143" i="18" s="1"/>
  <c r="AR124" i="4"/>
  <c r="B142" i="18" s="1"/>
  <c r="AR87" i="4"/>
  <c r="B123" i="18" s="1"/>
  <c r="AR16" i="4"/>
  <c r="B24" i="18" s="1"/>
  <c r="AR46" i="4"/>
  <c r="B70" i="18" s="1"/>
  <c r="AR68" i="4"/>
  <c r="B62" i="18" s="1"/>
  <c r="AR97" i="4"/>
  <c r="B140" i="18" s="1"/>
  <c r="AR18" i="4"/>
  <c r="B29" i="18" s="1"/>
  <c r="AR71" i="4"/>
  <c r="B73" i="18" s="1"/>
  <c r="AR26" i="4"/>
  <c r="B26" i="18" s="1"/>
  <c r="AR76" i="4"/>
  <c r="B82" i="18" s="1"/>
  <c r="AR54" i="4"/>
  <c r="B68" i="18" s="1"/>
  <c r="AR53" i="4"/>
  <c r="B67" i="18" s="1"/>
  <c r="AR79" i="4"/>
  <c r="B59" i="18" s="1"/>
  <c r="AR86" i="4"/>
  <c r="B106" i="18" s="1"/>
  <c r="AR118" i="4"/>
  <c r="B122" i="18" s="1"/>
  <c r="AR100" i="4"/>
  <c r="B115" i="18" s="1"/>
  <c r="AR127" i="4"/>
  <c r="B132" i="18" s="1"/>
  <c r="AR14" i="4"/>
  <c r="B21" i="18" s="1"/>
  <c r="AR35" i="4"/>
  <c r="B71" i="18" s="1"/>
  <c r="AR55" i="4"/>
  <c r="B72" i="18" s="1"/>
  <c r="AR72" i="4"/>
  <c r="B49" i="18" s="1"/>
  <c r="AR133" i="4"/>
  <c r="B117" i="18" s="1"/>
  <c r="AR129" i="4"/>
  <c r="B139" i="18" s="1"/>
  <c r="AR116" i="4"/>
  <c r="B129" i="18" s="1"/>
  <c r="AR117" i="4"/>
  <c r="B130" i="18" s="1"/>
  <c r="AR111" i="4"/>
  <c r="B107" i="18" s="1"/>
  <c r="AR37" i="4"/>
  <c r="B76" i="18" s="1"/>
  <c r="AR66" i="4"/>
  <c r="B57" i="18" s="1"/>
  <c r="AR64" i="4"/>
  <c r="B78" i="18" s="1"/>
  <c r="AR39" i="4"/>
  <c r="B85" i="18" s="1"/>
  <c r="AR114" i="4"/>
  <c r="B141" i="18" s="1"/>
  <c r="AR99" i="4"/>
  <c r="B135" i="18" s="1"/>
  <c r="AR69" i="4"/>
  <c r="B77" i="18" s="1"/>
  <c r="AR75" i="4"/>
  <c r="B37" i="18" s="1"/>
  <c r="AR131" i="4"/>
  <c r="B118" i="18" s="1"/>
  <c r="AR40" i="4"/>
  <c r="B81" i="18" s="1"/>
  <c r="AR78" i="4"/>
  <c r="B66" i="18" s="1"/>
  <c r="AR34" i="4"/>
  <c r="B74" i="18" s="1"/>
  <c r="AR106" i="4"/>
  <c r="B109" i="18" s="1"/>
  <c r="AR123" i="4"/>
  <c r="B133" i="18" s="1"/>
  <c r="AR103" i="4"/>
  <c r="B138" i="18" s="1"/>
  <c r="AR81" i="4"/>
  <c r="B121" i="18" s="1"/>
  <c r="AR110" i="4"/>
  <c r="B120" i="18" s="1"/>
  <c r="AR113" i="4"/>
  <c r="B124" i="18" s="1"/>
  <c r="AR93" i="4"/>
  <c r="B116" i="18" s="1"/>
  <c r="AR13" i="4"/>
  <c r="B2" i="18" s="1"/>
  <c r="AR57" i="4"/>
  <c r="B53" i="18" s="1"/>
  <c r="AR48" i="4"/>
  <c r="B63" i="18" s="1"/>
  <c r="AR95" i="4"/>
  <c r="B137" i="18" s="1"/>
  <c r="AR88" i="4"/>
  <c r="B125" i="18" s="1"/>
  <c r="AR10" i="4"/>
  <c r="B12" i="18" s="1"/>
  <c r="AR56" i="4"/>
  <c r="B84" i="18" s="1"/>
  <c r="AR43" i="4"/>
  <c r="B80" i="18" s="1"/>
  <c r="AR41" i="4"/>
  <c r="B75" i="18" s="1"/>
  <c r="AR80" i="4"/>
  <c r="B60" i="18" s="1"/>
  <c r="AR94" i="4"/>
  <c r="B97" i="18" s="1"/>
  <c r="AR101" i="4"/>
  <c r="B136" i="18" s="1"/>
  <c r="AR98" i="4"/>
  <c r="B128" i="18" s="1"/>
  <c r="AR107" i="4"/>
  <c r="B126" i="18" s="1"/>
  <c r="AR125" i="4"/>
  <c r="B105" i="18" s="1"/>
  <c r="AS78" i="4"/>
  <c r="E66" i="18" s="1"/>
  <c r="AS95" i="4"/>
  <c r="E134" i="18" s="1"/>
  <c r="AS114" i="4"/>
  <c r="E141" i="18" s="1"/>
  <c r="AS132" i="4"/>
  <c r="E143" i="18" s="1"/>
  <c r="H95" i="4"/>
  <c r="I95" i="4"/>
  <c r="H114" i="4"/>
  <c r="I114" i="4"/>
  <c r="H132" i="4"/>
  <c r="I132" i="4"/>
  <c r="J90" i="4" l="1"/>
  <c r="J125" i="4"/>
  <c r="J110" i="4"/>
  <c r="J111" i="4"/>
  <c r="J131" i="4"/>
  <c r="J93" i="4"/>
  <c r="J100" i="4"/>
  <c r="J87" i="4"/>
  <c r="J83" i="4"/>
  <c r="J107" i="4"/>
  <c r="J81" i="4"/>
  <c r="J117" i="4"/>
  <c r="J88" i="4"/>
  <c r="J99" i="4"/>
  <c r="J118" i="4"/>
  <c r="J97" i="4"/>
  <c r="J98" i="4"/>
  <c r="J103" i="4"/>
  <c r="J116" i="4"/>
  <c r="J127" i="4"/>
  <c r="J113" i="4"/>
  <c r="J86" i="4"/>
  <c r="J124" i="4"/>
  <c r="J122" i="4"/>
  <c r="J101" i="4"/>
  <c r="J123" i="4"/>
  <c r="J129" i="4"/>
  <c r="J105" i="4"/>
  <c r="J94" i="4"/>
  <c r="J106" i="4"/>
  <c r="J133" i="4"/>
  <c r="G90" i="4"/>
  <c r="G125" i="4"/>
  <c r="G110" i="4"/>
  <c r="G111" i="4"/>
  <c r="G131" i="4"/>
  <c r="G93" i="4"/>
  <c r="G100" i="4"/>
  <c r="G87" i="4"/>
  <c r="G83" i="4"/>
  <c r="G107" i="4"/>
  <c r="G81" i="4"/>
  <c r="G117" i="4"/>
  <c r="G88" i="4"/>
  <c r="G99" i="4"/>
  <c r="G118" i="4"/>
  <c r="G97" i="4"/>
  <c r="G98" i="4"/>
  <c r="G103" i="4"/>
  <c r="G116" i="4"/>
  <c r="G127" i="4"/>
  <c r="G113" i="4"/>
  <c r="G86" i="4"/>
  <c r="G124" i="4"/>
  <c r="G122" i="4"/>
  <c r="G101" i="4"/>
  <c r="G123" i="4"/>
  <c r="G129" i="4"/>
  <c r="G105" i="4"/>
  <c r="G94" i="4"/>
  <c r="G106" i="4"/>
  <c r="G133" i="4"/>
  <c r="H90" i="4"/>
  <c r="H125" i="4"/>
  <c r="H110" i="4"/>
  <c r="H111" i="4"/>
  <c r="H131" i="4"/>
  <c r="H93" i="4"/>
  <c r="H100" i="4"/>
  <c r="H87" i="4"/>
  <c r="H83" i="4"/>
  <c r="H107" i="4"/>
  <c r="H81" i="4"/>
  <c r="H117" i="4"/>
  <c r="H88" i="4"/>
  <c r="H99" i="4"/>
  <c r="H118" i="4"/>
  <c r="H97" i="4"/>
  <c r="H98" i="4"/>
  <c r="H103" i="4"/>
  <c r="H116" i="4"/>
  <c r="H127" i="4"/>
  <c r="H113" i="4"/>
  <c r="H86" i="4"/>
  <c r="H124" i="4"/>
  <c r="H122" i="4"/>
  <c r="H101" i="4"/>
  <c r="H123" i="4"/>
  <c r="H129" i="4"/>
  <c r="H105" i="4"/>
  <c r="H94" i="4"/>
  <c r="H106" i="4"/>
  <c r="H133" i="4"/>
  <c r="J75" i="4"/>
  <c r="J39" i="4"/>
  <c r="J79" i="4"/>
  <c r="J38" i="4"/>
  <c r="J68" i="4"/>
  <c r="J80" i="4"/>
  <c r="J34" i="4"/>
  <c r="J72" i="4"/>
  <c r="J48" i="4"/>
  <c r="J64" i="4"/>
  <c r="J53" i="4"/>
  <c r="J61" i="4"/>
  <c r="J52" i="4"/>
  <c r="J41" i="4"/>
  <c r="J55" i="4"/>
  <c r="J57" i="4"/>
  <c r="J66" i="4"/>
  <c r="J54" i="4"/>
  <c r="J71" i="4"/>
  <c r="J46" i="4"/>
  <c r="J43" i="4"/>
  <c r="J40" i="4"/>
  <c r="J35" i="4"/>
  <c r="J69" i="4"/>
  <c r="J37" i="4"/>
  <c r="J76" i="4"/>
  <c r="J67" i="4"/>
  <c r="J51" i="4"/>
  <c r="J56" i="4"/>
  <c r="G75" i="4"/>
  <c r="G39" i="4"/>
  <c r="G79" i="4"/>
  <c r="G38" i="4"/>
  <c r="G68" i="4"/>
  <c r="G80" i="4"/>
  <c r="G34" i="4"/>
  <c r="G72" i="4"/>
  <c r="G48" i="4"/>
  <c r="G64" i="4"/>
  <c r="G53" i="4"/>
  <c r="G61" i="4"/>
  <c r="G52" i="4"/>
  <c r="G41" i="4"/>
  <c r="G55" i="4"/>
  <c r="G57" i="4"/>
  <c r="G66" i="4"/>
  <c r="G54" i="4"/>
  <c r="G71" i="4"/>
  <c r="G46" i="4"/>
  <c r="G43" i="4"/>
  <c r="G40" i="4"/>
  <c r="G35" i="4"/>
  <c r="G69" i="4"/>
  <c r="G37" i="4"/>
  <c r="G76" i="4"/>
  <c r="G67" i="4"/>
  <c r="G51" i="4"/>
  <c r="G56" i="4"/>
  <c r="H75" i="4"/>
  <c r="H39" i="4"/>
  <c r="H79" i="4"/>
  <c r="H38" i="4"/>
  <c r="H68" i="4"/>
  <c r="H80" i="4"/>
  <c r="H34" i="4"/>
  <c r="H72" i="4"/>
  <c r="H48" i="4"/>
  <c r="H64" i="4"/>
  <c r="H53" i="4"/>
  <c r="H61" i="4"/>
  <c r="H52" i="4"/>
  <c r="H41" i="4"/>
  <c r="H55" i="4"/>
  <c r="H57" i="4"/>
  <c r="H66" i="4"/>
  <c r="H54" i="4"/>
  <c r="H71" i="4"/>
  <c r="H46" i="4"/>
  <c r="H43" i="4"/>
  <c r="H40" i="4"/>
  <c r="H35" i="4"/>
  <c r="H69" i="4"/>
  <c r="H37" i="4"/>
  <c r="H76" i="4"/>
  <c r="H67" i="4"/>
  <c r="H51" i="4"/>
  <c r="H56" i="4"/>
  <c r="J5" i="4"/>
  <c r="J7" i="4"/>
  <c r="J9" i="4"/>
  <c r="J11" i="4"/>
  <c r="J13" i="4"/>
  <c r="J22" i="4"/>
  <c r="J26" i="4"/>
  <c r="J28" i="4"/>
  <c r="J30" i="4"/>
  <c r="G5" i="4"/>
  <c r="G7" i="4"/>
  <c r="G9" i="4"/>
  <c r="G11" i="4"/>
  <c r="G13" i="4"/>
  <c r="G22" i="4"/>
  <c r="G26" i="4"/>
  <c r="G28" i="4"/>
  <c r="G30" i="4"/>
  <c r="H5" i="4"/>
  <c r="H7" i="4"/>
  <c r="H9" i="4"/>
  <c r="H11" i="4"/>
  <c r="H13" i="4"/>
  <c r="H22" i="4"/>
  <c r="H26" i="4"/>
  <c r="H28" i="4"/>
  <c r="H30" i="4"/>
  <c r="D90" i="4"/>
  <c r="D125" i="4"/>
  <c r="D110" i="4"/>
  <c r="D111" i="4"/>
  <c r="D131" i="4"/>
  <c r="D93" i="4"/>
  <c r="D100" i="4"/>
  <c r="D83" i="4"/>
  <c r="D107" i="4"/>
  <c r="D81" i="4"/>
  <c r="D117" i="4"/>
  <c r="D88" i="4"/>
  <c r="D99" i="4"/>
  <c r="D118" i="4"/>
  <c r="D97" i="4"/>
  <c r="D98" i="4"/>
  <c r="D103" i="4"/>
  <c r="D127" i="4"/>
  <c r="D113" i="4"/>
  <c r="D86" i="4"/>
  <c r="D124" i="4"/>
  <c r="D122" i="4"/>
  <c r="D101" i="4"/>
  <c r="D123" i="4"/>
  <c r="D129" i="4"/>
  <c r="D95" i="4"/>
  <c r="D114" i="4"/>
  <c r="D132" i="4"/>
  <c r="D105" i="4"/>
  <c r="D94" i="4"/>
  <c r="D106" i="4"/>
  <c r="D133" i="4"/>
  <c r="D104" i="4"/>
  <c r="D89" i="4"/>
  <c r="D121" i="4"/>
  <c r="D115" i="4"/>
  <c r="D130" i="4"/>
  <c r="D128" i="4"/>
  <c r="D126" i="4"/>
  <c r="D92" i="4"/>
  <c r="D82" i="4"/>
  <c r="D120" i="4"/>
  <c r="D112" i="4"/>
  <c r="D109" i="4"/>
  <c r="D96" i="4"/>
  <c r="D102" i="4"/>
  <c r="D108" i="4"/>
  <c r="D84" i="4"/>
  <c r="D85" i="4"/>
  <c r="D119" i="4"/>
  <c r="D91" i="4"/>
  <c r="D75" i="4"/>
  <c r="D39" i="4"/>
  <c r="D79" i="4"/>
  <c r="D38" i="4"/>
  <c r="D68" i="4"/>
  <c r="D80" i="4"/>
  <c r="D34" i="4"/>
  <c r="D72" i="4"/>
  <c r="D48" i="4"/>
  <c r="D64" i="4"/>
  <c r="D53" i="4"/>
  <c r="D61" i="4"/>
  <c r="D52" i="4"/>
  <c r="D41" i="4"/>
  <c r="D78" i="4"/>
  <c r="D55" i="4"/>
  <c r="D57" i="4"/>
  <c r="D66" i="4"/>
  <c r="D54" i="4"/>
  <c r="D71" i="4"/>
  <c r="D46" i="4"/>
  <c r="D43" i="4"/>
  <c r="D40" i="4"/>
  <c r="D35" i="4"/>
  <c r="D69" i="4"/>
  <c r="D76" i="4"/>
  <c r="D67" i="4"/>
  <c r="D51" i="4"/>
  <c r="D56" i="4"/>
  <c r="D63" i="4"/>
  <c r="D62" i="4"/>
  <c r="D33" i="4"/>
  <c r="D65" i="4"/>
  <c r="D44" i="4"/>
  <c r="D77" i="4"/>
  <c r="D74" i="4"/>
  <c r="D59" i="4"/>
  <c r="D50" i="4"/>
  <c r="D73" i="4"/>
  <c r="D31" i="4"/>
  <c r="D58" i="4"/>
  <c r="D36" i="4"/>
  <c r="D32" i="4"/>
  <c r="D47" i="4"/>
  <c r="D60" i="4"/>
  <c r="D45" i="4"/>
  <c r="D42" i="4"/>
  <c r="D70" i="4"/>
  <c r="D49" i="4"/>
  <c r="D5" i="4"/>
  <c r="D7" i="4"/>
  <c r="D9" i="4"/>
  <c r="D11" i="4"/>
  <c r="D13" i="4"/>
  <c r="D22" i="4"/>
  <c r="D26" i="4"/>
  <c r="D28" i="4"/>
  <c r="D30" i="4"/>
  <c r="D3" i="4"/>
  <c r="D4" i="4"/>
  <c r="D6" i="4"/>
  <c r="D8" i="4"/>
  <c r="D10" i="4"/>
  <c r="D12" i="4"/>
  <c r="D14" i="4"/>
  <c r="D15" i="4"/>
  <c r="D16" i="4"/>
  <c r="D17" i="4"/>
  <c r="D18" i="4"/>
  <c r="D19" i="4"/>
  <c r="D20" i="4"/>
  <c r="D21" i="4"/>
  <c r="D23" i="4"/>
  <c r="D24" i="4"/>
  <c r="D25" i="4"/>
  <c r="D27" i="4"/>
  <c r="D2" i="4"/>
  <c r="C90" i="4"/>
  <c r="C125" i="4"/>
  <c r="C110" i="4"/>
  <c r="C111" i="4"/>
  <c r="C131" i="4"/>
  <c r="C93" i="4"/>
  <c r="E93" i="4" s="1"/>
  <c r="C100" i="4"/>
  <c r="C83" i="4"/>
  <c r="C107" i="4"/>
  <c r="E107" i="4" s="1"/>
  <c r="C81" i="4"/>
  <c r="C117" i="4"/>
  <c r="C88" i="4"/>
  <c r="C99" i="4"/>
  <c r="C118" i="4"/>
  <c r="C97" i="4"/>
  <c r="C98" i="4"/>
  <c r="C103" i="4"/>
  <c r="C127" i="4"/>
  <c r="C113" i="4"/>
  <c r="C86" i="4"/>
  <c r="E86" i="4" s="1"/>
  <c r="C124" i="4"/>
  <c r="C122" i="4"/>
  <c r="E122" i="4" s="1"/>
  <c r="C101" i="4"/>
  <c r="E101" i="4" s="1"/>
  <c r="C123" i="4"/>
  <c r="E123" i="4" s="1"/>
  <c r="C129" i="4"/>
  <c r="C95" i="4"/>
  <c r="E95" i="4" s="1"/>
  <c r="C114" i="4"/>
  <c r="E114" i="4" s="1"/>
  <c r="C132" i="4"/>
  <c r="C105" i="4"/>
  <c r="C94" i="4"/>
  <c r="C106" i="4"/>
  <c r="C133" i="4"/>
  <c r="C104" i="4"/>
  <c r="C89" i="4"/>
  <c r="C121" i="4"/>
  <c r="C115" i="4"/>
  <c r="C130" i="4"/>
  <c r="C128" i="4"/>
  <c r="C126" i="4"/>
  <c r="C92" i="4"/>
  <c r="C82" i="4"/>
  <c r="C120" i="4"/>
  <c r="C112" i="4"/>
  <c r="C109" i="4"/>
  <c r="C96" i="4"/>
  <c r="C102" i="4"/>
  <c r="C108" i="4"/>
  <c r="C84" i="4"/>
  <c r="C85" i="4"/>
  <c r="C119" i="4"/>
  <c r="C91" i="4"/>
  <c r="C75" i="4"/>
  <c r="C39" i="4"/>
  <c r="C79" i="4"/>
  <c r="C38" i="4"/>
  <c r="C68" i="4"/>
  <c r="C80" i="4"/>
  <c r="C34" i="4"/>
  <c r="C72" i="4"/>
  <c r="C48" i="4"/>
  <c r="C64" i="4"/>
  <c r="C53" i="4"/>
  <c r="C61" i="4"/>
  <c r="C52" i="4"/>
  <c r="C41" i="4"/>
  <c r="C78" i="4"/>
  <c r="C55" i="4"/>
  <c r="C57" i="4"/>
  <c r="E57" i="4" s="1"/>
  <c r="C66" i="4"/>
  <c r="C54" i="4"/>
  <c r="C71" i="4"/>
  <c r="C46" i="4"/>
  <c r="C43" i="4"/>
  <c r="C40" i="4"/>
  <c r="C35" i="4"/>
  <c r="C69" i="4"/>
  <c r="C76" i="4"/>
  <c r="C67" i="4"/>
  <c r="C51" i="4"/>
  <c r="E51" i="4" s="1"/>
  <c r="C56" i="4"/>
  <c r="C62" i="4"/>
  <c r="C33" i="4"/>
  <c r="C65" i="4"/>
  <c r="C44" i="4"/>
  <c r="C77" i="4"/>
  <c r="C74" i="4"/>
  <c r="C59" i="4"/>
  <c r="C50" i="4"/>
  <c r="C73" i="4"/>
  <c r="C31" i="4"/>
  <c r="C58" i="4"/>
  <c r="C36" i="4"/>
  <c r="C32" i="4"/>
  <c r="C47" i="4"/>
  <c r="C60" i="4"/>
  <c r="C45" i="4"/>
  <c r="C42" i="4"/>
  <c r="C70" i="4"/>
  <c r="C63" i="4"/>
  <c r="C49" i="4"/>
  <c r="C9" i="4"/>
  <c r="C11" i="4"/>
  <c r="E11" i="4" s="1"/>
  <c r="C13" i="4"/>
  <c r="C22" i="4"/>
  <c r="C26" i="4"/>
  <c r="C28" i="4"/>
  <c r="C30" i="4"/>
  <c r="C7" i="4"/>
  <c r="C5" i="4"/>
  <c r="E5" i="4" s="1"/>
  <c r="C29" i="4"/>
  <c r="C6" i="4"/>
  <c r="C8" i="4"/>
  <c r="C10" i="4"/>
  <c r="C12" i="4"/>
  <c r="C14" i="4"/>
  <c r="C15" i="4"/>
  <c r="C16" i="4"/>
  <c r="C17" i="4"/>
  <c r="C18" i="4"/>
  <c r="C19" i="4"/>
  <c r="C20" i="4"/>
  <c r="C21" i="4"/>
  <c r="C23" i="4"/>
  <c r="C24" i="4"/>
  <c r="C25" i="4"/>
  <c r="C27" i="4"/>
  <c r="C4" i="4"/>
  <c r="C3" i="4"/>
  <c r="C2" i="4"/>
  <c r="E2" i="4" s="1"/>
  <c r="R46" i="4" l="1"/>
  <c r="R72" i="4"/>
  <c r="R40" i="4"/>
  <c r="R41" i="4"/>
  <c r="R80" i="4"/>
  <c r="R101" i="4"/>
  <c r="R98" i="4"/>
  <c r="R83" i="4"/>
  <c r="R90" i="4"/>
  <c r="R81" i="4"/>
  <c r="R56" i="4"/>
  <c r="R43" i="4"/>
  <c r="R52" i="4"/>
  <c r="R68" i="4"/>
  <c r="R122" i="4"/>
  <c r="R97" i="4"/>
  <c r="R87" i="4"/>
  <c r="R69" i="4"/>
  <c r="R129" i="4"/>
  <c r="R116" i="4"/>
  <c r="R110" i="4"/>
  <c r="R123" i="4"/>
  <c r="R103" i="4"/>
  <c r="R107" i="4"/>
  <c r="R125" i="4"/>
  <c r="R30" i="4"/>
  <c r="R51" i="4"/>
  <c r="R133" i="4"/>
  <c r="R124" i="4"/>
  <c r="R118" i="4"/>
  <c r="R100" i="4"/>
  <c r="R61" i="4"/>
  <c r="R38" i="4"/>
  <c r="R67" i="4"/>
  <c r="R71" i="4"/>
  <c r="R53" i="4"/>
  <c r="R79" i="4"/>
  <c r="R106" i="4"/>
  <c r="R86" i="4"/>
  <c r="R99" i="4"/>
  <c r="R93" i="4"/>
  <c r="R13" i="4"/>
  <c r="R57" i="4"/>
  <c r="R35" i="4"/>
  <c r="R55" i="4"/>
  <c r="R34" i="4"/>
  <c r="R5" i="4"/>
  <c r="R26" i="4"/>
  <c r="R76" i="4"/>
  <c r="R54" i="4"/>
  <c r="R64" i="4"/>
  <c r="R39" i="4"/>
  <c r="R94" i="4"/>
  <c r="R113" i="4"/>
  <c r="R88" i="4"/>
  <c r="R131" i="4"/>
  <c r="R37" i="4"/>
  <c r="R66" i="4"/>
  <c r="R48" i="4"/>
  <c r="R75" i="4"/>
  <c r="R127" i="4"/>
  <c r="R117" i="4"/>
  <c r="R111" i="4"/>
  <c r="AS94" i="4"/>
  <c r="E105" i="18" s="1"/>
  <c r="AS101" i="4"/>
  <c r="E137" i="18" s="1"/>
  <c r="AS113" i="4"/>
  <c r="E133" i="18" s="1"/>
  <c r="AS98" i="4"/>
  <c r="E127" i="18" s="1"/>
  <c r="AS105" i="4"/>
  <c r="E98" i="18" s="1"/>
  <c r="AS122" i="4"/>
  <c r="E136" i="18" s="1"/>
  <c r="AS127" i="4"/>
  <c r="E132" i="18" s="1"/>
  <c r="AS97" i="4"/>
  <c r="E139" i="18" s="1"/>
  <c r="AS133" i="4"/>
  <c r="E111" i="18" s="1"/>
  <c r="AS129" i="4"/>
  <c r="E140" i="18" s="1"/>
  <c r="AS124" i="4"/>
  <c r="E142" i="18" s="1"/>
  <c r="AS116" i="4"/>
  <c r="E129" i="18" s="1"/>
  <c r="AS106" i="4"/>
  <c r="E107" i="18" s="1"/>
  <c r="AS123" i="4"/>
  <c r="E138" i="18" s="1"/>
  <c r="AS86" i="4"/>
  <c r="E135" i="18" s="1"/>
  <c r="AS103" i="4"/>
  <c r="E131" i="18" s="1"/>
  <c r="AS76" i="4"/>
  <c r="E82" i="18" s="1"/>
  <c r="AS40" i="4"/>
  <c r="E80" i="18" s="1"/>
  <c r="AS54" i="4"/>
  <c r="E72" i="18" s="1"/>
  <c r="AS56" i="4"/>
  <c r="E85" i="18" s="1"/>
  <c r="AS37" i="4"/>
  <c r="E77" i="18" s="1"/>
  <c r="AS43" i="4"/>
  <c r="E79" i="18" s="1"/>
  <c r="AS66" i="4"/>
  <c r="E57" i="18" s="1"/>
  <c r="AS51" i="4"/>
  <c r="E83" i="18" s="1"/>
  <c r="AS69" i="4"/>
  <c r="E81" i="18" s="1"/>
  <c r="AS46" i="4"/>
  <c r="E70" i="18" s="1"/>
  <c r="AS57" i="4"/>
  <c r="E67" i="18" s="1"/>
  <c r="AS67" i="4"/>
  <c r="E84" i="18" s="1"/>
  <c r="AS35" i="4"/>
  <c r="E76" i="18" s="1"/>
  <c r="AS71" i="4"/>
  <c r="E78" i="18" s="1"/>
  <c r="AS55" i="4"/>
  <c r="E75" i="18" s="1"/>
  <c r="AS5" i="4"/>
  <c r="E30" i="18" s="1"/>
  <c r="AS13" i="4"/>
  <c r="E27" i="18" s="1"/>
  <c r="AS26" i="4"/>
  <c r="E19" i="18" s="1"/>
  <c r="AS41" i="4"/>
  <c r="E74" i="18" s="1"/>
  <c r="AS64" i="4"/>
  <c r="E69" i="18" s="1"/>
  <c r="AS80" i="4"/>
  <c r="E56" i="18" s="1"/>
  <c r="AS39" i="4"/>
  <c r="E58" i="18" s="1"/>
  <c r="AS88" i="4"/>
  <c r="E126" i="18" s="1"/>
  <c r="AS83" i="4"/>
  <c r="E121" i="18" s="1"/>
  <c r="AS131" i="4"/>
  <c r="E114" i="18" s="1"/>
  <c r="AS90" i="4"/>
  <c r="E108" i="18" s="1"/>
  <c r="AS30" i="4"/>
  <c r="E14" i="18" s="1"/>
  <c r="AS11" i="4"/>
  <c r="E24" i="18" s="1"/>
  <c r="AS52" i="4"/>
  <c r="E65" i="18" s="1"/>
  <c r="AS48" i="4"/>
  <c r="E62" i="18" s="1"/>
  <c r="AS68" i="4"/>
  <c r="E63" i="18" s="1"/>
  <c r="AS75" i="4"/>
  <c r="E45" i="18" s="1"/>
  <c r="AS117" i="4"/>
  <c r="E128" i="18" s="1"/>
  <c r="AS87" i="4"/>
  <c r="E125" i="18" s="1"/>
  <c r="AS111" i="4"/>
  <c r="E113" i="18" s="1"/>
  <c r="AS28" i="4"/>
  <c r="E17" i="18" s="1"/>
  <c r="AS9" i="4"/>
  <c r="E22" i="18" s="1"/>
  <c r="AS61" i="4"/>
  <c r="E60" i="18" s="1"/>
  <c r="AS72" i="4"/>
  <c r="E52" i="18" s="1"/>
  <c r="AS38" i="4"/>
  <c r="E54" i="18" s="1"/>
  <c r="AS118" i="4"/>
  <c r="E124" i="18" s="1"/>
  <c r="AS81" i="4"/>
  <c r="E120" i="18" s="1"/>
  <c r="AS100" i="4"/>
  <c r="E115" i="18" s="1"/>
  <c r="AS110" i="4"/>
  <c r="E119" i="18" s="1"/>
  <c r="AS22" i="4"/>
  <c r="E2" i="18" s="1"/>
  <c r="AS7" i="4"/>
  <c r="E6" i="18" s="1"/>
  <c r="AS53" i="4"/>
  <c r="E73" i="18" s="1"/>
  <c r="AS34" i="4"/>
  <c r="E71" i="18" s="1"/>
  <c r="AS79" i="4"/>
  <c r="E59" i="18" s="1"/>
  <c r="AS99" i="4"/>
  <c r="E130" i="18" s="1"/>
  <c r="AS107" i="4"/>
  <c r="E123" i="18" s="1"/>
  <c r="AS93" i="4"/>
  <c r="E118" i="18" s="1"/>
  <c r="AS125" i="4"/>
  <c r="E104" i="18" s="1"/>
  <c r="H2" i="4"/>
  <c r="AW11" i="4" l="1"/>
  <c r="AW10" i="4"/>
  <c r="H104" i="4"/>
  <c r="G104" i="4"/>
  <c r="J104" i="4"/>
  <c r="H89" i="4"/>
  <c r="G89" i="4"/>
  <c r="J89" i="4"/>
  <c r="H121" i="4"/>
  <c r="G121" i="4"/>
  <c r="J121" i="4"/>
  <c r="H115" i="4"/>
  <c r="G115" i="4"/>
  <c r="J115" i="4"/>
  <c r="H130" i="4"/>
  <c r="G130" i="4"/>
  <c r="J130" i="4"/>
  <c r="H128" i="4"/>
  <c r="G128" i="4"/>
  <c r="J128" i="4"/>
  <c r="H126" i="4"/>
  <c r="G126" i="4"/>
  <c r="J126" i="4"/>
  <c r="H92" i="4"/>
  <c r="G92" i="4"/>
  <c r="J92" i="4"/>
  <c r="H82" i="4"/>
  <c r="G82" i="4"/>
  <c r="J82" i="4"/>
  <c r="H120" i="4"/>
  <c r="G120" i="4"/>
  <c r="J120" i="4"/>
  <c r="H112" i="4"/>
  <c r="G112" i="4"/>
  <c r="J112" i="4"/>
  <c r="H109" i="4"/>
  <c r="G109" i="4"/>
  <c r="J109" i="4"/>
  <c r="H96" i="4"/>
  <c r="G96" i="4"/>
  <c r="J96" i="4"/>
  <c r="H102" i="4"/>
  <c r="G102" i="4"/>
  <c r="J102" i="4"/>
  <c r="H108" i="4"/>
  <c r="G108" i="4"/>
  <c r="J108" i="4"/>
  <c r="H84" i="4"/>
  <c r="G84" i="4"/>
  <c r="J84" i="4"/>
  <c r="H85" i="4"/>
  <c r="G85" i="4"/>
  <c r="J85" i="4"/>
  <c r="H119" i="4"/>
  <c r="G119" i="4"/>
  <c r="J119" i="4"/>
  <c r="J91" i="4"/>
  <c r="G91" i="4"/>
  <c r="H91" i="4"/>
  <c r="H63" i="4"/>
  <c r="G63" i="4"/>
  <c r="J63" i="4"/>
  <c r="H62" i="4"/>
  <c r="G62" i="4"/>
  <c r="J62" i="4"/>
  <c r="H33" i="4"/>
  <c r="G33" i="4"/>
  <c r="J33" i="4"/>
  <c r="H65" i="4"/>
  <c r="G65" i="4"/>
  <c r="J65" i="4"/>
  <c r="H44" i="4"/>
  <c r="G44" i="4"/>
  <c r="J44" i="4"/>
  <c r="H77" i="4"/>
  <c r="G77" i="4"/>
  <c r="J77" i="4"/>
  <c r="H74" i="4"/>
  <c r="G74" i="4"/>
  <c r="J74" i="4"/>
  <c r="H59" i="4"/>
  <c r="G59" i="4"/>
  <c r="J59" i="4"/>
  <c r="H50" i="4"/>
  <c r="G50" i="4"/>
  <c r="J50" i="4"/>
  <c r="H73" i="4"/>
  <c r="G73" i="4"/>
  <c r="J73" i="4"/>
  <c r="H31" i="4"/>
  <c r="G31" i="4"/>
  <c r="J31" i="4"/>
  <c r="H58" i="4"/>
  <c r="G58" i="4"/>
  <c r="J58" i="4"/>
  <c r="H36" i="4"/>
  <c r="G36" i="4"/>
  <c r="J36" i="4"/>
  <c r="H32" i="4"/>
  <c r="G32" i="4"/>
  <c r="J32" i="4"/>
  <c r="H47" i="4"/>
  <c r="G47" i="4"/>
  <c r="J47" i="4"/>
  <c r="H60" i="4"/>
  <c r="G60" i="4"/>
  <c r="J60" i="4"/>
  <c r="H45" i="4"/>
  <c r="G45" i="4"/>
  <c r="J45" i="4"/>
  <c r="H42" i="4"/>
  <c r="G42" i="4"/>
  <c r="J42" i="4"/>
  <c r="H70" i="4"/>
  <c r="G70" i="4"/>
  <c r="J70" i="4"/>
  <c r="J49" i="4"/>
  <c r="G49" i="4"/>
  <c r="H49" i="4"/>
  <c r="H3" i="4"/>
  <c r="G3" i="4"/>
  <c r="J3" i="4"/>
  <c r="H4" i="4"/>
  <c r="G4" i="4"/>
  <c r="J4" i="4"/>
  <c r="H6" i="4"/>
  <c r="G6" i="4"/>
  <c r="J6" i="4"/>
  <c r="H8" i="4"/>
  <c r="G8" i="4"/>
  <c r="J8" i="4"/>
  <c r="H10" i="4"/>
  <c r="G10" i="4"/>
  <c r="J10" i="4"/>
  <c r="H12" i="4"/>
  <c r="G12" i="4"/>
  <c r="J12" i="4"/>
  <c r="H14" i="4"/>
  <c r="G14" i="4"/>
  <c r="J14" i="4"/>
  <c r="H15" i="4"/>
  <c r="G15" i="4"/>
  <c r="J15" i="4"/>
  <c r="H16" i="4"/>
  <c r="G16" i="4"/>
  <c r="J16" i="4"/>
  <c r="H17" i="4"/>
  <c r="G17" i="4"/>
  <c r="J17" i="4"/>
  <c r="H18" i="4"/>
  <c r="G18" i="4"/>
  <c r="J18" i="4"/>
  <c r="H19" i="4"/>
  <c r="G19" i="4"/>
  <c r="J19" i="4"/>
  <c r="H20" i="4"/>
  <c r="G20" i="4"/>
  <c r="J20" i="4"/>
  <c r="H21" i="4"/>
  <c r="G21" i="4"/>
  <c r="J21" i="4"/>
  <c r="H23" i="4"/>
  <c r="G23" i="4"/>
  <c r="J23" i="4"/>
  <c r="H24" i="4"/>
  <c r="G24" i="4"/>
  <c r="J24" i="4"/>
  <c r="H25" i="4"/>
  <c r="G25" i="4"/>
  <c r="J25" i="4"/>
  <c r="H27" i="4"/>
  <c r="G27" i="4"/>
  <c r="J27" i="4"/>
  <c r="H29" i="4"/>
  <c r="G29" i="4"/>
  <c r="J29" i="4"/>
  <c r="J2" i="4"/>
  <c r="G2" i="4"/>
  <c r="U78" i="4" l="1"/>
  <c r="V71" i="4"/>
  <c r="V59" i="4"/>
  <c r="V63" i="4"/>
  <c r="V67" i="4"/>
  <c r="V49" i="4"/>
  <c r="V53" i="4"/>
  <c r="Z53" i="4" s="1"/>
  <c r="V57" i="4"/>
  <c r="Z57" i="4" s="1"/>
  <c r="V40" i="4"/>
  <c r="V44" i="4"/>
  <c r="V48" i="4"/>
  <c r="V23" i="4"/>
  <c r="V27" i="4"/>
  <c r="V31" i="4"/>
  <c r="V35" i="4"/>
  <c r="Z35" i="4" s="1"/>
  <c r="V7" i="4"/>
  <c r="AC7" i="4" s="1"/>
  <c r="V11" i="4"/>
  <c r="V15" i="4"/>
  <c r="V19" i="4"/>
  <c r="V2" i="4"/>
  <c r="U2" i="4"/>
  <c r="U77" i="4"/>
  <c r="U72" i="4"/>
  <c r="AM72" i="4" s="1"/>
  <c r="U60" i="4"/>
  <c r="AB60" i="4" s="1"/>
  <c r="U64" i="4"/>
  <c r="U68" i="4"/>
  <c r="U50" i="4"/>
  <c r="U54" i="4"/>
  <c r="U58" i="4"/>
  <c r="U41" i="4"/>
  <c r="U45" i="4"/>
  <c r="Y45" i="4" s="1"/>
  <c r="U20" i="4"/>
  <c r="Y20" i="4" s="1"/>
  <c r="U24" i="4"/>
  <c r="U28" i="4"/>
  <c r="U32" i="4"/>
  <c r="U36" i="4"/>
  <c r="U8" i="4"/>
  <c r="U12" i="4"/>
  <c r="U16" i="4"/>
  <c r="AB16" i="4" s="1"/>
  <c r="U5" i="4"/>
  <c r="AB5" i="4" s="1"/>
  <c r="T78" i="4"/>
  <c r="U71" i="4"/>
  <c r="U27" i="4"/>
  <c r="V77" i="4"/>
  <c r="V72" i="4"/>
  <c r="V60" i="4"/>
  <c r="V64" i="4"/>
  <c r="AC64" i="4" s="1"/>
  <c r="V68" i="4"/>
  <c r="AC68" i="4" s="1"/>
  <c r="V50" i="4"/>
  <c r="V54" i="4"/>
  <c r="V58" i="4"/>
  <c r="V41" i="4"/>
  <c r="V45" i="4"/>
  <c r="V20" i="4"/>
  <c r="V24" i="4"/>
  <c r="AC24" i="4" s="1"/>
  <c r="V28" i="4"/>
  <c r="Z28" i="4" s="1"/>
  <c r="V32" i="4"/>
  <c r="V36" i="4"/>
  <c r="V8" i="4"/>
  <c r="V12" i="4"/>
  <c r="V16" i="4"/>
  <c r="V5" i="4"/>
  <c r="U4" i="4"/>
  <c r="Y4" i="4" s="1"/>
  <c r="U49" i="4"/>
  <c r="AM49" i="4" s="1"/>
  <c r="U48" i="4"/>
  <c r="U7" i="4"/>
  <c r="U80" i="4"/>
  <c r="U75" i="4"/>
  <c r="U73" i="4"/>
  <c r="U61" i="4"/>
  <c r="U65" i="4"/>
  <c r="Y65" i="4" s="1"/>
  <c r="U69" i="4"/>
  <c r="AB69" i="4" s="1"/>
  <c r="U51" i="4"/>
  <c r="U55" i="4"/>
  <c r="U38" i="4"/>
  <c r="U42" i="4"/>
  <c r="U46" i="4"/>
  <c r="U21" i="4"/>
  <c r="U25" i="4"/>
  <c r="AB25" i="4" s="1"/>
  <c r="U29" i="4"/>
  <c r="AM29" i="4" s="1"/>
  <c r="U33" i="4"/>
  <c r="U37" i="4"/>
  <c r="U9" i="4"/>
  <c r="U13" i="4"/>
  <c r="U17" i="4"/>
  <c r="U59" i="4"/>
  <c r="U40" i="4"/>
  <c r="AB40" i="4" s="1"/>
  <c r="U31" i="4"/>
  <c r="Y31" i="4" s="1"/>
  <c r="U11" i="4"/>
  <c r="V80" i="4"/>
  <c r="V75" i="4"/>
  <c r="V73" i="4"/>
  <c r="V61" i="4"/>
  <c r="V65" i="4"/>
  <c r="V69" i="4"/>
  <c r="Z69" i="4" s="1"/>
  <c r="V51" i="4"/>
  <c r="AC51" i="4" s="1"/>
  <c r="V55" i="4"/>
  <c r="V38" i="4"/>
  <c r="V42" i="4"/>
  <c r="V46" i="4"/>
  <c r="V21" i="4"/>
  <c r="V25" i="4"/>
  <c r="V29" i="4"/>
  <c r="AC29" i="4" s="1"/>
  <c r="V33" i="4"/>
  <c r="AN33" i="4" s="1"/>
  <c r="V37" i="4"/>
  <c r="V9" i="4"/>
  <c r="V13" i="4"/>
  <c r="V17" i="4"/>
  <c r="V4" i="4"/>
  <c r="T2" i="4"/>
  <c r="V78" i="4"/>
  <c r="AC78" i="4" s="1"/>
  <c r="U63" i="4"/>
  <c r="AB63" i="4" s="1"/>
  <c r="U44" i="4"/>
  <c r="U35" i="4"/>
  <c r="U15" i="4"/>
  <c r="V79" i="4"/>
  <c r="U76" i="4"/>
  <c r="U74" i="4"/>
  <c r="U62" i="4"/>
  <c r="AB62" i="4" s="1"/>
  <c r="U66" i="4"/>
  <c r="Y66" i="4" s="1"/>
  <c r="U70" i="4"/>
  <c r="U52" i="4"/>
  <c r="U56" i="4"/>
  <c r="U39" i="4"/>
  <c r="U43" i="4"/>
  <c r="U47" i="4"/>
  <c r="U22" i="4"/>
  <c r="Y22" i="4" s="1"/>
  <c r="U26" i="4"/>
  <c r="Y26" i="4" s="1"/>
  <c r="U30" i="4"/>
  <c r="U34" i="4"/>
  <c r="U6" i="4"/>
  <c r="U10" i="4"/>
  <c r="U14" i="4"/>
  <c r="U18" i="4"/>
  <c r="U3" i="4"/>
  <c r="AM3" i="4" s="1"/>
  <c r="U53" i="4"/>
  <c r="AM53" i="4" s="1"/>
  <c r="U57" i="4"/>
  <c r="U19" i="4"/>
  <c r="U79" i="4"/>
  <c r="V76" i="4"/>
  <c r="V74" i="4"/>
  <c r="V62" i="4"/>
  <c r="V66" i="4"/>
  <c r="AC66" i="4" s="1"/>
  <c r="V70" i="4"/>
  <c r="Z70" i="4" s="1"/>
  <c r="V52" i="4"/>
  <c r="V56" i="4"/>
  <c r="V39" i="4"/>
  <c r="V43" i="4"/>
  <c r="V47" i="4"/>
  <c r="V22" i="4"/>
  <c r="V26" i="4"/>
  <c r="AC26" i="4" s="1"/>
  <c r="V30" i="4"/>
  <c r="AC30" i="4" s="1"/>
  <c r="V34" i="4"/>
  <c r="V6" i="4"/>
  <c r="V10" i="4"/>
  <c r="V14" i="4"/>
  <c r="V18" i="4"/>
  <c r="V3" i="4"/>
  <c r="U67" i="4"/>
  <c r="AB67" i="4" s="1"/>
  <c r="U23" i="4"/>
  <c r="Y23" i="4" s="1"/>
  <c r="T46" i="4"/>
  <c r="T3" i="4"/>
  <c r="T26" i="4"/>
  <c r="T17" i="4"/>
  <c r="T70" i="4"/>
  <c r="T69" i="4"/>
  <c r="T31" i="4"/>
  <c r="T60" i="4"/>
  <c r="T9" i="4"/>
  <c r="T51" i="4"/>
  <c r="T28" i="4"/>
  <c r="T10" i="4"/>
  <c r="T49" i="4"/>
  <c r="T64" i="4"/>
  <c r="T40" i="4"/>
  <c r="T54" i="4"/>
  <c r="T5" i="4"/>
  <c r="T61" i="4"/>
  <c r="T8" i="4"/>
  <c r="T52" i="4"/>
  <c r="T18" i="4"/>
  <c r="T29" i="4"/>
  <c r="T43" i="4"/>
  <c r="T27" i="4"/>
  <c r="T32" i="4"/>
  <c r="T80" i="4"/>
  <c r="T41" i="4"/>
  <c r="T53" i="4"/>
  <c r="T13" i="4"/>
  <c r="T30" i="4"/>
  <c r="T56" i="4"/>
  <c r="T21" i="4"/>
  <c r="T35" i="4"/>
  <c r="T19" i="4"/>
  <c r="T71" i="4"/>
  <c r="T33" i="4"/>
  <c r="T22" i="4"/>
  <c r="T44" i="4"/>
  <c r="T74" i="4"/>
  <c r="T42" i="4"/>
  <c r="T63" i="4"/>
  <c r="T24" i="4"/>
  <c r="T48" i="4"/>
  <c r="T45" i="4"/>
  <c r="T16" i="4"/>
  <c r="T36" i="4"/>
  <c r="T66" i="4"/>
  <c r="T34" i="4"/>
  <c r="T4" i="4"/>
  <c r="T55" i="4"/>
  <c r="T72" i="4"/>
  <c r="T47" i="4"/>
  <c r="T14" i="4"/>
  <c r="T37" i="4"/>
  <c r="T39" i="4"/>
  <c r="T75" i="4"/>
  <c r="T58" i="4"/>
  <c r="T73" i="4"/>
  <c r="T12" i="4"/>
  <c r="T79" i="4"/>
  <c r="T7" i="4"/>
  <c r="T62" i="4"/>
  <c r="T76" i="4"/>
  <c r="T23" i="4"/>
  <c r="T67" i="4"/>
  <c r="T50" i="4"/>
  <c r="T11" i="4"/>
  <c r="T65" i="4"/>
  <c r="T25" i="4"/>
  <c r="T6" i="4"/>
  <c r="T77" i="4"/>
  <c r="T15" i="4"/>
  <c r="T68" i="4"/>
  <c r="T38" i="4"/>
  <c r="T59" i="4"/>
  <c r="T20" i="4"/>
  <c r="T57" i="4"/>
  <c r="V123" i="4"/>
  <c r="V127" i="4"/>
  <c r="Z127" i="4" s="1"/>
  <c r="V131" i="4"/>
  <c r="AN131" i="4" s="1"/>
  <c r="V112" i="4"/>
  <c r="V116" i="4"/>
  <c r="V101" i="4"/>
  <c r="V105" i="4"/>
  <c r="V109" i="4"/>
  <c r="V98" i="4"/>
  <c r="V91" i="4"/>
  <c r="AN91" i="4" s="1"/>
  <c r="V95" i="4"/>
  <c r="Z95" i="4" s="1"/>
  <c r="V85" i="4"/>
  <c r="V89" i="4"/>
  <c r="U120" i="4"/>
  <c r="U124" i="4"/>
  <c r="U128" i="4"/>
  <c r="U132" i="4"/>
  <c r="U113" i="4"/>
  <c r="AB113" i="4" s="1"/>
  <c r="AI113" i="4" s="1"/>
  <c r="U117" i="4"/>
  <c r="AB117" i="4" s="1"/>
  <c r="AI117" i="4" s="1"/>
  <c r="U102" i="4"/>
  <c r="U106" i="4"/>
  <c r="U110" i="4"/>
  <c r="U99" i="4"/>
  <c r="U92" i="4"/>
  <c r="U82" i="4"/>
  <c r="U86" i="4"/>
  <c r="Y86" i="4" s="1"/>
  <c r="V81" i="4"/>
  <c r="AN81" i="4" s="1"/>
  <c r="U131" i="4"/>
  <c r="U98" i="4"/>
  <c r="V120" i="4"/>
  <c r="V124" i="4"/>
  <c r="V128" i="4"/>
  <c r="V132" i="4"/>
  <c r="V113" i="4"/>
  <c r="AC113" i="4" s="1"/>
  <c r="AJ113" i="4" s="1"/>
  <c r="V117" i="4"/>
  <c r="AC117" i="4" s="1"/>
  <c r="AJ117" i="4" s="1"/>
  <c r="V102" i="4"/>
  <c r="V106" i="4"/>
  <c r="V110" i="4"/>
  <c r="V99" i="4"/>
  <c r="V92" i="4"/>
  <c r="V82" i="4"/>
  <c r="V86" i="4"/>
  <c r="AC86" i="4" s="1"/>
  <c r="AJ86" i="4" s="1"/>
  <c r="U81" i="4"/>
  <c r="AB81" i="4" s="1"/>
  <c r="AI81" i="4" s="1"/>
  <c r="U95" i="4"/>
  <c r="U121" i="4"/>
  <c r="U125" i="4"/>
  <c r="U129" i="4"/>
  <c r="U133" i="4"/>
  <c r="U114" i="4"/>
  <c r="U118" i="4"/>
  <c r="AM118" i="4" s="1"/>
  <c r="U103" i="4"/>
  <c r="AB103" i="4" s="1"/>
  <c r="AI103" i="4" s="1"/>
  <c r="U107" i="4"/>
  <c r="U96" i="4"/>
  <c r="U100" i="4"/>
  <c r="U93" i="4"/>
  <c r="U83" i="4"/>
  <c r="U87" i="4"/>
  <c r="U127" i="4"/>
  <c r="Y127" i="4" s="1"/>
  <c r="U91" i="4"/>
  <c r="Y91" i="4" s="1"/>
  <c r="V121" i="4"/>
  <c r="V125" i="4"/>
  <c r="V129" i="4"/>
  <c r="V133" i="4"/>
  <c r="V114" i="4"/>
  <c r="V118" i="4"/>
  <c r="V103" i="4"/>
  <c r="AC103" i="4" s="1"/>
  <c r="AJ103" i="4" s="1"/>
  <c r="V107" i="4"/>
  <c r="AN107" i="4" s="1"/>
  <c r="V96" i="4"/>
  <c r="V100" i="4"/>
  <c r="V93" i="4"/>
  <c r="V83" i="4"/>
  <c r="V87" i="4"/>
  <c r="U116" i="4"/>
  <c r="U105" i="4"/>
  <c r="AM105" i="4" s="1"/>
  <c r="U122" i="4"/>
  <c r="AM122" i="4" s="1"/>
  <c r="U126" i="4"/>
  <c r="U130" i="4"/>
  <c r="U111" i="4"/>
  <c r="U115" i="4"/>
  <c r="U119" i="4"/>
  <c r="U104" i="4"/>
  <c r="U108" i="4"/>
  <c r="AB108" i="4" s="1"/>
  <c r="AI108" i="4" s="1"/>
  <c r="U97" i="4"/>
  <c r="AB97" i="4" s="1"/>
  <c r="AI97" i="4" s="1"/>
  <c r="U90" i="4"/>
  <c r="U94" i="4"/>
  <c r="U84" i="4"/>
  <c r="U88" i="4"/>
  <c r="U123" i="4"/>
  <c r="U109" i="4"/>
  <c r="U89" i="4"/>
  <c r="Y89" i="4" s="1"/>
  <c r="V122" i="4"/>
  <c r="AC122" i="4" s="1"/>
  <c r="AJ122" i="4" s="1"/>
  <c r="V126" i="4"/>
  <c r="V130" i="4"/>
  <c r="V111" i="4"/>
  <c r="V115" i="4"/>
  <c r="V119" i="4"/>
  <c r="V104" i="4"/>
  <c r="V108" i="4"/>
  <c r="AN108" i="4" s="1"/>
  <c r="V97" i="4"/>
  <c r="AC97" i="4" s="1"/>
  <c r="AJ97" i="4" s="1"/>
  <c r="V90" i="4"/>
  <c r="V94" i="4"/>
  <c r="V84" i="4"/>
  <c r="V88" i="4"/>
  <c r="U112" i="4"/>
  <c r="U101" i="4"/>
  <c r="U85" i="4"/>
  <c r="Y85" i="4" s="1"/>
  <c r="T96" i="4"/>
  <c r="T115" i="4"/>
  <c r="T122" i="4"/>
  <c r="T113" i="4"/>
  <c r="T99" i="4"/>
  <c r="T88" i="4"/>
  <c r="T114" i="4"/>
  <c r="T108" i="4"/>
  <c r="T91" i="4"/>
  <c r="T106" i="4"/>
  <c r="T133" i="4"/>
  <c r="T132" i="4"/>
  <c r="T109" i="4"/>
  <c r="T100" i="4"/>
  <c r="T83" i="4"/>
  <c r="T98" i="4"/>
  <c r="T125" i="4"/>
  <c r="T124" i="4"/>
  <c r="T103" i="4"/>
  <c r="T105" i="4"/>
  <c r="T81" i="4"/>
  <c r="T101" i="4"/>
  <c r="T89" i="4"/>
  <c r="T92" i="4"/>
  <c r="T127" i="4"/>
  <c r="T90" i="4"/>
  <c r="T117" i="4"/>
  <c r="T116" i="4"/>
  <c r="T95" i="4"/>
  <c r="T102" i="4"/>
  <c r="T93" i="4"/>
  <c r="T84" i="4"/>
  <c r="T119" i="4"/>
  <c r="T82" i="4"/>
  <c r="T87" i="4"/>
  <c r="T94" i="4"/>
  <c r="T85" i="4"/>
  <c r="T128" i="4"/>
  <c r="T111" i="4"/>
  <c r="T126" i="4"/>
  <c r="T97" i="4"/>
  <c r="T131" i="4"/>
  <c r="T86" i="4"/>
  <c r="T129" i="4"/>
  <c r="T120" i="4"/>
  <c r="T118" i="4"/>
  <c r="T104" i="4"/>
  <c r="T123" i="4"/>
  <c r="T130" i="4"/>
  <c r="T121" i="4"/>
  <c r="T112" i="4"/>
  <c r="T107" i="4"/>
  <c r="T110" i="4"/>
  <c r="AC36" i="4"/>
  <c r="AB41" i="4"/>
  <c r="Z43" i="4"/>
  <c r="AC44" i="4"/>
  <c r="Y48" i="4"/>
  <c r="AC52" i="4"/>
  <c r="Y56" i="4"/>
  <c r="AB57" i="4"/>
  <c r="Z59" i="4"/>
  <c r="AC60" i="4"/>
  <c r="Y64" i="4"/>
  <c r="Z67" i="4"/>
  <c r="AB73" i="4"/>
  <c r="Z75" i="4"/>
  <c r="AC76" i="4"/>
  <c r="Y80" i="4"/>
  <c r="AB32" i="4"/>
  <c r="Z34" i="4"/>
  <c r="AC4" i="4"/>
  <c r="AC8" i="4"/>
  <c r="AC12" i="4"/>
  <c r="AC16" i="4"/>
  <c r="AC20" i="4"/>
  <c r="Y2" i="4"/>
  <c r="Y37" i="4"/>
  <c r="AB38" i="4"/>
  <c r="Z40" i="4"/>
  <c r="AC41" i="4"/>
  <c r="Z48" i="4"/>
  <c r="AC49" i="4"/>
  <c r="AB54" i="4"/>
  <c r="Z56" i="4"/>
  <c r="AC57" i="4"/>
  <c r="Y61" i="4"/>
  <c r="AC65" i="4"/>
  <c r="AB70" i="4"/>
  <c r="Z72" i="4"/>
  <c r="AC73" i="4"/>
  <c r="Y77" i="4"/>
  <c r="Z80" i="4"/>
  <c r="AC32" i="4"/>
  <c r="AB9" i="4"/>
  <c r="AB13" i="4"/>
  <c r="AB17" i="4"/>
  <c r="AB21" i="4"/>
  <c r="Z37" i="4"/>
  <c r="AC38" i="4"/>
  <c r="Y42" i="4"/>
  <c r="AB43" i="4"/>
  <c r="Z45" i="4"/>
  <c r="Y50" i="4"/>
  <c r="AB51" i="4"/>
  <c r="AC54" i="4"/>
  <c r="Y58" i="4"/>
  <c r="AB59" i="4"/>
  <c r="Z61" i="4"/>
  <c r="AC62" i="4"/>
  <c r="Y74" i="4"/>
  <c r="AB75" i="4"/>
  <c r="Z77" i="4"/>
  <c r="Y33" i="4"/>
  <c r="AB34" i="4"/>
  <c r="AC31" i="4"/>
  <c r="AC5" i="4"/>
  <c r="AC9" i="4"/>
  <c r="AC13" i="4"/>
  <c r="AC17" i="4"/>
  <c r="AC21" i="4"/>
  <c r="AC25" i="4"/>
  <c r="Y39" i="4"/>
  <c r="Z42" i="4"/>
  <c r="AC43" i="4"/>
  <c r="Y47" i="4"/>
  <c r="AB48" i="4"/>
  <c r="Z50" i="4"/>
  <c r="Y55" i="4"/>
  <c r="AB56" i="4"/>
  <c r="Z58" i="4"/>
  <c r="AC59" i="4"/>
  <c r="AB64" i="4"/>
  <c r="Z66" i="4"/>
  <c r="AC67" i="4"/>
  <c r="Y71" i="4"/>
  <c r="Z74" i="4"/>
  <c r="AC75" i="4"/>
  <c r="Y79" i="4"/>
  <c r="AB80" i="4"/>
  <c r="Z33" i="4"/>
  <c r="AC34" i="4"/>
  <c r="Z31" i="4"/>
  <c r="AB6" i="4"/>
  <c r="AB10" i="4"/>
  <c r="AB14" i="4"/>
  <c r="AB18" i="4"/>
  <c r="AB22" i="4"/>
  <c r="AB26" i="4"/>
  <c r="AB30" i="4"/>
  <c r="Y36" i="4"/>
  <c r="AB37" i="4"/>
  <c r="Z39" i="4"/>
  <c r="AC40" i="4"/>
  <c r="Y44" i="4"/>
  <c r="AB45" i="4"/>
  <c r="Z47" i="4"/>
  <c r="AC48" i="4"/>
  <c r="Y52" i="4"/>
  <c r="Z55" i="4"/>
  <c r="AC56" i="4"/>
  <c r="AB61" i="4"/>
  <c r="Z63" i="4"/>
  <c r="Y68" i="4"/>
  <c r="Z71" i="4"/>
  <c r="AC72" i="4"/>
  <c r="Y76" i="4"/>
  <c r="AB77" i="4"/>
  <c r="Z79" i="4"/>
  <c r="AC80" i="4"/>
  <c r="Y35" i="4"/>
  <c r="AC6" i="4"/>
  <c r="AC10" i="4"/>
  <c r="AC14" i="4"/>
  <c r="AC18" i="4"/>
  <c r="AC22" i="4"/>
  <c r="Y38" i="4"/>
  <c r="AB39" i="4"/>
  <c r="Z41" i="4"/>
  <c r="AC42" i="4"/>
  <c r="AB47" i="4"/>
  <c r="Z49" i="4"/>
  <c r="AC50" i="4"/>
  <c r="Y54" i="4"/>
  <c r="AB55" i="4"/>
  <c r="AC58" i="4"/>
  <c r="Z65" i="4"/>
  <c r="Y70" i="4"/>
  <c r="AB71" i="4"/>
  <c r="Z73" i="4"/>
  <c r="AC74" i="4"/>
  <c r="AB79" i="4"/>
  <c r="Z32" i="4"/>
  <c r="AC33" i="4"/>
  <c r="AC3" i="4"/>
  <c r="AC11" i="4"/>
  <c r="AC15" i="4"/>
  <c r="AC19" i="4"/>
  <c r="AC23" i="4"/>
  <c r="AC27" i="4"/>
  <c r="AC2" i="4"/>
  <c r="AB36" i="4"/>
  <c r="Z38" i="4"/>
  <c r="AC39" i="4"/>
  <c r="Y43" i="4"/>
  <c r="AB44" i="4"/>
  <c r="AC47" i="4"/>
  <c r="Y51" i="4"/>
  <c r="AB52" i="4"/>
  <c r="Z54" i="4"/>
  <c r="AC55" i="4"/>
  <c r="Y59" i="4"/>
  <c r="Z62" i="4"/>
  <c r="AC63" i="4"/>
  <c r="Y67" i="4"/>
  <c r="AB68" i="4"/>
  <c r="AC71" i="4"/>
  <c r="Y75" i="4"/>
  <c r="AB76" i="4"/>
  <c r="AC79" i="4"/>
  <c r="Y34" i="4"/>
  <c r="AB35" i="4"/>
  <c r="AB4" i="4"/>
  <c r="AB8" i="4"/>
  <c r="AB12" i="4"/>
  <c r="AB24" i="4"/>
  <c r="AB28" i="4"/>
  <c r="Z2" i="4"/>
  <c r="AC45" i="4"/>
  <c r="AB58" i="4"/>
  <c r="AB2" i="4"/>
  <c r="AB19" i="4"/>
  <c r="Y57" i="4"/>
  <c r="AI57" i="4" s="1"/>
  <c r="C70" i="19" s="1"/>
  <c r="AB33" i="4"/>
  <c r="Z60" i="4"/>
  <c r="Y73" i="4"/>
  <c r="AB42" i="4"/>
  <c r="Z36" i="4"/>
  <c r="AC61" i="4"/>
  <c r="AB74" i="4"/>
  <c r="AB7" i="4"/>
  <c r="AC37" i="4"/>
  <c r="AB50" i="4"/>
  <c r="Z76" i="4"/>
  <c r="AB11" i="4"/>
  <c r="AB23" i="4"/>
  <c r="Z52" i="4"/>
  <c r="AC77" i="4"/>
  <c r="AB15" i="4"/>
  <c r="Y41" i="4"/>
  <c r="Y32" i="4"/>
  <c r="Z44" i="4"/>
  <c r="AB27" i="4"/>
  <c r="Z15" i="4"/>
  <c r="Y8" i="4"/>
  <c r="Y19" i="4"/>
  <c r="Y30" i="4"/>
  <c r="Z16" i="4"/>
  <c r="Y10" i="4"/>
  <c r="Z9" i="4"/>
  <c r="Z8" i="4"/>
  <c r="Z19" i="4"/>
  <c r="Z4" i="4"/>
  <c r="Y24" i="4"/>
  <c r="Y13" i="4"/>
  <c r="Z11" i="4"/>
  <c r="Z20" i="4"/>
  <c r="Z3" i="4"/>
  <c r="Z25" i="4"/>
  <c r="Z10" i="4"/>
  <c r="Z5" i="4"/>
  <c r="Z30" i="4"/>
  <c r="Z17" i="4"/>
  <c r="Z27" i="4"/>
  <c r="Y12" i="4"/>
  <c r="Z6" i="4"/>
  <c r="Z18" i="4"/>
  <c r="Z29" i="4"/>
  <c r="Y14" i="4"/>
  <c r="Y11" i="4"/>
  <c r="Z13" i="4"/>
  <c r="Z12" i="4"/>
  <c r="Z21" i="4"/>
  <c r="Y17" i="4"/>
  <c r="Y27" i="4"/>
  <c r="AI27" i="4" s="1"/>
  <c r="C20" i="19" s="1"/>
  <c r="Y9" i="4"/>
  <c r="Z22" i="4"/>
  <c r="Z14" i="4"/>
  <c r="Z23" i="4"/>
  <c r="Y6" i="4"/>
  <c r="Y18" i="4"/>
  <c r="Y28" i="4"/>
  <c r="AI28" i="4" s="1"/>
  <c r="C24" i="19" s="1"/>
  <c r="Y7" i="4"/>
  <c r="Y21" i="4"/>
  <c r="Y15" i="4"/>
  <c r="AB46" i="4"/>
  <c r="Z78" i="4"/>
  <c r="Y46" i="4"/>
  <c r="AB78" i="4"/>
  <c r="Y78" i="4"/>
  <c r="AC46" i="4"/>
  <c r="Z46" i="4"/>
  <c r="Z83" i="4"/>
  <c r="AC84" i="4"/>
  <c r="AJ84" i="4" s="1"/>
  <c r="Y88" i="4"/>
  <c r="Z91" i="4"/>
  <c r="AC92" i="4"/>
  <c r="AJ92" i="4" s="1"/>
  <c r="Y96" i="4"/>
  <c r="Z99" i="4"/>
  <c r="AC100" i="4"/>
  <c r="AJ100" i="4" s="1"/>
  <c r="Y104" i="4"/>
  <c r="Z106" i="4"/>
  <c r="AC107" i="4"/>
  <c r="AJ107" i="4" s="1"/>
  <c r="Y110" i="4"/>
  <c r="AB111" i="4"/>
  <c r="AI111" i="4" s="1"/>
  <c r="AC114" i="4"/>
  <c r="AJ114" i="4" s="1"/>
  <c r="Y118" i="4"/>
  <c r="AB119" i="4"/>
  <c r="AI119" i="4" s="1"/>
  <c r="Z121" i="4"/>
  <c r="Y126" i="4"/>
  <c r="Z129" i="4"/>
  <c r="AC130" i="4"/>
  <c r="AJ130" i="4" s="1"/>
  <c r="Z88" i="4"/>
  <c r="AC89" i="4"/>
  <c r="AJ89" i="4" s="1"/>
  <c r="Y93" i="4"/>
  <c r="AB94" i="4"/>
  <c r="AI94" i="4" s="1"/>
  <c r="Z96" i="4"/>
  <c r="Y101" i="4"/>
  <c r="AB102" i="4"/>
  <c r="AI102" i="4" s="1"/>
  <c r="Z104" i="4"/>
  <c r="Y108" i="4"/>
  <c r="AB109" i="4"/>
  <c r="AI109" i="4" s="1"/>
  <c r="Z110" i="4"/>
  <c r="AC111" i="4"/>
  <c r="AJ111" i="4" s="1"/>
  <c r="Y115" i="4"/>
  <c r="AB116" i="4"/>
  <c r="AI116" i="4" s="1"/>
  <c r="Z118" i="4"/>
  <c r="AC119" i="4"/>
  <c r="AJ119" i="4" s="1"/>
  <c r="Y123" i="4"/>
  <c r="AB124" i="4"/>
  <c r="AI124" i="4" s="1"/>
  <c r="Z126" i="4"/>
  <c r="Y131" i="4"/>
  <c r="AB132" i="4"/>
  <c r="AI132" i="4" s="1"/>
  <c r="AC81" i="4"/>
  <c r="AJ81" i="4" s="1"/>
  <c r="Y82" i="4"/>
  <c r="AB83" i="4"/>
  <c r="AI83" i="4" s="1"/>
  <c r="Z85" i="4"/>
  <c r="Y90" i="4"/>
  <c r="Z93" i="4"/>
  <c r="AC94" i="4"/>
  <c r="AJ94" i="4" s="1"/>
  <c r="Y98" i="4"/>
  <c r="AB99" i="4"/>
  <c r="AI99" i="4" s="1"/>
  <c r="Z101" i="4"/>
  <c r="AC102" i="4"/>
  <c r="AJ102" i="4" s="1"/>
  <c r="AB106" i="4"/>
  <c r="AI106" i="4" s="1"/>
  <c r="Z108" i="4"/>
  <c r="AC109" i="4"/>
  <c r="AJ109" i="4" s="1"/>
  <c r="Y112" i="4"/>
  <c r="Z115" i="4"/>
  <c r="AC116" i="4"/>
  <c r="AJ116" i="4" s="1"/>
  <c r="Y120" i="4"/>
  <c r="AB121" i="4"/>
  <c r="AI121" i="4" s="1"/>
  <c r="Z123" i="4"/>
  <c r="AC124" i="4"/>
  <c r="AJ124" i="4" s="1"/>
  <c r="Y128" i="4"/>
  <c r="AB129" i="4"/>
  <c r="AI129" i="4" s="1"/>
  <c r="AC132" i="4"/>
  <c r="AJ132" i="4" s="1"/>
  <c r="Y81" i="4"/>
  <c r="Z82" i="4"/>
  <c r="AC83" i="4"/>
  <c r="AJ83" i="4" s="1"/>
  <c r="Y87" i="4"/>
  <c r="AB88" i="4"/>
  <c r="AI88" i="4" s="1"/>
  <c r="Z90" i="4"/>
  <c r="Y95" i="4"/>
  <c r="AB96" i="4"/>
  <c r="AI96" i="4" s="1"/>
  <c r="Z98" i="4"/>
  <c r="AC99" i="4"/>
  <c r="AJ99" i="4" s="1"/>
  <c r="AB104" i="4"/>
  <c r="AI104" i="4" s="1"/>
  <c r="Z105" i="4"/>
  <c r="AC106" i="4"/>
  <c r="AJ106" i="4" s="1"/>
  <c r="AB110" i="4"/>
  <c r="AI110" i="4" s="1"/>
  <c r="Z112" i="4"/>
  <c r="Z120" i="4"/>
  <c r="AC121" i="4"/>
  <c r="AJ121" i="4" s="1"/>
  <c r="Y125" i="4"/>
  <c r="AB126" i="4"/>
  <c r="AI126" i="4" s="1"/>
  <c r="Z128" i="4"/>
  <c r="AC129" i="4"/>
  <c r="AJ129" i="4" s="1"/>
  <c r="Y133" i="4"/>
  <c r="Z81" i="4"/>
  <c r="Z84" i="4"/>
  <c r="Z92" i="4"/>
  <c r="AB98" i="4"/>
  <c r="AI98" i="4" s="1"/>
  <c r="AB105" i="4"/>
  <c r="AI105" i="4" s="1"/>
  <c r="AC108" i="4"/>
  <c r="AJ108" i="4" s="1"/>
  <c r="Y84" i="4"/>
  <c r="Z87" i="4"/>
  <c r="AC88" i="4"/>
  <c r="AJ88" i="4" s="1"/>
  <c r="Y92" i="4"/>
  <c r="AB93" i="4"/>
  <c r="AI93" i="4" s="1"/>
  <c r="AC96" i="4"/>
  <c r="AJ96" i="4" s="1"/>
  <c r="Y100" i="4"/>
  <c r="AB101" i="4"/>
  <c r="AI101" i="4" s="1"/>
  <c r="AC104" i="4"/>
  <c r="AJ104" i="4" s="1"/>
  <c r="Y107" i="4"/>
  <c r="AC110" i="4"/>
  <c r="AJ110" i="4" s="1"/>
  <c r="Y114" i="4"/>
  <c r="AB115" i="4"/>
  <c r="AI115" i="4" s="1"/>
  <c r="AC118" i="4"/>
  <c r="AJ118" i="4" s="1"/>
  <c r="Y122" i="4"/>
  <c r="AB123" i="4"/>
  <c r="AI123" i="4" s="1"/>
  <c r="Z125" i="4"/>
  <c r="AC126" i="4"/>
  <c r="AJ126" i="4" s="1"/>
  <c r="Y130" i="4"/>
  <c r="AB131" i="4"/>
  <c r="AI131" i="4" s="1"/>
  <c r="Z133" i="4"/>
  <c r="AB82" i="4"/>
  <c r="AI82" i="4" s="1"/>
  <c r="AC85" i="4"/>
  <c r="AJ85" i="4" s="1"/>
  <c r="AB90" i="4"/>
  <c r="AI90" i="4" s="1"/>
  <c r="AC93" i="4"/>
  <c r="AJ93" i="4" s="1"/>
  <c r="Z100" i="4"/>
  <c r="AC101" i="4"/>
  <c r="AJ101" i="4" s="1"/>
  <c r="AC82" i="4"/>
  <c r="AJ82" i="4" s="1"/>
  <c r="AB87" i="4"/>
  <c r="AI87" i="4" s="1"/>
  <c r="Z89" i="4"/>
  <c r="AC90" i="4"/>
  <c r="AJ90" i="4" s="1"/>
  <c r="Y94" i="4"/>
  <c r="AB95" i="4"/>
  <c r="AI95" i="4" s="1"/>
  <c r="AC98" i="4"/>
  <c r="AJ98" i="4" s="1"/>
  <c r="Y102" i="4"/>
  <c r="AC105" i="4"/>
  <c r="AJ105" i="4" s="1"/>
  <c r="Y109" i="4"/>
  <c r="Z111" i="4"/>
  <c r="AC112" i="4"/>
  <c r="AJ112" i="4" s="1"/>
  <c r="Y116" i="4"/>
  <c r="Z119" i="4"/>
  <c r="AC120" i="4"/>
  <c r="AJ120" i="4" s="1"/>
  <c r="Y124" i="4"/>
  <c r="AB125" i="4"/>
  <c r="AI125" i="4" s="1"/>
  <c r="AC128" i="4"/>
  <c r="AJ128" i="4" s="1"/>
  <c r="Y132" i="4"/>
  <c r="AB133" i="4"/>
  <c r="AI133" i="4" s="1"/>
  <c r="Y83" i="4"/>
  <c r="AB84" i="4"/>
  <c r="AI84" i="4" s="1"/>
  <c r="Z86" i="4"/>
  <c r="AC87" i="4"/>
  <c r="AJ87" i="4" s="1"/>
  <c r="AB92" i="4"/>
  <c r="AI92" i="4" s="1"/>
  <c r="Z94" i="4"/>
  <c r="Y99" i="4"/>
  <c r="AB100" i="4"/>
  <c r="AI100" i="4" s="1"/>
  <c r="Z102" i="4"/>
  <c r="Y106" i="4"/>
  <c r="AB107" i="4"/>
  <c r="AI107" i="4" s="1"/>
  <c r="Z109" i="4"/>
  <c r="AB114" i="4"/>
  <c r="AI114" i="4" s="1"/>
  <c r="Z116" i="4"/>
  <c r="Y121" i="4"/>
  <c r="Z124" i="4"/>
  <c r="AC125" i="4"/>
  <c r="AJ125" i="4" s="1"/>
  <c r="Y129" i="4"/>
  <c r="AB130" i="4"/>
  <c r="AI130" i="4" s="1"/>
  <c r="Z132" i="4"/>
  <c r="AC133" i="4"/>
  <c r="AJ133" i="4" s="1"/>
  <c r="Y119" i="4"/>
  <c r="Z130" i="4"/>
  <c r="AB120" i="4"/>
  <c r="AI120" i="4" s="1"/>
  <c r="Z122" i="4"/>
  <c r="Y111" i="4"/>
  <c r="AC123" i="4"/>
  <c r="AJ123" i="4" s="1"/>
  <c r="AC115" i="4"/>
  <c r="AJ115" i="4" s="1"/>
  <c r="AB112" i="4"/>
  <c r="AI112" i="4" s="1"/>
  <c r="Z114" i="4"/>
  <c r="AB128" i="4"/>
  <c r="AI128" i="4" s="1"/>
  <c r="R16" i="4"/>
  <c r="R6" i="4"/>
  <c r="R18" i="4"/>
  <c r="R14" i="4"/>
  <c r="R10" i="4"/>
  <c r="AS2" i="4"/>
  <c r="E13" i="18" s="1"/>
  <c r="AN26" i="4"/>
  <c r="AM11" i="4"/>
  <c r="AN5" i="4"/>
  <c r="AM28" i="4"/>
  <c r="AN9" i="4"/>
  <c r="AN13" i="4"/>
  <c r="AM5" i="4"/>
  <c r="AM30" i="4"/>
  <c r="AN22" i="4"/>
  <c r="AM13" i="4"/>
  <c r="AN11" i="4"/>
  <c r="AM9" i="4"/>
  <c r="AM7" i="4"/>
  <c r="AN132" i="4"/>
  <c r="AN114" i="4"/>
  <c r="AM132" i="4"/>
  <c r="AM114" i="4"/>
  <c r="AM95" i="4"/>
  <c r="AN95" i="4"/>
  <c r="AM131" i="4"/>
  <c r="AM87" i="4"/>
  <c r="AN110" i="4"/>
  <c r="AN93" i="4"/>
  <c r="AM37" i="4"/>
  <c r="AM68" i="4"/>
  <c r="AN75" i="4"/>
  <c r="AM51" i="4"/>
  <c r="AN38" i="4"/>
  <c r="AM35" i="4"/>
  <c r="AM79" i="4"/>
  <c r="AN37" i="4"/>
  <c r="AN51" i="4"/>
  <c r="AM61" i="4"/>
  <c r="AM90" i="4"/>
  <c r="AM111" i="4"/>
  <c r="AN129" i="4"/>
  <c r="AN116" i="4"/>
  <c r="AM106" i="4"/>
  <c r="AN125" i="4"/>
  <c r="AN40" i="4"/>
  <c r="AN41" i="4"/>
  <c r="AM75" i="4"/>
  <c r="AM38" i="4"/>
  <c r="AN71" i="4"/>
  <c r="AM127" i="4"/>
  <c r="AN100" i="4"/>
  <c r="AM94" i="4"/>
  <c r="AM101" i="4"/>
  <c r="AM98" i="4"/>
  <c r="AN88" i="4"/>
  <c r="AN105" i="4"/>
  <c r="AN133" i="4"/>
  <c r="AM124" i="4"/>
  <c r="AN123" i="4"/>
  <c r="AM41" i="4"/>
  <c r="AN57" i="4"/>
  <c r="AM71" i="4"/>
  <c r="AN34" i="4"/>
  <c r="AM133" i="4"/>
  <c r="AN72" i="4"/>
  <c r="AN83" i="4"/>
  <c r="AM86" i="4"/>
  <c r="AM99" i="4"/>
  <c r="AM64" i="4"/>
  <c r="AN80" i="4"/>
  <c r="AN56" i="4"/>
  <c r="AN43" i="4"/>
  <c r="AM57" i="4"/>
  <c r="AN67" i="4"/>
  <c r="AM34" i="4"/>
  <c r="AN79" i="4"/>
  <c r="AN87" i="4"/>
  <c r="AM100" i="4"/>
  <c r="AM107" i="4"/>
  <c r="AM80" i="4"/>
  <c r="AN39" i="4"/>
  <c r="AM56" i="4"/>
  <c r="AM43" i="4"/>
  <c r="AM123" i="4"/>
  <c r="AN90" i="4"/>
  <c r="AN111" i="4"/>
  <c r="AM129" i="4"/>
  <c r="AN124" i="4"/>
  <c r="AN118" i="4"/>
  <c r="AM110" i="4"/>
  <c r="AN106" i="4"/>
  <c r="AM93" i="4"/>
  <c r="AN76" i="4"/>
  <c r="AN54" i="4"/>
  <c r="AM39" i="4"/>
  <c r="AN52" i="4"/>
  <c r="AN55" i="4"/>
  <c r="AM55" i="4"/>
  <c r="AN94" i="4"/>
  <c r="AM83" i="4"/>
  <c r="AM48" i="4"/>
  <c r="AN101" i="4"/>
  <c r="AM113" i="4"/>
  <c r="AN98" i="4"/>
  <c r="AM88" i="4"/>
  <c r="AM116" i="4"/>
  <c r="AN99" i="4"/>
  <c r="AM125" i="4"/>
  <c r="AM76" i="4"/>
  <c r="AM54" i="4"/>
  <c r="AM52" i="4"/>
  <c r="AN48" i="4"/>
  <c r="AN61" i="4"/>
  <c r="AN102" i="4"/>
  <c r="AM82" i="4"/>
  <c r="AN115" i="4"/>
  <c r="AN120" i="4"/>
  <c r="AM120" i="4"/>
  <c r="AM102" i="4"/>
  <c r="AM121" i="4"/>
  <c r="AN119" i="4"/>
  <c r="AM96" i="4"/>
  <c r="AM119" i="4"/>
  <c r="AN126" i="4"/>
  <c r="AN128" i="4"/>
  <c r="AN112" i="4"/>
  <c r="AM128" i="4"/>
  <c r="AM108" i="4"/>
  <c r="AN109" i="4"/>
  <c r="AM126" i="4"/>
  <c r="AN130" i="4"/>
  <c r="AN85" i="4"/>
  <c r="AM109" i="4"/>
  <c r="AN82" i="4"/>
  <c r="AM130" i="4"/>
  <c r="AN89" i="4"/>
  <c r="AM89" i="4"/>
  <c r="AN84" i="4"/>
  <c r="AM112" i="4"/>
  <c r="AN92" i="4"/>
  <c r="AM115" i="4"/>
  <c r="AN104" i="4"/>
  <c r="AM84" i="4"/>
  <c r="AN96" i="4"/>
  <c r="AM92" i="4"/>
  <c r="AM104" i="4"/>
  <c r="AN121" i="4"/>
  <c r="AM58" i="4"/>
  <c r="AN50" i="4"/>
  <c r="AM65" i="4"/>
  <c r="AM63" i="4"/>
  <c r="AN45" i="4"/>
  <c r="AN32" i="4"/>
  <c r="AM50" i="4"/>
  <c r="AN77" i="4"/>
  <c r="AM32" i="4"/>
  <c r="AN31" i="4"/>
  <c r="AM77" i="4"/>
  <c r="AM70" i="4"/>
  <c r="AN60" i="4"/>
  <c r="AN59" i="4"/>
  <c r="AM33" i="4"/>
  <c r="AM60" i="4"/>
  <c r="AN36" i="4"/>
  <c r="AM59" i="4"/>
  <c r="AN44" i="4"/>
  <c r="AN42" i="4"/>
  <c r="AM36" i="4"/>
  <c r="AN73" i="4"/>
  <c r="AM44" i="4"/>
  <c r="AN62" i="4"/>
  <c r="AM42" i="4"/>
  <c r="AN47" i="4"/>
  <c r="AM73" i="4"/>
  <c r="AN74" i="4"/>
  <c r="AM47" i="4"/>
  <c r="AN58" i="4"/>
  <c r="AM74" i="4"/>
  <c r="AN65" i="4"/>
  <c r="AN63" i="4"/>
  <c r="AN49" i="4"/>
  <c r="AN19" i="4"/>
  <c r="AN15" i="4"/>
  <c r="AN8" i="4"/>
  <c r="AN2" i="4"/>
  <c r="AM24" i="4"/>
  <c r="AM19" i="4"/>
  <c r="AM15" i="4"/>
  <c r="AM8" i="4"/>
  <c r="AN23" i="4"/>
  <c r="AN18" i="4"/>
  <c r="AN14" i="4"/>
  <c r="AN6" i="4"/>
  <c r="AM18" i="4"/>
  <c r="AM14" i="4"/>
  <c r="AM6" i="4"/>
  <c r="AN27" i="4"/>
  <c r="AN21" i="4"/>
  <c r="AN17" i="4"/>
  <c r="AN12" i="4"/>
  <c r="AN4" i="4"/>
  <c r="AM27" i="4"/>
  <c r="AM21" i="4"/>
  <c r="AM17" i="4"/>
  <c r="AM12" i="4"/>
  <c r="AM4" i="4"/>
  <c r="AN25" i="4"/>
  <c r="AN20" i="4"/>
  <c r="AN16" i="4"/>
  <c r="AN10" i="4"/>
  <c r="AN3" i="4"/>
  <c r="AM16" i="4"/>
  <c r="AM10" i="4"/>
  <c r="AM2" i="4"/>
  <c r="E29" i="4"/>
  <c r="E98" i="4"/>
  <c r="E118" i="4"/>
  <c r="E56" i="4"/>
  <c r="X119" i="4" l="1"/>
  <c r="AA119" i="4"/>
  <c r="AA127" i="4"/>
  <c r="AH127" i="4" s="1"/>
  <c r="X127" i="4"/>
  <c r="AA96" i="4"/>
  <c r="X96" i="4"/>
  <c r="AK96" i="4" s="1"/>
  <c r="X75" i="4"/>
  <c r="AA75" i="4"/>
  <c r="X27" i="4"/>
  <c r="AA27" i="4"/>
  <c r="AM20" i="4"/>
  <c r="AN28" i="4"/>
  <c r="AA15" i="4"/>
  <c r="X15" i="4"/>
  <c r="AK15" i="4" s="1"/>
  <c r="AA42" i="4"/>
  <c r="X42" i="4"/>
  <c r="AK42" i="4" s="1"/>
  <c r="Z107" i="4"/>
  <c r="AA126" i="4"/>
  <c r="X126" i="4"/>
  <c r="AA76" i="4"/>
  <c r="X76" i="4"/>
  <c r="AA74" i="4"/>
  <c r="AL74" i="4" s="1"/>
  <c r="X74" i="4"/>
  <c r="X43" i="4"/>
  <c r="AA43" i="4"/>
  <c r="AA31" i="4"/>
  <c r="X31" i="4"/>
  <c r="AM25" i="4"/>
  <c r="AN70" i="4"/>
  <c r="AM117" i="4"/>
  <c r="AN86" i="4"/>
  <c r="AN35" i="4"/>
  <c r="AM81" i="4"/>
  <c r="AN64" i="4"/>
  <c r="AN53" i="4"/>
  <c r="AM22" i="4"/>
  <c r="AN7" i="4"/>
  <c r="Y113" i="4"/>
  <c r="Z117" i="4"/>
  <c r="Z103" i="4"/>
  <c r="AB118" i="4"/>
  <c r="AI118" i="4" s="1"/>
  <c r="AC91" i="4"/>
  <c r="AJ91" i="4" s="1"/>
  <c r="Z131" i="4"/>
  <c r="Y105" i="4"/>
  <c r="AB89" i="4"/>
  <c r="AI89" i="4" s="1"/>
  <c r="AI7" i="4"/>
  <c r="C6" i="19" s="1"/>
  <c r="Y16" i="4"/>
  <c r="Y5" i="4"/>
  <c r="Y62" i="4"/>
  <c r="Y60" i="4"/>
  <c r="Y63" i="4"/>
  <c r="Y72" i="4"/>
  <c r="Y40" i="4"/>
  <c r="AA104" i="4"/>
  <c r="AL104" i="4" s="1"/>
  <c r="X104" i="4"/>
  <c r="AA111" i="4"/>
  <c r="AH111" i="4" s="1"/>
  <c r="X111" i="4"/>
  <c r="AA93" i="4"/>
  <c r="AH93" i="4" s="1"/>
  <c r="AQ93" i="4" s="1"/>
  <c r="X93" i="4"/>
  <c r="AA89" i="4"/>
  <c r="X89" i="4"/>
  <c r="AK89" i="4" s="1"/>
  <c r="AA83" i="4"/>
  <c r="AH83" i="4" s="1"/>
  <c r="B122" i="19" s="1"/>
  <c r="X83" i="4"/>
  <c r="AA114" i="4"/>
  <c r="AH114" i="4" s="1"/>
  <c r="AQ114" i="4" s="1"/>
  <c r="X114" i="4"/>
  <c r="X6" i="4"/>
  <c r="AK6" i="4" s="1"/>
  <c r="AA6" i="4"/>
  <c r="AA62" i="4"/>
  <c r="X62" i="4"/>
  <c r="AK62" i="4" s="1"/>
  <c r="AA37" i="4"/>
  <c r="AF37" i="4" s="1"/>
  <c r="X37" i="4"/>
  <c r="AA36" i="4"/>
  <c r="X36" i="4"/>
  <c r="AH36" i="4" s="1"/>
  <c r="AA44" i="4"/>
  <c r="X44" i="4"/>
  <c r="X30" i="4"/>
  <c r="AA30" i="4"/>
  <c r="AA29" i="4"/>
  <c r="X29" i="4"/>
  <c r="AK29" i="4" s="1"/>
  <c r="AA64" i="4"/>
  <c r="X64" i="4"/>
  <c r="AA69" i="4"/>
  <c r="X69" i="4"/>
  <c r="X2" i="4"/>
  <c r="AA2" i="4"/>
  <c r="AA130" i="4"/>
  <c r="AF130" i="4" s="1"/>
  <c r="X130" i="4"/>
  <c r="AA91" i="4"/>
  <c r="X91" i="4"/>
  <c r="AA23" i="4"/>
  <c r="X23" i="4"/>
  <c r="AK23" i="4" s="1"/>
  <c r="X34" i="4"/>
  <c r="AA34" i="4"/>
  <c r="AA21" i="4"/>
  <c r="AG21" i="4" s="1"/>
  <c r="X21" i="4"/>
  <c r="AA54" i="4"/>
  <c r="X54" i="4"/>
  <c r="X60" i="4"/>
  <c r="AA60" i="4"/>
  <c r="AN68" i="4"/>
  <c r="Z68" i="4"/>
  <c r="AA98" i="4"/>
  <c r="AH98" i="4" s="1"/>
  <c r="B127" i="19" s="1"/>
  <c r="X98" i="4"/>
  <c r="AN29" i="4"/>
  <c r="AM31" i="4"/>
  <c r="AN69" i="4"/>
  <c r="Y117" i="4"/>
  <c r="Y103" i="4"/>
  <c r="AB127" i="4"/>
  <c r="AI127" i="4" s="1"/>
  <c r="AJ21" i="4"/>
  <c r="D16" i="19" s="1"/>
  <c r="AC69" i="4"/>
  <c r="AB66" i="4"/>
  <c r="Y69" i="4"/>
  <c r="Y53" i="4"/>
  <c r="AC35" i="4"/>
  <c r="AA118" i="4"/>
  <c r="AH118" i="4" s="1"/>
  <c r="X118" i="4"/>
  <c r="AA128" i="4"/>
  <c r="AH128" i="4" s="1"/>
  <c r="X128" i="4"/>
  <c r="AA102" i="4"/>
  <c r="X102" i="4"/>
  <c r="AA101" i="4"/>
  <c r="AH101" i="4" s="1"/>
  <c r="AQ101" i="4" s="1"/>
  <c r="X101" i="4"/>
  <c r="X100" i="4"/>
  <c r="AA100" i="4"/>
  <c r="AH100" i="4" s="1"/>
  <c r="AA88" i="4"/>
  <c r="AH88" i="4" s="1"/>
  <c r="B124" i="19" s="1"/>
  <c r="X88" i="4"/>
  <c r="AA57" i="4"/>
  <c r="X57" i="4"/>
  <c r="AA25" i="4"/>
  <c r="AF25" i="4" s="1"/>
  <c r="X25" i="4"/>
  <c r="AK25" i="4" s="1"/>
  <c r="AA7" i="4"/>
  <c r="X7" i="4"/>
  <c r="X14" i="4"/>
  <c r="AL14" i="4" s="1"/>
  <c r="AA14" i="4"/>
  <c r="AA16" i="4"/>
  <c r="AD16" i="4" s="1"/>
  <c r="C22" i="21" s="1"/>
  <c r="D22" i="21" s="1"/>
  <c r="X16" i="4"/>
  <c r="AK16" i="4" s="1"/>
  <c r="X22" i="4"/>
  <c r="AA22" i="4"/>
  <c r="AA13" i="4"/>
  <c r="X13" i="4"/>
  <c r="X18" i="4"/>
  <c r="AK18" i="4" s="1"/>
  <c r="AA18" i="4"/>
  <c r="AA49" i="4"/>
  <c r="X49" i="4"/>
  <c r="AK49" i="4" s="1"/>
  <c r="AA70" i="4"/>
  <c r="X70" i="4"/>
  <c r="AA97" i="4"/>
  <c r="AH97" i="4" s="1"/>
  <c r="X97" i="4"/>
  <c r="AA125" i="4"/>
  <c r="AH125" i="4" s="1"/>
  <c r="AQ125" i="4" s="1"/>
  <c r="X125" i="4"/>
  <c r="AM103" i="4"/>
  <c r="Z97" i="4"/>
  <c r="X84" i="4"/>
  <c r="AK84" i="4" s="1"/>
  <c r="AA84" i="4"/>
  <c r="AA92" i="4"/>
  <c r="X92" i="4"/>
  <c r="AK92" i="4" s="1"/>
  <c r="AA108" i="4"/>
  <c r="AH108" i="4" s="1"/>
  <c r="B111" i="19" s="1"/>
  <c r="X108" i="4"/>
  <c r="AM62" i="4"/>
  <c r="AN97" i="4"/>
  <c r="AN122" i="4"/>
  <c r="AN24" i="4"/>
  <c r="AM97" i="4"/>
  <c r="AM69" i="4"/>
  <c r="AM40" i="4"/>
  <c r="AN30" i="4"/>
  <c r="AC131" i="4"/>
  <c r="AJ131" i="4" s="1"/>
  <c r="AC95" i="4"/>
  <c r="AJ95" i="4" s="1"/>
  <c r="Y97" i="4"/>
  <c r="AC127" i="4"/>
  <c r="AJ127" i="4" s="1"/>
  <c r="AB86" i="4"/>
  <c r="AI86" i="4" s="1"/>
  <c r="Z113" i="4"/>
  <c r="Y29" i="4"/>
  <c r="Y3" i="4"/>
  <c r="Z7" i="4"/>
  <c r="AC53" i="4"/>
  <c r="AB20" i="4"/>
  <c r="AC70" i="4"/>
  <c r="AB31" i="4"/>
  <c r="AI31" i="4" s="1"/>
  <c r="C43" i="19" s="1"/>
  <c r="AC28" i="4"/>
  <c r="Z51" i="4"/>
  <c r="AA110" i="4"/>
  <c r="AH110" i="4" s="1"/>
  <c r="X110" i="4"/>
  <c r="AA120" i="4"/>
  <c r="AE120" i="4" s="1"/>
  <c r="C94" i="22" s="1"/>
  <c r="F94" i="22" s="1"/>
  <c r="X120" i="4"/>
  <c r="X85" i="4"/>
  <c r="AA85" i="4"/>
  <c r="AE85" i="4" s="1"/>
  <c r="C98" i="22" s="1"/>
  <c r="F98" i="22" s="1"/>
  <c r="AA95" i="4"/>
  <c r="AH95" i="4" s="1"/>
  <c r="AQ95" i="4" s="1"/>
  <c r="X95" i="4"/>
  <c r="AL95" i="4" s="1"/>
  <c r="C95" i="17" s="1"/>
  <c r="F95" i="17" s="1"/>
  <c r="AA81" i="4"/>
  <c r="AH81" i="4" s="1"/>
  <c r="X81" i="4"/>
  <c r="AA109" i="4"/>
  <c r="AF109" i="4" s="1"/>
  <c r="X109" i="4"/>
  <c r="AA99" i="4"/>
  <c r="AH99" i="4" s="1"/>
  <c r="X99" i="4"/>
  <c r="AA20" i="4"/>
  <c r="X20" i="4"/>
  <c r="AK20" i="4" s="1"/>
  <c r="AA65" i="4"/>
  <c r="X65" i="4"/>
  <c r="X79" i="4"/>
  <c r="AA79" i="4"/>
  <c r="X47" i="4"/>
  <c r="AA47" i="4"/>
  <c r="AA45" i="4"/>
  <c r="X45" i="4"/>
  <c r="AH45" i="4" s="1"/>
  <c r="B64" i="19" s="1"/>
  <c r="AA33" i="4"/>
  <c r="X33" i="4"/>
  <c r="AK33" i="4" s="1"/>
  <c r="AA53" i="4"/>
  <c r="X53" i="4"/>
  <c r="X52" i="4"/>
  <c r="AA52" i="4"/>
  <c r="AA10" i="4"/>
  <c r="X10" i="4"/>
  <c r="AK10" i="4" s="1"/>
  <c r="AA17" i="4"/>
  <c r="X17" i="4"/>
  <c r="AL17" i="4" s="1"/>
  <c r="AA123" i="4"/>
  <c r="AH123" i="4" s="1"/>
  <c r="AQ123" i="4" s="1"/>
  <c r="X123" i="4"/>
  <c r="AN117" i="4"/>
  <c r="AM91" i="4"/>
  <c r="AM85" i="4"/>
  <c r="AM67" i="4"/>
  <c r="AN127" i="4"/>
  <c r="AN103" i="4"/>
  <c r="AN113" i="4"/>
  <c r="AB122" i="4"/>
  <c r="AI122" i="4" s="1"/>
  <c r="AB85" i="4"/>
  <c r="AI85" i="4" s="1"/>
  <c r="Y25" i="4"/>
  <c r="Z24" i="4"/>
  <c r="AJ24" i="4" s="1"/>
  <c r="D23" i="19" s="1"/>
  <c r="AB3" i="4"/>
  <c r="AB53" i="4"/>
  <c r="AB72" i="4"/>
  <c r="AB29" i="4"/>
  <c r="Z64" i="4"/>
  <c r="AB65" i="4"/>
  <c r="AB49" i="4"/>
  <c r="AA107" i="4"/>
  <c r="AH107" i="4" s="1"/>
  <c r="AQ107" i="4" s="1"/>
  <c r="X107" i="4"/>
  <c r="AK107" i="4" s="1"/>
  <c r="AA129" i="4"/>
  <c r="AH129" i="4" s="1"/>
  <c r="X129" i="4"/>
  <c r="X94" i="4"/>
  <c r="AA94" i="4"/>
  <c r="AH94" i="4" s="1"/>
  <c r="X116" i="4"/>
  <c r="AA116" i="4"/>
  <c r="AH116" i="4" s="1"/>
  <c r="AQ116" i="4" s="1"/>
  <c r="AA105" i="4"/>
  <c r="AH105" i="4" s="1"/>
  <c r="X105" i="4"/>
  <c r="AK105" i="4" s="1"/>
  <c r="X132" i="4"/>
  <c r="AA132" i="4"/>
  <c r="AH132" i="4" s="1"/>
  <c r="AA113" i="4"/>
  <c r="AH113" i="4" s="1"/>
  <c r="X113" i="4"/>
  <c r="X59" i="4"/>
  <c r="AA59" i="4"/>
  <c r="X11" i="4"/>
  <c r="AA11" i="4"/>
  <c r="AG11" i="4" s="1"/>
  <c r="AA12" i="4"/>
  <c r="X12" i="4"/>
  <c r="AK12" i="4" s="1"/>
  <c r="AA72" i="4"/>
  <c r="X72" i="4"/>
  <c r="AA48" i="4"/>
  <c r="X48" i="4"/>
  <c r="X71" i="4"/>
  <c r="AA71" i="4"/>
  <c r="AH71" i="4" s="1"/>
  <c r="AA41" i="4"/>
  <c r="X41" i="4"/>
  <c r="AA8" i="4"/>
  <c r="X8" i="4"/>
  <c r="AK8" i="4" s="1"/>
  <c r="AA28" i="4"/>
  <c r="X28" i="4"/>
  <c r="X26" i="4"/>
  <c r="AA26" i="4"/>
  <c r="AL26" i="4" s="1"/>
  <c r="AM66" i="4"/>
  <c r="AB91" i="4"/>
  <c r="AI91" i="4" s="1"/>
  <c r="Y49" i="4"/>
  <c r="AA77" i="4"/>
  <c r="X77" i="4"/>
  <c r="AK77" i="4" s="1"/>
  <c r="AA39" i="4"/>
  <c r="X39" i="4"/>
  <c r="AA66" i="4"/>
  <c r="AE66" i="4" s="1"/>
  <c r="X66" i="4"/>
  <c r="AA56" i="4"/>
  <c r="X56" i="4"/>
  <c r="AA40" i="4"/>
  <c r="X40" i="4"/>
  <c r="AM23" i="4"/>
  <c r="AM45" i="4"/>
  <c r="AN66" i="4"/>
  <c r="AM26" i="4"/>
  <c r="AA112" i="4"/>
  <c r="X112" i="4"/>
  <c r="AA86" i="4"/>
  <c r="AH86" i="4" s="1"/>
  <c r="AQ86" i="4" s="1"/>
  <c r="X86" i="4"/>
  <c r="X87" i="4"/>
  <c r="AA87" i="4"/>
  <c r="AH87" i="4" s="1"/>
  <c r="AQ87" i="4" s="1"/>
  <c r="X117" i="4"/>
  <c r="AK117" i="4" s="1"/>
  <c r="AA117" i="4"/>
  <c r="AH117" i="4" s="1"/>
  <c r="X103" i="4"/>
  <c r="AA103" i="4"/>
  <c r="AH103" i="4" s="1"/>
  <c r="AA133" i="4"/>
  <c r="AH133" i="4" s="1"/>
  <c r="X133" i="4"/>
  <c r="AA122" i="4"/>
  <c r="AH122" i="4" s="1"/>
  <c r="AQ122" i="4" s="1"/>
  <c r="X122" i="4"/>
  <c r="X38" i="4"/>
  <c r="AK38" i="4" s="1"/>
  <c r="AA38" i="4"/>
  <c r="AA50" i="4"/>
  <c r="X50" i="4"/>
  <c r="AK50" i="4" s="1"/>
  <c r="AA73" i="4"/>
  <c r="X73" i="4"/>
  <c r="X55" i="4"/>
  <c r="AA55" i="4"/>
  <c r="AA24" i="4"/>
  <c r="X24" i="4"/>
  <c r="AA19" i="4"/>
  <c r="X19" i="4"/>
  <c r="AK19" i="4" s="1"/>
  <c r="AA80" i="4"/>
  <c r="X80" i="4"/>
  <c r="AA61" i="4"/>
  <c r="X61" i="4"/>
  <c r="X51" i="4"/>
  <c r="AH51" i="4" s="1"/>
  <c r="AA51" i="4"/>
  <c r="X3" i="4"/>
  <c r="AA3" i="4"/>
  <c r="Z26" i="4"/>
  <c r="AA121" i="4"/>
  <c r="X121" i="4"/>
  <c r="AA131" i="4"/>
  <c r="AH131" i="4" s="1"/>
  <c r="X131" i="4"/>
  <c r="AK131" i="4" s="1"/>
  <c r="AA82" i="4"/>
  <c r="AE82" i="4" s="1"/>
  <c r="C90" i="22" s="1"/>
  <c r="F90" i="22" s="1"/>
  <c r="X82" i="4"/>
  <c r="AA90" i="4"/>
  <c r="AH90" i="4" s="1"/>
  <c r="X90" i="4"/>
  <c r="AA124" i="4"/>
  <c r="AH124" i="4" s="1"/>
  <c r="X124" i="4"/>
  <c r="AA106" i="4"/>
  <c r="AH106" i="4" s="1"/>
  <c r="X106" i="4"/>
  <c r="AK106" i="4" s="1"/>
  <c r="AA115" i="4"/>
  <c r="AE115" i="4" s="1"/>
  <c r="C85" i="22" s="1"/>
  <c r="F85" i="22" s="1"/>
  <c r="X115" i="4"/>
  <c r="X68" i="4"/>
  <c r="AA68" i="4"/>
  <c r="AA67" i="4"/>
  <c r="X67" i="4"/>
  <c r="AA58" i="4"/>
  <c r="X58" i="4"/>
  <c r="AH58" i="4" s="1"/>
  <c r="AA4" i="4"/>
  <c r="AE4" i="4" s="1"/>
  <c r="C25" i="22" s="1"/>
  <c r="D25" i="22" s="1"/>
  <c r="X4" i="4"/>
  <c r="X63" i="4"/>
  <c r="AL63" i="4" s="1"/>
  <c r="AA63" i="4"/>
  <c r="X35" i="4"/>
  <c r="AA35" i="4"/>
  <c r="AA32" i="4"/>
  <c r="X32" i="4"/>
  <c r="AH32" i="4" s="1"/>
  <c r="AA5" i="4"/>
  <c r="X5" i="4"/>
  <c r="AA9" i="4"/>
  <c r="X9" i="4"/>
  <c r="X46" i="4"/>
  <c r="AA46" i="4"/>
  <c r="AH46" i="4" s="1"/>
  <c r="AA78" i="4"/>
  <c r="X78" i="4"/>
  <c r="AH78" i="4" s="1"/>
  <c r="C106" i="19"/>
  <c r="AJ58" i="4"/>
  <c r="D46" i="19" s="1"/>
  <c r="AI30" i="4"/>
  <c r="C8" i="19" s="1"/>
  <c r="AI22" i="4"/>
  <c r="C25" i="19" s="1"/>
  <c r="AI32" i="4"/>
  <c r="C51" i="19" s="1"/>
  <c r="AI6" i="4"/>
  <c r="C17" i="19" s="1"/>
  <c r="AI5" i="4"/>
  <c r="C28" i="19" s="1"/>
  <c r="AL29" i="4"/>
  <c r="AI46" i="4"/>
  <c r="C73" i="19" s="1"/>
  <c r="AE10" i="4"/>
  <c r="C3" i="22" s="1"/>
  <c r="D3" i="22" s="1"/>
  <c r="AL6" i="4"/>
  <c r="AH6" i="4"/>
  <c r="B17" i="19" s="1"/>
  <c r="AH63" i="4"/>
  <c r="B35" i="19" s="1"/>
  <c r="AE6" i="4"/>
  <c r="C21" i="22" s="1"/>
  <c r="D21" i="22" s="1"/>
  <c r="AJ38" i="4"/>
  <c r="D54" i="19" s="1"/>
  <c r="AL119" i="4"/>
  <c r="AG17" i="4"/>
  <c r="AE25" i="4"/>
  <c r="C5" i="22" s="1"/>
  <c r="D5" i="22" s="1"/>
  <c r="AE20" i="4"/>
  <c r="C16" i="22" s="1"/>
  <c r="D16" i="22" s="1"/>
  <c r="AF126" i="4"/>
  <c r="AF82" i="4"/>
  <c r="AL126" i="4"/>
  <c r="AH17" i="4"/>
  <c r="B14" i="19" s="1"/>
  <c r="AF20" i="4"/>
  <c r="AI20" i="4"/>
  <c r="C13" i="19" s="1"/>
  <c r="AJ13" i="4"/>
  <c r="D30" i="19" s="1"/>
  <c r="AJ41" i="4"/>
  <c r="D69" i="19" s="1"/>
  <c r="AK17" i="4"/>
  <c r="AF65" i="4"/>
  <c r="AG4" i="4"/>
  <c r="AF120" i="4"/>
  <c r="AF60" i="4"/>
  <c r="AJ15" i="4"/>
  <c r="D26" i="19" s="1"/>
  <c r="AE89" i="4"/>
  <c r="C84" i="22" s="1"/>
  <c r="F84" i="22" s="1"/>
  <c r="AJ46" i="4"/>
  <c r="D73" i="19" s="1"/>
  <c r="AI45" i="4"/>
  <c r="C64" i="19" s="1"/>
  <c r="AG2" i="4"/>
  <c r="AE70" i="4"/>
  <c r="C43" i="22" s="1"/>
  <c r="E43" i="22" s="1"/>
  <c r="AF12" i="4"/>
  <c r="AF62" i="4"/>
  <c r="AE31" i="4"/>
  <c r="C41" i="22" s="1"/>
  <c r="E41" i="22" s="1"/>
  <c r="AG89" i="4"/>
  <c r="AE130" i="4"/>
  <c r="C87" i="22" s="1"/>
  <c r="F87" i="22" s="1"/>
  <c r="AE62" i="4"/>
  <c r="C37" i="22" s="1"/>
  <c r="E37" i="22" s="1"/>
  <c r="AL33" i="4"/>
  <c r="AG91" i="4"/>
  <c r="AG44" i="4"/>
  <c r="AE91" i="4"/>
  <c r="C81" i="22" s="1"/>
  <c r="F81" i="22" s="1"/>
  <c r="AF23" i="4"/>
  <c r="AG31" i="4"/>
  <c r="AF44" i="4"/>
  <c r="AJ22" i="4"/>
  <c r="D25" i="19" s="1"/>
  <c r="AL23" i="4"/>
  <c r="AG62" i="4"/>
  <c r="AE44" i="4"/>
  <c r="C35" i="22" s="1"/>
  <c r="E35" i="22" s="1"/>
  <c r="AG121" i="4"/>
  <c r="AI50" i="4"/>
  <c r="C45" i="19" s="1"/>
  <c r="AG82" i="4"/>
  <c r="AE17" i="4"/>
  <c r="C14" i="22" s="1"/>
  <c r="D14" i="22" s="1"/>
  <c r="AH33" i="4"/>
  <c r="B36" i="19" s="1"/>
  <c r="AF4" i="4"/>
  <c r="AG25" i="4"/>
  <c r="AG60" i="4"/>
  <c r="AG33" i="4"/>
  <c r="AG65" i="4"/>
  <c r="AF119" i="4"/>
  <c r="AH65" i="4"/>
  <c r="B40" i="19" s="1"/>
  <c r="AI29" i="4"/>
  <c r="C5" i="19" s="1"/>
  <c r="AJ7" i="4"/>
  <c r="D6" i="19" s="1"/>
  <c r="AI75" i="4"/>
  <c r="C47" i="19" s="1"/>
  <c r="AJ62" i="4"/>
  <c r="D37" i="19" s="1"/>
  <c r="AI70" i="4"/>
  <c r="C50" i="19" s="1"/>
  <c r="AJ42" i="4"/>
  <c r="D52" i="19" s="1"/>
  <c r="AG85" i="4"/>
  <c r="AL4" i="4"/>
  <c r="AE60" i="4"/>
  <c r="C46" i="22" s="1"/>
  <c r="E46" i="22" s="1"/>
  <c r="AF33" i="4"/>
  <c r="AE126" i="4"/>
  <c r="C89" i="22" s="1"/>
  <c r="F89" i="22" s="1"/>
  <c r="AE65" i="4"/>
  <c r="C38" i="22" s="1"/>
  <c r="E38" i="22" s="1"/>
  <c r="AE119" i="4"/>
  <c r="C112" i="22" s="1"/>
  <c r="F112" i="22" s="1"/>
  <c r="D94" i="19"/>
  <c r="C128" i="19"/>
  <c r="C125" i="19"/>
  <c r="AJ76" i="4"/>
  <c r="D80" i="19" s="1"/>
  <c r="AJ36" i="4"/>
  <c r="D59" i="19" s="1"/>
  <c r="AI42" i="4"/>
  <c r="C52" i="19" s="1"/>
  <c r="AG119" i="4"/>
  <c r="AF85" i="4"/>
  <c r="AG20" i="4"/>
  <c r="AL60" i="4"/>
  <c r="AE33" i="4"/>
  <c r="C33" i="22" s="1"/>
  <c r="E33" i="22" s="1"/>
  <c r="AG126" i="4"/>
  <c r="AH60" i="4"/>
  <c r="B49" i="19" s="1"/>
  <c r="AJ26" i="4"/>
  <c r="D12" i="19" s="1"/>
  <c r="AH120" i="4"/>
  <c r="B101" i="19" s="1"/>
  <c r="C119" i="19"/>
  <c r="AF17" i="4"/>
  <c r="AG109" i="4"/>
  <c r="AG120" i="4"/>
  <c r="AJ16" i="4"/>
  <c r="D10" i="19" s="1"/>
  <c r="D111" i="19"/>
  <c r="AG70" i="4"/>
  <c r="AG12" i="4"/>
  <c r="AL36" i="4"/>
  <c r="AL16" i="4"/>
  <c r="D107" i="19"/>
  <c r="AH115" i="4"/>
  <c r="B93" i="19" s="1"/>
  <c r="AH89" i="4"/>
  <c r="AF70" i="4"/>
  <c r="AH27" i="4"/>
  <c r="AI63" i="4"/>
  <c r="C35" i="19" s="1"/>
  <c r="AJ50" i="4"/>
  <c r="D45" i="19" s="1"/>
  <c r="AH92" i="4"/>
  <c r="B97" i="19" s="1"/>
  <c r="AH112" i="4"/>
  <c r="B100" i="19" s="1"/>
  <c r="AH126" i="4"/>
  <c r="AG15" i="4"/>
  <c r="C138" i="19"/>
  <c r="D113" i="19"/>
  <c r="AQ118" i="4"/>
  <c r="B89" i="19"/>
  <c r="AH102" i="4"/>
  <c r="B107" i="19" s="1"/>
  <c r="C100" i="19"/>
  <c r="C104" i="19"/>
  <c r="D97" i="19"/>
  <c r="AH84" i="4"/>
  <c r="AH82" i="4"/>
  <c r="B99" i="19" s="1"/>
  <c r="AH109" i="4"/>
  <c r="AE50" i="4"/>
  <c r="C44" i="22" s="1"/>
  <c r="E44" i="22" s="1"/>
  <c r="AF15" i="4"/>
  <c r="AH119" i="4"/>
  <c r="AG50" i="4"/>
  <c r="AE16" i="4"/>
  <c r="C12" i="22" s="1"/>
  <c r="D12" i="22" s="1"/>
  <c r="AH96" i="4"/>
  <c r="B59" i="19"/>
  <c r="AG16" i="4"/>
  <c r="AH121" i="4"/>
  <c r="AQ121" i="4" s="1"/>
  <c r="AH85" i="4"/>
  <c r="B108" i="19" s="1"/>
  <c r="AF50" i="4"/>
  <c r="AL12" i="4"/>
  <c r="AE15" i="4"/>
  <c r="C26" i="22" s="1"/>
  <c r="D26" i="22" s="1"/>
  <c r="AF84" i="4"/>
  <c r="AH16" i="4"/>
  <c r="C132" i="19"/>
  <c r="C122" i="19"/>
  <c r="AL70" i="4"/>
  <c r="AL50" i="4"/>
  <c r="AH12" i="4"/>
  <c r="AK70" i="4"/>
  <c r="AI77" i="4"/>
  <c r="C38" i="19" s="1"/>
  <c r="AF96" i="4"/>
  <c r="AH3" i="4"/>
  <c r="B11" i="19" s="1"/>
  <c r="AE128" i="4"/>
  <c r="C86" i="22" s="1"/>
  <c r="F86" i="22" s="1"/>
  <c r="AE96" i="4"/>
  <c r="C99" i="22" s="1"/>
  <c r="F99" i="22" s="1"/>
  <c r="AF16" i="4"/>
  <c r="AG77" i="4"/>
  <c r="AE73" i="4"/>
  <c r="C36" i="22" s="1"/>
  <c r="E36" i="22" s="1"/>
  <c r="AE49" i="4"/>
  <c r="C31" i="22" s="1"/>
  <c r="E31" i="22" s="1"/>
  <c r="D140" i="19"/>
  <c r="D91" i="19"/>
  <c r="D118" i="19"/>
  <c r="AK60" i="4"/>
  <c r="AK128" i="4"/>
  <c r="C108" i="19"/>
  <c r="AI78" i="4"/>
  <c r="C67" i="19" s="1"/>
  <c r="AI11" i="4"/>
  <c r="C29" i="19" s="1"/>
  <c r="AJ27" i="4"/>
  <c r="D20" i="19" s="1"/>
  <c r="AI37" i="4"/>
  <c r="C78" i="19" s="1"/>
  <c r="AI58" i="4"/>
  <c r="C46" i="19" s="1"/>
  <c r="AG115" i="4"/>
  <c r="AQ2" i="4"/>
  <c r="AL62" i="4"/>
  <c r="AG8" i="4"/>
  <c r="AK85" i="4"/>
  <c r="AK27" i="4"/>
  <c r="C110" i="19"/>
  <c r="AJ78" i="4"/>
  <c r="D67" i="19" s="1"/>
  <c r="AD46" i="4"/>
  <c r="AF46" i="4"/>
  <c r="AJ23" i="4"/>
  <c r="D18" i="19" s="1"/>
  <c r="AI10" i="4"/>
  <c r="C2" i="19" s="1"/>
  <c r="AJ70" i="4"/>
  <c r="D50" i="19" s="1"/>
  <c r="AI43" i="4"/>
  <c r="C76" i="19" s="1"/>
  <c r="AI36" i="4"/>
  <c r="C59" i="19" s="1"/>
  <c r="AJ31" i="4"/>
  <c r="D43" i="19" s="1"/>
  <c r="AI47" i="4"/>
  <c r="C48" i="19" s="1"/>
  <c r="AF2" i="4"/>
  <c r="AF8" i="4"/>
  <c r="AF91" i="4"/>
  <c r="AL109" i="4"/>
  <c r="AE12" i="4"/>
  <c r="C22" i="22" s="1"/>
  <c r="D22" i="22" s="1"/>
  <c r="AE8" i="4"/>
  <c r="C4" i="22" s="1"/>
  <c r="D4" i="22" s="1"/>
  <c r="AG96" i="4"/>
  <c r="AE121" i="4"/>
  <c r="C82" i="22" s="1"/>
  <c r="F82" i="22" s="1"/>
  <c r="AG112" i="4"/>
  <c r="C94" i="19"/>
  <c r="D110" i="19"/>
  <c r="AK63" i="4"/>
  <c r="AL27" i="4"/>
  <c r="AF73" i="4"/>
  <c r="C139" i="19"/>
  <c r="D131" i="19"/>
  <c r="AH73" i="4"/>
  <c r="AI17" i="4"/>
  <c r="C14" i="19" s="1"/>
  <c r="AJ29" i="4"/>
  <c r="D5" i="19" s="1"/>
  <c r="AJ44" i="4"/>
  <c r="D39" i="19" s="1"/>
  <c r="AG73" i="4"/>
  <c r="AF121" i="4"/>
  <c r="C130" i="19"/>
  <c r="AH50" i="4"/>
  <c r="AJ4" i="4"/>
  <c r="D22" i="19" s="1"/>
  <c r="AE2" i="4"/>
  <c r="C7" i="22" s="1"/>
  <c r="D7" i="22" s="1"/>
  <c r="AF115" i="4"/>
  <c r="AJ45" i="4"/>
  <c r="D64" i="19" s="1"/>
  <c r="AF77" i="4"/>
  <c r="AL49" i="4"/>
  <c r="AL115" i="4"/>
  <c r="D138" i="19"/>
  <c r="AK130" i="4"/>
  <c r="AD78" i="4"/>
  <c r="AE78" i="4"/>
  <c r="AG78" i="4"/>
  <c r="AF78" i="4"/>
  <c r="AI12" i="4"/>
  <c r="C21" i="19" s="1"/>
  <c r="AJ8" i="4"/>
  <c r="D3" i="19" s="1"/>
  <c r="AK119" i="4"/>
  <c r="AE77" i="4"/>
  <c r="C34" i="22" s="1"/>
  <c r="E34" i="22" s="1"/>
  <c r="AL8" i="4"/>
  <c r="AE47" i="4"/>
  <c r="C47" i="22" s="1"/>
  <c r="E47" i="22" s="1"/>
  <c r="C115" i="19"/>
  <c r="D95" i="19"/>
  <c r="C92" i="19"/>
  <c r="D104" i="19"/>
  <c r="D108" i="19"/>
  <c r="D98" i="19"/>
  <c r="AH49" i="4"/>
  <c r="AI59" i="4"/>
  <c r="C41" i="19" s="1"/>
  <c r="AI2" i="4"/>
  <c r="C7" i="19" s="1"/>
  <c r="AK115" i="4"/>
  <c r="AL77" i="4"/>
  <c r="AH8" i="4"/>
  <c r="AG47" i="4"/>
  <c r="AH77" i="4"/>
  <c r="AJ2" i="4"/>
  <c r="D7" i="19" s="1"/>
  <c r="AJ65" i="4"/>
  <c r="D40" i="19" s="1"/>
  <c r="AI38" i="4"/>
  <c r="C54" i="19" s="1"/>
  <c r="AI33" i="4"/>
  <c r="C36" i="19" s="1"/>
  <c r="AL120" i="4"/>
  <c r="AF47" i="4"/>
  <c r="AE3" i="4"/>
  <c r="C13" i="22" s="1"/>
  <c r="D13" i="22" s="1"/>
  <c r="D141" i="19"/>
  <c r="C136" i="19"/>
  <c r="D114" i="19"/>
  <c r="AI15" i="4"/>
  <c r="C26" i="19" s="1"/>
  <c r="AI14" i="4"/>
  <c r="C19" i="19" s="1"/>
  <c r="AI60" i="4"/>
  <c r="C49" i="19" s="1"/>
  <c r="D120" i="19"/>
  <c r="AL2" i="4"/>
  <c r="AI21" i="4"/>
  <c r="C16" i="19" s="1"/>
  <c r="AJ5" i="4"/>
  <c r="D28" i="19" s="1"/>
  <c r="AG49" i="4"/>
  <c r="AF3" i="4"/>
  <c r="C96" i="19"/>
  <c r="D93" i="19"/>
  <c r="C111" i="19"/>
  <c r="D105" i="19"/>
  <c r="AJ18" i="4"/>
  <c r="D15" i="19" s="1"/>
  <c r="AI73" i="4"/>
  <c r="C42" i="19" s="1"/>
  <c r="AK21" i="4"/>
  <c r="AL65" i="4"/>
  <c r="AF49" i="4"/>
  <c r="AH15" i="4"/>
  <c r="AL121" i="4"/>
  <c r="AG3" i="4"/>
  <c r="C131" i="19"/>
  <c r="AH47" i="4"/>
  <c r="AH31" i="4"/>
  <c r="AJ60" i="4"/>
  <c r="D49" i="19" s="1"/>
  <c r="AJ80" i="4"/>
  <c r="D58" i="19" s="1"/>
  <c r="AI68" i="4"/>
  <c r="C57" i="19" s="1"/>
  <c r="AJ55" i="4"/>
  <c r="D71" i="19" s="1"/>
  <c r="C134" i="19"/>
  <c r="C129" i="19"/>
  <c r="D112" i="19"/>
  <c r="D116" i="19"/>
  <c r="C99" i="19"/>
  <c r="C91" i="19"/>
  <c r="D100" i="19"/>
  <c r="AJ28" i="4"/>
  <c r="D24" i="19" s="1"/>
  <c r="C113" i="19"/>
  <c r="AJ14" i="4"/>
  <c r="D19" i="19" s="1"/>
  <c r="AI34" i="4"/>
  <c r="C61" i="19" s="1"/>
  <c r="AJ47" i="4"/>
  <c r="D48" i="19" s="1"/>
  <c r="D134" i="19"/>
  <c r="C97" i="19"/>
  <c r="D101" i="19"/>
  <c r="AI13" i="4"/>
  <c r="C30" i="19" s="1"/>
  <c r="AI67" i="4"/>
  <c r="C81" i="19" s="1"/>
  <c r="AJ54" i="4"/>
  <c r="D72" i="19" s="1"/>
  <c r="AJ74" i="4"/>
  <c r="D44" i="19" s="1"/>
  <c r="AI62" i="4"/>
  <c r="C37" i="19" s="1"/>
  <c r="AJ49" i="4"/>
  <c r="D34" i="19" s="1"/>
  <c r="AI35" i="4"/>
  <c r="C75" i="19" s="1"/>
  <c r="AJ71" i="4"/>
  <c r="D74" i="19" s="1"/>
  <c r="AJ33" i="4"/>
  <c r="D36" i="19" s="1"/>
  <c r="AJ77" i="4"/>
  <c r="D38" i="19" s="1"/>
  <c r="AI80" i="4"/>
  <c r="C58" i="19" s="1"/>
  <c r="AI65" i="4"/>
  <c r="C40" i="19" s="1"/>
  <c r="D130" i="19"/>
  <c r="C140" i="19"/>
  <c r="D129" i="19"/>
  <c r="D99" i="19"/>
  <c r="D136" i="19"/>
  <c r="C93" i="19"/>
  <c r="D90" i="19"/>
  <c r="AI4" i="4"/>
  <c r="C22" i="19" s="1"/>
  <c r="AJ68" i="4"/>
  <c r="D57" i="19" s="1"/>
  <c r="AJ73" i="4"/>
  <c r="D42" i="19" s="1"/>
  <c r="AI44" i="4"/>
  <c r="C39" i="19" s="1"/>
  <c r="C141" i="19"/>
  <c r="D115" i="19"/>
  <c r="D109" i="19"/>
  <c r="C107" i="19"/>
  <c r="AI9" i="4"/>
  <c r="C27" i="19" s="1"/>
  <c r="AJ6" i="4"/>
  <c r="D17" i="19" s="1"/>
  <c r="AJ10" i="4"/>
  <c r="D2" i="19" s="1"/>
  <c r="AI19" i="4"/>
  <c r="C9" i="19" s="1"/>
  <c r="AI41" i="4"/>
  <c r="C69" i="19" s="1"/>
  <c r="AJ35" i="4"/>
  <c r="D75" i="19" s="1"/>
  <c r="AJ63" i="4"/>
  <c r="D35" i="19" s="1"/>
  <c r="AI79" i="4"/>
  <c r="C56" i="19" s="1"/>
  <c r="AJ66" i="4"/>
  <c r="D68" i="19" s="1"/>
  <c r="AI74" i="4"/>
  <c r="C44" i="19" s="1"/>
  <c r="AJ61" i="4"/>
  <c r="D62" i="19" s="1"/>
  <c r="AJ32" i="4"/>
  <c r="D51" i="19" s="1"/>
  <c r="AJ75" i="4"/>
  <c r="D47" i="19" s="1"/>
  <c r="AI49" i="4"/>
  <c r="C34" i="19" s="1"/>
  <c r="C89" i="19"/>
  <c r="D96" i="19"/>
  <c r="C101" i="19"/>
  <c r="AJ25" i="4"/>
  <c r="D4" i="19" s="1"/>
  <c r="AJ19" i="4"/>
  <c r="D9" i="19" s="1"/>
  <c r="AI8" i="4"/>
  <c r="C3" i="19" s="1"/>
  <c r="B129" i="19"/>
  <c r="AK103" i="4"/>
  <c r="AL103" i="4"/>
  <c r="AD93" i="4"/>
  <c r="C107" i="21" s="1"/>
  <c r="F107" i="21" s="1"/>
  <c r="AE93" i="4"/>
  <c r="C110" i="22" s="1"/>
  <c r="F110" i="22" s="1"/>
  <c r="AF93" i="4"/>
  <c r="AG93" i="4"/>
  <c r="AH52" i="4"/>
  <c r="AK52" i="4"/>
  <c r="AL52" i="4"/>
  <c r="AD69" i="4"/>
  <c r="AG69" i="4"/>
  <c r="AE69" i="4"/>
  <c r="AF69" i="4"/>
  <c r="AD64" i="4"/>
  <c r="AF64" i="4"/>
  <c r="AE64" i="4"/>
  <c r="AG64" i="4"/>
  <c r="AJ37" i="4"/>
  <c r="D78" i="19" s="1"/>
  <c r="AD43" i="4"/>
  <c r="AE43" i="4"/>
  <c r="AF43" i="4"/>
  <c r="AG43" i="4"/>
  <c r="AD38" i="4"/>
  <c r="AE38" i="4"/>
  <c r="AF38" i="4"/>
  <c r="AG38" i="4"/>
  <c r="AF89" i="4"/>
  <c r="AL82" i="4"/>
  <c r="AF32" i="4"/>
  <c r="AL91" i="4"/>
  <c r="AE23" i="4"/>
  <c r="C20" i="22" s="1"/>
  <c r="D20" i="22" s="1"/>
  <c r="AL45" i="4"/>
  <c r="AL73" i="4"/>
  <c r="AG58" i="4"/>
  <c r="AG84" i="4"/>
  <c r="AF112" i="4"/>
  <c r="AL59" i="4"/>
  <c r="B114" i="19"/>
  <c r="AK110" i="4"/>
  <c r="AL110" i="4"/>
  <c r="B137" i="19"/>
  <c r="AK98" i="4"/>
  <c r="AK83" i="4"/>
  <c r="B136" i="19"/>
  <c r="AL123" i="4"/>
  <c r="C122" i="17" s="1"/>
  <c r="F122" i="17" s="1"/>
  <c r="AK123" i="4"/>
  <c r="B139" i="19"/>
  <c r="AK129" i="4"/>
  <c r="AL129" i="4"/>
  <c r="AD127" i="4"/>
  <c r="AG127" i="4"/>
  <c r="AE127" i="4"/>
  <c r="AF127" i="4"/>
  <c r="C118" i="19"/>
  <c r="D121" i="19"/>
  <c r="AF95" i="4"/>
  <c r="AG95" i="4"/>
  <c r="AD95" i="4"/>
  <c r="C129" i="21" s="1"/>
  <c r="F129" i="21" s="1"/>
  <c r="AE95" i="4"/>
  <c r="C125" i="22" s="1"/>
  <c r="F125" i="22" s="1"/>
  <c r="C135" i="19"/>
  <c r="D124" i="19"/>
  <c r="C90" i="19"/>
  <c r="D89" i="19"/>
  <c r="AK109" i="4"/>
  <c r="AH68" i="4"/>
  <c r="AL68" i="4"/>
  <c r="AK68" i="4"/>
  <c r="AK26" i="4"/>
  <c r="AH54" i="4"/>
  <c r="AL54" i="4"/>
  <c r="AK54" i="4"/>
  <c r="AF22" i="4"/>
  <c r="AE22" i="4"/>
  <c r="AG22" i="4"/>
  <c r="AH9" i="4"/>
  <c r="AL9" i="4"/>
  <c r="AK9" i="4"/>
  <c r="AI16" i="4"/>
  <c r="C10" i="19" s="1"/>
  <c r="AI24" i="4"/>
  <c r="C23" i="19" s="1"/>
  <c r="AI55" i="4"/>
  <c r="C71" i="19" s="1"/>
  <c r="AD34" i="4"/>
  <c r="AF34" i="4"/>
  <c r="AE34" i="4"/>
  <c r="AG34" i="4"/>
  <c r="AI69" i="4"/>
  <c r="C79" i="19" s="1"/>
  <c r="AJ56" i="4"/>
  <c r="D83" i="19" s="1"/>
  <c r="AI64" i="4"/>
  <c r="C63" i="19" s="1"/>
  <c r="AJ51" i="4"/>
  <c r="D82" i="19" s="1"/>
  <c r="AK65" i="4"/>
  <c r="AK91" i="4"/>
  <c r="B118" i="19"/>
  <c r="AK100" i="4"/>
  <c r="AL100" i="4"/>
  <c r="AF125" i="4"/>
  <c r="AD118" i="4"/>
  <c r="AE118" i="4"/>
  <c r="AF118" i="4"/>
  <c r="AG118" i="4"/>
  <c r="AD99" i="4"/>
  <c r="AG99" i="4"/>
  <c r="AF99" i="4"/>
  <c r="AE99" i="4"/>
  <c r="C98" i="19"/>
  <c r="D128" i="19"/>
  <c r="AH75" i="4"/>
  <c r="AL75" i="4"/>
  <c r="AK75" i="4"/>
  <c r="AD13" i="4"/>
  <c r="AG13" i="4"/>
  <c r="AE13" i="4"/>
  <c r="AF13" i="4"/>
  <c r="AK71" i="4"/>
  <c r="AH66" i="4"/>
  <c r="AK66" i="4"/>
  <c r="AH40" i="4"/>
  <c r="AK40" i="4"/>
  <c r="AL40" i="4"/>
  <c r="AD55" i="4"/>
  <c r="AF55" i="4"/>
  <c r="AG55" i="4"/>
  <c r="AE55" i="4"/>
  <c r="AI51" i="4"/>
  <c r="C82" i="19" s="1"/>
  <c r="AD53" i="4"/>
  <c r="AG53" i="4"/>
  <c r="AE53" i="4"/>
  <c r="AF53" i="4"/>
  <c r="AD48" i="4"/>
  <c r="AE48" i="4"/>
  <c r="AF48" i="4"/>
  <c r="AG48" i="4"/>
  <c r="AD67" i="4"/>
  <c r="AF67" i="4"/>
  <c r="AG67" i="4"/>
  <c r="AE67" i="4"/>
  <c r="AK3" i="4"/>
  <c r="B141" i="19"/>
  <c r="AK132" i="4"/>
  <c r="AL132" i="4"/>
  <c r="AL89" i="4"/>
  <c r="AG32" i="4"/>
  <c r="AL25" i="4"/>
  <c r="AH23" i="4"/>
  <c r="AH18" i="4"/>
  <c r="AL47" i="4"/>
  <c r="AF42" i="4"/>
  <c r="AF31" i="4"/>
  <c r="AL92" i="4"/>
  <c r="AE84" i="4"/>
  <c r="C102" i="22" s="1"/>
  <c r="F102" i="22" s="1"/>
  <c r="AL44" i="4"/>
  <c r="AK31" i="4"/>
  <c r="B132" i="19"/>
  <c r="AL127" i="4"/>
  <c r="AK127" i="4"/>
  <c r="B103" i="19"/>
  <c r="AL133" i="4"/>
  <c r="AK133" i="4"/>
  <c r="B125" i="19"/>
  <c r="AL117" i="4"/>
  <c r="B138" i="19"/>
  <c r="AK124" i="4"/>
  <c r="AL124" i="4"/>
  <c r="AD111" i="4"/>
  <c r="AE111" i="4"/>
  <c r="AG111" i="4"/>
  <c r="AF111" i="4"/>
  <c r="D132" i="19"/>
  <c r="AG114" i="4"/>
  <c r="AD114" i="4"/>
  <c r="C131" i="21" s="1"/>
  <c r="F131" i="21" s="1"/>
  <c r="AF114" i="4"/>
  <c r="AE114" i="4"/>
  <c r="D103" i="19"/>
  <c r="C109" i="19"/>
  <c r="AD101" i="4"/>
  <c r="C127" i="21" s="1"/>
  <c r="F127" i="21" s="1"/>
  <c r="AG101" i="4"/>
  <c r="AE101" i="4"/>
  <c r="C128" i="22" s="1"/>
  <c r="F128" i="22" s="1"/>
  <c r="AF101" i="4"/>
  <c r="C95" i="19"/>
  <c r="D117" i="19"/>
  <c r="AD124" i="4"/>
  <c r="AE124" i="4"/>
  <c r="AF124" i="4"/>
  <c r="AG124" i="4"/>
  <c r="C124" i="19"/>
  <c r="AE9" i="4"/>
  <c r="AG9" i="4"/>
  <c r="AF9" i="4"/>
  <c r="AK37" i="4"/>
  <c r="AF28" i="4"/>
  <c r="AG28" i="4"/>
  <c r="AE28" i="4"/>
  <c r="AH61" i="4"/>
  <c r="AL61" i="4"/>
  <c r="AK61" i="4"/>
  <c r="AL51" i="4"/>
  <c r="AH79" i="4"/>
  <c r="AL79" i="4"/>
  <c r="AK79" i="4"/>
  <c r="AD5" i="4"/>
  <c r="C18" i="21" s="1"/>
  <c r="D18" i="21" s="1"/>
  <c r="AE5" i="4"/>
  <c r="C27" i="22" s="1"/>
  <c r="D27" i="22" s="1"/>
  <c r="AG5" i="4"/>
  <c r="AF5" i="4"/>
  <c r="AI3" i="4"/>
  <c r="C11" i="19" s="1"/>
  <c r="AJ12" i="4"/>
  <c r="D21" i="19" s="1"/>
  <c r="AD79" i="4"/>
  <c r="AG79" i="4"/>
  <c r="AE79" i="4"/>
  <c r="AF79" i="4"/>
  <c r="AF71" i="4"/>
  <c r="AD35" i="4"/>
  <c r="AG35" i="4"/>
  <c r="AE35" i="4"/>
  <c r="AF35" i="4"/>
  <c r="AJ57" i="4"/>
  <c r="D70" i="19" s="1"/>
  <c r="AJ79" i="4"/>
  <c r="D56" i="19" s="1"/>
  <c r="AD66" i="4"/>
  <c r="AJ40" i="4"/>
  <c r="D77" i="19" s="1"/>
  <c r="AI39" i="4"/>
  <c r="C53" i="19" s="1"/>
  <c r="AD72" i="4"/>
  <c r="AE72" i="4"/>
  <c r="AG72" i="4"/>
  <c r="AF72" i="4"/>
  <c r="AI53" i="4"/>
  <c r="C66" i="19" s="1"/>
  <c r="AI48" i="4"/>
  <c r="C60" i="19" s="1"/>
  <c r="AK126" i="4"/>
  <c r="AK121" i="4"/>
  <c r="AK74" i="4"/>
  <c r="AD87" i="4"/>
  <c r="C111" i="21" s="1"/>
  <c r="F111" i="21" s="1"/>
  <c r="AG87" i="4"/>
  <c r="AE87" i="4"/>
  <c r="C108" i="22" s="1"/>
  <c r="F108" i="22" s="1"/>
  <c r="AF87" i="4"/>
  <c r="C127" i="19"/>
  <c r="AH69" i="4"/>
  <c r="AL69" i="4"/>
  <c r="AK69" i="4"/>
  <c r="AE32" i="4"/>
  <c r="C52" i="22" s="1"/>
  <c r="E52" i="22" s="1"/>
  <c r="AE19" i="4"/>
  <c r="C10" i="22" s="1"/>
  <c r="D10" i="22" s="1"/>
  <c r="B126" i="19"/>
  <c r="AL99" i="4"/>
  <c r="AK99" i="4"/>
  <c r="AH25" i="4"/>
  <c r="AF19" i="4"/>
  <c r="AE42" i="4"/>
  <c r="C50" i="22" s="1"/>
  <c r="E50" i="22" s="1"/>
  <c r="AL31" i="4"/>
  <c r="AG92" i="4"/>
  <c r="AE102" i="4"/>
  <c r="C103" i="22" s="1"/>
  <c r="F103" i="22" s="1"/>
  <c r="B135" i="19"/>
  <c r="AK101" i="4"/>
  <c r="AL101" i="4"/>
  <c r="C101" i="17" s="1"/>
  <c r="F101" i="17" s="1"/>
  <c r="B116" i="19"/>
  <c r="AL131" i="4"/>
  <c r="B123" i="19"/>
  <c r="AK118" i="4"/>
  <c r="AL118" i="4"/>
  <c r="AK88" i="4"/>
  <c r="B133" i="19"/>
  <c r="AL86" i="4"/>
  <c r="C86" i="17" s="1"/>
  <c r="F86" i="17" s="1"/>
  <c r="AK86" i="4"/>
  <c r="C126" i="19"/>
  <c r="D133" i="19"/>
  <c r="C120" i="19"/>
  <c r="D137" i="19"/>
  <c r="AD123" i="4"/>
  <c r="C124" i="21" s="1"/>
  <c r="F124" i="21" s="1"/>
  <c r="AE123" i="4"/>
  <c r="C129" i="22" s="1"/>
  <c r="F129" i="22" s="1"/>
  <c r="AF123" i="4"/>
  <c r="AG123" i="4"/>
  <c r="C121" i="19"/>
  <c r="C114" i="19"/>
  <c r="D126" i="19"/>
  <c r="AD86" i="4"/>
  <c r="C100" i="21" s="1"/>
  <c r="F100" i="21" s="1"/>
  <c r="AF86" i="4"/>
  <c r="AE86" i="4"/>
  <c r="C127" i="22" s="1"/>
  <c r="F127" i="22" s="1"/>
  <c r="AG86" i="4"/>
  <c r="AH43" i="4"/>
  <c r="AL43" i="4"/>
  <c r="AK43" i="4"/>
  <c r="AK28" i="4"/>
  <c r="AH28" i="4"/>
  <c r="AL28" i="4"/>
  <c r="AH56" i="4"/>
  <c r="AK56" i="4"/>
  <c r="AL56" i="4"/>
  <c r="AH80" i="4"/>
  <c r="AL80" i="4"/>
  <c r="AK80" i="4"/>
  <c r="AK11" i="4"/>
  <c r="AH11" i="4"/>
  <c r="AH62" i="4"/>
  <c r="AH5" i="4"/>
  <c r="AL5" i="4"/>
  <c r="AK5" i="4"/>
  <c r="AK7" i="4"/>
  <c r="AL7" i="4"/>
  <c r="AH7" i="4"/>
  <c r="AI18" i="4"/>
  <c r="C15" i="19" s="1"/>
  <c r="AI25" i="4"/>
  <c r="C4" i="19" s="1"/>
  <c r="AD68" i="4"/>
  <c r="AF68" i="4"/>
  <c r="AG68" i="4"/>
  <c r="AE68" i="4"/>
  <c r="AI52" i="4"/>
  <c r="C65" i="19" s="1"/>
  <c r="AJ39" i="4"/>
  <c r="D53" i="19" s="1"/>
  <c r="AD37" i="4"/>
  <c r="C73" i="21" s="1"/>
  <c r="E73" i="21" s="1"/>
  <c r="AJ64" i="4"/>
  <c r="D63" i="19" s="1"/>
  <c r="AD51" i="4"/>
  <c r="C75" i="21" s="1"/>
  <c r="E75" i="21" s="1"/>
  <c r="AF51" i="4"/>
  <c r="AG51" i="4"/>
  <c r="AE51" i="4"/>
  <c r="C78" i="22" s="1"/>
  <c r="E78" i="22" s="1"/>
  <c r="AI72" i="4"/>
  <c r="C55" i="19" s="1"/>
  <c r="AJ59" i="4"/>
  <c r="D41" i="19" s="1"/>
  <c r="B102" i="19"/>
  <c r="D139" i="19"/>
  <c r="AD98" i="4"/>
  <c r="AL85" i="4"/>
  <c r="AG19" i="4"/>
  <c r="AL42" i="4"/>
  <c r="AF92" i="4"/>
  <c r="AL84" i="4"/>
  <c r="AG102" i="4"/>
  <c r="AK102" i="4"/>
  <c r="AK82" i="4"/>
  <c r="AD81" i="4"/>
  <c r="AF81" i="4"/>
  <c r="AE81" i="4"/>
  <c r="AG81" i="4"/>
  <c r="B140" i="19"/>
  <c r="AK114" i="4"/>
  <c r="AL114" i="4"/>
  <c r="C114" i="17" s="1"/>
  <c r="F114" i="17" s="1"/>
  <c r="B128" i="19"/>
  <c r="AL113" i="4"/>
  <c r="AK113" i="4"/>
  <c r="AD117" i="4"/>
  <c r="AE117" i="4"/>
  <c r="AF117" i="4"/>
  <c r="AG117" i="4"/>
  <c r="AD97" i="4"/>
  <c r="AF97" i="4"/>
  <c r="AE97" i="4"/>
  <c r="AG97" i="4"/>
  <c r="AD100" i="4"/>
  <c r="AE100" i="4"/>
  <c r="AF100" i="4"/>
  <c r="AG100" i="4"/>
  <c r="D125" i="19"/>
  <c r="AF105" i="4"/>
  <c r="AG105" i="4"/>
  <c r="AE105" i="4"/>
  <c r="D119" i="19"/>
  <c r="D127" i="19"/>
  <c r="C112" i="19"/>
  <c r="C116" i="19"/>
  <c r="D123" i="19"/>
  <c r="AD106" i="4"/>
  <c r="AG106" i="4"/>
  <c r="AE106" i="4"/>
  <c r="AF106" i="4"/>
  <c r="D92" i="19"/>
  <c r="AH53" i="4"/>
  <c r="AL53" i="4"/>
  <c r="AK53" i="4"/>
  <c r="AL13" i="4"/>
  <c r="AH13" i="4"/>
  <c r="AK13" i="4"/>
  <c r="AH67" i="4"/>
  <c r="AK67" i="4"/>
  <c r="AL67" i="4"/>
  <c r="AH41" i="4"/>
  <c r="AK41" i="4"/>
  <c r="AL41" i="4"/>
  <c r="AE7" i="4"/>
  <c r="AG7" i="4"/>
  <c r="AF7" i="4"/>
  <c r="AJ3" i="4"/>
  <c r="D11" i="19" s="1"/>
  <c r="AJ9" i="4"/>
  <c r="D27" i="19" s="1"/>
  <c r="AI54" i="4"/>
  <c r="C72" i="19" s="1"/>
  <c r="AI76" i="4"/>
  <c r="C80" i="19" s="1"/>
  <c r="AD61" i="4"/>
  <c r="AE61" i="4"/>
  <c r="AG61" i="4"/>
  <c r="AF61" i="4"/>
  <c r="AJ69" i="4"/>
  <c r="D79" i="19" s="1"/>
  <c r="AD56" i="4"/>
  <c r="AG56" i="4"/>
  <c r="AE56" i="4"/>
  <c r="AF56" i="4"/>
  <c r="AD75" i="4"/>
  <c r="AE75" i="4"/>
  <c r="AF75" i="4"/>
  <c r="AG75" i="4"/>
  <c r="AJ43" i="4"/>
  <c r="D76" i="19" s="1"/>
  <c r="AK73" i="4"/>
  <c r="AK104" i="4"/>
  <c r="AK44" i="4"/>
  <c r="AH76" i="4"/>
  <c r="AK76" i="4"/>
  <c r="AL76" i="4"/>
  <c r="AF58" i="4"/>
  <c r="AL112" i="4"/>
  <c r="B131" i="19"/>
  <c r="AK116" i="4"/>
  <c r="AL116" i="4"/>
  <c r="C116" i="17" s="1"/>
  <c r="F116" i="17" s="1"/>
  <c r="AG23" i="4"/>
  <c r="AH19" i="4"/>
  <c r="AG42" i="4"/>
  <c r="AL3" i="4"/>
  <c r="AF102" i="4"/>
  <c r="B130" i="19"/>
  <c r="AL97" i="4"/>
  <c r="AK97" i="4"/>
  <c r="B117" i="19"/>
  <c r="AL93" i="4"/>
  <c r="C93" i="17" s="1"/>
  <c r="F93" i="17" s="1"/>
  <c r="AK93" i="4"/>
  <c r="B112" i="19"/>
  <c r="AL90" i="4"/>
  <c r="AK90" i="4"/>
  <c r="B134" i="19"/>
  <c r="AL122" i="4"/>
  <c r="C121" i="17" s="1"/>
  <c r="F121" i="17" s="1"/>
  <c r="AK122" i="4"/>
  <c r="AD122" i="4"/>
  <c r="C125" i="21" s="1"/>
  <c r="F125" i="21" s="1"/>
  <c r="AF122" i="4"/>
  <c r="AG122" i="4"/>
  <c r="AE122" i="4"/>
  <c r="C126" i="22" s="1"/>
  <c r="F126" i="22" s="1"/>
  <c r="C133" i="19"/>
  <c r="C103" i="19"/>
  <c r="D135" i="19"/>
  <c r="AD129" i="4"/>
  <c r="AF129" i="4"/>
  <c r="AG129" i="4"/>
  <c r="AE129" i="4"/>
  <c r="C117" i="19"/>
  <c r="AE132" i="4"/>
  <c r="AF132" i="4"/>
  <c r="AD132" i="4"/>
  <c r="AG132" i="4"/>
  <c r="C105" i="19"/>
  <c r="D122" i="19"/>
  <c r="AD30" i="4"/>
  <c r="AF30" i="4"/>
  <c r="AG30" i="4"/>
  <c r="AE30" i="4"/>
  <c r="AK30" i="4"/>
  <c r="AH30" i="4"/>
  <c r="AL30" i="4"/>
  <c r="AH42" i="4"/>
  <c r="AH57" i="4"/>
  <c r="AL57" i="4"/>
  <c r="AK57" i="4"/>
  <c r="AH22" i="4"/>
  <c r="AK22" i="4"/>
  <c r="AL22" i="4"/>
  <c r="AI26" i="4"/>
  <c r="C12" i="19" s="1"/>
  <c r="AI23" i="4"/>
  <c r="C18" i="19" s="1"/>
  <c r="AJ17" i="4"/>
  <c r="D14" i="19" s="1"/>
  <c r="AJ20" i="4"/>
  <c r="D13" i="19" s="1"/>
  <c r="AJ52" i="4"/>
  <c r="D65" i="19" s="1"/>
  <c r="AD57" i="4"/>
  <c r="C52" i="21" s="1"/>
  <c r="E52" i="21" s="1"/>
  <c r="AE57" i="4"/>
  <c r="C65" i="22" s="1"/>
  <c r="E65" i="22" s="1"/>
  <c r="AF57" i="4"/>
  <c r="AG57" i="4"/>
  <c r="AD52" i="4"/>
  <c r="AG52" i="4"/>
  <c r="AE52" i="4"/>
  <c r="AF52" i="4"/>
  <c r="AD40" i="4"/>
  <c r="AE40" i="4"/>
  <c r="AF40" i="4"/>
  <c r="AG40" i="4"/>
  <c r="AI61" i="4"/>
  <c r="C62" i="19" s="1"/>
  <c r="AJ48" i="4"/>
  <c r="D60" i="19" s="1"/>
  <c r="AJ34" i="4"/>
  <c r="D61" i="19" s="1"/>
  <c r="AI56" i="4"/>
  <c r="C83" i="19" s="1"/>
  <c r="AK108" i="4"/>
  <c r="AK120" i="4"/>
  <c r="AK47" i="4"/>
  <c r="AK112" i="4"/>
  <c r="B106" i="19"/>
  <c r="E106" i="19" s="1"/>
  <c r="AK94" i="4"/>
  <c r="AL94" i="4"/>
  <c r="AD133" i="4"/>
  <c r="AE133" i="4"/>
  <c r="AF133" i="4"/>
  <c r="AG133" i="4"/>
  <c r="AD107" i="4"/>
  <c r="C116" i="21" s="1"/>
  <c r="F116" i="21" s="1"/>
  <c r="AF107" i="4"/>
  <c r="AG107" i="4"/>
  <c r="AE107" i="4"/>
  <c r="C115" i="22" s="1"/>
  <c r="F115" i="22" s="1"/>
  <c r="AD113" i="4"/>
  <c r="AF113" i="4"/>
  <c r="AE113" i="4"/>
  <c r="AG113" i="4"/>
  <c r="AD116" i="4"/>
  <c r="C121" i="21" s="1"/>
  <c r="F121" i="21" s="1"/>
  <c r="AE116" i="4"/>
  <c r="C119" i="22" s="1"/>
  <c r="F119" i="22" s="1"/>
  <c r="AF116" i="4"/>
  <c r="AG116" i="4"/>
  <c r="AH55" i="4"/>
  <c r="AL55" i="4"/>
  <c r="AK55" i="4"/>
  <c r="AH39" i="4"/>
  <c r="AK39" i="4"/>
  <c r="AL39" i="4"/>
  <c r="AL19" i="4"/>
  <c r="AE58" i="4"/>
  <c r="C40" i="22" s="1"/>
  <c r="E40" i="22" s="1"/>
  <c r="AE92" i="4"/>
  <c r="C91" i="22" s="1"/>
  <c r="F91" i="22" s="1"/>
  <c r="AE112" i="4"/>
  <c r="C92" i="22" s="1"/>
  <c r="F92" i="22" s="1"/>
  <c r="AL102" i="4"/>
  <c r="B113" i="19"/>
  <c r="AL111" i="4"/>
  <c r="AK111" i="4"/>
  <c r="B121" i="19"/>
  <c r="AL87" i="4"/>
  <c r="C87" i="17" s="1"/>
  <c r="F87" i="17" s="1"/>
  <c r="AK87" i="4"/>
  <c r="B95" i="19"/>
  <c r="B119" i="19"/>
  <c r="AK81" i="4"/>
  <c r="AL81" i="4"/>
  <c r="AK125" i="4"/>
  <c r="B120" i="19"/>
  <c r="AL107" i="4"/>
  <c r="C107" i="17" s="1"/>
  <c r="F107" i="17" s="1"/>
  <c r="C102" i="19"/>
  <c r="D106" i="19"/>
  <c r="AD90" i="4"/>
  <c r="AG90" i="4"/>
  <c r="AE90" i="4"/>
  <c r="AF90" i="4"/>
  <c r="AD103" i="4"/>
  <c r="AE103" i="4"/>
  <c r="AG103" i="4"/>
  <c r="AF103" i="4"/>
  <c r="AD131" i="4"/>
  <c r="AG131" i="4"/>
  <c r="AF131" i="4"/>
  <c r="AE131" i="4"/>
  <c r="C137" i="19"/>
  <c r="AD110" i="4"/>
  <c r="AE110" i="4"/>
  <c r="AF110" i="4"/>
  <c r="AG110" i="4"/>
  <c r="C123" i="19"/>
  <c r="D102" i="19"/>
  <c r="AD94" i="4"/>
  <c r="AF94" i="4"/>
  <c r="AG94" i="4"/>
  <c r="AE94" i="4"/>
  <c r="AH35" i="4"/>
  <c r="AL35" i="4"/>
  <c r="AK35" i="4"/>
  <c r="AH64" i="4"/>
  <c r="AL64" i="4"/>
  <c r="AK64" i="4"/>
  <c r="AH48" i="4"/>
  <c r="AL48" i="4"/>
  <c r="AK48" i="4"/>
  <c r="AH34" i="4"/>
  <c r="AL34" i="4"/>
  <c r="AK34" i="4"/>
  <c r="AH72" i="4"/>
  <c r="AL72" i="4"/>
  <c r="AK72" i="4"/>
  <c r="AJ30" i="4"/>
  <c r="D8" i="19" s="1"/>
  <c r="AJ11" i="4"/>
  <c r="D29" i="19" s="1"/>
  <c r="AD39" i="4"/>
  <c r="AF39" i="4"/>
  <c r="AG39" i="4"/>
  <c r="AE39" i="4"/>
  <c r="AD41" i="4"/>
  <c r="AE41" i="4"/>
  <c r="AF41" i="4"/>
  <c r="AG41" i="4"/>
  <c r="AD76" i="4"/>
  <c r="AE76" i="4"/>
  <c r="AF76" i="4"/>
  <c r="AG76" i="4"/>
  <c r="AI71" i="4"/>
  <c r="C74" i="19" s="1"/>
  <c r="AD80" i="4"/>
  <c r="AF80" i="4"/>
  <c r="AE80" i="4"/>
  <c r="AG80" i="4"/>
  <c r="AI66" i="4"/>
  <c r="C68" i="19" s="1"/>
  <c r="AJ53" i="4"/>
  <c r="D66" i="19" s="1"/>
  <c r="AJ72" i="4"/>
  <c r="D55" i="19" s="1"/>
  <c r="AJ67" i="4"/>
  <c r="D81" i="19" s="1"/>
  <c r="AD54" i="4"/>
  <c r="AE54" i="4"/>
  <c r="AG54" i="4"/>
  <c r="AF54" i="4"/>
  <c r="AI40" i="4"/>
  <c r="C77" i="19" s="1"/>
  <c r="AK36" i="4"/>
  <c r="AK59" i="4"/>
  <c r="E81" i="4"/>
  <c r="AQ81" i="4" s="1"/>
  <c r="E133" i="4"/>
  <c r="AQ133" i="4" s="1"/>
  <c r="E106" i="4"/>
  <c r="AQ106" i="4" s="1"/>
  <c r="E132" i="4"/>
  <c r="AQ132" i="4" s="1"/>
  <c r="E111" i="4"/>
  <c r="AQ111" i="4" s="1"/>
  <c r="E88" i="4"/>
  <c r="E124" i="4"/>
  <c r="AQ124" i="4" s="1"/>
  <c r="E105" i="4"/>
  <c r="AQ105" i="4" s="1"/>
  <c r="E90" i="4"/>
  <c r="AQ90" i="4" s="1"/>
  <c r="E52" i="4"/>
  <c r="E64" i="4"/>
  <c r="E131" i="4"/>
  <c r="AQ131" i="4" s="1"/>
  <c r="E72" i="4"/>
  <c r="E69" i="4"/>
  <c r="E113" i="4"/>
  <c r="AQ113" i="4" s="1"/>
  <c r="E127" i="4"/>
  <c r="AQ127" i="4" s="1"/>
  <c r="E110" i="4"/>
  <c r="AQ110" i="4" s="1"/>
  <c r="E100" i="4"/>
  <c r="AQ100" i="4" s="1"/>
  <c r="E75" i="4"/>
  <c r="E99" i="4"/>
  <c r="AQ99" i="4" s="1"/>
  <c r="E39" i="4"/>
  <c r="E66" i="4"/>
  <c r="E76" i="4"/>
  <c r="E26" i="4"/>
  <c r="E54" i="4"/>
  <c r="E67" i="4"/>
  <c r="E94" i="4"/>
  <c r="AQ94" i="4" s="1"/>
  <c r="E97" i="4"/>
  <c r="AQ97" i="4" s="1"/>
  <c r="E48" i="4"/>
  <c r="E53" i="4"/>
  <c r="E22" i="4"/>
  <c r="E13" i="4"/>
  <c r="E71" i="4"/>
  <c r="E83" i="4"/>
  <c r="E103" i="4"/>
  <c r="AQ103" i="4" s="1"/>
  <c r="E46" i="4"/>
  <c r="E61" i="4"/>
  <c r="E28" i="4"/>
  <c r="E40" i="4"/>
  <c r="E7" i="4"/>
  <c r="E43" i="4"/>
  <c r="E38" i="4"/>
  <c r="E9" i="4"/>
  <c r="E35" i="4"/>
  <c r="E78" i="4"/>
  <c r="E41" i="4"/>
  <c r="E68" i="4"/>
  <c r="E79" i="4"/>
  <c r="E55" i="4"/>
  <c r="E34" i="4"/>
  <c r="E30" i="4"/>
  <c r="E80" i="4"/>
  <c r="E129" i="4"/>
  <c r="AQ129" i="4" s="1"/>
  <c r="E117" i="4"/>
  <c r="AQ117" i="4" s="1"/>
  <c r="E3" i="4"/>
  <c r="E4" i="4"/>
  <c r="E6" i="4"/>
  <c r="AQ6" i="4" s="1"/>
  <c r="E8" i="4"/>
  <c r="E10" i="4"/>
  <c r="E12" i="4"/>
  <c r="E14" i="4"/>
  <c r="E15" i="4"/>
  <c r="E16" i="4"/>
  <c r="E17" i="4"/>
  <c r="AQ17" i="4" s="1"/>
  <c r="E18" i="4"/>
  <c r="E19" i="4"/>
  <c r="E20" i="4"/>
  <c r="E21" i="4"/>
  <c r="E23" i="4"/>
  <c r="E24" i="4"/>
  <c r="E25" i="4"/>
  <c r="E27" i="4"/>
  <c r="AE29" i="4" l="1"/>
  <c r="C8" i="22" s="1"/>
  <c r="D8" i="22" s="1"/>
  <c r="AG29" i="4"/>
  <c r="AQ83" i="4"/>
  <c r="B109" i="19"/>
  <c r="AH38" i="4"/>
  <c r="AQ38" i="4" s="1"/>
  <c r="C38" i="17" s="1"/>
  <c r="E38" i="17" s="1"/>
  <c r="AD88" i="4"/>
  <c r="B121" i="14" s="1"/>
  <c r="AL96" i="4"/>
  <c r="AE98" i="4"/>
  <c r="AE37" i="4"/>
  <c r="C73" i="22" s="1"/>
  <c r="E73" i="22" s="1"/>
  <c r="AD26" i="4"/>
  <c r="AG66" i="4"/>
  <c r="AL66" i="4"/>
  <c r="AH26" i="4"/>
  <c r="B12" i="19" s="1"/>
  <c r="F12" i="19" s="1"/>
  <c r="AK95" i="4"/>
  <c r="AH21" i="4"/>
  <c r="AL21" i="4"/>
  <c r="AE21" i="4"/>
  <c r="C18" i="22" s="1"/>
  <c r="D18" i="22" s="1"/>
  <c r="AH130" i="4"/>
  <c r="AG130" i="4"/>
  <c r="AF29" i="4"/>
  <c r="AH4" i="4"/>
  <c r="B22" i="19" s="1"/>
  <c r="E22" i="19" s="1"/>
  <c r="AK4" i="4"/>
  <c r="AE36" i="4"/>
  <c r="C58" i="22" s="1"/>
  <c r="E58" i="22" s="1"/>
  <c r="AG36" i="4"/>
  <c r="AF36" i="4"/>
  <c r="AG24" i="4"/>
  <c r="AE24" i="4"/>
  <c r="C23" i="22" s="1"/>
  <c r="D23" i="22" s="1"/>
  <c r="AF24" i="4"/>
  <c r="AL38" i="4"/>
  <c r="AQ4" i="4"/>
  <c r="C4" i="17" s="1"/>
  <c r="D4" i="17" s="1"/>
  <c r="AF98" i="4"/>
  <c r="AG37" i="4"/>
  <c r="AL18" i="4"/>
  <c r="AF66" i="4"/>
  <c r="AE71" i="4"/>
  <c r="AG125" i="4"/>
  <c r="AL83" i="4"/>
  <c r="AL130" i="4"/>
  <c r="AG104" i="4"/>
  <c r="AH104" i="4"/>
  <c r="B90" i="19" s="1"/>
  <c r="AK24" i="4"/>
  <c r="AL24" i="4"/>
  <c r="AF18" i="4"/>
  <c r="AD18" i="4"/>
  <c r="C29" i="21" s="1"/>
  <c r="D29" i="21" s="1"/>
  <c r="AG18" i="4"/>
  <c r="AE18" i="4"/>
  <c r="C17" i="22" s="1"/>
  <c r="D17" i="22" s="1"/>
  <c r="AG14" i="4"/>
  <c r="AD14" i="4"/>
  <c r="C21" i="21" s="1"/>
  <c r="D21" i="21" s="1"/>
  <c r="AF14" i="4"/>
  <c r="AE14" i="4"/>
  <c r="C15" i="22" s="1"/>
  <c r="D15" i="22" s="1"/>
  <c r="AH74" i="4"/>
  <c r="B44" i="19" s="1"/>
  <c r="AQ88" i="4"/>
  <c r="AL105" i="4"/>
  <c r="AL128" i="4"/>
  <c r="AF83" i="4"/>
  <c r="AL88" i="4"/>
  <c r="AG71" i="4"/>
  <c r="AK51" i="4"/>
  <c r="AL37" i="4"/>
  <c r="AL71" i="4"/>
  <c r="AE125" i="4"/>
  <c r="C97" i="22" s="1"/>
  <c r="F97" i="22" s="1"/>
  <c r="AK14" i="4"/>
  <c r="AL58" i="4"/>
  <c r="E17" i="19"/>
  <c r="AG10" i="4"/>
  <c r="AF10" i="4"/>
  <c r="AD10" i="4"/>
  <c r="C9" i="21" s="1"/>
  <c r="D9" i="21" s="1"/>
  <c r="AF45" i="4"/>
  <c r="AE45" i="4"/>
  <c r="C60" i="22" s="1"/>
  <c r="E60" i="22" s="1"/>
  <c r="AG45" i="4"/>
  <c r="AK32" i="4"/>
  <c r="AF11" i="4"/>
  <c r="AL106" i="4"/>
  <c r="AL11" i="4"/>
  <c r="AG83" i="4"/>
  <c r="AD71" i="4"/>
  <c r="AD125" i="4"/>
  <c r="C95" i="21" s="1"/>
  <c r="F95" i="21" s="1"/>
  <c r="AL98" i="4"/>
  <c r="AF108" i="4"/>
  <c r="AG108" i="4"/>
  <c r="AF104" i="4"/>
  <c r="AH14" i="4"/>
  <c r="B19" i="19" s="1"/>
  <c r="AG59" i="4"/>
  <c r="AE59" i="4"/>
  <c r="C39" i="22" s="1"/>
  <c r="E39" i="22" s="1"/>
  <c r="AF59" i="4"/>
  <c r="AF74" i="4"/>
  <c r="AG74" i="4"/>
  <c r="AE74" i="4"/>
  <c r="C45" i="22" s="1"/>
  <c r="E45" i="22" s="1"/>
  <c r="AG88" i="4"/>
  <c r="AE11" i="4"/>
  <c r="C29" i="22" s="1"/>
  <c r="D29" i="22" s="1"/>
  <c r="AE26" i="4"/>
  <c r="AE83" i="4"/>
  <c r="AL32" i="4"/>
  <c r="AH37" i="4"/>
  <c r="B78" i="19" s="1"/>
  <c r="E78" i="19" s="1"/>
  <c r="AL15" i="4"/>
  <c r="AL108" i="4"/>
  <c r="AH20" i="4"/>
  <c r="AF21" i="4"/>
  <c r="AG128" i="4"/>
  <c r="AQ98" i="4"/>
  <c r="AE104" i="4"/>
  <c r="C83" i="22" s="1"/>
  <c r="F83" i="22" s="1"/>
  <c r="AE109" i="4"/>
  <c r="C96" i="22" s="1"/>
  <c r="F96" i="22" s="1"/>
  <c r="AE108" i="4"/>
  <c r="C107" i="22" s="1"/>
  <c r="F107" i="22" s="1"/>
  <c r="AH29" i="4"/>
  <c r="B5" i="19" s="1"/>
  <c r="AE46" i="4"/>
  <c r="AG46" i="4"/>
  <c r="AH59" i="4"/>
  <c r="B41" i="19" s="1"/>
  <c r="AH70" i="4"/>
  <c r="B50" i="19" s="1"/>
  <c r="AH44" i="4"/>
  <c r="B39" i="19" s="1"/>
  <c r="F39" i="19" s="1"/>
  <c r="AG6" i="4"/>
  <c r="AD6" i="4"/>
  <c r="C30" i="21" s="1"/>
  <c r="D30" i="21" s="1"/>
  <c r="AF6" i="4"/>
  <c r="AL125" i="4"/>
  <c r="AF88" i="4"/>
  <c r="AF26" i="4"/>
  <c r="AD83" i="4"/>
  <c r="AK45" i="4"/>
  <c r="AL10" i="4"/>
  <c r="AF128" i="4"/>
  <c r="AL20" i="4"/>
  <c r="AH24" i="4"/>
  <c r="B23" i="19" s="1"/>
  <c r="AF63" i="4"/>
  <c r="AE63" i="4"/>
  <c r="C32" i="22" s="1"/>
  <c r="E32" i="22" s="1"/>
  <c r="AG63" i="4"/>
  <c r="AG27" i="4"/>
  <c r="AF27" i="4"/>
  <c r="AE27" i="4"/>
  <c r="C19" i="22" s="1"/>
  <c r="D19" i="22" s="1"/>
  <c r="AE88" i="4"/>
  <c r="AG98" i="4"/>
  <c r="AK58" i="4"/>
  <c r="AG26" i="4"/>
  <c r="AH10" i="4"/>
  <c r="AQ29" i="4"/>
  <c r="AQ24" i="4"/>
  <c r="C24" i="17" s="1"/>
  <c r="D24" i="17" s="1"/>
  <c r="E125" i="14"/>
  <c r="C118" i="22"/>
  <c r="F118" i="22" s="1"/>
  <c r="E54" i="14"/>
  <c r="C51" i="22"/>
  <c r="E51" i="22" s="1"/>
  <c r="E107" i="14"/>
  <c r="C100" i="22"/>
  <c r="F100" i="22" s="1"/>
  <c r="E115" i="14"/>
  <c r="C106" i="22"/>
  <c r="F106" i="22" s="1"/>
  <c r="B8" i="14"/>
  <c r="C8" i="21"/>
  <c r="D8" i="21" s="1"/>
  <c r="E136" i="14"/>
  <c r="C131" i="22"/>
  <c r="F131" i="22" s="1"/>
  <c r="E72" i="14"/>
  <c r="C71" i="22"/>
  <c r="E71" i="22" s="1"/>
  <c r="E138" i="19"/>
  <c r="E62" i="14"/>
  <c r="C59" i="22"/>
  <c r="E59" i="22" s="1"/>
  <c r="E126" i="14"/>
  <c r="C120" i="22"/>
  <c r="F120" i="22" s="1"/>
  <c r="B67" i="14"/>
  <c r="C65" i="21"/>
  <c r="E65" i="21" s="1"/>
  <c r="E2" i="14"/>
  <c r="C2" i="22"/>
  <c r="D2" i="22" s="1"/>
  <c r="B70" i="14"/>
  <c r="C69" i="21"/>
  <c r="E69" i="21" s="1"/>
  <c r="E64" i="14"/>
  <c r="C61" i="22"/>
  <c r="E61" i="22" s="1"/>
  <c r="B134" i="14"/>
  <c r="C126" i="21"/>
  <c r="F126" i="21" s="1"/>
  <c r="B55" i="14"/>
  <c r="C53" i="21"/>
  <c r="E53" i="21" s="1"/>
  <c r="E27" i="14"/>
  <c r="C28" i="22"/>
  <c r="D28" i="22" s="1"/>
  <c r="B120" i="14"/>
  <c r="C113" i="21"/>
  <c r="F113" i="21" s="1"/>
  <c r="B117" i="14"/>
  <c r="C109" i="21"/>
  <c r="F109" i="21" s="1"/>
  <c r="E128" i="14"/>
  <c r="C121" i="22"/>
  <c r="F121" i="22" s="1"/>
  <c r="B51" i="14"/>
  <c r="C48" i="21"/>
  <c r="E48" i="21" s="1"/>
  <c r="E45" i="14"/>
  <c r="C42" i="22"/>
  <c r="E42" i="22" s="1"/>
  <c r="B125" i="14"/>
  <c r="C119" i="21"/>
  <c r="F119" i="21" s="1"/>
  <c r="B58" i="14"/>
  <c r="C59" i="21"/>
  <c r="E59" i="21" s="1"/>
  <c r="B63" i="14"/>
  <c r="C63" i="21"/>
  <c r="E63" i="21" s="1"/>
  <c r="B2" i="14"/>
  <c r="C5" i="21"/>
  <c r="D5" i="21" s="1"/>
  <c r="B129" i="14"/>
  <c r="C123" i="21"/>
  <c r="F123" i="21" s="1"/>
  <c r="E53" i="14"/>
  <c r="C49" i="22"/>
  <c r="E49" i="22" s="1"/>
  <c r="E61" i="14"/>
  <c r="C56" i="22"/>
  <c r="E56" i="22" s="1"/>
  <c r="E20" i="14"/>
  <c r="C24" i="22"/>
  <c r="D24" i="22" s="1"/>
  <c r="E71" i="14"/>
  <c r="C69" i="22"/>
  <c r="E69" i="22" s="1"/>
  <c r="B73" i="14"/>
  <c r="C72" i="21"/>
  <c r="E72" i="21" s="1"/>
  <c r="E78" i="14"/>
  <c r="C77" i="22"/>
  <c r="E77" i="22" s="1"/>
  <c r="B136" i="14"/>
  <c r="C128" i="21"/>
  <c r="F128" i="21" s="1"/>
  <c r="B36" i="14"/>
  <c r="C33" i="21"/>
  <c r="E33" i="21" s="1"/>
  <c r="E63" i="14"/>
  <c r="C62" i="22"/>
  <c r="E62" i="22" s="1"/>
  <c r="E8" i="14"/>
  <c r="C6" i="22"/>
  <c r="D6" i="22" s="1"/>
  <c r="E113" i="14"/>
  <c r="C104" i="22"/>
  <c r="F104" i="22" s="1"/>
  <c r="E124" i="14"/>
  <c r="C117" i="22"/>
  <c r="F117" i="22" s="1"/>
  <c r="E51" i="14"/>
  <c r="C48" i="22"/>
  <c r="E48" i="22" s="1"/>
  <c r="E80" i="14"/>
  <c r="C80" i="22"/>
  <c r="E80" i="22" s="1"/>
  <c r="B68" i="14"/>
  <c r="C66" i="21"/>
  <c r="E66" i="21" s="1"/>
  <c r="B62" i="14"/>
  <c r="C62" i="21"/>
  <c r="E62" i="21" s="1"/>
  <c r="B25" i="14"/>
  <c r="C24" i="21"/>
  <c r="D24" i="21" s="1"/>
  <c r="E30" i="14"/>
  <c r="C30" i="22"/>
  <c r="D30" i="22" s="1"/>
  <c r="E129" i="14"/>
  <c r="C122" i="22"/>
  <c r="F122" i="22" s="1"/>
  <c r="B78" i="14"/>
  <c r="C77" i="21"/>
  <c r="E77" i="21" s="1"/>
  <c r="B80" i="14"/>
  <c r="C78" i="21"/>
  <c r="E78" i="21" s="1"/>
  <c r="B97" i="14"/>
  <c r="C90" i="21"/>
  <c r="F90" i="21" s="1"/>
  <c r="E114" i="14"/>
  <c r="C109" i="22"/>
  <c r="F109" i="22" s="1"/>
  <c r="E130" i="14"/>
  <c r="C123" i="22"/>
  <c r="F123" i="22" s="1"/>
  <c r="B137" i="14"/>
  <c r="C130" i="21"/>
  <c r="F130" i="21" s="1"/>
  <c r="B56" i="14"/>
  <c r="C56" i="21"/>
  <c r="E56" i="21" s="1"/>
  <c r="B113" i="14"/>
  <c r="C106" i="21"/>
  <c r="F106" i="21" s="1"/>
  <c r="B127" i="14"/>
  <c r="C120" i="21"/>
  <c r="F120" i="21" s="1"/>
  <c r="E120" i="14"/>
  <c r="C113" i="22"/>
  <c r="F113" i="22" s="1"/>
  <c r="B49" i="14"/>
  <c r="C47" i="21"/>
  <c r="E47" i="21" s="1"/>
  <c r="B71" i="14"/>
  <c r="C70" i="21"/>
  <c r="E70" i="21" s="1"/>
  <c r="E137" i="14"/>
  <c r="C130" i="22"/>
  <c r="F130" i="22" s="1"/>
  <c r="E67" i="14"/>
  <c r="C63" i="22"/>
  <c r="E63" i="22" s="1"/>
  <c r="B130" i="14"/>
  <c r="C122" i="21"/>
  <c r="F122" i="21" s="1"/>
  <c r="B69" i="14"/>
  <c r="C67" i="21"/>
  <c r="E67" i="21" s="1"/>
  <c r="E56" i="14"/>
  <c r="C54" i="22"/>
  <c r="E54" i="22" s="1"/>
  <c r="E108" i="14"/>
  <c r="C101" i="22"/>
  <c r="F101" i="22" s="1"/>
  <c r="E103" i="14"/>
  <c r="C93" i="22"/>
  <c r="F93" i="22" s="1"/>
  <c r="E76" i="14"/>
  <c r="C74" i="22"/>
  <c r="E74" i="22" s="1"/>
  <c r="E81" i="14"/>
  <c r="C79" i="22"/>
  <c r="E79" i="22" s="1"/>
  <c r="E100" i="14"/>
  <c r="C95" i="22"/>
  <c r="F95" i="22" s="1"/>
  <c r="E94" i="14"/>
  <c r="C88" i="22"/>
  <c r="F88" i="22" s="1"/>
  <c r="E58" i="14"/>
  <c r="C55" i="22"/>
  <c r="E55" i="22" s="1"/>
  <c r="E13" i="14"/>
  <c r="C11" i="22"/>
  <c r="D11" i="22" s="1"/>
  <c r="E119" i="14"/>
  <c r="C111" i="22"/>
  <c r="F111" i="22" s="1"/>
  <c r="E111" i="14"/>
  <c r="C105" i="22"/>
  <c r="F105" i="22" s="1"/>
  <c r="E70" i="14"/>
  <c r="C67" i="22"/>
  <c r="E67" i="22" s="1"/>
  <c r="B112" i="14"/>
  <c r="C104" i="21"/>
  <c r="F104" i="21" s="1"/>
  <c r="E10" i="14"/>
  <c r="C9" i="22"/>
  <c r="D9" i="22" s="1"/>
  <c r="E131" i="14"/>
  <c r="C124" i="22"/>
  <c r="F124" i="22" s="1"/>
  <c r="B119" i="14"/>
  <c r="C112" i="21"/>
  <c r="F112" i="21" s="1"/>
  <c r="B115" i="14"/>
  <c r="C108" i="21"/>
  <c r="F108" i="21" s="1"/>
  <c r="E73" i="14"/>
  <c r="C72" i="22"/>
  <c r="E72" i="22" s="1"/>
  <c r="E57" i="14"/>
  <c r="C57" i="22"/>
  <c r="E57" i="22" s="1"/>
  <c r="B107" i="14"/>
  <c r="C101" i="21"/>
  <c r="F101" i="21" s="1"/>
  <c r="B79" i="14"/>
  <c r="C79" i="21"/>
  <c r="E79" i="21" s="1"/>
  <c r="B64" i="14"/>
  <c r="C61" i="21"/>
  <c r="E61" i="21" s="1"/>
  <c r="E74" i="14"/>
  <c r="C70" i="22"/>
  <c r="E70" i="22" s="1"/>
  <c r="E77" i="14"/>
  <c r="C76" i="22"/>
  <c r="E76" i="22" s="1"/>
  <c r="E83" i="14"/>
  <c r="C68" i="22"/>
  <c r="E68" i="22" s="1"/>
  <c r="B57" i="14"/>
  <c r="C54" i="21"/>
  <c r="E54" i="21" s="1"/>
  <c r="B72" i="14"/>
  <c r="C71" i="21"/>
  <c r="E71" i="21" s="1"/>
  <c r="B124" i="14"/>
  <c r="C117" i="21"/>
  <c r="F117" i="21" s="1"/>
  <c r="B77" i="14"/>
  <c r="C76" i="21"/>
  <c r="E76" i="21" s="1"/>
  <c r="B66" i="14"/>
  <c r="C64" i="21"/>
  <c r="E64" i="21" s="1"/>
  <c r="B59" i="14"/>
  <c r="C55" i="21"/>
  <c r="E55" i="21" s="1"/>
  <c r="E69" i="14"/>
  <c r="C66" i="22"/>
  <c r="E66" i="22" s="1"/>
  <c r="B116" i="14"/>
  <c r="C110" i="21"/>
  <c r="F110" i="21" s="1"/>
  <c r="B111" i="14"/>
  <c r="C105" i="21"/>
  <c r="F105" i="21" s="1"/>
  <c r="E123" i="14"/>
  <c r="C116" i="22"/>
  <c r="F116" i="22" s="1"/>
  <c r="B81" i="14"/>
  <c r="C80" i="21"/>
  <c r="E80" i="21" s="1"/>
  <c r="B103" i="14"/>
  <c r="C96" i="21"/>
  <c r="F96" i="21" s="1"/>
  <c r="E59" i="14"/>
  <c r="C53" i="22"/>
  <c r="E53" i="22" s="1"/>
  <c r="E122" i="14"/>
  <c r="C114" i="22"/>
  <c r="F114" i="22" s="1"/>
  <c r="E118" i="19"/>
  <c r="E65" i="14"/>
  <c r="C64" i="22"/>
  <c r="E64" i="22" s="1"/>
  <c r="B75" i="14"/>
  <c r="C74" i="21"/>
  <c r="E74" i="21" s="1"/>
  <c r="B83" i="14"/>
  <c r="C51" i="21"/>
  <c r="E51" i="21" s="1"/>
  <c r="B82" i="14"/>
  <c r="C68" i="21"/>
  <c r="E68" i="21" s="1"/>
  <c r="F14" i="19"/>
  <c r="E64" i="19"/>
  <c r="E119" i="19"/>
  <c r="F107" i="19"/>
  <c r="E14" i="19"/>
  <c r="E128" i="19"/>
  <c r="E100" i="19"/>
  <c r="E50" i="19"/>
  <c r="E49" i="19"/>
  <c r="F41" i="19"/>
  <c r="F111" i="19"/>
  <c r="F50" i="19"/>
  <c r="F97" i="19"/>
  <c r="C2" i="17"/>
  <c r="D2" i="17" s="1"/>
  <c r="B92" i="19"/>
  <c r="F92" i="19" s="1"/>
  <c r="B7" i="19"/>
  <c r="E7" i="19" s="1"/>
  <c r="E139" i="19"/>
  <c r="E23" i="19"/>
  <c r="E90" i="19"/>
  <c r="F90" i="19"/>
  <c r="F23" i="19"/>
  <c r="E36" i="19"/>
  <c r="E108" i="19"/>
  <c r="E59" i="19"/>
  <c r="F93" i="19"/>
  <c r="E125" i="19"/>
  <c r="AP98" i="4"/>
  <c r="C99" i="15" s="1"/>
  <c r="F99" i="15" s="1"/>
  <c r="F5" i="19"/>
  <c r="E5" i="19"/>
  <c r="F36" i="19"/>
  <c r="AQ14" i="4"/>
  <c r="F101" i="19"/>
  <c r="F17" i="19"/>
  <c r="F64" i="19"/>
  <c r="E112" i="19"/>
  <c r="E101" i="19"/>
  <c r="E19" i="19"/>
  <c r="F108" i="19"/>
  <c r="E35" i="19"/>
  <c r="F19" i="19"/>
  <c r="F137" i="19"/>
  <c r="F136" i="19"/>
  <c r="F59" i="19"/>
  <c r="F40" i="19"/>
  <c r="F35" i="19"/>
  <c r="E113" i="19"/>
  <c r="E130" i="19"/>
  <c r="F49" i="19"/>
  <c r="C98" i="17"/>
  <c r="F98" i="17" s="1"/>
  <c r="F89" i="19"/>
  <c r="E44" i="19"/>
  <c r="E41" i="19"/>
  <c r="E40" i="19"/>
  <c r="F44" i="19"/>
  <c r="B21" i="19"/>
  <c r="E21" i="19" s="1"/>
  <c r="AQ12" i="4"/>
  <c r="B66" i="19"/>
  <c r="E66" i="19" s="1"/>
  <c r="AQ53" i="4"/>
  <c r="B28" i="19"/>
  <c r="E28" i="19" s="1"/>
  <c r="AQ5" i="4"/>
  <c r="B24" i="19"/>
  <c r="E24" i="19" s="1"/>
  <c r="AQ28" i="4"/>
  <c r="B62" i="19"/>
  <c r="F62" i="19" s="1"/>
  <c r="AQ61" i="4"/>
  <c r="B74" i="19"/>
  <c r="E74" i="19" s="1"/>
  <c r="AQ71" i="4"/>
  <c r="B47" i="19"/>
  <c r="E47" i="19" s="1"/>
  <c r="AQ75" i="4"/>
  <c r="E99" i="19"/>
  <c r="B38" i="19"/>
  <c r="E38" i="19" s="1"/>
  <c r="B81" i="19"/>
  <c r="E81" i="19" s="1"/>
  <c r="AQ67" i="4"/>
  <c r="C67" i="17" s="1"/>
  <c r="E67" i="17" s="1"/>
  <c r="B29" i="19"/>
  <c r="E29" i="19" s="1"/>
  <c r="AQ11" i="4"/>
  <c r="B46" i="19"/>
  <c r="E46" i="19" s="1"/>
  <c r="B27" i="19"/>
  <c r="F27" i="19" s="1"/>
  <c r="AQ9" i="4"/>
  <c r="C6" i="17"/>
  <c r="D6" i="17" s="1"/>
  <c r="B60" i="19"/>
  <c r="F60" i="19" s="1"/>
  <c r="AQ48" i="4"/>
  <c r="B71" i="19"/>
  <c r="F71" i="19" s="1"/>
  <c r="AQ55" i="4"/>
  <c r="B25" i="19"/>
  <c r="E25" i="19" s="1"/>
  <c r="AQ22" i="4"/>
  <c r="B37" i="19"/>
  <c r="F37" i="19" s="1"/>
  <c r="B77" i="19"/>
  <c r="E77" i="19" s="1"/>
  <c r="AQ40" i="4"/>
  <c r="B51" i="19"/>
  <c r="E51" i="19" s="1"/>
  <c r="B72" i="19"/>
  <c r="E72" i="19" s="1"/>
  <c r="AQ54" i="4"/>
  <c r="B43" i="19"/>
  <c r="E43" i="19" s="1"/>
  <c r="B67" i="19"/>
  <c r="E67" i="19" s="1"/>
  <c r="AQ78" i="4"/>
  <c r="B115" i="19"/>
  <c r="B104" i="19"/>
  <c r="E104" i="19" s="1"/>
  <c r="B20" i="19"/>
  <c r="AQ27" i="4"/>
  <c r="B56" i="19"/>
  <c r="E56" i="19" s="1"/>
  <c r="AQ79" i="4"/>
  <c r="B34" i="19"/>
  <c r="E34" i="19" s="1"/>
  <c r="C29" i="17"/>
  <c r="D29" i="17" s="1"/>
  <c r="B58" i="19"/>
  <c r="E58" i="19" s="1"/>
  <c r="AQ80" i="4"/>
  <c r="B45" i="19"/>
  <c r="C17" i="17"/>
  <c r="D17" i="17" s="1"/>
  <c r="C118" i="17"/>
  <c r="F118" i="17" s="1"/>
  <c r="B63" i="19"/>
  <c r="E63" i="19" s="1"/>
  <c r="AQ64" i="4"/>
  <c r="B70" i="19"/>
  <c r="E70" i="19" s="1"/>
  <c r="AQ57" i="4"/>
  <c r="B30" i="19"/>
  <c r="E30" i="19" s="1"/>
  <c r="AQ13" i="4"/>
  <c r="C13" i="17" s="1"/>
  <c r="D13" i="17" s="1"/>
  <c r="B76" i="19"/>
  <c r="F76" i="19" s="1"/>
  <c r="AQ43" i="4"/>
  <c r="AQ26" i="4"/>
  <c r="C26" i="17" s="1"/>
  <c r="D26" i="17" s="1"/>
  <c r="E89" i="19"/>
  <c r="B16" i="19"/>
  <c r="F16" i="19" s="1"/>
  <c r="AQ21" i="4"/>
  <c r="B3" i="19"/>
  <c r="F3" i="19" s="1"/>
  <c r="AQ8" i="4"/>
  <c r="AQ3" i="4"/>
  <c r="B10" i="19"/>
  <c r="AQ16" i="4"/>
  <c r="C16" i="17" s="1"/>
  <c r="D16" i="17" s="1"/>
  <c r="B98" i="19"/>
  <c r="E98" i="19" s="1"/>
  <c r="B48" i="19"/>
  <c r="E48" i="19" s="1"/>
  <c r="B55" i="19"/>
  <c r="F55" i="19" s="1"/>
  <c r="AQ72" i="4"/>
  <c r="B13" i="19"/>
  <c r="E13" i="19" s="1"/>
  <c r="AQ20" i="4"/>
  <c r="B96" i="19"/>
  <c r="F96" i="19" s="1"/>
  <c r="AP56" i="4"/>
  <c r="C56" i="15" s="1"/>
  <c r="E56" i="15" s="1"/>
  <c r="B52" i="19"/>
  <c r="E52" i="19" s="1"/>
  <c r="B9" i="19"/>
  <c r="F9" i="19" s="1"/>
  <c r="AQ19" i="4"/>
  <c r="C19" i="17" s="1"/>
  <c r="D19" i="17" s="1"/>
  <c r="B4" i="19"/>
  <c r="F4" i="19" s="1"/>
  <c r="AQ25" i="4"/>
  <c r="B82" i="19"/>
  <c r="E82" i="19" s="1"/>
  <c r="AQ51" i="4"/>
  <c r="B15" i="19"/>
  <c r="F15" i="19" s="1"/>
  <c r="AQ18" i="4"/>
  <c r="B68" i="19"/>
  <c r="E68" i="19" s="1"/>
  <c r="AQ66" i="4"/>
  <c r="C66" i="17" s="1"/>
  <c r="E66" i="17" s="1"/>
  <c r="B2" i="19"/>
  <c r="F2" i="19" s="1"/>
  <c r="AQ10" i="4"/>
  <c r="B42" i="19"/>
  <c r="F42" i="19" s="1"/>
  <c r="B73" i="19"/>
  <c r="AQ46" i="4"/>
  <c r="B105" i="19"/>
  <c r="F105" i="19" s="1"/>
  <c r="B6" i="19"/>
  <c r="E6" i="19" s="1"/>
  <c r="AQ7" i="4"/>
  <c r="E107" i="19"/>
  <c r="B61" i="19"/>
  <c r="F61" i="19" s="1"/>
  <c r="AQ34" i="4"/>
  <c r="B91" i="19"/>
  <c r="E91" i="19" s="1"/>
  <c r="B53" i="19"/>
  <c r="E53" i="19" s="1"/>
  <c r="AQ39" i="4"/>
  <c r="B83" i="19"/>
  <c r="E83" i="19" s="1"/>
  <c r="AQ56" i="4"/>
  <c r="B18" i="19"/>
  <c r="F18" i="19" s="1"/>
  <c r="AQ23" i="4"/>
  <c r="F99" i="19"/>
  <c r="B26" i="19"/>
  <c r="AQ15" i="4"/>
  <c r="B94" i="19"/>
  <c r="B75" i="19"/>
  <c r="E75" i="19" s="1"/>
  <c r="AQ35" i="4"/>
  <c r="B8" i="19"/>
  <c r="E8" i="19" s="1"/>
  <c r="AQ30" i="4"/>
  <c r="B80" i="19"/>
  <c r="E80" i="19" s="1"/>
  <c r="AQ76" i="4"/>
  <c r="B69" i="19"/>
  <c r="E69" i="19" s="1"/>
  <c r="AQ41" i="4"/>
  <c r="B110" i="19"/>
  <c r="E110" i="19" s="1"/>
  <c r="B79" i="19"/>
  <c r="F79" i="19" s="1"/>
  <c r="AQ69" i="4"/>
  <c r="B57" i="19"/>
  <c r="E57" i="19" s="1"/>
  <c r="AQ68" i="4"/>
  <c r="C68" i="17" s="1"/>
  <c r="E68" i="17" s="1"/>
  <c r="B65" i="19"/>
  <c r="E65" i="19" s="1"/>
  <c r="AQ52" i="4"/>
  <c r="F135" i="19"/>
  <c r="E122" i="19"/>
  <c r="AO118" i="4"/>
  <c r="C121" i="16" s="1"/>
  <c r="F121" i="16" s="1"/>
  <c r="F120" i="19"/>
  <c r="E134" i="19"/>
  <c r="E132" i="19"/>
  <c r="E95" i="19"/>
  <c r="AP118" i="4"/>
  <c r="C121" i="15" s="1"/>
  <c r="F121" i="15" s="1"/>
  <c r="AO56" i="4"/>
  <c r="C56" i="16" s="1"/>
  <c r="E56" i="16" s="1"/>
  <c r="E111" i="19"/>
  <c r="E93" i="19"/>
  <c r="E129" i="19"/>
  <c r="E131" i="19"/>
  <c r="F129" i="19"/>
  <c r="F114" i="19"/>
  <c r="F122" i="19"/>
  <c r="F125" i="19"/>
  <c r="F106" i="19"/>
  <c r="F103" i="19"/>
  <c r="F116" i="19"/>
  <c r="F141" i="19"/>
  <c r="E135" i="19"/>
  <c r="E136" i="19"/>
  <c r="F130" i="19"/>
  <c r="F119" i="19"/>
  <c r="E140" i="19"/>
  <c r="F102" i="19"/>
  <c r="E120" i="19"/>
  <c r="F118" i="19"/>
  <c r="F124" i="19"/>
  <c r="E11" i="19"/>
  <c r="F139" i="19"/>
  <c r="E97" i="19"/>
  <c r="E117" i="19"/>
  <c r="F11" i="19"/>
  <c r="F126" i="19"/>
  <c r="E123" i="19"/>
  <c r="F131" i="19"/>
  <c r="F133" i="19"/>
  <c r="F100" i="19"/>
  <c r="E109" i="19"/>
  <c r="E127" i="19"/>
  <c r="E141" i="19"/>
  <c r="E121" i="19"/>
  <c r="B52" i="14"/>
  <c r="AO57" i="4"/>
  <c r="C57" i="16" s="1"/>
  <c r="E57" i="16" s="1"/>
  <c r="F113" i="19"/>
  <c r="E79" i="14"/>
  <c r="AP51" i="4"/>
  <c r="C51" i="15" s="1"/>
  <c r="E51" i="15" s="1"/>
  <c r="B74" i="14"/>
  <c r="AO37" i="4"/>
  <c r="C37" i="16" s="1"/>
  <c r="E37" i="16" s="1"/>
  <c r="B104" i="14"/>
  <c r="AO86" i="4"/>
  <c r="C87" i="16" s="1"/>
  <c r="F87" i="16" s="1"/>
  <c r="F132" i="19"/>
  <c r="E104" i="14"/>
  <c r="E68" i="14"/>
  <c r="AP57" i="4"/>
  <c r="C57" i="15" s="1"/>
  <c r="E57" i="15" s="1"/>
  <c r="F140" i="19"/>
  <c r="E28" i="14"/>
  <c r="AP5" i="4"/>
  <c r="C5" i="15" s="1"/>
  <c r="D5" i="15" s="1"/>
  <c r="B133" i="14"/>
  <c r="AO101" i="4"/>
  <c r="C102" i="16" s="1"/>
  <c r="F102" i="16" s="1"/>
  <c r="AP95" i="4"/>
  <c r="C96" i="15" s="1"/>
  <c r="F96" i="15" s="1"/>
  <c r="E138" i="14"/>
  <c r="E133" i="14"/>
  <c r="AP122" i="4"/>
  <c r="C125" i="15" s="1"/>
  <c r="F125" i="15" s="1"/>
  <c r="B132" i="14"/>
  <c r="AO122" i="4"/>
  <c r="C125" i="16" s="1"/>
  <c r="F125" i="16" s="1"/>
  <c r="F123" i="19"/>
  <c r="E135" i="14"/>
  <c r="AP123" i="4"/>
  <c r="C126" i="15" s="1"/>
  <c r="F126" i="15" s="1"/>
  <c r="E126" i="19"/>
  <c r="B18" i="14"/>
  <c r="AO5" i="4"/>
  <c r="C5" i="16" s="1"/>
  <c r="D5" i="16" s="1"/>
  <c r="F95" i="19"/>
  <c r="F112" i="19"/>
  <c r="B135" i="14"/>
  <c r="AO95" i="4"/>
  <c r="C96" i="16" s="1"/>
  <c r="F96" i="16" s="1"/>
  <c r="E137" i="19"/>
  <c r="E116" i="14"/>
  <c r="AP93" i="4"/>
  <c r="C94" i="15" s="1"/>
  <c r="F94" i="15" s="1"/>
  <c r="AP101" i="4"/>
  <c r="C102" i="15" s="1"/>
  <c r="F102" i="15" s="1"/>
  <c r="E134" i="14"/>
  <c r="AP116" i="4"/>
  <c r="C119" i="15" s="1"/>
  <c r="F119" i="15" s="1"/>
  <c r="E127" i="14"/>
  <c r="B76" i="14"/>
  <c r="AO51" i="4"/>
  <c r="C51" i="16" s="1"/>
  <c r="E51" i="16" s="1"/>
  <c r="B131" i="14"/>
  <c r="AO123" i="4"/>
  <c r="C126" i="16" s="1"/>
  <c r="F126" i="16" s="1"/>
  <c r="E133" i="19"/>
  <c r="E118" i="14"/>
  <c r="AP87" i="4"/>
  <c r="C88" i="15" s="1"/>
  <c r="F88" i="15" s="1"/>
  <c r="B114" i="14"/>
  <c r="AO93" i="4"/>
  <c r="C94" i="16" s="1"/>
  <c r="F94" i="16" s="1"/>
  <c r="E121" i="14"/>
  <c r="AP107" i="4"/>
  <c r="C109" i="15" s="1"/>
  <c r="F109" i="15" s="1"/>
  <c r="AO98" i="4"/>
  <c r="C99" i="16" s="1"/>
  <c r="F99" i="16" s="1"/>
  <c r="B126" i="14"/>
  <c r="AO116" i="4"/>
  <c r="C119" i="16" s="1"/>
  <c r="F119" i="16" s="1"/>
  <c r="B123" i="14"/>
  <c r="AO107" i="4"/>
  <c r="C109" i="16" s="1"/>
  <c r="F109" i="16" s="1"/>
  <c r="F134" i="19"/>
  <c r="E102" i="19"/>
  <c r="E116" i="19"/>
  <c r="F117" i="19"/>
  <c r="AP114" i="4"/>
  <c r="C117" i="15" s="1"/>
  <c r="F117" i="15" s="1"/>
  <c r="F127" i="19"/>
  <c r="AO87" i="4"/>
  <c r="C88" i="16" s="1"/>
  <c r="F88" i="16" s="1"/>
  <c r="B118" i="14"/>
  <c r="F138" i="19"/>
  <c r="F109" i="19"/>
  <c r="F121" i="19"/>
  <c r="E114" i="19"/>
  <c r="AP11" i="4"/>
  <c r="C11" i="15" s="1"/>
  <c r="D11" i="15" s="1"/>
  <c r="E29" i="14"/>
  <c r="E75" i="14"/>
  <c r="AP37" i="4"/>
  <c r="C37" i="15" s="1"/>
  <c r="E37" i="15" s="1"/>
  <c r="E132" i="14"/>
  <c r="AP86" i="4"/>
  <c r="C87" i="15" s="1"/>
  <c r="F87" i="15" s="1"/>
  <c r="E124" i="19"/>
  <c r="AO114" i="4"/>
  <c r="C117" i="16" s="1"/>
  <c r="F117" i="16" s="1"/>
  <c r="B138" i="14"/>
  <c r="E103" i="19"/>
  <c r="F128" i="19"/>
  <c r="AO129" i="4"/>
  <c r="C132" i="16" s="1"/>
  <c r="F132" i="16" s="1"/>
  <c r="AP129" i="4"/>
  <c r="C132" i="15" s="1"/>
  <c r="F132" i="15" s="1"/>
  <c r="C127" i="17"/>
  <c r="F127" i="17" s="1"/>
  <c r="AO78" i="4"/>
  <c r="C78" i="16" s="1"/>
  <c r="E78" i="16" s="1"/>
  <c r="AP78" i="4"/>
  <c r="C78" i="15" s="1"/>
  <c r="E78" i="15" s="1"/>
  <c r="AO61" i="4"/>
  <c r="C61" i="16" s="1"/>
  <c r="E61" i="16" s="1"/>
  <c r="AP61" i="4"/>
  <c r="C61" i="15" s="1"/>
  <c r="E61" i="15" s="1"/>
  <c r="AO48" i="4"/>
  <c r="C48" i="16" s="1"/>
  <c r="E48" i="16" s="1"/>
  <c r="AP48" i="4"/>
  <c r="C48" i="15" s="1"/>
  <c r="E48" i="15" s="1"/>
  <c r="AO39" i="4"/>
  <c r="C39" i="16" s="1"/>
  <c r="E39" i="16" s="1"/>
  <c r="AP39" i="4"/>
  <c r="C39" i="15" s="1"/>
  <c r="E39" i="15" s="1"/>
  <c r="AO72" i="4"/>
  <c r="C72" i="16" s="1"/>
  <c r="E72" i="16" s="1"/>
  <c r="AP72" i="4"/>
  <c r="C72" i="15" s="1"/>
  <c r="E72" i="15" s="1"/>
  <c r="AO111" i="4"/>
  <c r="C114" i="16" s="1"/>
  <c r="F114" i="16" s="1"/>
  <c r="AP111" i="4"/>
  <c r="C114" i="15" s="1"/>
  <c r="F114" i="15" s="1"/>
  <c r="C111" i="17"/>
  <c r="F111" i="17" s="1"/>
  <c r="AO80" i="4"/>
  <c r="C80" i="16" s="1"/>
  <c r="E80" i="16" s="1"/>
  <c r="AP80" i="4"/>
  <c r="C80" i="15" s="1"/>
  <c r="E80" i="15" s="1"/>
  <c r="AO35" i="4"/>
  <c r="C35" i="16" s="1"/>
  <c r="E35" i="16" s="1"/>
  <c r="AP35" i="4"/>
  <c r="C35" i="15" s="1"/>
  <c r="E35" i="15" s="1"/>
  <c r="AO46" i="4"/>
  <c r="C46" i="16" s="1"/>
  <c r="E46" i="16" s="1"/>
  <c r="AP46" i="4"/>
  <c r="C46" i="15" s="1"/>
  <c r="E46" i="15" s="1"/>
  <c r="AO97" i="4"/>
  <c r="C98" i="16" s="1"/>
  <c r="F98" i="16" s="1"/>
  <c r="AP97" i="4"/>
  <c r="C98" i="15" s="1"/>
  <c r="F98" i="15" s="1"/>
  <c r="C97" i="17"/>
  <c r="F97" i="17" s="1"/>
  <c r="AO99" i="4"/>
  <c r="C100" i="16" s="1"/>
  <c r="F100" i="16" s="1"/>
  <c r="AP99" i="4"/>
  <c r="C100" i="15" s="1"/>
  <c r="F100" i="15" s="1"/>
  <c r="C99" i="17"/>
  <c r="F99" i="17" s="1"/>
  <c r="AO131" i="4"/>
  <c r="C134" i="16" s="1"/>
  <c r="F134" i="16" s="1"/>
  <c r="C129" i="17"/>
  <c r="F129" i="17" s="1"/>
  <c r="AP131" i="4"/>
  <c r="C134" i="15" s="1"/>
  <c r="F134" i="15" s="1"/>
  <c r="C130" i="17"/>
  <c r="F130" i="17" s="1"/>
  <c r="AP132" i="4"/>
  <c r="C135" i="15" s="1"/>
  <c r="F135" i="15" s="1"/>
  <c r="AO132" i="4"/>
  <c r="C135" i="16" s="1"/>
  <c r="F135" i="16" s="1"/>
  <c r="AO30" i="4"/>
  <c r="C30" i="16" s="1"/>
  <c r="D30" i="16" s="1"/>
  <c r="AP30" i="4"/>
  <c r="C30" i="15" s="1"/>
  <c r="D30" i="15" s="1"/>
  <c r="AP9" i="4"/>
  <c r="C9" i="15" s="1"/>
  <c r="D9" i="15" s="1"/>
  <c r="AO103" i="4"/>
  <c r="C104" i="16" s="1"/>
  <c r="F104" i="16" s="1"/>
  <c r="AP103" i="4"/>
  <c r="C104" i="15" s="1"/>
  <c r="F104" i="15" s="1"/>
  <c r="C103" i="17"/>
  <c r="F103" i="17" s="1"/>
  <c r="AO94" i="4"/>
  <c r="C95" i="16" s="1"/>
  <c r="F95" i="16" s="1"/>
  <c r="C94" i="17"/>
  <c r="F94" i="17" s="1"/>
  <c r="AP94" i="4"/>
  <c r="C95" i="15" s="1"/>
  <c r="F95" i="15" s="1"/>
  <c r="AO75" i="4"/>
  <c r="C75" i="16" s="1"/>
  <c r="E75" i="16" s="1"/>
  <c r="AP75" i="4"/>
  <c r="C75" i="15" s="1"/>
  <c r="E75" i="15" s="1"/>
  <c r="AO64" i="4"/>
  <c r="C64" i="16" s="1"/>
  <c r="E64" i="16" s="1"/>
  <c r="AP64" i="4"/>
  <c r="C64" i="15" s="1"/>
  <c r="E64" i="15" s="1"/>
  <c r="AO106" i="4"/>
  <c r="C108" i="16" s="1"/>
  <c r="F108" i="16" s="1"/>
  <c r="C106" i="17"/>
  <c r="F106" i="17" s="1"/>
  <c r="AP106" i="4"/>
  <c r="C108" i="15" s="1"/>
  <c r="F108" i="15" s="1"/>
  <c r="AO34" i="4"/>
  <c r="C34" i="16" s="1"/>
  <c r="E34" i="16" s="1"/>
  <c r="AP34" i="4"/>
  <c r="C34" i="15" s="1"/>
  <c r="E34" i="15" s="1"/>
  <c r="AO38" i="4"/>
  <c r="C38" i="16" s="1"/>
  <c r="E38" i="16" s="1"/>
  <c r="AP38" i="4"/>
  <c r="C38" i="15" s="1"/>
  <c r="E38" i="15" s="1"/>
  <c r="AO83" i="4"/>
  <c r="C84" i="16" s="1"/>
  <c r="F84" i="16" s="1"/>
  <c r="C83" i="17"/>
  <c r="F83" i="17" s="1"/>
  <c r="AP83" i="4"/>
  <c r="C84" i="15" s="1"/>
  <c r="F84" i="15" s="1"/>
  <c r="AO67" i="4"/>
  <c r="C67" i="16" s="1"/>
  <c r="E67" i="16" s="1"/>
  <c r="AP67" i="4"/>
  <c r="C67" i="15" s="1"/>
  <c r="E67" i="15" s="1"/>
  <c r="AO100" i="4"/>
  <c r="C101" i="16" s="1"/>
  <c r="F101" i="16" s="1"/>
  <c r="C100" i="17"/>
  <c r="F100" i="17" s="1"/>
  <c r="AP100" i="4"/>
  <c r="C101" i="15" s="1"/>
  <c r="F101" i="15" s="1"/>
  <c r="AO52" i="4"/>
  <c r="C52" i="16" s="1"/>
  <c r="E52" i="16" s="1"/>
  <c r="AP52" i="4"/>
  <c r="C52" i="15" s="1"/>
  <c r="E52" i="15" s="1"/>
  <c r="AO133" i="4"/>
  <c r="C136" i="16" s="1"/>
  <c r="F136" i="16" s="1"/>
  <c r="AP133" i="4"/>
  <c r="C136" i="15" s="1"/>
  <c r="F136" i="15" s="1"/>
  <c r="C131" i="17"/>
  <c r="F131" i="17" s="1"/>
  <c r="AO55" i="4"/>
  <c r="C55" i="16" s="1"/>
  <c r="E55" i="16" s="1"/>
  <c r="AP55" i="4"/>
  <c r="C55" i="15" s="1"/>
  <c r="E55" i="15" s="1"/>
  <c r="AO43" i="4"/>
  <c r="C43" i="16" s="1"/>
  <c r="E43" i="16" s="1"/>
  <c r="AP43" i="4"/>
  <c r="C43" i="15" s="1"/>
  <c r="E43" i="15" s="1"/>
  <c r="AO71" i="4"/>
  <c r="C71" i="16" s="1"/>
  <c r="E71" i="16" s="1"/>
  <c r="AP71" i="4"/>
  <c r="C71" i="15" s="1"/>
  <c r="E71" i="15" s="1"/>
  <c r="AO54" i="4"/>
  <c r="C54" i="16" s="1"/>
  <c r="E54" i="16" s="1"/>
  <c r="AP54" i="4"/>
  <c r="C54" i="15" s="1"/>
  <c r="E54" i="15" s="1"/>
  <c r="AO110" i="4"/>
  <c r="C113" i="16" s="1"/>
  <c r="F113" i="16" s="1"/>
  <c r="AP110" i="4"/>
  <c r="C113" i="15" s="1"/>
  <c r="F113" i="15" s="1"/>
  <c r="C110" i="17"/>
  <c r="F110" i="17" s="1"/>
  <c r="AO90" i="4"/>
  <c r="C91" i="16" s="1"/>
  <c r="F91" i="16" s="1"/>
  <c r="C90" i="17"/>
  <c r="F90" i="17" s="1"/>
  <c r="AP90" i="4"/>
  <c r="C91" i="15" s="1"/>
  <c r="F91" i="15" s="1"/>
  <c r="AO81" i="4"/>
  <c r="C81" i="16" s="1"/>
  <c r="F81" i="16" s="1"/>
  <c r="AP81" i="4"/>
  <c r="C81" i="15" s="1"/>
  <c r="F81" i="15" s="1"/>
  <c r="C81" i="17"/>
  <c r="F81" i="17" s="1"/>
  <c r="AO79" i="4"/>
  <c r="C79" i="16" s="1"/>
  <c r="E79" i="16" s="1"/>
  <c r="AP79" i="4"/>
  <c r="C79" i="15" s="1"/>
  <c r="E79" i="15" s="1"/>
  <c r="AP7" i="4"/>
  <c r="C7" i="15" s="1"/>
  <c r="D7" i="15" s="1"/>
  <c r="AO13" i="4"/>
  <c r="C13" i="16" s="1"/>
  <c r="D13" i="16" s="1"/>
  <c r="AP13" i="4"/>
  <c r="C13" i="15" s="1"/>
  <c r="D13" i="15" s="1"/>
  <c r="AO26" i="4"/>
  <c r="C26" i="16" s="1"/>
  <c r="D26" i="16" s="1"/>
  <c r="AP26" i="4"/>
  <c r="C26" i="15" s="1"/>
  <c r="D26" i="15" s="1"/>
  <c r="AO127" i="4"/>
  <c r="C130" i="16" s="1"/>
  <c r="F130" i="16" s="1"/>
  <c r="AP127" i="4"/>
  <c r="C130" i="15" s="1"/>
  <c r="F130" i="15" s="1"/>
  <c r="C125" i="17"/>
  <c r="F125" i="17" s="1"/>
  <c r="C105" i="17"/>
  <c r="F105" i="17" s="1"/>
  <c r="AP105" i="4"/>
  <c r="C107" i="15" s="1"/>
  <c r="F107" i="15" s="1"/>
  <c r="AO68" i="4"/>
  <c r="C68" i="16" s="1"/>
  <c r="E68" i="16" s="1"/>
  <c r="AP68" i="4"/>
  <c r="C68" i="15" s="1"/>
  <c r="E68" i="15" s="1"/>
  <c r="AO40" i="4"/>
  <c r="C40" i="16" s="1"/>
  <c r="E40" i="16" s="1"/>
  <c r="AP40" i="4"/>
  <c r="C40" i="15" s="1"/>
  <c r="E40" i="15" s="1"/>
  <c r="AP22" i="4"/>
  <c r="C22" i="15" s="1"/>
  <c r="D22" i="15" s="1"/>
  <c r="AO76" i="4"/>
  <c r="C76" i="16" s="1"/>
  <c r="E76" i="16" s="1"/>
  <c r="AP76" i="4"/>
  <c r="C76" i="15" s="1"/>
  <c r="E76" i="15" s="1"/>
  <c r="AO113" i="4"/>
  <c r="C116" i="16" s="1"/>
  <c r="F116" i="16" s="1"/>
  <c r="AP113" i="4"/>
  <c r="C116" i="15" s="1"/>
  <c r="F116" i="15" s="1"/>
  <c r="C113" i="17"/>
  <c r="F113" i="17" s="1"/>
  <c r="AO124" i="4"/>
  <c r="C127" i="16" s="1"/>
  <c r="F127" i="16" s="1"/>
  <c r="AP124" i="4"/>
  <c r="C127" i="15" s="1"/>
  <c r="F127" i="15" s="1"/>
  <c r="C123" i="17"/>
  <c r="F123" i="17" s="1"/>
  <c r="AO117" i="4"/>
  <c r="C120" i="16" s="1"/>
  <c r="F120" i="16" s="1"/>
  <c r="C117" i="17"/>
  <c r="F117" i="17" s="1"/>
  <c r="AP117" i="4"/>
  <c r="C120" i="15" s="1"/>
  <c r="F120" i="15" s="1"/>
  <c r="AO41" i="4"/>
  <c r="C41" i="16" s="1"/>
  <c r="E41" i="16" s="1"/>
  <c r="AP41" i="4"/>
  <c r="C41" i="15" s="1"/>
  <c r="E41" i="15" s="1"/>
  <c r="AP28" i="4"/>
  <c r="C28" i="15" s="1"/>
  <c r="D28" i="15" s="1"/>
  <c r="AO53" i="4"/>
  <c r="C53" i="16" s="1"/>
  <c r="E53" i="16" s="1"/>
  <c r="AP53" i="4"/>
  <c r="C53" i="15" s="1"/>
  <c r="E53" i="15" s="1"/>
  <c r="AO66" i="4"/>
  <c r="C66" i="16" s="1"/>
  <c r="E66" i="16" s="1"/>
  <c r="AP66" i="4"/>
  <c r="C66" i="15" s="1"/>
  <c r="E66" i="15" s="1"/>
  <c r="AO69" i="4"/>
  <c r="C69" i="16" s="1"/>
  <c r="E69" i="16" s="1"/>
  <c r="AP69" i="4"/>
  <c r="C69" i="15" s="1"/>
  <c r="E69" i="15" s="1"/>
  <c r="AP88" i="4"/>
  <c r="C89" i="15" s="1"/>
  <c r="F89" i="15" s="1"/>
  <c r="C88" i="17"/>
  <c r="F88" i="17" s="1"/>
  <c r="L36" i="3"/>
  <c r="K36" i="3"/>
  <c r="I36" i="3"/>
  <c r="I32" i="3"/>
  <c r="J32" i="3"/>
  <c r="K32" i="3"/>
  <c r="L32" i="3"/>
  <c r="I33" i="3"/>
  <c r="J33" i="3"/>
  <c r="K33" i="3"/>
  <c r="L33" i="3"/>
  <c r="I34" i="3"/>
  <c r="J34" i="3"/>
  <c r="K34" i="3"/>
  <c r="L34" i="3"/>
  <c r="I35" i="3"/>
  <c r="J35" i="3"/>
  <c r="K35" i="3"/>
  <c r="L35" i="3"/>
  <c r="J36" i="3"/>
  <c r="I37" i="3"/>
  <c r="J37" i="3"/>
  <c r="K37" i="3"/>
  <c r="L37" i="3"/>
  <c r="I38" i="3"/>
  <c r="J38" i="3"/>
  <c r="K38" i="3"/>
  <c r="L38" i="3"/>
  <c r="I39" i="3"/>
  <c r="J39" i="3"/>
  <c r="K39" i="3"/>
  <c r="L39" i="3"/>
  <c r="I40" i="3"/>
  <c r="J40" i="3"/>
  <c r="K40" i="3"/>
  <c r="L40" i="3"/>
  <c r="I41" i="3"/>
  <c r="J41" i="3"/>
  <c r="K41" i="3"/>
  <c r="L41" i="3"/>
  <c r="I42" i="3"/>
  <c r="J42" i="3"/>
  <c r="K42" i="3"/>
  <c r="L42" i="3"/>
  <c r="I43" i="3"/>
  <c r="J43" i="3"/>
  <c r="K43" i="3"/>
  <c r="L43" i="3"/>
  <c r="I44" i="3"/>
  <c r="J44" i="3"/>
  <c r="K44" i="3"/>
  <c r="L44" i="3"/>
  <c r="I45" i="3"/>
  <c r="J45" i="3"/>
  <c r="K45" i="3"/>
  <c r="L45" i="3"/>
  <c r="I46" i="3"/>
  <c r="J46" i="3"/>
  <c r="K46" i="3"/>
  <c r="L46" i="3"/>
  <c r="I47" i="3"/>
  <c r="J47" i="3"/>
  <c r="K47" i="3"/>
  <c r="L47" i="3"/>
  <c r="I48" i="3"/>
  <c r="J48" i="3"/>
  <c r="K48" i="3"/>
  <c r="L48" i="3"/>
  <c r="I49" i="3"/>
  <c r="J49" i="3"/>
  <c r="K49" i="3"/>
  <c r="L49" i="3"/>
  <c r="I50" i="3"/>
  <c r="J50" i="3"/>
  <c r="K50" i="3"/>
  <c r="L50" i="3"/>
  <c r="I51" i="3"/>
  <c r="J51" i="3"/>
  <c r="K51" i="3"/>
  <c r="L51" i="3"/>
  <c r="I83" i="3"/>
  <c r="J83" i="3"/>
  <c r="K83" i="3"/>
  <c r="L83" i="3"/>
  <c r="I84" i="3"/>
  <c r="J84" i="3"/>
  <c r="K84" i="3"/>
  <c r="L84" i="3"/>
  <c r="I85" i="3"/>
  <c r="J85" i="3"/>
  <c r="K85" i="3"/>
  <c r="L85" i="3"/>
  <c r="I86" i="3"/>
  <c r="J86" i="3"/>
  <c r="K86" i="3"/>
  <c r="L86" i="3"/>
  <c r="I87" i="3"/>
  <c r="J87" i="3"/>
  <c r="K87" i="3"/>
  <c r="L87" i="3"/>
  <c r="I88" i="3"/>
  <c r="J88" i="3"/>
  <c r="K88" i="3"/>
  <c r="L88" i="3"/>
  <c r="I89" i="3"/>
  <c r="J89" i="3"/>
  <c r="K89" i="3"/>
  <c r="L89" i="3"/>
  <c r="I90" i="3"/>
  <c r="J90" i="3"/>
  <c r="K90" i="3"/>
  <c r="L90" i="3"/>
  <c r="I91" i="3"/>
  <c r="J91" i="3"/>
  <c r="K91" i="3"/>
  <c r="L91" i="3"/>
  <c r="I92" i="3"/>
  <c r="J92" i="3"/>
  <c r="K92" i="3"/>
  <c r="L92" i="3"/>
  <c r="I93" i="3"/>
  <c r="J93" i="3"/>
  <c r="K93" i="3"/>
  <c r="L93" i="3"/>
  <c r="I94" i="3"/>
  <c r="J94" i="3"/>
  <c r="K94" i="3"/>
  <c r="L94" i="3"/>
  <c r="I95" i="3"/>
  <c r="J95" i="3"/>
  <c r="K95" i="3"/>
  <c r="L95" i="3"/>
  <c r="I96" i="3"/>
  <c r="J96" i="3"/>
  <c r="K96" i="3"/>
  <c r="L96" i="3"/>
  <c r="I97" i="3"/>
  <c r="J97" i="3"/>
  <c r="K97" i="3"/>
  <c r="L97" i="3"/>
  <c r="I98" i="3"/>
  <c r="J98" i="3"/>
  <c r="K98" i="3"/>
  <c r="L98" i="3"/>
  <c r="I99" i="3"/>
  <c r="J99" i="3"/>
  <c r="K99" i="3"/>
  <c r="L99" i="3"/>
  <c r="I100" i="3"/>
  <c r="J100" i="3"/>
  <c r="K100" i="3"/>
  <c r="L100" i="3"/>
  <c r="I101" i="3"/>
  <c r="J101" i="3"/>
  <c r="K101" i="3"/>
  <c r="L101" i="3"/>
  <c r="I102" i="3"/>
  <c r="J102" i="3"/>
  <c r="K102" i="3"/>
  <c r="L102" i="3"/>
  <c r="E49" i="4"/>
  <c r="E63" i="4"/>
  <c r="E62" i="4"/>
  <c r="AQ62" i="4" s="1"/>
  <c r="E33" i="4"/>
  <c r="E65" i="4"/>
  <c r="E44" i="4"/>
  <c r="E77" i="4"/>
  <c r="AQ77" i="4" s="1"/>
  <c r="E74" i="4"/>
  <c r="E59" i="4"/>
  <c r="E50" i="4"/>
  <c r="E73" i="4"/>
  <c r="AQ73" i="4" s="1"/>
  <c r="E31" i="4"/>
  <c r="E58" i="4"/>
  <c r="E36" i="4"/>
  <c r="E32" i="4"/>
  <c r="AQ32" i="4" s="1"/>
  <c r="E47" i="4"/>
  <c r="AQ47" i="4" s="1"/>
  <c r="E60" i="4"/>
  <c r="E45" i="4"/>
  <c r="E42" i="4"/>
  <c r="E70" i="4"/>
  <c r="E91" i="4"/>
  <c r="AQ91" i="4" s="1"/>
  <c r="E104" i="4"/>
  <c r="E89" i="4"/>
  <c r="E115" i="4"/>
  <c r="AQ115" i="4" s="1"/>
  <c r="E130" i="4"/>
  <c r="E128" i="4"/>
  <c r="AQ128" i="4" s="1"/>
  <c r="E126" i="4"/>
  <c r="E92" i="4"/>
  <c r="E82" i="4"/>
  <c r="E120" i="4"/>
  <c r="E112" i="4"/>
  <c r="AQ112" i="4" s="1"/>
  <c r="E109" i="4"/>
  <c r="E96" i="4"/>
  <c r="E102" i="4"/>
  <c r="E108" i="4"/>
  <c r="E84" i="4"/>
  <c r="E85" i="4"/>
  <c r="E119" i="4"/>
  <c r="AO88" i="4" l="1"/>
  <c r="C89" i="16" s="1"/>
  <c r="F89" i="16" s="1"/>
  <c r="AO125" i="4"/>
  <c r="C128" i="16" s="1"/>
  <c r="F128" i="16" s="1"/>
  <c r="B54" i="19"/>
  <c r="E54" i="19" s="1"/>
  <c r="C115" i="21"/>
  <c r="F115" i="21" s="1"/>
  <c r="B102" i="14"/>
  <c r="AP125" i="4"/>
  <c r="C128" i="15" s="1"/>
  <c r="F128" i="15" s="1"/>
  <c r="F22" i="19"/>
  <c r="AQ37" i="4"/>
  <c r="C37" i="17" s="1"/>
  <c r="E37" i="17" s="1"/>
  <c r="E39" i="19"/>
  <c r="E82" i="14"/>
  <c r="C75" i="22"/>
  <c r="E75" i="22" s="1"/>
  <c r="F43" i="19"/>
  <c r="F25" i="19"/>
  <c r="F46" i="19"/>
  <c r="F56" i="19"/>
  <c r="E3" i="19"/>
  <c r="F53" i="19"/>
  <c r="F57" i="19"/>
  <c r="F7" i="19"/>
  <c r="F51" i="19"/>
  <c r="F104" i="19"/>
  <c r="F80" i="19"/>
  <c r="C7" i="17"/>
  <c r="D7" i="17" s="1"/>
  <c r="C22" i="17"/>
  <c r="D22" i="17" s="1"/>
  <c r="C75" i="17"/>
  <c r="E75" i="17" s="1"/>
  <c r="F24" i="19"/>
  <c r="C15" i="17"/>
  <c r="D15" i="17" s="1"/>
  <c r="C14" i="17"/>
  <c r="D14" i="17" s="1"/>
  <c r="E92" i="19"/>
  <c r="C46" i="17"/>
  <c r="E46" i="17" s="1"/>
  <c r="C39" i="17"/>
  <c r="E39" i="17" s="1"/>
  <c r="C43" i="17"/>
  <c r="E43" i="17" s="1"/>
  <c r="C3" i="17"/>
  <c r="D3" i="17" s="1"/>
  <c r="C25" i="17"/>
  <c r="D25" i="17" s="1"/>
  <c r="C28" i="17"/>
  <c r="D28" i="17" s="1"/>
  <c r="F69" i="19"/>
  <c r="E2" i="19"/>
  <c r="F21" i="19"/>
  <c r="F83" i="19"/>
  <c r="F38" i="19"/>
  <c r="E4" i="19"/>
  <c r="C30" i="17"/>
  <c r="D30" i="17" s="1"/>
  <c r="C54" i="17"/>
  <c r="E54" i="17" s="1"/>
  <c r="F78" i="19"/>
  <c r="C55" i="17"/>
  <c r="E55" i="17" s="1"/>
  <c r="C11" i="17"/>
  <c r="D11" i="17" s="1"/>
  <c r="C69" i="17"/>
  <c r="E69" i="17" s="1"/>
  <c r="E62" i="19"/>
  <c r="F30" i="19"/>
  <c r="F48" i="19"/>
  <c r="E96" i="19"/>
  <c r="E61" i="19"/>
  <c r="C5" i="17"/>
  <c r="D5" i="17" s="1"/>
  <c r="C12" i="17"/>
  <c r="D12" i="17" s="1"/>
  <c r="F6" i="19"/>
  <c r="F81" i="19"/>
  <c r="E60" i="19"/>
  <c r="F82" i="19"/>
  <c r="C64" i="17"/>
  <c r="E64" i="17" s="1"/>
  <c r="C76" i="17"/>
  <c r="E76" i="17" s="1"/>
  <c r="E27" i="19"/>
  <c r="E12" i="19"/>
  <c r="F28" i="19"/>
  <c r="F65" i="19"/>
  <c r="F70" i="19"/>
  <c r="F72" i="19"/>
  <c r="C56" i="17"/>
  <c r="E56" i="17" s="1"/>
  <c r="C80" i="17"/>
  <c r="E80" i="17" s="1"/>
  <c r="E71" i="19"/>
  <c r="C53" i="17"/>
  <c r="E53" i="17" s="1"/>
  <c r="F29" i="19"/>
  <c r="F47" i="19"/>
  <c r="C71" i="17"/>
  <c r="E71" i="17" s="1"/>
  <c r="C8" i="17"/>
  <c r="D8" i="17" s="1"/>
  <c r="E55" i="19"/>
  <c r="F63" i="19"/>
  <c r="C79" i="17"/>
  <c r="E79" i="17" s="1"/>
  <c r="C35" i="17"/>
  <c r="E35" i="17" s="1"/>
  <c r="C72" i="17"/>
  <c r="E72" i="17" s="1"/>
  <c r="E37" i="19"/>
  <c r="F77" i="19"/>
  <c r="E76" i="19"/>
  <c r="C23" i="17"/>
  <c r="D23" i="17" s="1"/>
  <c r="F68" i="19"/>
  <c r="F34" i="19"/>
  <c r="E105" i="19"/>
  <c r="E79" i="19"/>
  <c r="F52" i="19"/>
  <c r="C52" i="17"/>
  <c r="E52" i="17" s="1"/>
  <c r="E18" i="19"/>
  <c r="F8" i="19"/>
  <c r="F98" i="19"/>
  <c r="AQ60" i="4"/>
  <c r="AQ120" i="4"/>
  <c r="AQ36" i="4"/>
  <c r="AQ44" i="4"/>
  <c r="C61" i="17"/>
  <c r="E61" i="17" s="1"/>
  <c r="F58" i="19"/>
  <c r="AQ96" i="4"/>
  <c r="AQ119" i="4"/>
  <c r="C91" i="17"/>
  <c r="F91" i="17" s="1"/>
  <c r="AQ65" i="4"/>
  <c r="C40" i="17"/>
  <c r="E40" i="17" s="1"/>
  <c r="C9" i="17"/>
  <c r="D9" i="17" s="1"/>
  <c r="F74" i="19"/>
  <c r="F66" i="19"/>
  <c r="F110" i="19"/>
  <c r="E26" i="19"/>
  <c r="F26" i="19"/>
  <c r="AQ85" i="4"/>
  <c r="E42" i="19"/>
  <c r="AQ70" i="4"/>
  <c r="E73" i="19"/>
  <c r="F73" i="19"/>
  <c r="AQ42" i="4"/>
  <c r="C126" i="17"/>
  <c r="F126" i="17" s="1"/>
  <c r="AQ45" i="4"/>
  <c r="AQ63" i="4"/>
  <c r="F75" i="19"/>
  <c r="E9" i="19"/>
  <c r="E16" i="19"/>
  <c r="F91" i="19"/>
  <c r="AQ92" i="4"/>
  <c r="C51" i="17"/>
  <c r="E51" i="17" s="1"/>
  <c r="AQ126" i="4"/>
  <c r="AQ82" i="4"/>
  <c r="E20" i="19"/>
  <c r="F20" i="19"/>
  <c r="AQ31" i="4"/>
  <c r="C10" i="17"/>
  <c r="D10" i="17" s="1"/>
  <c r="AQ58" i="4"/>
  <c r="C21" i="17"/>
  <c r="D21" i="17" s="1"/>
  <c r="AQ33" i="4"/>
  <c r="C62" i="17"/>
  <c r="E62" i="17" s="1"/>
  <c r="AQ59" i="4"/>
  <c r="C48" i="17"/>
  <c r="E48" i="17" s="1"/>
  <c r="C78" i="17"/>
  <c r="E78" i="17" s="1"/>
  <c r="F54" i="19"/>
  <c r="E94" i="19"/>
  <c r="F94" i="19"/>
  <c r="AQ104" i="4"/>
  <c r="F13" i="19"/>
  <c r="AQ50" i="4"/>
  <c r="AQ49" i="4"/>
  <c r="C20" i="17"/>
  <c r="D20" i="17" s="1"/>
  <c r="C18" i="17"/>
  <c r="D18" i="17" s="1"/>
  <c r="C73" i="17"/>
  <c r="E73" i="17" s="1"/>
  <c r="C115" i="17"/>
  <c r="F115" i="17" s="1"/>
  <c r="C47" i="17"/>
  <c r="E47" i="17" s="1"/>
  <c r="AQ74" i="4"/>
  <c r="C41" i="17"/>
  <c r="E41" i="17" s="1"/>
  <c r="E15" i="19"/>
  <c r="F67" i="19"/>
  <c r="AQ130" i="4"/>
  <c r="F10" i="19"/>
  <c r="E10" i="19"/>
  <c r="E45" i="19"/>
  <c r="F45" i="19"/>
  <c r="AQ109" i="4"/>
  <c r="C57" i="17"/>
  <c r="E57" i="17" s="1"/>
  <c r="C112" i="17"/>
  <c r="F112" i="17" s="1"/>
  <c r="C32" i="17"/>
  <c r="E32" i="17" s="1"/>
  <c r="C77" i="17"/>
  <c r="E77" i="17" s="1"/>
  <c r="C34" i="17"/>
  <c r="E34" i="17" s="1"/>
  <c r="C27" i="17"/>
  <c r="D27" i="17" s="1"/>
  <c r="AQ102" i="4"/>
  <c r="AQ108" i="4"/>
  <c r="AQ89" i="4"/>
  <c r="AQ84" i="4"/>
  <c r="F115" i="19"/>
  <c r="E115" i="19"/>
  <c r="M102" i="3"/>
  <c r="Q119" i="4" s="1"/>
  <c r="M34" i="3"/>
  <c r="Q62" i="4" s="1"/>
  <c r="M40" i="3"/>
  <c r="Q59" i="4" s="1"/>
  <c r="M84" i="3"/>
  <c r="Q104" i="4" s="1"/>
  <c r="M90" i="3"/>
  <c r="Q128" i="4" s="1"/>
  <c r="M86" i="3"/>
  <c r="Q121" i="4" s="1"/>
  <c r="M41" i="3"/>
  <c r="Q50" i="4" s="1"/>
  <c r="M48" i="3"/>
  <c r="Q60" i="4" s="1"/>
  <c r="M33" i="3"/>
  <c r="Q63" i="4" s="1"/>
  <c r="M42" i="3"/>
  <c r="Q73" i="4" s="1"/>
  <c r="M101" i="3"/>
  <c r="Q85" i="4" s="1"/>
  <c r="M100" i="3"/>
  <c r="Q84" i="4" s="1"/>
  <c r="M96" i="3"/>
  <c r="Q109" i="4" s="1"/>
  <c r="M95" i="3"/>
  <c r="Q112" i="4" s="1"/>
  <c r="M92" i="3"/>
  <c r="Q92" i="4" s="1"/>
  <c r="M89" i="3"/>
  <c r="Q105" i="4" s="1"/>
  <c r="M87" i="3"/>
  <c r="Q115" i="4" s="1"/>
  <c r="M99" i="3"/>
  <c r="Q108" i="4" s="1"/>
  <c r="M98" i="3"/>
  <c r="Q102" i="4" s="1"/>
  <c r="M97" i="3"/>
  <c r="Q96" i="4" s="1"/>
  <c r="M94" i="3"/>
  <c r="Q120" i="4" s="1"/>
  <c r="M50" i="3"/>
  <c r="Q42" i="4" s="1"/>
  <c r="M43" i="3"/>
  <c r="Q31" i="4" s="1"/>
  <c r="M37" i="3"/>
  <c r="Q44" i="4" s="1"/>
  <c r="M36" i="3"/>
  <c r="Q65" i="4" s="1"/>
  <c r="M32" i="3"/>
  <c r="Q49" i="4" s="1"/>
  <c r="M35" i="3"/>
  <c r="Q33" i="4" s="1"/>
  <c r="M49" i="3"/>
  <c r="Q45" i="4" s="1"/>
  <c r="M47" i="3"/>
  <c r="Q47" i="4" s="1"/>
  <c r="M46" i="3"/>
  <c r="Q32" i="4" s="1"/>
  <c r="M45" i="3"/>
  <c r="Q36" i="4" s="1"/>
  <c r="M39" i="3"/>
  <c r="Q74" i="4" s="1"/>
  <c r="M38" i="3"/>
  <c r="Q77" i="4" s="1"/>
  <c r="M93" i="3"/>
  <c r="Q82" i="4" s="1"/>
  <c r="M91" i="3"/>
  <c r="Q126" i="4" s="1"/>
  <c r="M88" i="3"/>
  <c r="Q130" i="4" s="1"/>
  <c r="M85" i="3"/>
  <c r="Q89" i="4" s="1"/>
  <c r="M83" i="3"/>
  <c r="Q91" i="4" s="1"/>
  <c r="M51" i="3"/>
  <c r="Q70" i="4" s="1"/>
  <c r="M44" i="3"/>
  <c r="Q58" i="4" s="1"/>
  <c r="AS63" i="4"/>
  <c r="E39" i="18" s="1"/>
  <c r="AS62" i="4"/>
  <c r="E47" i="18" s="1"/>
  <c r="AS33" i="4"/>
  <c r="E37" i="18" s="1"/>
  <c r="AS65" i="4"/>
  <c r="E46" i="18" s="1"/>
  <c r="AS44" i="4"/>
  <c r="E38" i="18" s="1"/>
  <c r="AS77" i="4"/>
  <c r="E42" i="18" s="1"/>
  <c r="AS74" i="4"/>
  <c r="E48" i="18" s="1"/>
  <c r="AS59" i="4"/>
  <c r="E41" i="18" s="1"/>
  <c r="AS50" i="4"/>
  <c r="E50" i="18" s="1"/>
  <c r="AS73" i="4"/>
  <c r="E51" i="18" s="1"/>
  <c r="AS31" i="4"/>
  <c r="E44" i="18" s="1"/>
  <c r="AS58" i="4"/>
  <c r="E40" i="18" s="1"/>
  <c r="AS36" i="4"/>
  <c r="E61" i="18" s="1"/>
  <c r="AS32" i="4"/>
  <c r="E64" i="18" s="1"/>
  <c r="AS47" i="4"/>
  <c r="E49" i="18" s="1"/>
  <c r="AS60" i="4"/>
  <c r="E53" i="18" s="1"/>
  <c r="AS45" i="4"/>
  <c r="E68" i="18" s="1"/>
  <c r="AS42" i="4"/>
  <c r="E55" i="18" s="1"/>
  <c r="AS70" i="4"/>
  <c r="E43" i="18" s="1"/>
  <c r="AS91" i="4"/>
  <c r="E91" i="18" s="1"/>
  <c r="AS104" i="4"/>
  <c r="E93" i="18" s="1"/>
  <c r="AS89" i="4"/>
  <c r="E94" i="18" s="1"/>
  <c r="AS121" i="4"/>
  <c r="E92" i="18" s="1"/>
  <c r="AS115" i="4"/>
  <c r="E95" i="18" s="1"/>
  <c r="AS130" i="4"/>
  <c r="E96" i="18" s="1"/>
  <c r="AS128" i="4"/>
  <c r="E97" i="18" s="1"/>
  <c r="AS126" i="4"/>
  <c r="E102" i="18" s="1"/>
  <c r="AS92" i="4"/>
  <c r="E101" i="18" s="1"/>
  <c r="AS82" i="4"/>
  <c r="E100" i="18" s="1"/>
  <c r="AS120" i="4"/>
  <c r="E109" i="18" s="1"/>
  <c r="AS112" i="4"/>
  <c r="E99" i="18" s="1"/>
  <c r="AS109" i="4"/>
  <c r="E103" i="18" s="1"/>
  <c r="AS96" i="4"/>
  <c r="E110" i="18" s="1"/>
  <c r="AS102" i="4"/>
  <c r="E117" i="18" s="1"/>
  <c r="AS108" i="4"/>
  <c r="E116" i="18" s="1"/>
  <c r="AS84" i="4"/>
  <c r="E112" i="18" s="1"/>
  <c r="AS85" i="4"/>
  <c r="E106" i="18" s="1"/>
  <c r="AS119" i="4"/>
  <c r="E122" i="18" s="1"/>
  <c r="AS49" i="4"/>
  <c r="E36" i="18" s="1"/>
  <c r="AR82" i="4" l="1"/>
  <c r="B96" i="18" s="1"/>
  <c r="R82" i="4"/>
  <c r="AD82" i="4"/>
  <c r="C87" i="21" s="1"/>
  <c r="F87" i="21" s="1"/>
  <c r="AR108" i="4"/>
  <c r="B111" i="18" s="1"/>
  <c r="R108" i="4"/>
  <c r="AD108" i="4"/>
  <c r="C103" i="21" s="1"/>
  <c r="F103" i="21" s="1"/>
  <c r="AR73" i="4"/>
  <c r="B41" i="18" s="1"/>
  <c r="R73" i="4"/>
  <c r="AD73" i="4"/>
  <c r="C34" i="21" s="1"/>
  <c r="E34" i="21" s="1"/>
  <c r="AR89" i="4"/>
  <c r="B93" i="18" s="1"/>
  <c r="R89" i="4"/>
  <c r="AD89" i="4"/>
  <c r="C82" i="21" s="1"/>
  <c r="F82" i="21" s="1"/>
  <c r="AR77" i="4"/>
  <c r="B44" i="18" s="1"/>
  <c r="R77" i="4"/>
  <c r="AD77" i="4"/>
  <c r="C38" i="21" s="1"/>
  <c r="E38" i="21" s="1"/>
  <c r="AR47" i="4"/>
  <c r="B47" i="18" s="1"/>
  <c r="R47" i="4"/>
  <c r="AD47" i="4"/>
  <c r="C43" i="21" s="1"/>
  <c r="E43" i="21" s="1"/>
  <c r="AR65" i="4"/>
  <c r="B39" i="18" s="1"/>
  <c r="R65" i="4"/>
  <c r="AD65" i="4"/>
  <c r="C32" i="21" s="1"/>
  <c r="E32" i="21" s="1"/>
  <c r="AR120" i="4"/>
  <c r="B110" i="18" s="1"/>
  <c r="R120" i="4"/>
  <c r="AD120" i="4"/>
  <c r="C98" i="21" s="1"/>
  <c r="F98" i="21" s="1"/>
  <c r="AR115" i="4"/>
  <c r="B95" i="18" s="1"/>
  <c r="R115" i="4"/>
  <c r="AD115" i="4"/>
  <c r="C84" i="21" s="1"/>
  <c r="F84" i="21" s="1"/>
  <c r="AR109" i="4"/>
  <c r="B99" i="18" s="1"/>
  <c r="R109" i="4"/>
  <c r="AD109" i="4"/>
  <c r="C92" i="21" s="1"/>
  <c r="F92" i="21" s="1"/>
  <c r="AR63" i="4"/>
  <c r="B42" i="18" s="1"/>
  <c r="R63" i="4"/>
  <c r="AD63" i="4"/>
  <c r="C36" i="21" s="1"/>
  <c r="E36" i="21" s="1"/>
  <c r="AR128" i="4"/>
  <c r="B100" i="18" s="1"/>
  <c r="R128" i="4"/>
  <c r="AD128" i="4"/>
  <c r="C89" i="21" s="1"/>
  <c r="F89" i="21" s="1"/>
  <c r="AR119" i="4"/>
  <c r="B127" i="18" s="1"/>
  <c r="R119" i="4"/>
  <c r="AD119" i="4"/>
  <c r="C114" i="21" s="1"/>
  <c r="F114" i="21" s="1"/>
  <c r="AR91" i="4"/>
  <c r="B91" i="18" s="1"/>
  <c r="R91" i="4"/>
  <c r="AD91" i="4"/>
  <c r="C81" i="21" s="1"/>
  <c r="F81" i="21" s="1"/>
  <c r="AR49" i="4"/>
  <c r="B36" i="18" s="1"/>
  <c r="R49" i="4"/>
  <c r="AD49" i="4"/>
  <c r="C31" i="21" s="1"/>
  <c r="E31" i="21" s="1"/>
  <c r="AR112" i="4"/>
  <c r="B98" i="18" s="1"/>
  <c r="R112" i="4"/>
  <c r="AD112" i="4"/>
  <c r="C91" i="21" s="1"/>
  <c r="F91" i="21" s="1"/>
  <c r="AR62" i="4"/>
  <c r="B50" i="18" s="1"/>
  <c r="R62" i="4"/>
  <c r="AD62" i="4"/>
  <c r="C37" i="21" s="1"/>
  <c r="E37" i="21" s="1"/>
  <c r="AR58" i="4"/>
  <c r="B45" i="18" s="1"/>
  <c r="R58" i="4"/>
  <c r="AD58" i="4"/>
  <c r="C44" i="21" s="1"/>
  <c r="E44" i="21" s="1"/>
  <c r="AR130" i="4"/>
  <c r="B94" i="18" s="1"/>
  <c r="R130" i="4"/>
  <c r="AD130" i="4"/>
  <c r="C86" i="21" s="1"/>
  <c r="F86" i="21" s="1"/>
  <c r="AR74" i="4"/>
  <c r="B58" i="18" s="1"/>
  <c r="R74" i="4"/>
  <c r="AD74" i="4"/>
  <c r="C50" i="21" s="1"/>
  <c r="E50" i="21" s="1"/>
  <c r="AR45" i="4"/>
  <c r="B55" i="18" s="1"/>
  <c r="R45" i="4"/>
  <c r="AD45" i="4"/>
  <c r="C49" i="21" s="1"/>
  <c r="E49" i="21" s="1"/>
  <c r="AR44" i="4"/>
  <c r="B38" i="18" s="1"/>
  <c r="R44" i="4"/>
  <c r="AD44" i="4"/>
  <c r="C35" i="21" s="1"/>
  <c r="E35" i="21" s="1"/>
  <c r="AR96" i="4"/>
  <c r="B113" i="18" s="1"/>
  <c r="R96" i="4"/>
  <c r="AD96" i="4"/>
  <c r="C102" i="21" s="1"/>
  <c r="F102" i="21" s="1"/>
  <c r="AR105" i="4"/>
  <c r="B101" i="18" s="1"/>
  <c r="R105" i="4"/>
  <c r="AD105" i="4"/>
  <c r="C88" i="21" s="1"/>
  <c r="F88" i="21" s="1"/>
  <c r="AR84" i="4"/>
  <c r="B108" i="18" s="1"/>
  <c r="R84" i="4"/>
  <c r="AD84" i="4"/>
  <c r="C99" i="21" s="1"/>
  <c r="F99" i="21" s="1"/>
  <c r="AR60" i="4"/>
  <c r="B48" i="18" s="1"/>
  <c r="R60" i="4"/>
  <c r="AD60" i="4"/>
  <c r="C41" i="21" s="1"/>
  <c r="E41" i="21" s="1"/>
  <c r="AR104" i="4"/>
  <c r="B102" i="18" s="1"/>
  <c r="R104" i="4"/>
  <c r="AD104" i="4"/>
  <c r="C85" i="21" s="1"/>
  <c r="F85" i="21" s="1"/>
  <c r="AR32" i="4"/>
  <c r="B69" i="18" s="1"/>
  <c r="R32" i="4"/>
  <c r="AD32" i="4"/>
  <c r="C60" i="21" s="1"/>
  <c r="E60" i="21" s="1"/>
  <c r="AR42" i="4"/>
  <c r="B65" i="18" s="1"/>
  <c r="R42" i="4"/>
  <c r="AD42" i="4"/>
  <c r="C58" i="21" s="1"/>
  <c r="E58" i="21" s="1"/>
  <c r="AR121" i="4"/>
  <c r="B92" i="18" s="1"/>
  <c r="R121" i="4"/>
  <c r="AD121" i="4"/>
  <c r="C83" i="21" s="1"/>
  <c r="F83" i="21" s="1"/>
  <c r="AR70" i="4"/>
  <c r="B46" i="18" s="1"/>
  <c r="R70" i="4"/>
  <c r="AD70" i="4"/>
  <c r="C45" i="21" s="1"/>
  <c r="E45" i="21" s="1"/>
  <c r="AR126" i="4"/>
  <c r="B114" i="18" s="1"/>
  <c r="R126" i="4"/>
  <c r="AD126" i="4"/>
  <c r="C97" i="21" s="1"/>
  <c r="F97" i="21" s="1"/>
  <c r="AR36" i="4"/>
  <c r="B61" i="18" s="1"/>
  <c r="R36" i="4"/>
  <c r="AD36" i="4"/>
  <c r="C57" i="21" s="1"/>
  <c r="E57" i="21" s="1"/>
  <c r="AR33" i="4"/>
  <c r="B43" i="18" s="1"/>
  <c r="R33" i="4"/>
  <c r="AD33" i="4"/>
  <c r="C40" i="21" s="1"/>
  <c r="E40" i="21" s="1"/>
  <c r="AR31" i="4"/>
  <c r="B40" i="18" s="1"/>
  <c r="R31" i="4"/>
  <c r="AD31" i="4"/>
  <c r="C39" i="21" s="1"/>
  <c r="E39" i="21" s="1"/>
  <c r="AR102" i="4"/>
  <c r="B131" i="18" s="1"/>
  <c r="R102" i="4"/>
  <c r="AD102" i="4"/>
  <c r="C118" i="21" s="1"/>
  <c r="F118" i="21" s="1"/>
  <c r="AR92" i="4"/>
  <c r="B104" i="18" s="1"/>
  <c r="R92" i="4"/>
  <c r="AD92" i="4"/>
  <c r="C93" i="21" s="1"/>
  <c r="F93" i="21" s="1"/>
  <c r="AR85" i="4"/>
  <c r="B103" i="18" s="1"/>
  <c r="R85" i="4"/>
  <c r="AD85" i="4"/>
  <c r="C94" i="21" s="1"/>
  <c r="F94" i="21" s="1"/>
  <c r="AR50" i="4"/>
  <c r="B52" i="18" s="1"/>
  <c r="R50" i="4"/>
  <c r="AD50" i="4"/>
  <c r="C46" i="21" s="1"/>
  <c r="E46" i="21" s="1"/>
  <c r="AR59" i="4"/>
  <c r="B51" i="18" s="1"/>
  <c r="R59" i="4"/>
  <c r="AD59" i="4"/>
  <c r="C42" i="21" s="1"/>
  <c r="E42" i="21" s="1"/>
  <c r="C85" i="17"/>
  <c r="F85" i="17" s="1"/>
  <c r="C33" i="17"/>
  <c r="E33" i="17" s="1"/>
  <c r="C63" i="17"/>
  <c r="E63" i="17" s="1"/>
  <c r="C82" i="17"/>
  <c r="F82" i="17" s="1"/>
  <c r="C119" i="17"/>
  <c r="F119" i="17" s="1"/>
  <c r="C120" i="17"/>
  <c r="F120" i="17" s="1"/>
  <c r="C89" i="17"/>
  <c r="F89" i="17" s="1"/>
  <c r="C109" i="17"/>
  <c r="F109" i="17" s="1"/>
  <c r="C74" i="17"/>
  <c r="E74" i="17" s="1"/>
  <c r="C50" i="17"/>
  <c r="E50" i="17" s="1"/>
  <c r="C59" i="17"/>
  <c r="E59" i="17" s="1"/>
  <c r="C124" i="17"/>
  <c r="F124" i="17" s="1"/>
  <c r="C60" i="17"/>
  <c r="E60" i="17" s="1"/>
  <c r="C44" i="17"/>
  <c r="E44" i="17" s="1"/>
  <c r="C128" i="17"/>
  <c r="F128" i="17" s="1"/>
  <c r="C102" i="17"/>
  <c r="F102" i="17" s="1"/>
  <c r="C31" i="17"/>
  <c r="E31" i="17" s="1"/>
  <c r="C36" i="17"/>
  <c r="E36" i="17" s="1"/>
  <c r="C96" i="17"/>
  <c r="F96" i="17" s="1"/>
  <c r="C65" i="17"/>
  <c r="E65" i="17" s="1"/>
  <c r="C104" i="17"/>
  <c r="F104" i="17" s="1"/>
  <c r="C42" i="17"/>
  <c r="E42" i="17" s="1"/>
  <c r="C45" i="17"/>
  <c r="E45" i="17" s="1"/>
  <c r="C70" i="17"/>
  <c r="E70" i="17" s="1"/>
  <c r="C49" i="17"/>
  <c r="E49" i="17" s="1"/>
  <c r="C84" i="17"/>
  <c r="F84" i="17" s="1"/>
  <c r="C108" i="17"/>
  <c r="F108" i="17" s="1"/>
  <c r="C58" i="17"/>
  <c r="E58" i="17" s="1"/>
  <c r="C92" i="17"/>
  <c r="F92" i="17" s="1"/>
  <c r="B95" i="14" l="1"/>
  <c r="AO105" i="4"/>
  <c r="C107" i="16" s="1"/>
  <c r="F107" i="16" s="1"/>
  <c r="E93" i="14"/>
  <c r="AP128" i="4"/>
  <c r="C131" i="15" s="1"/>
  <c r="F131" i="15" s="1"/>
  <c r="B61" i="14"/>
  <c r="AO42" i="4"/>
  <c r="C42" i="16" s="1"/>
  <c r="E42" i="16" s="1"/>
  <c r="E43" i="14"/>
  <c r="AP58" i="4"/>
  <c r="C58" i="15" s="1"/>
  <c r="E58" i="15" s="1"/>
  <c r="B38" i="14"/>
  <c r="AO73" i="4"/>
  <c r="C73" i="16" s="1"/>
  <c r="E73" i="16" s="1"/>
  <c r="E39" i="14"/>
  <c r="AP77" i="4"/>
  <c r="C77" i="15" s="1"/>
  <c r="E77" i="15" s="1"/>
  <c r="C106" i="16"/>
  <c r="F106" i="16" s="1"/>
  <c r="B87" i="14"/>
  <c r="AO91" i="4"/>
  <c r="C92" i="16" s="1"/>
  <c r="F92" i="16" s="1"/>
  <c r="E40" i="14"/>
  <c r="AP65" i="4"/>
  <c r="C65" i="15" s="1"/>
  <c r="E65" i="15" s="1"/>
  <c r="E87" i="14"/>
  <c r="AP91" i="4"/>
  <c r="C92" i="15" s="1"/>
  <c r="F92" i="15" s="1"/>
  <c r="E101" i="14"/>
  <c r="AP109" i="4"/>
  <c r="C111" i="15" s="1"/>
  <c r="F111" i="15" s="1"/>
  <c r="B50" i="14"/>
  <c r="AO50" i="4"/>
  <c r="C50" i="16" s="1"/>
  <c r="E50" i="16" s="1"/>
  <c r="B106" i="14"/>
  <c r="AO126" i="4"/>
  <c r="C129" i="16" s="1"/>
  <c r="F129" i="16" s="1"/>
  <c r="E55" i="14"/>
  <c r="AP32" i="4"/>
  <c r="C32" i="15" s="1"/>
  <c r="E32" i="15" s="1"/>
  <c r="E49" i="14"/>
  <c r="AP47" i="4"/>
  <c r="C47" i="15" s="1"/>
  <c r="E47" i="15" s="1"/>
  <c r="E38" i="14"/>
  <c r="AP62" i="4"/>
  <c r="C62" i="15" s="1"/>
  <c r="E62" i="15" s="1"/>
  <c r="E46" i="14"/>
  <c r="AP70" i="4"/>
  <c r="C70" i="15" s="1"/>
  <c r="E70" i="15" s="1"/>
  <c r="E44" i="14"/>
  <c r="AP31" i="4"/>
  <c r="C31" i="15" s="1"/>
  <c r="E31" i="15" s="1"/>
  <c r="E37" i="14"/>
  <c r="AP44" i="4"/>
  <c r="C44" i="15" s="1"/>
  <c r="E44" i="15" s="1"/>
  <c r="B41" i="14"/>
  <c r="AO77" i="4"/>
  <c r="C77" i="16" s="1"/>
  <c r="E77" i="16" s="1"/>
  <c r="E42" i="14"/>
  <c r="AP59" i="4"/>
  <c r="C59" i="15" s="1"/>
  <c r="E59" i="15" s="1"/>
  <c r="B89" i="14"/>
  <c r="AO121" i="4"/>
  <c r="C124" i="16" s="1"/>
  <c r="F124" i="16" s="1"/>
  <c r="B45" i="14"/>
  <c r="AO58" i="4"/>
  <c r="C58" i="16" s="1"/>
  <c r="E58" i="16" s="1"/>
  <c r="B65" i="14"/>
  <c r="AO32" i="4"/>
  <c r="C32" i="16" s="1"/>
  <c r="E32" i="16" s="1"/>
  <c r="E110" i="14"/>
  <c r="AP102" i="4"/>
  <c r="C103" i="15" s="1"/>
  <c r="F103" i="15" s="1"/>
  <c r="B100" i="14"/>
  <c r="AO92" i="4"/>
  <c r="C93" i="16" s="1"/>
  <c r="F93" i="16" s="1"/>
  <c r="B91" i="14"/>
  <c r="AO130" i="4"/>
  <c r="C133" i="16" s="1"/>
  <c r="F133" i="16" s="1"/>
  <c r="B105" i="14"/>
  <c r="AO120" i="4"/>
  <c r="C123" i="16" s="1"/>
  <c r="F123" i="16" s="1"/>
  <c r="B35" i="14"/>
  <c r="AO65" i="4"/>
  <c r="C65" i="16" s="1"/>
  <c r="E65" i="16" s="1"/>
  <c r="E66" i="14"/>
  <c r="AP45" i="4"/>
  <c r="C45" i="15" s="1"/>
  <c r="E45" i="15" s="1"/>
  <c r="B39" i="14"/>
  <c r="AO63" i="4"/>
  <c r="C63" i="16" s="1"/>
  <c r="E63" i="16" s="1"/>
  <c r="E41" i="14"/>
  <c r="AP73" i="4"/>
  <c r="C73" i="15" s="1"/>
  <c r="E73" i="15" s="1"/>
  <c r="E99" i="14"/>
  <c r="AP112" i="4"/>
  <c r="C115" i="15" s="1"/>
  <c r="F115" i="15" s="1"/>
  <c r="B40" i="14"/>
  <c r="AO62" i="4"/>
  <c r="C62" i="16" s="1"/>
  <c r="E62" i="16" s="1"/>
  <c r="E88" i="14"/>
  <c r="AP121" i="4"/>
  <c r="C124" i="15" s="1"/>
  <c r="F124" i="15" s="1"/>
  <c r="E92" i="14"/>
  <c r="AP130" i="4"/>
  <c r="C133" i="15" s="1"/>
  <c r="F133" i="15" s="1"/>
  <c r="B96" i="14"/>
  <c r="AO128" i="4"/>
  <c r="C131" i="16" s="1"/>
  <c r="F131" i="16" s="1"/>
  <c r="B43" i="14"/>
  <c r="AO33" i="4"/>
  <c r="C33" i="16" s="1"/>
  <c r="E33" i="16" s="1"/>
  <c r="B110" i="14"/>
  <c r="AO96" i="4"/>
  <c r="C97" i="16" s="1"/>
  <c r="F97" i="16" s="1"/>
  <c r="B90" i="14"/>
  <c r="AO115" i="4"/>
  <c r="C118" i="16" s="1"/>
  <c r="F118" i="16" s="1"/>
  <c r="B99" i="14"/>
  <c r="AO109" i="4"/>
  <c r="C111" i="16" s="1"/>
  <c r="F111" i="16" s="1"/>
  <c r="E102" i="14"/>
  <c r="AP120" i="4"/>
  <c r="C123" i="15" s="1"/>
  <c r="F123" i="15" s="1"/>
  <c r="B109" i="14"/>
  <c r="AO108" i="4"/>
  <c r="C110" i="16" s="1"/>
  <c r="F110" i="16" s="1"/>
  <c r="B42" i="14"/>
  <c r="AO31" i="4"/>
  <c r="C31" i="16" s="1"/>
  <c r="E31" i="16" s="1"/>
  <c r="E48" i="14"/>
  <c r="AP50" i="4"/>
  <c r="C50" i="15" s="1"/>
  <c r="E50" i="15" s="1"/>
  <c r="B54" i="14"/>
  <c r="AO74" i="4"/>
  <c r="C74" i="16" s="1"/>
  <c r="E74" i="16" s="1"/>
  <c r="B46" i="14"/>
  <c r="AO47" i="4"/>
  <c r="C47" i="16" s="1"/>
  <c r="E47" i="16" s="1"/>
  <c r="B53" i="14"/>
  <c r="AO45" i="4"/>
  <c r="C45" i="16" s="1"/>
  <c r="E45" i="16" s="1"/>
  <c r="B122" i="14"/>
  <c r="AO119" i="4"/>
  <c r="C122" i="16" s="1"/>
  <c r="F122" i="16" s="1"/>
  <c r="E91" i="14"/>
  <c r="AP115" i="4"/>
  <c r="C118" i="15" s="1"/>
  <c r="F118" i="15" s="1"/>
  <c r="E90" i="14"/>
  <c r="AP89" i="4"/>
  <c r="C90" i="15" s="1"/>
  <c r="F90" i="15" s="1"/>
  <c r="E97" i="14"/>
  <c r="AP82" i="4"/>
  <c r="C83" i="15" s="1"/>
  <c r="F83" i="15" s="1"/>
  <c r="E106" i="14"/>
  <c r="AP85" i="4"/>
  <c r="C86" i="15" s="1"/>
  <c r="F86" i="15" s="1"/>
  <c r="B34" i="14"/>
  <c r="AO49" i="4"/>
  <c r="C49" i="16" s="1"/>
  <c r="E49" i="16" s="1"/>
  <c r="E35" i="14"/>
  <c r="AP63" i="4"/>
  <c r="C63" i="15" s="1"/>
  <c r="E63" i="15" s="1"/>
  <c r="B101" i="14"/>
  <c r="AO85" i="4"/>
  <c r="C86" i="16" s="1"/>
  <c r="F86" i="16" s="1"/>
  <c r="B92" i="14"/>
  <c r="AO104" i="4"/>
  <c r="C105" i="16" s="1"/>
  <c r="F105" i="16" s="1"/>
  <c r="B48" i="14"/>
  <c r="AO70" i="4"/>
  <c r="C70" i="16" s="1"/>
  <c r="E70" i="16" s="1"/>
  <c r="B60" i="14"/>
  <c r="AO36" i="4"/>
  <c r="C36" i="16" s="1"/>
  <c r="E36" i="16" s="1"/>
  <c r="B47" i="14"/>
  <c r="AO59" i="4"/>
  <c r="C59" i="16" s="1"/>
  <c r="E59" i="16" s="1"/>
  <c r="B44" i="14"/>
  <c r="AO60" i="4"/>
  <c r="C60" i="16" s="1"/>
  <c r="E60" i="16" s="1"/>
  <c r="B37" i="14"/>
  <c r="AO44" i="4"/>
  <c r="C44" i="16" s="1"/>
  <c r="E44" i="16" s="1"/>
  <c r="E117" i="14"/>
  <c r="AP119" i="4"/>
  <c r="C122" i="15" s="1"/>
  <c r="F122" i="15" s="1"/>
  <c r="B88" i="14"/>
  <c r="AO89" i="4"/>
  <c r="C90" i="16" s="1"/>
  <c r="F90" i="16" s="1"/>
  <c r="E96" i="14"/>
  <c r="AP126" i="4"/>
  <c r="C129" i="15" s="1"/>
  <c r="F129" i="15" s="1"/>
  <c r="E112" i="14"/>
  <c r="AP108" i="4"/>
  <c r="C110" i="15" s="1"/>
  <c r="F110" i="15" s="1"/>
  <c r="B98" i="14"/>
  <c r="AO112" i="4"/>
  <c r="C115" i="16" s="1"/>
  <c r="F115" i="16" s="1"/>
  <c r="E89" i="14"/>
  <c r="AP104" i="4"/>
  <c r="C105" i="15" s="1"/>
  <c r="F105" i="15" s="1"/>
  <c r="E98" i="14"/>
  <c r="AP92" i="4"/>
  <c r="C93" i="15" s="1"/>
  <c r="F93" i="15" s="1"/>
  <c r="E109" i="14"/>
  <c r="AP84" i="4"/>
  <c r="C85" i="15" s="1"/>
  <c r="F85" i="15" s="1"/>
  <c r="E60" i="14"/>
  <c r="AP36" i="4"/>
  <c r="C36" i="15" s="1"/>
  <c r="E36" i="15" s="1"/>
  <c r="B93" i="14"/>
  <c r="AO82" i="4"/>
  <c r="C83" i="16" s="1"/>
  <c r="F83" i="16" s="1"/>
  <c r="E50" i="14"/>
  <c r="AP60" i="4"/>
  <c r="C60" i="15" s="1"/>
  <c r="E60" i="15" s="1"/>
  <c r="C106" i="15"/>
  <c r="F106" i="15" s="1"/>
  <c r="E105" i="14"/>
  <c r="AP96" i="4"/>
  <c r="C97" i="15" s="1"/>
  <c r="F97" i="15" s="1"/>
  <c r="B128" i="14"/>
  <c r="AO102" i="4"/>
  <c r="C103" i="16" s="1"/>
  <c r="F103" i="16" s="1"/>
  <c r="B108" i="14"/>
  <c r="AO84" i="4"/>
  <c r="C85" i="16" s="1"/>
  <c r="F85" i="16" s="1"/>
  <c r="E34" i="14"/>
  <c r="AP49" i="4"/>
  <c r="C49" i="15" s="1"/>
  <c r="E49" i="15" s="1"/>
  <c r="E47" i="14"/>
  <c r="AP74" i="4"/>
  <c r="C74" i="15" s="1"/>
  <c r="E74" i="15" s="1"/>
  <c r="E52" i="14"/>
  <c r="AP42" i="4"/>
  <c r="C42" i="15" s="1"/>
  <c r="E42" i="15" s="1"/>
  <c r="E36" i="14"/>
  <c r="AP33" i="4"/>
  <c r="C33" i="15" s="1"/>
  <c r="E33" i="15" s="1"/>
  <c r="J10" i="3"/>
  <c r="I10" i="3"/>
  <c r="J18" i="3"/>
  <c r="AK2" i="4" l="1"/>
  <c r="I2" i="3"/>
  <c r="AS15" i="4"/>
  <c r="E23" i="18" s="1"/>
  <c r="E7" i="14" l="1"/>
  <c r="AP2" i="4"/>
  <c r="C2" i="15" s="1"/>
  <c r="D2" i="15" s="1"/>
  <c r="L4" i="3"/>
  <c r="K3" i="3"/>
  <c r="L3" i="3"/>
  <c r="K4" i="3"/>
  <c r="K5" i="3"/>
  <c r="L5" i="3"/>
  <c r="K6" i="3"/>
  <c r="L6" i="3"/>
  <c r="K7" i="3"/>
  <c r="L7" i="3"/>
  <c r="K8" i="3"/>
  <c r="L8" i="3"/>
  <c r="K9" i="3"/>
  <c r="L9" i="3"/>
  <c r="K10" i="3"/>
  <c r="L10" i="3"/>
  <c r="K11" i="3"/>
  <c r="L11" i="3"/>
  <c r="K12" i="3"/>
  <c r="L12" i="3"/>
  <c r="K13" i="3"/>
  <c r="L13" i="3"/>
  <c r="K14" i="3"/>
  <c r="L14" i="3"/>
  <c r="K15" i="3"/>
  <c r="L15" i="3"/>
  <c r="K16" i="3"/>
  <c r="L16" i="3"/>
  <c r="K17" i="3"/>
  <c r="L17" i="3"/>
  <c r="K19" i="3"/>
  <c r="L19" i="3"/>
  <c r="K20" i="3"/>
  <c r="L20" i="3"/>
  <c r="K21" i="3"/>
  <c r="L21" i="3"/>
  <c r="I5" i="3"/>
  <c r="I6" i="3"/>
  <c r="I7" i="3"/>
  <c r="I8" i="3"/>
  <c r="I9" i="3"/>
  <c r="I11" i="3"/>
  <c r="I12" i="3"/>
  <c r="I13" i="3"/>
  <c r="I14" i="3"/>
  <c r="I15" i="3"/>
  <c r="I16" i="3"/>
  <c r="I17" i="3"/>
  <c r="I19" i="3"/>
  <c r="I20" i="3"/>
  <c r="I3" i="3"/>
  <c r="I4" i="3"/>
  <c r="J3" i="3"/>
  <c r="J4" i="3"/>
  <c r="J5" i="3"/>
  <c r="J6" i="3"/>
  <c r="J7" i="3"/>
  <c r="J8" i="3"/>
  <c r="J9" i="3"/>
  <c r="J11" i="3"/>
  <c r="J12" i="3"/>
  <c r="J13" i="3"/>
  <c r="J14" i="3"/>
  <c r="J15" i="3"/>
  <c r="J16" i="3"/>
  <c r="J17" i="3"/>
  <c r="J19" i="3"/>
  <c r="J20" i="3"/>
  <c r="J21" i="3"/>
  <c r="L2" i="3"/>
  <c r="K2" i="3"/>
  <c r="J2" i="3"/>
  <c r="M2" i="3" l="1"/>
  <c r="Q2" i="4" s="1"/>
  <c r="M4" i="3"/>
  <c r="Q4" i="4" s="1"/>
  <c r="M3" i="3"/>
  <c r="Q3" i="4" s="1"/>
  <c r="M21" i="3"/>
  <c r="Q28" i="4" s="1"/>
  <c r="M20" i="3"/>
  <c r="Q22" i="4" s="1"/>
  <c r="M19" i="3"/>
  <c r="Q11" i="4" s="1"/>
  <c r="M18" i="3"/>
  <c r="Q9" i="4" s="1"/>
  <c r="M17" i="3"/>
  <c r="Q7" i="4" s="1"/>
  <c r="M16" i="3"/>
  <c r="Q29" i="4" s="1"/>
  <c r="M15" i="3"/>
  <c r="Q27" i="4" s="1"/>
  <c r="M14" i="3"/>
  <c r="Q25" i="4" s="1"/>
  <c r="M13" i="3"/>
  <c r="Q24" i="4" s="1"/>
  <c r="M12" i="3"/>
  <c r="Q23" i="4" s="1"/>
  <c r="M11" i="3"/>
  <c r="Q21" i="4" s="1"/>
  <c r="M10" i="3"/>
  <c r="Q20" i="4" s="1"/>
  <c r="M9" i="3"/>
  <c r="Q19" i="4" s="1"/>
  <c r="M8" i="3"/>
  <c r="Q17" i="4" s="1"/>
  <c r="M7" i="3"/>
  <c r="Q15" i="4" s="1"/>
  <c r="M6" i="3"/>
  <c r="Q12" i="4" s="1"/>
  <c r="M5" i="3"/>
  <c r="Q8" i="4" s="1"/>
  <c r="AS4" i="4"/>
  <c r="E20" i="18" s="1"/>
  <c r="AS6" i="4"/>
  <c r="E28" i="18" s="1"/>
  <c r="AS8" i="4"/>
  <c r="E4" i="18" s="1"/>
  <c r="AS10" i="4"/>
  <c r="E5" i="18" s="1"/>
  <c r="AS12" i="4"/>
  <c r="E25" i="18" s="1"/>
  <c r="AS14" i="4"/>
  <c r="E21" i="18" s="1"/>
  <c r="AS16" i="4"/>
  <c r="E15" i="18" s="1"/>
  <c r="AS17" i="4"/>
  <c r="E10" i="18" s="1"/>
  <c r="AS18" i="4"/>
  <c r="E18" i="18" s="1"/>
  <c r="AS19" i="4"/>
  <c r="E9" i="18" s="1"/>
  <c r="AS20" i="4"/>
  <c r="E16" i="18" s="1"/>
  <c r="AS21" i="4"/>
  <c r="E11" i="18" s="1"/>
  <c r="AS23" i="4"/>
  <c r="E29" i="18" s="1"/>
  <c r="AS24" i="4"/>
  <c r="E26" i="18" s="1"/>
  <c r="AS25" i="4"/>
  <c r="E3" i="18" s="1"/>
  <c r="AS27" i="4"/>
  <c r="E12" i="18" s="1"/>
  <c r="AS3" i="4"/>
  <c r="E8" i="18" s="1"/>
  <c r="AR19" i="4" l="1"/>
  <c r="B17" i="18" s="1"/>
  <c r="R19" i="4"/>
  <c r="AD19" i="4"/>
  <c r="C15" i="21" s="1"/>
  <c r="D15" i="21" s="1"/>
  <c r="AR28" i="4"/>
  <c r="B5" i="18" s="1"/>
  <c r="R28" i="4"/>
  <c r="AD28" i="4"/>
  <c r="C4" i="21" s="1"/>
  <c r="D4" i="21" s="1"/>
  <c r="AR12" i="4"/>
  <c r="B7" i="18" s="1"/>
  <c r="R12" i="4"/>
  <c r="AD12" i="4"/>
  <c r="C3" i="21" s="1"/>
  <c r="D3" i="21" s="1"/>
  <c r="AR20" i="4"/>
  <c r="B28" i="18" s="1"/>
  <c r="R20" i="4"/>
  <c r="AD20" i="4"/>
  <c r="AR25" i="4"/>
  <c r="B8" i="18" s="1"/>
  <c r="R25" i="4"/>
  <c r="AD25" i="4"/>
  <c r="C10" i="21" s="1"/>
  <c r="D10" i="21" s="1"/>
  <c r="AR9" i="4"/>
  <c r="B18" i="18" s="1"/>
  <c r="R9" i="4"/>
  <c r="AD9" i="4"/>
  <c r="C25" i="21" s="1"/>
  <c r="D25" i="21" s="1"/>
  <c r="AR3" i="4"/>
  <c r="B11" i="18" s="1"/>
  <c r="R3" i="4"/>
  <c r="AD3" i="4"/>
  <c r="C13" i="21" s="1"/>
  <c r="D13" i="21" s="1"/>
  <c r="AR24" i="4"/>
  <c r="B22" i="18" s="1"/>
  <c r="R24" i="4"/>
  <c r="AD24" i="4"/>
  <c r="AO24" i="4" s="1"/>
  <c r="C24" i="16" s="1"/>
  <c r="D24" i="16" s="1"/>
  <c r="AR15" i="4"/>
  <c r="B4" i="18" s="1"/>
  <c r="R15" i="4"/>
  <c r="AD15" i="4"/>
  <c r="C2" i="21" s="1"/>
  <c r="D2" i="21" s="1"/>
  <c r="AR21" i="4"/>
  <c r="B13" i="18" s="1"/>
  <c r="R21" i="4"/>
  <c r="AD21" i="4"/>
  <c r="C16" i="21" s="1"/>
  <c r="D16" i="21" s="1"/>
  <c r="AR27" i="4"/>
  <c r="B14" i="18" s="1"/>
  <c r="R27" i="4"/>
  <c r="AD27" i="4"/>
  <c r="C17" i="21" s="1"/>
  <c r="D17" i="21" s="1"/>
  <c r="AR11" i="4"/>
  <c r="B3" i="18" s="1"/>
  <c r="R11" i="4"/>
  <c r="AD11" i="4"/>
  <c r="C6" i="21" s="1"/>
  <c r="D6" i="21" s="1"/>
  <c r="AR4" i="4"/>
  <c r="B15" i="18" s="1"/>
  <c r="R4" i="4"/>
  <c r="AD4" i="4"/>
  <c r="C14" i="21" s="1"/>
  <c r="D14" i="21" s="1"/>
  <c r="AR8" i="4"/>
  <c r="B20" i="18" s="1"/>
  <c r="R8" i="4"/>
  <c r="AD8" i="4"/>
  <c r="C20" i="21" s="1"/>
  <c r="D20" i="21" s="1"/>
  <c r="AR7" i="4"/>
  <c r="B25" i="18" s="1"/>
  <c r="R7" i="4"/>
  <c r="AD7" i="4"/>
  <c r="C28" i="21" s="1"/>
  <c r="D28" i="21" s="1"/>
  <c r="AR17" i="4"/>
  <c r="B23" i="18" s="1"/>
  <c r="R17" i="4"/>
  <c r="AD17" i="4"/>
  <c r="AR23" i="4"/>
  <c r="B27" i="18" s="1"/>
  <c r="R23" i="4"/>
  <c r="AD23" i="4"/>
  <c r="C23" i="21" s="1"/>
  <c r="D23" i="21" s="1"/>
  <c r="AR29" i="4"/>
  <c r="B10" i="18" s="1"/>
  <c r="R29" i="4"/>
  <c r="AD29" i="4"/>
  <c r="C11" i="21" s="1"/>
  <c r="D11" i="21" s="1"/>
  <c r="AR22" i="4"/>
  <c r="B6" i="18" s="1"/>
  <c r="R22" i="4"/>
  <c r="AD22" i="4"/>
  <c r="C7" i="21" s="1"/>
  <c r="D7" i="21" s="1"/>
  <c r="AR2" i="4"/>
  <c r="B16" i="18" s="1"/>
  <c r="R2" i="4"/>
  <c r="C12" i="21"/>
  <c r="D12" i="21" s="1"/>
  <c r="E14" i="14"/>
  <c r="AP17" i="4"/>
  <c r="C17" i="15" s="1"/>
  <c r="D17" i="15" s="1"/>
  <c r="E9" i="14"/>
  <c r="AP19" i="4"/>
  <c r="C19" i="15" s="1"/>
  <c r="D19" i="15" s="1"/>
  <c r="E17" i="14"/>
  <c r="AP21" i="4"/>
  <c r="C21" i="15" s="1"/>
  <c r="D21" i="15" s="1"/>
  <c r="E25" i="14"/>
  <c r="AP24" i="4"/>
  <c r="C24" i="15" s="1"/>
  <c r="D24" i="15" s="1"/>
  <c r="E18" i="14"/>
  <c r="AP27" i="4"/>
  <c r="C27" i="15" s="1"/>
  <c r="D27" i="15" s="1"/>
  <c r="B3" i="14"/>
  <c r="B9" i="14"/>
  <c r="AO10" i="4"/>
  <c r="C10" i="16" s="1"/>
  <c r="D10" i="16" s="1"/>
  <c r="E23" i="14"/>
  <c r="AP4" i="4"/>
  <c r="C4" i="15" s="1"/>
  <c r="D4" i="15" s="1"/>
  <c r="E4" i="14"/>
  <c r="AP8" i="4"/>
  <c r="C8" i="15" s="1"/>
  <c r="D8" i="15" s="1"/>
  <c r="E24" i="14"/>
  <c r="AP12" i="4"/>
  <c r="C12" i="15" s="1"/>
  <c r="D12" i="15" s="1"/>
  <c r="E26" i="14"/>
  <c r="AP15" i="4"/>
  <c r="C15" i="15" s="1"/>
  <c r="D15" i="15" s="1"/>
  <c r="B30" i="14"/>
  <c r="AO6" i="4"/>
  <c r="C6" i="16" s="1"/>
  <c r="D6" i="16" s="1"/>
  <c r="E16" i="14"/>
  <c r="AP18" i="4"/>
  <c r="C18" i="15" s="1"/>
  <c r="D18" i="15" s="1"/>
  <c r="E15" i="14"/>
  <c r="AP20" i="4"/>
  <c r="C20" i="15" s="1"/>
  <c r="D20" i="15" s="1"/>
  <c r="E21" i="14"/>
  <c r="AP23" i="4"/>
  <c r="C23" i="15" s="1"/>
  <c r="D23" i="15" s="1"/>
  <c r="E5" i="14"/>
  <c r="AP25" i="4"/>
  <c r="C25" i="15" s="1"/>
  <c r="D25" i="15" s="1"/>
  <c r="E6" i="14"/>
  <c r="AP29" i="4"/>
  <c r="C29" i="15" s="1"/>
  <c r="D29" i="15" s="1"/>
  <c r="AO20" i="4"/>
  <c r="C20" i="16" s="1"/>
  <c r="D20" i="16" s="1"/>
  <c r="AO3" i="4"/>
  <c r="C3" i="16" s="1"/>
  <c r="D3" i="16" s="1"/>
  <c r="B22" i="14"/>
  <c r="AO16" i="4"/>
  <c r="C16" i="16" s="1"/>
  <c r="D16" i="16" s="1"/>
  <c r="B16" i="14"/>
  <c r="B29" i="14"/>
  <c r="AO18" i="4"/>
  <c r="C18" i="16" s="1"/>
  <c r="D18" i="16" s="1"/>
  <c r="B21" i="14"/>
  <c r="AO14" i="4"/>
  <c r="C14" i="16" s="1"/>
  <c r="D14" i="16" s="1"/>
  <c r="E22" i="14"/>
  <c r="AP6" i="4"/>
  <c r="C6" i="15" s="1"/>
  <c r="D6" i="15" s="1"/>
  <c r="E3" i="14"/>
  <c r="AP10" i="4"/>
  <c r="C10" i="15" s="1"/>
  <c r="D10" i="15" s="1"/>
  <c r="E19" i="14"/>
  <c r="AP14" i="4"/>
  <c r="C14" i="15" s="1"/>
  <c r="D14" i="15" s="1"/>
  <c r="E11" i="14"/>
  <c r="AP16" i="4"/>
  <c r="C16" i="15" s="1"/>
  <c r="D16" i="15" s="1"/>
  <c r="E12" i="14"/>
  <c r="AP3" i="4"/>
  <c r="C3" i="15" s="1"/>
  <c r="D3" i="15" s="1"/>
  <c r="AS29" i="4"/>
  <c r="E7" i="18" s="1"/>
  <c r="AO15" i="4" l="1"/>
  <c r="C15" i="16" s="1"/>
  <c r="D15" i="16" s="1"/>
  <c r="AO23" i="4"/>
  <c r="C23" i="16" s="1"/>
  <c r="D23" i="16" s="1"/>
  <c r="AO27" i="4"/>
  <c r="C27" i="16" s="1"/>
  <c r="D27" i="16" s="1"/>
  <c r="B23" i="14"/>
  <c r="B17" i="14"/>
  <c r="AO12" i="4"/>
  <c r="C12" i="16" s="1"/>
  <c r="D12" i="16" s="1"/>
  <c r="B6" i="14"/>
  <c r="AO19" i="4"/>
  <c r="C19" i="16" s="1"/>
  <c r="D19" i="16" s="1"/>
  <c r="AO4" i="4"/>
  <c r="C4" i="16" s="1"/>
  <c r="D4" i="16" s="1"/>
  <c r="B12" i="14"/>
  <c r="B14" i="14"/>
  <c r="AO25" i="4"/>
  <c r="C25" i="16" s="1"/>
  <c r="D25" i="16" s="1"/>
  <c r="B10" i="14"/>
  <c r="AO8" i="4"/>
  <c r="C8" i="16" s="1"/>
  <c r="D8" i="16" s="1"/>
  <c r="AO29" i="4"/>
  <c r="C29" i="16" s="1"/>
  <c r="D29" i="16" s="1"/>
  <c r="B20" i="14"/>
  <c r="B26" i="14"/>
  <c r="C26" i="21"/>
  <c r="D26" i="21" s="1"/>
  <c r="B19" i="14"/>
  <c r="C19" i="21"/>
  <c r="D19" i="21" s="1"/>
  <c r="B11" i="14"/>
  <c r="B28" i="14"/>
  <c r="C27" i="21"/>
  <c r="D27" i="21" s="1"/>
  <c r="AO17" i="4"/>
  <c r="C17" i="16" s="1"/>
  <c r="D17" i="16" s="1"/>
  <c r="AO21" i="4"/>
  <c r="C21" i="16" s="1"/>
  <c r="D21" i="16" s="1"/>
  <c r="B15" i="14"/>
  <c r="AO2" i="4"/>
  <c r="C2" i="16" s="1"/>
  <c r="D2" i="16" s="1"/>
  <c r="B13" i="14"/>
  <c r="AO11" i="4"/>
  <c r="C11" i="16" s="1"/>
  <c r="D11" i="16" s="1"/>
  <c r="B5" i="14"/>
  <c r="B24" i="14"/>
  <c r="AO9" i="4"/>
  <c r="C9" i="16" s="1"/>
  <c r="D9" i="16" s="1"/>
  <c r="B4" i="14"/>
  <c r="AO28" i="4"/>
  <c r="C28" i="16" s="1"/>
  <c r="D28" i="16" s="1"/>
  <c r="B7" i="14"/>
  <c r="AO22" i="4"/>
  <c r="C22" i="16" s="1"/>
  <c r="D22" i="16" s="1"/>
  <c r="B27" i="14"/>
  <c r="AO7" i="4"/>
  <c r="C7" i="16" s="1"/>
  <c r="D7" i="1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Mohamed Mustafa Diab</author>
    <author>tc={05E2A1FB-C95C-8148-9C1A-3B392318193E}</author>
    <author>tc={F25C24DC-0695-404E-A484-21AD98741629}</author>
    <author>tc={874CD237-0C17-FF44-9842-98E00D6EBE1C}</author>
    <author>tc={2D6BE447-2D11-BF49-A858-C33046F43226}</author>
    <author>tc={8CA30B99-FB3D-C442-BB5E-5025729F68E2}</author>
    <author>tc={5310AA9F-AC9A-CC47-911C-B75E6E6EBFBA}</author>
  </authors>
  <commentList>
    <comment ref="G1" authorId="0" shapeId="0" xr:uid="{89D1CF24-4ADF-4734-916F-15F3D9BDFD82}">
      <text>
        <r>
          <rPr>
            <b/>
            <sz val="9"/>
            <color rgb="FF000000"/>
            <rFont val="Tahoma"/>
            <family val="2"/>
          </rPr>
          <t>Mohamed Mustafa Diab:</t>
        </r>
        <r>
          <rPr>
            <sz val="9"/>
            <color rgb="FF000000"/>
            <rFont val="Tahoma"/>
            <family val="2"/>
          </rPr>
          <t xml:space="preserve">
</t>
        </r>
        <r>
          <rPr>
            <sz val="9"/>
            <color rgb="FF000000"/>
            <rFont val="Tahoma"/>
            <family val="2"/>
          </rPr>
          <t>United nations- population division</t>
        </r>
      </text>
    </comment>
    <comment ref="K1" authorId="0" shapeId="0" xr:uid="{BFD0D6C4-D9EC-4721-B44F-AC6C52A6A76C}">
      <text>
        <r>
          <rPr>
            <b/>
            <sz val="9"/>
            <color rgb="FF000000"/>
            <rFont val="Tahoma"/>
            <family val="2"/>
          </rPr>
          <t>Mohamed Mustafa Diab:</t>
        </r>
        <r>
          <rPr>
            <sz val="9"/>
            <color rgb="FF000000"/>
            <rFont val="Tahoma"/>
            <family val="2"/>
          </rPr>
          <t xml:space="preserve">
</t>
        </r>
        <r>
          <rPr>
            <sz val="9"/>
            <color rgb="FF000000"/>
            <rFont val="Tahoma"/>
            <family val="2"/>
          </rPr>
          <t xml:space="preserve">Clark et al. 2020
</t>
        </r>
        <r>
          <rPr>
            <sz val="9"/>
            <color rgb="FF000000"/>
            <rFont val="Tahoma"/>
            <family val="2"/>
          </rPr>
          <t xml:space="preserve">
</t>
        </r>
        <r>
          <rPr>
            <sz val="9"/>
            <color rgb="FF000000"/>
            <rFont val="Tahoma"/>
            <family val="2"/>
          </rPr>
          <t xml:space="preserve">those that
</t>
        </r>
        <r>
          <rPr>
            <sz val="9"/>
            <color rgb="FF000000"/>
            <rFont val="Tahoma"/>
            <family val="2"/>
          </rPr>
          <t>would require hospital admission if infected</t>
        </r>
      </text>
    </comment>
    <comment ref="S1" authorId="0" shapeId="0" xr:uid="{133FE8C3-64E0-4AE6-BAEF-5F593E8CF885}">
      <text>
        <r>
          <rPr>
            <b/>
            <sz val="9"/>
            <color rgb="FF000000"/>
            <rFont val="Tahoma"/>
            <family val="2"/>
          </rPr>
          <t>Mohamed Mustafa Diab:</t>
        </r>
        <r>
          <rPr>
            <sz val="9"/>
            <color rgb="FF000000"/>
            <rFont val="Tahoma"/>
            <family val="2"/>
          </rPr>
          <t xml:space="preserve">
</t>
        </r>
        <r>
          <rPr>
            <sz val="9"/>
            <color rgb="FF000000"/>
            <rFont val="Tahoma"/>
            <family val="2"/>
          </rPr>
          <t>Economic cost. Portony et al.</t>
        </r>
      </text>
    </comment>
    <comment ref="AV4" authorId="0" shapeId="0" xr:uid="{2611F274-B0AC-4511-BB0D-AC4270086A24}">
      <text>
        <r>
          <rPr>
            <b/>
            <sz val="9"/>
            <color indexed="81"/>
            <rFont val="Tahoma"/>
            <family val="2"/>
          </rPr>
          <t>Mohamed Mustafa Diab:</t>
        </r>
        <r>
          <rPr>
            <sz val="9"/>
            <color indexed="81"/>
            <rFont val="Tahoma"/>
            <family val="2"/>
          </rPr>
          <t xml:space="preserve">
20% including delivery??</t>
        </r>
      </text>
    </comment>
    <comment ref="AW7" authorId="0" shapeId="0" xr:uid="{0E9AADF0-D9EE-4A1D-8C56-5281E8F9182A}">
      <text>
        <r>
          <rPr>
            <b/>
            <sz val="9"/>
            <color rgb="FF000000"/>
            <rFont val="Tahoma"/>
            <family val="2"/>
          </rPr>
          <t>Mohamed Mustafa Diab:</t>
        </r>
        <r>
          <rPr>
            <sz val="9"/>
            <color rgb="FF000000"/>
            <rFont val="Tahoma"/>
            <family val="2"/>
          </rPr>
          <t xml:space="preserve">
</t>
        </r>
        <r>
          <rPr>
            <sz val="9"/>
            <color rgb="FF000000"/>
            <rFont val="Tahoma"/>
            <family val="2"/>
          </rPr>
          <t xml:space="preserve">Fixed, based on COVAX
</t>
        </r>
        <r>
          <rPr>
            <sz val="9"/>
            <color rgb="FF000000"/>
            <rFont val="Tahoma"/>
            <family val="2"/>
          </rPr>
          <t>https://www.gavi.org/news/media-room/100-million-covid-19-vaccine-doses-available-low-and-middle-income-countries-2021</t>
        </r>
      </text>
    </comment>
    <comment ref="AV8" authorId="0" shapeId="0" xr:uid="{1BBB299C-C676-4C56-8AB2-27629C53DAF6}">
      <text>
        <r>
          <rPr>
            <b/>
            <sz val="9"/>
            <color indexed="81"/>
            <rFont val="Tahoma"/>
            <family val="2"/>
          </rPr>
          <t>Mohamed Mustafa Diab:</t>
        </r>
        <r>
          <rPr>
            <sz val="9"/>
            <color indexed="81"/>
            <rFont val="Tahoma"/>
            <family val="2"/>
          </rPr>
          <t xml:space="preserve">
J&amp;J = $10
Astrazeneca= $3.5
Pfizer= $19.54
Moderna= $25-37
Sinopharm= 13.6 (Egypt and Malaysia)-$29</t>
        </r>
      </text>
    </comment>
    <comment ref="AV10" authorId="0" shapeId="0" xr:uid="{4905D126-1727-4D97-B156-8B2BBBD34229}">
      <text>
        <r>
          <rPr>
            <b/>
            <sz val="9"/>
            <color rgb="FF000000"/>
            <rFont val="Tahoma"/>
            <family val="2"/>
          </rPr>
          <t>Mohamed Mustafa Diab:</t>
        </r>
        <r>
          <rPr>
            <sz val="9"/>
            <color rgb="FF000000"/>
            <rFont val="Tahoma"/>
            <family val="2"/>
          </rPr>
          <t xml:space="preserve">
</t>
        </r>
        <r>
          <rPr>
            <sz val="9"/>
            <color rgb="FF000000"/>
            <rFont val="Tahoma"/>
            <family val="2"/>
          </rPr>
          <t xml:space="preserve">Used for LIC and Lower-middle income
</t>
        </r>
        <r>
          <rPr>
            <sz val="9"/>
            <color rgb="FF000000"/>
            <rFont val="Tahoma"/>
            <family val="2"/>
          </rPr>
          <t xml:space="preserve">
</t>
        </r>
        <r>
          <rPr>
            <sz val="9"/>
            <color rgb="FF000000"/>
            <rFont val="Tahoma"/>
            <family val="2"/>
          </rPr>
          <t xml:space="preserve">Source:  Moi et al, The cost of routine immunization outreach in the context of COVID-19: estimates from Tanzania and Indonesia.
</t>
        </r>
        <r>
          <rPr>
            <sz val="9"/>
            <color rgb="FF000000"/>
            <rFont val="Tahoma"/>
            <family val="2"/>
          </rPr>
          <t xml:space="preserve">
</t>
        </r>
        <r>
          <rPr>
            <sz val="9"/>
            <color rgb="FF000000"/>
            <rFont val="Tahoma"/>
            <family val="2"/>
          </rPr>
          <t xml:space="preserve">Assuming medium intensity PPE and IPC defined: 
</t>
        </r>
        <r>
          <rPr>
            <sz val="9"/>
            <color rgb="FF000000"/>
            <rFont val="Tahoma"/>
            <family val="2"/>
          </rPr>
          <t xml:space="preserve">PPE: 1 mask for all outreach team staff per half day session (2 masks for a full day session) ‒1 biohazard waste bag per session/team 
</t>
        </r>
        <r>
          <rPr>
            <sz val="9"/>
            <color rgb="FF000000"/>
            <rFont val="Tahoma"/>
            <family val="2"/>
          </rPr>
          <t xml:space="preserve">
</t>
        </r>
        <r>
          <rPr>
            <sz val="9"/>
            <color rgb="FF000000"/>
            <rFont val="Tahoma"/>
            <family val="2"/>
          </rPr>
          <t>IPC: Simple hand washing stations (2 x 60 L buckets) per site, 2 units of soap per session ‒12 ml of hand sanitizer per beneficiaryiii</t>
        </r>
      </text>
    </comment>
    <comment ref="AV11" authorId="0" shapeId="0" xr:uid="{1F9588B3-F5EE-48B3-A2D9-E8DFCABBEA42}">
      <text>
        <r>
          <rPr>
            <b/>
            <sz val="9"/>
            <color rgb="FF000000"/>
            <rFont val="Tahoma"/>
            <family val="2"/>
          </rPr>
          <t>Mohamed Mustafa Diab:</t>
        </r>
        <r>
          <rPr>
            <sz val="9"/>
            <color rgb="FF000000"/>
            <rFont val="Tahoma"/>
            <family val="2"/>
          </rPr>
          <t xml:space="preserve">
</t>
        </r>
        <r>
          <rPr>
            <sz val="9"/>
            <color rgb="FF000000"/>
            <rFont val="Tahoma"/>
            <family val="2"/>
          </rPr>
          <t>Used for upper middle income</t>
        </r>
      </text>
    </comment>
    <comment ref="Q29" authorId="0" shapeId="0" xr:uid="{278591D2-9402-4B49-88DB-D9714A66752B}">
      <text>
        <r>
          <rPr>
            <b/>
            <sz val="9"/>
            <color rgb="FF000000"/>
            <rFont val="Tahoma"/>
            <family val="2"/>
          </rPr>
          <t>Mohamed Mustafa Diab:</t>
        </r>
        <r>
          <rPr>
            <sz val="9"/>
            <color rgb="FF000000"/>
            <rFont val="Tahoma"/>
            <family val="2"/>
          </rPr>
          <t xml:space="preserve">
</t>
        </r>
        <r>
          <rPr>
            <sz val="9"/>
            <color rgb="FF000000"/>
            <rFont val="Tahoma"/>
            <family val="2"/>
          </rPr>
          <t xml:space="preserve">
</t>
        </r>
        <r>
          <rPr>
            <sz val="9"/>
            <color rgb="FF000000"/>
            <rFont val="Tahoma"/>
            <family val="2"/>
          </rPr>
          <t xml:space="preserve">
</t>
        </r>
        <r>
          <rPr>
            <sz val="9"/>
            <color rgb="FF000000"/>
            <rFont val="Tahoma"/>
            <family val="2"/>
          </rPr>
          <t xml:space="preserve">
</t>
        </r>
        <r>
          <rPr>
            <sz val="9"/>
            <color rgb="FF000000"/>
            <rFont val="Tahoma"/>
            <family val="2"/>
          </rPr>
          <t>2019 Health sector performance report</t>
        </r>
      </text>
    </comment>
    <comment ref="AH49" authorId="0" shapeId="0" xr:uid="{A2021EEB-396C-4B3F-823D-2F1F6B73A763}">
      <text>
        <r>
          <rPr>
            <b/>
            <sz val="9"/>
            <color indexed="81"/>
            <rFont val="Tahoma"/>
            <family val="2"/>
          </rPr>
          <t xml:space="preserve">Mohamed Mustafa Diab:
</t>
        </r>
        <r>
          <rPr>
            <sz val="9"/>
            <color indexed="81"/>
            <rFont val="Tahoma"/>
            <family val="2"/>
          </rPr>
          <t xml:space="preserve">
Not far from this: "Prime Minister Narendra Modi’s administration estimates an all-in cost of about $6-$7 per person in the nation of 1.3 billion, the people said, asking not to be identified as the details are private."
Source: 
https://www.bloomberg.com/news/articles/2020-10-22/india-is-said-to-keep-7-billion-ready-for-vaccine-at-2-a-shot</t>
        </r>
      </text>
    </comment>
    <comment ref="G78" authorId="1" shapeId="0" xr:uid="{05E2A1FB-C95C-8148-9C1A-3B392318193E}">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from world bank database</t>
        </r>
      </text>
    </comment>
    <comment ref="H78" authorId="2" shapeId="0" xr:uid="{F25C24DC-0695-404E-A484-21AD98741629}">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from world bank database</t>
        </r>
      </text>
    </comment>
    <comment ref="I78" authorId="3" shapeId="0" xr:uid="{874CD237-0C17-FF44-9842-98E00D6EBE1C}">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from world bank database</t>
        </r>
      </text>
    </comment>
    <comment ref="J78" authorId="4" shapeId="0" xr:uid="{2D6BE447-2D11-BF49-A858-C33046F43226}">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from world bank database</t>
        </r>
      </text>
    </comment>
    <comment ref="G95" authorId="5" shapeId="0" xr:uid="{8CA30B99-FB3D-C442-BB5E-5025729F68E2}">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from world bank database</t>
        </r>
      </text>
    </comment>
    <comment ref="G114" authorId="6" shapeId="0" xr:uid="{5310AA9F-AC9A-CC47-911C-B75E6E6EBFBA}">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from world bank database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Mohamed Mustafa Diab</author>
    <author>tc={976A0A8D-6961-1541-93CF-7DE01FAC0536}</author>
    <author>tc={6CFF82F5-BF1C-A945-9497-5D06B0279614}</author>
    <author>tc={5C1ABBD2-0229-0C44-9CD4-75F7A0C772DC}</author>
    <author>tc={A6FDBD4B-24E4-264C-9738-63EFCF601737}</author>
    <author>tc={BBB8C5BB-542E-3B42-95F1-8A4C62D68D3C}</author>
    <author>tc={0C491BA3-BCCB-0144-BA86-6F837320F4D1}</author>
    <author>tc={79592A79-E8AD-EB49-93EE-55179B126664}</author>
    <author>tc={DD28AACC-2EB1-3048-81D0-3B48BE9185A1}</author>
    <author>tc={6A28A948-0498-454B-A33D-613D0E21CD11}</author>
    <author>tc={38EE39B8-A24F-924F-B502-B267887F3BEA}</author>
    <author>tc={58F94A7F-9052-CC40-8B2C-05BA17F6D61D}</author>
    <author>tc={1D50E21E-6D89-324B-BFE5-499402329013}</author>
  </authors>
  <commentList>
    <comment ref="B1" authorId="0" shapeId="0" xr:uid="{584F3AFD-7D6F-42C6-BC7E-1A12DB168208}">
      <text>
        <r>
          <rPr>
            <b/>
            <sz val="9"/>
            <color rgb="FF000000"/>
            <rFont val="Tahoma"/>
            <family val="2"/>
          </rPr>
          <t>Mohamed Mustafa Diab:</t>
        </r>
        <r>
          <rPr>
            <sz val="9"/>
            <color rgb="FF000000"/>
            <rFont val="Tahoma"/>
            <family val="2"/>
          </rPr>
          <t xml:space="preserve">
</t>
        </r>
        <r>
          <rPr>
            <sz val="9"/>
            <color rgb="FF000000"/>
            <rFont val="Tahoma"/>
            <family val="2"/>
          </rPr>
          <t>United nations- population division</t>
        </r>
      </text>
    </comment>
    <comment ref="F4" authorId="0" shapeId="0" xr:uid="{2BDDED7B-19FC-470E-88F4-69DA6C1BADC4}">
      <text>
        <r>
          <rPr>
            <b/>
            <sz val="9"/>
            <color rgb="FF000000"/>
            <rFont val="Tahoma"/>
            <family val="2"/>
          </rPr>
          <t>Mohamed Mustafa Diab:</t>
        </r>
        <r>
          <rPr>
            <sz val="9"/>
            <color rgb="FF000000"/>
            <rFont val="Tahoma"/>
            <family val="2"/>
          </rPr>
          <t xml:space="preserve">
</t>
        </r>
        <r>
          <rPr>
            <sz val="9"/>
            <color rgb="FF000000"/>
            <rFont val="Tahoma"/>
            <family val="2"/>
          </rPr>
          <t>2013</t>
        </r>
      </text>
    </comment>
    <comment ref="G4" authorId="0" shapeId="0" xr:uid="{66456FF4-2C01-4948-9690-2529598CD083}">
      <text>
        <r>
          <rPr>
            <b/>
            <sz val="9"/>
            <color rgb="FF000000"/>
            <rFont val="Tahoma"/>
            <family val="2"/>
          </rPr>
          <t>Mohamed Mustafa Diab:</t>
        </r>
        <r>
          <rPr>
            <sz val="9"/>
            <color rgb="FF000000"/>
            <rFont val="Tahoma"/>
            <family val="2"/>
          </rPr>
          <t xml:space="preserve">
</t>
        </r>
        <r>
          <rPr>
            <sz val="9"/>
            <color rgb="FF000000"/>
            <rFont val="Tahoma"/>
            <family val="2"/>
          </rPr>
          <t>2012</t>
        </r>
      </text>
    </comment>
    <comment ref="F30" authorId="1" shapeId="0" xr:uid="{976A0A8D-6961-1541-93CF-7DE01FAC0536}">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2014</t>
        </r>
      </text>
    </comment>
    <comment ref="G30" authorId="2" shapeId="0" xr:uid="{6CFF82F5-BF1C-A945-9497-5D06B0279614}">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2014</t>
        </r>
      </text>
    </comment>
    <comment ref="G52" authorId="3" shapeId="0" xr:uid="{5C1ABBD2-0229-0C44-9CD4-75F7A0C772DC}">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2014</t>
        </r>
      </text>
    </comment>
    <comment ref="E53" authorId="4" shapeId="0" xr:uid="{A6FDBD4B-24E4-264C-9738-63EFCF601737}">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2013</t>
        </r>
      </text>
    </comment>
    <comment ref="F54" authorId="5" shapeId="0" xr:uid="{BBB8C5BB-542E-3B42-95F1-8A4C62D68D3C}">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2018</t>
        </r>
      </text>
    </comment>
    <comment ref="G54" authorId="6" shapeId="0" xr:uid="{0C491BA3-BCCB-0144-BA86-6F837320F4D1}">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2018</t>
        </r>
      </text>
    </comment>
    <comment ref="F57" authorId="7" shapeId="0" xr:uid="{79592A79-E8AD-EB49-93EE-55179B126664}">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2018</t>
        </r>
      </text>
    </comment>
    <comment ref="G57" authorId="8" shapeId="0" xr:uid="{DD28AACC-2EB1-3048-81D0-3B48BE9185A1}">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2018</t>
        </r>
      </text>
    </comment>
    <comment ref="D65" authorId="9" shapeId="0" xr:uid="{6A28A948-0498-454B-A33D-613D0E21CD11}">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2011</t>
        </r>
      </text>
    </comment>
    <comment ref="G78" authorId="10" shapeId="0" xr:uid="{38EE39B8-A24F-924F-B502-B267887F3BEA}">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2012</t>
        </r>
      </text>
    </comment>
    <comment ref="G80" authorId="11" shapeId="0" xr:uid="{58F94A7F-9052-CC40-8B2C-05BA17F6D61D}">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2016</t>
        </r>
      </text>
    </comment>
    <comment ref="G103" authorId="12" shapeId="0" xr:uid="{1D50E21E-6D89-324B-BFE5-499402329013}">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1999</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Mohamed Mustafa Diab</author>
  </authors>
  <commentList>
    <comment ref="A1" authorId="0" shapeId="0" xr:uid="{9B78F066-E09D-4607-9786-D9D555371612}">
      <text>
        <r>
          <rPr>
            <b/>
            <sz val="9"/>
            <color rgb="FF000000"/>
            <rFont val="Tahoma"/>
            <family val="2"/>
          </rPr>
          <t>Mohamed Mustafa Diab:</t>
        </r>
        <r>
          <rPr>
            <sz val="9"/>
            <color rgb="FF000000"/>
            <rFont val="Tahoma"/>
            <family val="2"/>
          </rPr>
          <t xml:space="preserve">
</t>
        </r>
        <r>
          <rPr>
            <sz val="9"/>
            <color rgb="FF000000"/>
            <rFont val="Tahoma"/>
            <family val="2"/>
          </rPr>
          <t xml:space="preserve">
</t>
        </r>
        <r>
          <rPr>
            <sz val="9"/>
            <color rgb="FF000000"/>
            <rFont val="Tahoma"/>
            <family val="2"/>
          </rPr>
          <t>Portnoy et al. " we extracted these data as independent observations and excluded the total vaccine delivery cost per dose. “Supply chain” includes costs for cold chain equipment, vehicles, transport, and fuel; “other service delivery” includes costs for program man-agement (i.e., supervision and monitoring), training, social mobilization, and disease surveillance"</t>
        </r>
      </text>
    </comment>
  </commentList>
</comments>
</file>

<file path=xl/sharedStrings.xml><?xml version="1.0" encoding="utf-8"?>
<sst xmlns="http://schemas.openxmlformats.org/spreadsheetml/2006/main" count="3119" uniqueCount="782">
  <si>
    <t>Country</t>
  </si>
  <si>
    <t>Total population</t>
  </si>
  <si>
    <t>Under 5</t>
  </si>
  <si>
    <t>65+</t>
  </si>
  <si>
    <t>High risk population %</t>
  </si>
  <si>
    <t># of health professionals</t>
  </si>
  <si>
    <t>Assumptions</t>
  </si>
  <si>
    <t>Millions</t>
  </si>
  <si>
    <t>Afghanistan</t>
  </si>
  <si>
    <t>Assumption</t>
  </si>
  <si>
    <t>Value</t>
  </si>
  <si>
    <t>Source</t>
  </si>
  <si>
    <t>Burkina Faso</t>
  </si>
  <si>
    <t>Burundi</t>
  </si>
  <si>
    <t>Bartsch, Sarah M., et al. "Vaccine efficacy needed for a COVID-19 coronavirus vaccine to prevent or stop an epidemic as the sole intervention." American journal of preventive medicine 59.4 (2020): 493-503.</t>
  </si>
  <si>
    <t>Chad</t>
  </si>
  <si>
    <t>% to be covered by COVAX</t>
  </si>
  <si>
    <t>https://www.gavi.org/news/media-room/100-million-covid-19-vaccine-doses-available-low-and-middle-income-countries-2021</t>
  </si>
  <si>
    <t>Democratic Republic of the Congo</t>
  </si>
  <si>
    <t>Number of doses (shots) needed</t>
  </si>
  <si>
    <t>https://www.pfizer.com/news/press-release/press-release-detail/pfizer-and-biontech-conclude-phase-3-study-covid-19-vaccine</t>
  </si>
  <si>
    <t>Ethiopia</t>
  </si>
  <si>
    <t>Guinea</t>
  </si>
  <si>
    <t>Haiti</t>
  </si>
  <si>
    <t>Liberia</t>
  </si>
  <si>
    <t>Madagascar</t>
  </si>
  <si>
    <t>Malawi</t>
  </si>
  <si>
    <t>Mali</t>
  </si>
  <si>
    <t>Mozambique</t>
  </si>
  <si>
    <t>Niger</t>
  </si>
  <si>
    <t>Rwanda</t>
  </si>
  <si>
    <t>Somalia</t>
  </si>
  <si>
    <t>South Sudan</t>
  </si>
  <si>
    <t>Sudan</t>
  </si>
  <si>
    <t>Tajikistan</t>
  </si>
  <si>
    <t>Uganda</t>
  </si>
  <si>
    <t>All</t>
  </si>
  <si>
    <t>Year</t>
  </si>
  <si>
    <t>Medical doctors (per 10 000 population)</t>
  </si>
  <si>
    <t>Nursing and midwifery personnel (per 10 000 population)</t>
  </si>
  <si>
    <t>Dentists (per 10 000 population)</t>
  </si>
  <si>
    <t>Pharmacists  (per 10 000 population)</t>
  </si>
  <si>
    <t>MDs_Total</t>
  </si>
  <si>
    <t>Nurses/midwives_Total</t>
  </si>
  <si>
    <t>Dentists_Total</t>
  </si>
  <si>
    <t>Pharmacists_Total</t>
  </si>
  <si>
    <r>
      <t>World Bank Income Level</t>
    </r>
    <r>
      <rPr>
        <b/>
        <vertAlign val="superscript"/>
        <sz val="10"/>
        <rFont val="Times New Roman"/>
        <family val="1"/>
      </rPr>
      <t>a</t>
    </r>
    <r>
      <rPr>
        <b/>
        <sz val="10"/>
        <rFont val="Times New Roman"/>
        <family val="1"/>
      </rPr>
      <t xml:space="preserve"> [10]</t>
    </r>
  </si>
  <si>
    <t>WHO Region</t>
  </si>
  <si>
    <t xml:space="preserve">GDP per capita </t>
  </si>
  <si>
    <t>Population [11]</t>
  </si>
  <si>
    <t>DTP3 Coverage [12]</t>
  </si>
  <si>
    <r>
      <t>Number of Doses in Schedule</t>
    </r>
    <r>
      <rPr>
        <b/>
        <vertAlign val="superscript"/>
        <sz val="10"/>
        <rFont val="Times New Roman"/>
        <family val="1"/>
      </rPr>
      <t>b</t>
    </r>
  </si>
  <si>
    <t>Predicted Economic Delivery Cost per Dose for Childhood Vaccines</t>
  </si>
  <si>
    <t>(2018 US$) [11]</t>
  </si>
  <si>
    <t>LIC</t>
  </si>
  <si>
    <t>EMR</t>
  </si>
  <si>
    <t>Albania</t>
  </si>
  <si>
    <t>UMIC</t>
  </si>
  <si>
    <t>EUR</t>
  </si>
  <si>
    <t>$6.47 ($2.90–12.78)</t>
  </si>
  <si>
    <t>Algeria</t>
  </si>
  <si>
    <t>AFR</t>
  </si>
  <si>
    <t>$2.82 ($0.89–6.82)</t>
  </si>
  <si>
    <t>Angola</t>
  </si>
  <si>
    <t>$1.05 ($0.24–3.13)</t>
  </si>
  <si>
    <t>Argentina</t>
  </si>
  <si>
    <t>AMR</t>
  </si>
  <si>
    <t>$3.18 ($0.85–8.55)</t>
  </si>
  <si>
    <t>Armenia</t>
  </si>
  <si>
    <t>LMIC</t>
  </si>
  <si>
    <t>$4.86 ($2.20–9.59)</t>
  </si>
  <si>
    <t>Azerbaijan</t>
  </si>
  <si>
    <t>$4.27 ($1.81–8.65)</t>
  </si>
  <si>
    <t>Bangladesh</t>
  </si>
  <si>
    <t>SEAR</t>
  </si>
  <si>
    <t>$2.05 ($0.65–5.04)</t>
  </si>
  <si>
    <t>Belarus</t>
  </si>
  <si>
    <t>$4.91 ($2.18–9.72)</t>
  </si>
  <si>
    <t>Belize</t>
  </si>
  <si>
    <t>$9.28 ($3.71–20.10)</t>
  </si>
  <si>
    <t>Benin</t>
  </si>
  <si>
    <t>$1.47 ($0.52–3.38)</t>
  </si>
  <si>
    <t>Bhutan</t>
  </si>
  <si>
    <t>$7.33 ($3.15–14.97)</t>
  </si>
  <si>
    <t>Bolivia</t>
  </si>
  <si>
    <t>$2.64 ($1.00–5.81)</t>
  </si>
  <si>
    <t>Bosnia and Herzegovina</t>
  </si>
  <si>
    <t>$2.93 ($0.95–7.21)</t>
  </si>
  <si>
    <t>Botswana</t>
  </si>
  <si>
    <t>$6.82 ($2.98–13.85)</t>
  </si>
  <si>
    <t>Brazil</t>
  </si>
  <si>
    <t>$1.92 ($0.48–5.38)</t>
  </si>
  <si>
    <t>Bulgaria</t>
  </si>
  <si>
    <t>$4.97 ($2.07–10.56)</t>
  </si>
  <si>
    <t>$1.99 ($0.74–4.44)</t>
  </si>
  <si>
    <t>$1.77 ($0.55–4.37)</t>
  </si>
  <si>
    <t>Cabo Verde</t>
  </si>
  <si>
    <t>$8.35 ($3.61–16.83)</t>
  </si>
  <si>
    <t>Cambodia</t>
  </si>
  <si>
    <t>WPR</t>
  </si>
  <si>
    <t>$2.58 ($1.06–5.36)</t>
  </si>
  <si>
    <t>Cameroon</t>
  </si>
  <si>
    <t>$1.55 ($0.53–3.61)</t>
  </si>
  <si>
    <t>Central African Republic</t>
  </si>
  <si>
    <t>$0.69 ($0.12–2.29)</t>
  </si>
  <si>
    <t>$0.51 ($0.08–1.80)</t>
  </si>
  <si>
    <t>China</t>
  </si>
  <si>
    <t>$2.14 ($0.55–5.85)</t>
  </si>
  <si>
    <t>Colombia</t>
  </si>
  <si>
    <t>$3.02 ($1.11–6.66)</t>
  </si>
  <si>
    <t>Comoros</t>
  </si>
  <si>
    <t>$4.75 ($1.99–9.77)</t>
  </si>
  <si>
    <t>Congo</t>
  </si>
  <si>
    <t>$2.11 ($0.77–4.73)</t>
  </si>
  <si>
    <t>Congo, Democratic Republic of the</t>
  </si>
  <si>
    <t>$1.01 ($0.32–2.47)</t>
  </si>
  <si>
    <t>Costa Rica</t>
  </si>
  <si>
    <t>$6.23 ($2.48–13.57)</t>
  </si>
  <si>
    <t>Côte d'Ivoire</t>
  </si>
  <si>
    <t>$1.79 ($0.65–4.07)</t>
  </si>
  <si>
    <t>Cuba</t>
  </si>
  <si>
    <t>$5.40 ($2.34–10.84)</t>
  </si>
  <si>
    <t>Djibouti</t>
  </si>
  <si>
    <t>$4.02 ($1.66–8.38)</t>
  </si>
  <si>
    <t>Dominica</t>
  </si>
  <si>
    <t>$14.52 ($4.42–36.62)</t>
  </si>
  <si>
    <t>Dominican Republic</t>
  </si>
  <si>
    <t>$4.57 ($1.91–9.52)</t>
  </si>
  <si>
    <t>Ecuador</t>
  </si>
  <si>
    <t>$3.03 ($1.09–6.91)</t>
  </si>
  <si>
    <t>Egypt</t>
  </si>
  <si>
    <t>$2.25 ($0.79–5.09)</t>
  </si>
  <si>
    <t>El Salvador</t>
  </si>
  <si>
    <t>$2.86 ($1.08–6.37)</t>
  </si>
  <si>
    <t>Equatorial Guinea</t>
  </si>
  <si>
    <t>$1.40 ($0.09–6.76)</t>
  </si>
  <si>
    <t>Eritrea</t>
  </si>
  <si>
    <t>$3.48 ($1.14–8.52)</t>
  </si>
  <si>
    <t>$0.78 ($0.22–2.03)</t>
  </si>
  <si>
    <t>Fiji</t>
  </si>
  <si>
    <t>$8.98 ($3.90–18.34)</t>
  </si>
  <si>
    <t>Gabon</t>
  </si>
  <si>
    <t>$3.28 ($0.89–8.85)</t>
  </si>
  <si>
    <t>Gambia</t>
  </si>
  <si>
    <t>$3.51 ($1.12–8.68)</t>
  </si>
  <si>
    <t>Georgia</t>
  </si>
  <si>
    <t>$4.77 ($2.12–9.54)</t>
  </si>
  <si>
    <t>Ghana</t>
  </si>
  <si>
    <t>$3.04 ($0.90–7.94)</t>
  </si>
  <si>
    <t>Grenada</t>
  </si>
  <si>
    <t>$15.56 ($5.08–38.42)</t>
  </si>
  <si>
    <t>Guatemala</t>
  </si>
  <si>
    <t>$2.81 ($1.09–6.08)</t>
  </si>
  <si>
    <t>$0.64 ($0.09–2.37)</t>
  </si>
  <si>
    <t>Guinea-Bissau</t>
  </si>
  <si>
    <t>$3.09 ($1.21–6.56)</t>
  </si>
  <si>
    <t>Guyana</t>
  </si>
  <si>
    <t>$7.41 ($3.26–14.9)</t>
  </si>
  <si>
    <t>$1.04 ($0.29–2.74)</t>
  </si>
  <si>
    <t>Honduras</t>
  </si>
  <si>
    <t>$3.08 ($1.31–6.29)</t>
  </si>
  <si>
    <t>India</t>
  </si>
  <si>
    <t>$1.05 ($0.25–2.96)</t>
  </si>
  <si>
    <t>Indonesia</t>
  </si>
  <si>
    <t>$1.30 ($0.31–3.71)</t>
  </si>
  <si>
    <t>Iran</t>
  </si>
  <si>
    <t>$3.13 ($1.21–6.68)</t>
  </si>
  <si>
    <t>Iraq</t>
  </si>
  <si>
    <t>$2.43 ($0.82–5.66)</t>
  </si>
  <si>
    <t>Jamaica</t>
  </si>
  <si>
    <t>$6.07 ($2.8–11.72)</t>
  </si>
  <si>
    <t>Jordan</t>
  </si>
  <si>
    <t>$4.28 ($1.84–8.6)</t>
  </si>
  <si>
    <t>Kazakhstan</t>
  </si>
  <si>
    <t>$5.05 ($1.87–11.09)</t>
  </si>
  <si>
    <t>Kenya</t>
  </si>
  <si>
    <t>$2.11 ($0.78–4.69)</t>
  </si>
  <si>
    <t>Kiribati</t>
  </si>
  <si>
    <t>$9.19 ($2.70–23.06)</t>
  </si>
  <si>
    <t>Korea, Democratic People’s Republic of</t>
  </si>
  <si>
    <t>$2.56 ($0.80–6.39)</t>
  </si>
  <si>
    <t>Kyrgyz Republic</t>
  </si>
  <si>
    <t>$3.24 ($1.26–7.08)</t>
  </si>
  <si>
    <t>Lao People’s Democratic Republic</t>
  </si>
  <si>
    <t>$1.72 ($0.52–4.41)</t>
  </si>
  <si>
    <t>Lebanon</t>
  </si>
  <si>
    <t>$3.79 ($1.29–9.00)</t>
  </si>
  <si>
    <t>Lesotho</t>
  </si>
  <si>
    <t>$4.02 ($1.66–8.45)</t>
  </si>
  <si>
    <t>$2.12 ($0.80–4.62)</t>
  </si>
  <si>
    <t>Libya</t>
  </si>
  <si>
    <t>$5.61 ($2.33–11.51)</t>
  </si>
  <si>
    <t>Macedonia, North</t>
  </si>
  <si>
    <t>$5.61 ($2.45–11.35)</t>
  </si>
  <si>
    <t>$1.02 ($0.32–2.49)</t>
  </si>
  <si>
    <t>$1.87 ($0.52–4.98)</t>
  </si>
  <si>
    <t>Malaysia</t>
  </si>
  <si>
    <t>$4.92 ($1.70–11.24)</t>
  </si>
  <si>
    <t>Maldives</t>
  </si>
  <si>
    <t>$11.66 ($4.73–25.04)</t>
  </si>
  <si>
    <t>$1.13 ($0.36–2.76)</t>
  </si>
  <si>
    <t>Marshall Islands</t>
  </si>
  <si>
    <t>$8.37 ($2.50–21.18)</t>
  </si>
  <si>
    <t>Mauritania</t>
  </si>
  <si>
    <t>$2.30 ($0.79–5.37)</t>
  </si>
  <si>
    <t>Mauritius</t>
  </si>
  <si>
    <t>$9.06 ($3.67–19.78)</t>
  </si>
  <si>
    <t>Mexico</t>
  </si>
  <si>
    <t>$2.52 ($0.72–6.53)</t>
  </si>
  <si>
    <t>Micronesia</t>
  </si>
  <si>
    <t>$5.66 ($1.71–14.12)</t>
  </si>
  <si>
    <t>Moldova, Republic of</t>
  </si>
  <si>
    <t>$4.53 ($1.98–9.01)</t>
  </si>
  <si>
    <t>Mongolia</t>
  </si>
  <si>
    <t>$6.03 ($2.67–11.87)</t>
  </si>
  <si>
    <t>Montenegro</t>
  </si>
  <si>
    <t>$7.34 ($2.51–17.56)</t>
  </si>
  <si>
    <t>Morocco</t>
  </si>
  <si>
    <t>$3.35 ($1.32–7.03)</t>
  </si>
  <si>
    <t>$1.17 ($0.39–2.78)</t>
  </si>
  <si>
    <t>Myanmar</t>
  </si>
  <si>
    <t>$1.85 ($0.68–4.19)</t>
  </si>
  <si>
    <t>Namibia</t>
  </si>
  <si>
    <t>$5.12 ($2.12–10.76)</t>
  </si>
  <si>
    <t>Nepal</t>
  </si>
  <si>
    <t>$2.00 ($0.79–4.3)</t>
  </si>
  <si>
    <t>Nicaragua</t>
  </si>
  <si>
    <t>$4.16 ($1.56–9.38)</t>
  </si>
  <si>
    <t>$1.16 ($0.37–2.77)</t>
  </si>
  <si>
    <t>Nigeria</t>
  </si>
  <si>
    <t>$0.62 ($0.11–2.05)</t>
  </si>
  <si>
    <t>Pakistan</t>
  </si>
  <si>
    <t>$0.90 ($0.24–2.41)</t>
  </si>
  <si>
    <t>Palau</t>
  </si>
  <si>
    <t>$27.17 ($7.10–75.69)</t>
  </si>
  <si>
    <t>Panama</t>
  </si>
  <si>
    <t>$5.94 ($1.96–14.51)</t>
  </si>
  <si>
    <t>Papua New Guinea</t>
  </si>
  <si>
    <t>$1.36 ($0.35–3.78)</t>
  </si>
  <si>
    <t>Paraguay</t>
  </si>
  <si>
    <t>$3.94 ($1.56–8.45)</t>
  </si>
  <si>
    <t>Peru</t>
  </si>
  <si>
    <t>$2.67 ($0.87–6.43)</t>
  </si>
  <si>
    <t>Philippines</t>
  </si>
  <si>
    <t>$0.96 ($0.22–2.86)</t>
  </si>
  <si>
    <t>Romania</t>
  </si>
  <si>
    <t>$3.78 ($1.13–9.5)</t>
  </si>
  <si>
    <t>Russian Federation</t>
  </si>
  <si>
    <t>$3.52 ($0.9–9.34)</t>
  </si>
  <si>
    <t>$2.75 ($1.07–5.94)</t>
  </si>
  <si>
    <t>Samoa</t>
  </si>
  <si>
    <t>$1.95 ($0.19–8.07)</t>
  </si>
  <si>
    <t>São Tomé and Principe</t>
  </si>
  <si>
    <t>$8.13 ($3.17–17.51)</t>
  </si>
  <si>
    <t>Senegal</t>
  </si>
  <si>
    <t>$1.88 ($0.65–4.36)</t>
  </si>
  <si>
    <t>Serbia</t>
  </si>
  <si>
    <t>$5.28 ($2.13–11.21)</t>
  </si>
  <si>
    <t>Sierra Leone</t>
  </si>
  <si>
    <t>$2.21 ($0.81–4.87)</t>
  </si>
  <si>
    <t>Solomon Islands</t>
  </si>
  <si>
    <t>$4.64 ($1.71–10.34)</t>
  </si>
  <si>
    <t>$0.48 ($0.07–1.72)</t>
  </si>
  <si>
    <t>South Africa</t>
  </si>
  <si>
    <t>$1.75 ($0.44–4.91)</t>
  </si>
  <si>
    <t>$0.67 ($0.13–2.13)</t>
  </si>
  <si>
    <t>Sri Lanka</t>
  </si>
  <si>
    <t>$4.06 ($1.52–8.88)</t>
  </si>
  <si>
    <t>St. Lucia</t>
  </si>
  <si>
    <t>$13.25 ($4.85–30.47)</t>
  </si>
  <si>
    <t>St. Vincent and the Grenadines</t>
  </si>
  <si>
    <t>$14.52 ($5.36–33.03)</t>
  </si>
  <si>
    <t>$1.98 ($0.72–4.42)</t>
  </si>
  <si>
    <t>Suriname</t>
  </si>
  <si>
    <t>$8.56 ($3.65–17.66)</t>
  </si>
  <si>
    <t>Swaziland</t>
  </si>
  <si>
    <t>$5.68 ($2.44–11.58)</t>
  </si>
  <si>
    <t>Syrian Arab Republic</t>
  </si>
  <si>
    <t>$0.75 ($0.13–2.53)</t>
  </si>
  <si>
    <t>$2.89 ($1.14–6.16)</t>
  </si>
  <si>
    <t>Tanzania, United Republic of</t>
  </si>
  <si>
    <t>$2.23 ($0.8–5.07)</t>
  </si>
  <si>
    <t>Thailand</t>
  </si>
  <si>
    <t>$3.60 ($1.03–9.06)</t>
  </si>
  <si>
    <t>Timor-Leste</t>
  </si>
  <si>
    <t>$3.67 ($1.51–7.61)</t>
  </si>
  <si>
    <t>Togo</t>
  </si>
  <si>
    <t>$2.17 ($0.84–4.67)</t>
  </si>
  <si>
    <t>Tonga</t>
  </si>
  <si>
    <t>$7.68 ($2.53–18.28)</t>
  </si>
  <si>
    <t>Tunisia</t>
  </si>
  <si>
    <t>$4.09 ($1.7–8.39)</t>
  </si>
  <si>
    <t>Turkey</t>
  </si>
  <si>
    <t>$3.93 ($1.01–10.49)</t>
  </si>
  <si>
    <t>Turkmenistan</t>
  </si>
  <si>
    <t>$6.19 ($2.44–13.10)</t>
  </si>
  <si>
    <t>Tuvalu</t>
  </si>
  <si>
    <t>$16.18 ($4.42–43.19)</t>
  </si>
  <si>
    <t>$1.79 ($0.60–4.17)</t>
  </si>
  <si>
    <t>Ukraine</t>
  </si>
  <si>
    <t>$0.78 ($0.13–2.68)</t>
  </si>
  <si>
    <t>Uzbekistan</t>
  </si>
  <si>
    <t>$2.74 ($1.05–5.94)</t>
  </si>
  <si>
    <t>Vanuatu</t>
  </si>
  <si>
    <t>$6.08 ($2.38–13.25)</t>
  </si>
  <si>
    <t>Venezuela</t>
  </si>
  <si>
    <t>$1.89 ($0.26–6.84)</t>
  </si>
  <si>
    <t>Vietnam</t>
  </si>
  <si>
    <t>$1.22 ($0.36–3.12)</t>
  </si>
  <si>
    <t>Yemen</t>
  </si>
  <si>
    <t>$0.89 ($0.25–2.40)</t>
  </si>
  <si>
    <t>Zambia</t>
  </si>
  <si>
    <t>$2.40 ($0.98–5.00)</t>
  </si>
  <si>
    <t>Zimbabwe</t>
  </si>
  <si>
    <t>$2.65 ($1.07–5.58)</t>
  </si>
  <si>
    <t>Predicted Financial Delivery Cost per Dose for Childhood Vaccines</t>
  </si>
  <si>
    <t>$0.81 ($0.20–2.25)</t>
  </si>
  <si>
    <t>$6.89 ($3.08–14.02)</t>
  </si>
  <si>
    <t>$3.01 ($0.92–7.48)</t>
  </si>
  <si>
    <t>$1.15 ($0.24–3.64)</t>
  </si>
  <si>
    <t>$3.42 ($0.88–9.65)</t>
  </si>
  <si>
    <t>$5.19 ($2.26–10.60)</t>
  </si>
  <si>
    <t>$4.56 ($1.87–9.52)</t>
  </si>
  <si>
    <t>$2.18 ($0.68–5.31)</t>
  </si>
  <si>
    <t>$5.23 ($2.27–10.78)</t>
  </si>
  <si>
    <t>$9.90 ($3.86–21.75)</t>
  </si>
  <si>
    <t>$1.58 ($0.53–3.80)</t>
  </si>
  <si>
    <t>$7.80 ($3.33–16.33)</t>
  </si>
  <si>
    <t>$2.84 ($1.02–6.53)</t>
  </si>
  <si>
    <t>$3.17 ($0.94–8.31)</t>
  </si>
  <si>
    <t>$7.28 ($3.11–15.46)</t>
  </si>
  <si>
    <t>$2.07 ($0.49–5.99)</t>
  </si>
  <si>
    <t>$5.32 ($2.12–11.79)</t>
  </si>
  <si>
    <t>$2.12 ($0.76–4.80)</t>
  </si>
  <si>
    <t>$1.87 ($0.57–4.68)</t>
  </si>
  <si>
    <t>$8.87 ($3.84–18.24)</t>
  </si>
  <si>
    <t>$2.75 ($1.10–5.84)</t>
  </si>
  <si>
    <t>$1.66 ($0.53–4.01)</t>
  </si>
  <si>
    <t>$0.76 ($0.12–2.59)</t>
  </si>
  <si>
    <t>$0.55 ($0.08–2.06)</t>
  </si>
  <si>
    <t>$2.28 ($0.58–6.36)</t>
  </si>
  <si>
    <t>$3.23 ($1.14–7.44)</t>
  </si>
  <si>
    <t>$5.06 ($2.07–10.59)</t>
  </si>
  <si>
    <t>$2.28 ($0.78–5.40)</t>
  </si>
  <si>
    <t>$1.08 ($0.33–2.72)</t>
  </si>
  <si>
    <t>$6.67 ($2.52–15.13)</t>
  </si>
  <si>
    <t>$1.91 ($0.66–4.53)</t>
  </si>
  <si>
    <t>$5.76 ($2.43–11.99)</t>
  </si>
  <si>
    <t>$4.30 ($1.65–9.42)</t>
  </si>
  <si>
    <t>$15.51 ($4.60–40.43)</t>
  </si>
  <si>
    <t>$4.88 ($1.97–10.68)</t>
  </si>
  <si>
    <t>$3.26 ($1.11–7.82)</t>
  </si>
  <si>
    <t>$2.39 ($0.82–5.58)</t>
  </si>
  <si>
    <t>$3.08 ($1.09–7.21)</t>
  </si>
  <si>
    <t>$1.58 ($0.09–7.91)</t>
  </si>
  <si>
    <t>$3.69 ($1.18–9.02)</t>
  </si>
  <si>
    <t>$0.84 ($0.23–2.25)</t>
  </si>
  <si>
    <t>$9.56 ($4.07–19.83)</t>
  </si>
  <si>
    <t>$3.55 ($0.88–10.09)</t>
  </si>
  <si>
    <t>$3.72 ($1.14–9.22)</t>
  </si>
  <si>
    <t>$5.09 ($2.20–10.70)</t>
  </si>
  <si>
    <t>$3.23 ($0.94–8.56)</t>
  </si>
  <si>
    <t>$16.64 ($5.31–41.64)</t>
  </si>
  <si>
    <t>$3.01 ($1.12–6.81)</t>
  </si>
  <si>
    <t>$0.70 ($0.08–2.67)</t>
  </si>
  <si>
    <t>$3.29 ($1.24–7.12)</t>
  </si>
  <si>
    <t>$7.90 ($3.41–16.32)</t>
  </si>
  <si>
    <t>$1.12 ($0.29–3.05)</t>
  </si>
  <si>
    <t>$3.29 ($1.36–6.90)</t>
  </si>
  <si>
    <t>$1.12 ($0.26–3.22)</t>
  </si>
  <si>
    <t>$1.40 ($0.32–4.16)</t>
  </si>
  <si>
    <t>$3.33 ($1.26–7.45)</t>
  </si>
  <si>
    <t>$2.61 ($0.84–6.40)</t>
  </si>
  <si>
    <t>$6.46 ($2.93–13.05)</t>
  </si>
  <si>
    <t>$4.56 ($1.9–9.39)</t>
  </si>
  <si>
    <t>$5.39 ($1.96–12.33)</t>
  </si>
  <si>
    <t>$2.24 ($0.81–5.12)</t>
  </si>
  <si>
    <t>$9.77 ($2.85–24.81)</t>
  </si>
  <si>
    <t>$2.71 ($0.85–6.84)</t>
  </si>
  <si>
    <t>$3.45 ($1.30–7.65)</t>
  </si>
  <si>
    <t>$1.87 ($0.52–5.05)</t>
  </si>
  <si>
    <t>$4.08 ($1.31–10.27)</t>
  </si>
  <si>
    <t>$4.28 ($1.73–9.05)</t>
  </si>
  <si>
    <t>$2.26 ($0.82–5.08)</t>
  </si>
  <si>
    <t>$5.98 ($2.41–12.91)</t>
  </si>
  <si>
    <t>$6.00 ($2.53–12.80)</t>
  </si>
  <si>
    <t>$1.09 ($0.32–2.77)</t>
  </si>
  <si>
    <t>$1.99 ($0.55–5.26)</t>
  </si>
  <si>
    <t>$5.25 ($1.79–12.44)</t>
  </si>
  <si>
    <t>$12.43 ($4.96–27.26)</t>
  </si>
  <si>
    <t>$1.22 ($0.37–3.11)</t>
  </si>
  <si>
    <t>$8.99 ($2.52–23.21)</t>
  </si>
  <si>
    <t>$2.46 ($0.81–5.88)</t>
  </si>
  <si>
    <t>$9.68 ($3.85–21.68)</t>
  </si>
  <si>
    <t>$2.71 ($0.74–7.30)</t>
  </si>
  <si>
    <t>$6.10 ($1.72–15.82)</t>
  </si>
  <si>
    <t>$4.83 ($2.06–9.91)</t>
  </si>
  <si>
    <t>$6.41 ($2.83–12.99)</t>
  </si>
  <si>
    <t>$7.88 ($2.57–19.57)</t>
  </si>
  <si>
    <t>$3.55 ($1.41–7.60)</t>
  </si>
  <si>
    <t>$1.25 ($0.40–3.06)</t>
  </si>
  <si>
    <t>$1.97 ($0.70–4.54)</t>
  </si>
  <si>
    <t>$5.48 ($2.15–11.99)</t>
  </si>
  <si>
    <t>$2.12 ($0.81–4.61)</t>
  </si>
  <si>
    <t>$4.42 ($1.62–10.12)</t>
  </si>
  <si>
    <t>$1.24 ($0.38–3.08)</t>
  </si>
  <si>
    <t>$0.67 ($0.11–2.34)</t>
  </si>
  <si>
    <t>$0.96 ($0.25–2.70)</t>
  </si>
  <si>
    <t>$29.11 ($7.31–82.56)</t>
  </si>
  <si>
    <t>$6.39 ($1.99–16.34)</t>
  </si>
  <si>
    <t>$1.48 ($0.35–4.39)</t>
  </si>
  <si>
    <t>$4.22 ($1.6–9.47)</t>
  </si>
  <si>
    <t>$2.87 ($0.90–7.21)</t>
  </si>
  <si>
    <t>$1.04 ($0.22–3.23)</t>
  </si>
  <si>
    <t>$4.06 ($1.17–10.82)</t>
  </si>
  <si>
    <t>$3.75 ($0.95–10.18)</t>
  </si>
  <si>
    <t>$2.91 ($1.13–6.26)</t>
  </si>
  <si>
    <t>$2.17 ($0.19–9.41)</t>
  </si>
  <si>
    <t>$8.64 ($3.33–18.85)</t>
  </si>
  <si>
    <t>$2.01 ($0.67–4.83)</t>
  </si>
  <si>
    <t>$5.63 ($2.25–12.42)</t>
  </si>
  <si>
    <t>$2.34 ($0.85–5.29)</t>
  </si>
  <si>
    <t>$4.96 ($1.76–11.49)</t>
  </si>
  <si>
    <t>$0.52 ($0.07–1.96)</t>
  </si>
  <si>
    <t>$1.90 ($0.44–5.54)</t>
  </si>
  <si>
    <t>$0.73 ($0.13–2.46)</t>
  </si>
  <si>
    <t>$4.31 ($1.60–9.52)</t>
  </si>
  <si>
    <t>$14.16 ($4.95–33.15)</t>
  </si>
  <si>
    <t>$15.48 ($5.48–35.96)</t>
  </si>
  <si>
    <t>$2.10 ($0.75–4.82)</t>
  </si>
  <si>
    <t>$9.13 ($3.83–19.41)</t>
  </si>
  <si>
    <t>$6.07 ($2.49–12.86)</t>
  </si>
  <si>
    <t>$0.83 ($0.13–2.94)</t>
  </si>
  <si>
    <t>$3.06 ($1.20–6.52)</t>
  </si>
  <si>
    <t>$2.36 ($0.85–5.38)</t>
  </si>
  <si>
    <t>$3.84 ($1.09–9.89)</t>
  </si>
  <si>
    <t>$3.93 ($1.53–8.56)</t>
  </si>
  <si>
    <t>$2.30 ($0.86–5.08)</t>
  </si>
  <si>
    <t>$8.26 ($2.57–20.26)</t>
  </si>
  <si>
    <t>$4.35 ($1.78–9.12)</t>
  </si>
  <si>
    <t>$4.19 ($1.07–11.32)</t>
  </si>
  <si>
    <t>$6.59 ($2.54–14.41)</t>
  </si>
  <si>
    <t>$17.30 ($4.50–46.31)</t>
  </si>
  <si>
    <t>$1.90 ($0.63–4.50)</t>
  </si>
  <si>
    <t>$0.86 ($0.13–3.07)</t>
  </si>
  <si>
    <t>$2.91 ($1.11–6.40)</t>
  </si>
  <si>
    <t>$6.52 ($2.40–14.52)</t>
  </si>
  <si>
    <t>$2.07 ($0.26–7.86)</t>
  </si>
  <si>
    <t>$1.31 ($0.37–3.51)</t>
  </si>
  <si>
    <t>$0.97 ($0.25–2.71)</t>
  </si>
  <si>
    <t>$2.55 ($1.00–5.49)</t>
  </si>
  <si>
    <t>$2.82 ($1.11–6.12)</t>
  </si>
  <si>
    <t>Input</t>
  </si>
  <si>
    <t>Link</t>
  </si>
  <si>
    <t>Population</t>
  </si>
  <si>
    <t>United nation- population division</t>
  </si>
  <si>
    <t>https://population.un.org/wpp2019/Download/Standard/Interpolated/</t>
  </si>
  <si>
    <t>Population at increased risk and at high risk</t>
  </si>
  <si>
    <t>Clark et al. 2020</t>
  </si>
  <si>
    <t>https://www.thelancet.com/journals/langlo/article/PIIS2214-109X(20)30264-3/fulltext#section-3d6acba1-acea-4be2-8dc9-b7e14e5b6583</t>
  </si>
  <si>
    <t>Vaccine price per dose</t>
  </si>
  <si>
    <t>GAVI</t>
  </si>
  <si>
    <t>Vaccine delivery cost per dose</t>
  </si>
  <si>
    <t>Immunization Economics (Portony et al.) Appendix</t>
  </si>
  <si>
    <t>Number of doses (Shots) needed</t>
  </si>
  <si>
    <t>Pfizer</t>
  </si>
  <si>
    <t>Health workers</t>
  </si>
  <si>
    <t>Humdata</t>
  </si>
  <si>
    <t>https://data.humdata.org/dataset/who-data-for-burundi/resource/7b65faed-142c-45a7-b9f2-6443c6c887d0</t>
  </si>
  <si>
    <t>Undata</t>
  </si>
  <si>
    <t>http://data.un.org/Data.aspx?q=dentistry&amp;d=WHO&amp;f=MEASURE_CODE%3AHRH_21</t>
  </si>
  <si>
    <t>WHO GHO</t>
  </si>
  <si>
    <t>https://apps.who.int/gho/data/node.imr.HWF_0001?lang=en</t>
  </si>
  <si>
    <t>https://www.who.int/data/gho/data/themes/topics/health-workforce</t>
  </si>
  <si>
    <t>% population to reach herd immunity</t>
  </si>
  <si>
    <t xml:space="preserve">Assumption based on Barsch et al. </t>
  </si>
  <si>
    <t>Region, subregion, country or area *</t>
  </si>
  <si>
    <t>Notes</t>
  </si>
  <si>
    <t>Country code</t>
  </si>
  <si>
    <t>Type</t>
  </si>
  <si>
    <t>Parent code</t>
  </si>
  <si>
    <t>Reference date (as of 1 July)</t>
  </si>
  <si>
    <t>Population under age 2</t>
  </si>
  <si>
    <t>Population under age 5</t>
  </si>
  <si>
    <t>Population under age 15</t>
  </si>
  <si>
    <t>Population under age 18</t>
  </si>
  <si>
    <t>Population under age 20</t>
  </si>
  <si>
    <t>Population under age 25</t>
  </si>
  <si>
    <t>Population aged 3-4</t>
  </si>
  <si>
    <t>Population aged 3-5</t>
  </si>
  <si>
    <t>Population aged 3-6</t>
  </si>
  <si>
    <t>Population aged 4-5</t>
  </si>
  <si>
    <t>Population aged 4-6</t>
  </si>
  <si>
    <t>Population aged 5-14</t>
  </si>
  <si>
    <t>Population aged 5-10</t>
  </si>
  <si>
    <t>Population aged 5-11</t>
  </si>
  <si>
    <t>Population aged 6-9</t>
  </si>
  <si>
    <t>Population aged 6-10</t>
  </si>
  <si>
    <t>Population aged 6-11</t>
  </si>
  <si>
    <t>Population aged 6-12</t>
  </si>
  <si>
    <t>Population aged 7-10</t>
  </si>
  <si>
    <t>Population aged 7-12</t>
  </si>
  <si>
    <t>Population aged 11-16</t>
  </si>
  <si>
    <t>Population aged 11-17</t>
  </si>
  <si>
    <t>Population aged 11-18</t>
  </si>
  <si>
    <t>Population aged 12-14</t>
  </si>
  <si>
    <t>Population aged 12-16</t>
  </si>
  <si>
    <t>Population aged 12-17</t>
  </si>
  <si>
    <t>Population aged 12-18</t>
  </si>
  <si>
    <t>Population aged 13-17</t>
  </si>
  <si>
    <t>Population aged 13-18</t>
  </si>
  <si>
    <t>Population aged 13-19</t>
  </si>
  <si>
    <t>Population aged 15-17</t>
  </si>
  <si>
    <t>Population aged 18-23</t>
  </si>
  <si>
    <t>Population aged 15-24</t>
  </si>
  <si>
    <t>Population aged 15-49</t>
  </si>
  <si>
    <t>Population aged 15-59</t>
  </si>
  <si>
    <t>Population aged 15-64</t>
  </si>
  <si>
    <t>Population aged 20-64</t>
  </si>
  <si>
    <t>Population aged 20-69</t>
  </si>
  <si>
    <t>Population aged 25-49</t>
  </si>
  <si>
    <t>Population aged 25-64</t>
  </si>
  <si>
    <t>Population aged 25-69</t>
  </si>
  <si>
    <t>Population aged 15 or over</t>
  </si>
  <si>
    <t>Population aged 16 or over</t>
  </si>
  <si>
    <t>Population aged 17 or over</t>
  </si>
  <si>
    <t>Population aged 18 or over</t>
  </si>
  <si>
    <t>Population aged 20 or over</t>
  </si>
  <si>
    <t>Population aged 21 or over</t>
  </si>
  <si>
    <t>Population aged 25 or over</t>
  </si>
  <si>
    <t>Population aged 50 or over</t>
  </si>
  <si>
    <t>Population aged 60 or over</t>
  </si>
  <si>
    <t>Population aged 65 or over</t>
  </si>
  <si>
    <t>Population aged 70 or over</t>
  </si>
  <si>
    <t>Population aged 75 or over</t>
  </si>
  <si>
    <t>Population aged 80 or over</t>
  </si>
  <si>
    <t>Population aged 85 or over</t>
  </si>
  <si>
    <t>Population aged 90 or over</t>
  </si>
  <si>
    <t>Total</t>
  </si>
  <si>
    <t>WORLD</t>
  </si>
  <si>
    <t>World</t>
  </si>
  <si>
    <t>UN development groups</t>
  </si>
  <si>
    <t>Label/Separator</t>
  </si>
  <si>
    <t>...</t>
  </si>
  <si>
    <t>More developed regions</t>
  </si>
  <si>
    <t>b</t>
  </si>
  <si>
    <t>Development Group</t>
  </si>
  <si>
    <t>Less developed regions</t>
  </si>
  <si>
    <t>c</t>
  </si>
  <si>
    <t>Least developed countries</t>
  </si>
  <si>
    <t>d</t>
  </si>
  <si>
    <t>Less developed regions, excluding least developed countries</t>
  </si>
  <si>
    <t>e</t>
  </si>
  <si>
    <t>Less developed regions, excluding China</t>
  </si>
  <si>
    <t>Land-locked Developing Countries (LLDC)</t>
  </si>
  <si>
    <t>f</t>
  </si>
  <si>
    <t>Special other</t>
  </si>
  <si>
    <t>Small Island Developing States (SIDS)</t>
  </si>
  <si>
    <t>g</t>
  </si>
  <si>
    <t>World Bank income groups</t>
  </si>
  <si>
    <t>High-income countries</t>
  </si>
  <si>
    <t>h</t>
  </si>
  <si>
    <t>Income Group</t>
  </si>
  <si>
    <t>Middle-income countries</t>
  </si>
  <si>
    <t>Upper-middle-income countries</t>
  </si>
  <si>
    <t>Lower-middle-income countries</t>
  </si>
  <si>
    <t>Low-income countries</t>
  </si>
  <si>
    <t>No income group available</t>
  </si>
  <si>
    <t>Geographic regions</t>
  </si>
  <si>
    <t>Africa</t>
  </si>
  <si>
    <t>j</t>
  </si>
  <si>
    <t>Region</t>
  </si>
  <si>
    <t>Asia</t>
  </si>
  <si>
    <t>k</t>
  </si>
  <si>
    <t>Europe</t>
  </si>
  <si>
    <t>l</t>
  </si>
  <si>
    <t>Latin America and the Caribbean</t>
  </si>
  <si>
    <t>m</t>
  </si>
  <si>
    <t>Northern America</t>
  </si>
  <si>
    <t>n</t>
  </si>
  <si>
    <t>Oceania</t>
  </si>
  <si>
    <t>o</t>
  </si>
  <si>
    <t>Sustainable Development Goal (SDG) regions</t>
  </si>
  <si>
    <t>SUB-SAHARAN AFRICA</t>
  </si>
  <si>
    <t>SDG region</t>
  </si>
  <si>
    <t>Eastern Africa</t>
  </si>
  <si>
    <t>Subregion</t>
  </si>
  <si>
    <t>Country/Area</t>
  </si>
  <si>
    <t>Mayotte</t>
  </si>
  <si>
    <t>Réunion</t>
  </si>
  <si>
    <t>Seychelles</t>
  </si>
  <si>
    <t>United Republic of Tanzania</t>
  </si>
  <si>
    <t>Middle Africa</t>
  </si>
  <si>
    <t>Sao Tome and Principe</t>
  </si>
  <si>
    <t>Southern Africa</t>
  </si>
  <si>
    <t>Eswatini</t>
  </si>
  <si>
    <t>Western Africa</t>
  </si>
  <si>
    <t>NORTHERN AFRICA AND WESTERN ASIA</t>
  </si>
  <si>
    <t>Northern Africa</t>
  </si>
  <si>
    <t>Western Sahara</t>
  </si>
  <si>
    <t>Western Asia</t>
  </si>
  <si>
    <t>Bahrain</t>
  </si>
  <si>
    <t>Cyprus</t>
  </si>
  <si>
    <t>Israel</t>
  </si>
  <si>
    <t>Kuwait</t>
  </si>
  <si>
    <t>Oman</t>
  </si>
  <si>
    <t>Qatar</t>
  </si>
  <si>
    <t>Saudi Arabia</t>
  </si>
  <si>
    <t>State of Palestine</t>
  </si>
  <si>
    <t>United Arab Emirates</t>
  </si>
  <si>
    <t>CENTRAL AND SOUTHERN ASIA</t>
  </si>
  <si>
    <t>Central Asia</t>
  </si>
  <si>
    <t>Kyrgyzstan</t>
  </si>
  <si>
    <t>Southern Asia</t>
  </si>
  <si>
    <t>EASTERN AND SOUTH-EASTERN ASIA</t>
  </si>
  <si>
    <t>Eastern Asia</t>
  </si>
  <si>
    <t>China, Hong Kong SAR</t>
  </si>
  <si>
    <t>China, Macao SAR</t>
  </si>
  <si>
    <t>China, Taiwan Province of China</t>
  </si>
  <si>
    <t>Dem. People's Republic of Korea</t>
  </si>
  <si>
    <t>Japan</t>
  </si>
  <si>
    <t>Republic of Korea</t>
  </si>
  <si>
    <t>South-Eastern Asia</t>
  </si>
  <si>
    <t>Brunei Darussalam</t>
  </si>
  <si>
    <t>Lao People's Democratic Republic</t>
  </si>
  <si>
    <t>Singapore</t>
  </si>
  <si>
    <t>LATIN AMERICA AND THE CARIBBEAN</t>
  </si>
  <si>
    <t>Caribbean</t>
  </si>
  <si>
    <t>Antigua and Barbuda</t>
  </si>
  <si>
    <t>Aruba</t>
  </si>
  <si>
    <t>Bahamas</t>
  </si>
  <si>
    <t>Barbados</t>
  </si>
  <si>
    <t>Curaçao</t>
  </si>
  <si>
    <t>Guadeloupe</t>
  </si>
  <si>
    <t>Martinique</t>
  </si>
  <si>
    <t>Puerto Rico</t>
  </si>
  <si>
    <t>Saint Lucia</t>
  </si>
  <si>
    <t>Saint Vincent and the Grenadines</t>
  </si>
  <si>
    <t>Trinidad and Tobago</t>
  </si>
  <si>
    <t>United States Virgin Islands</t>
  </si>
  <si>
    <t>Central America</t>
  </si>
  <si>
    <t>South America</t>
  </si>
  <si>
    <t>Chile</t>
  </si>
  <si>
    <t>French Guiana</t>
  </si>
  <si>
    <t>Uruguay</t>
  </si>
  <si>
    <t>Venezuela (Bolivarian Republic of)</t>
  </si>
  <si>
    <t>AUSTRALIA/NEW ZEALAND</t>
  </si>
  <si>
    <t>Australia</t>
  </si>
  <si>
    <t>New Zealand</t>
  </si>
  <si>
    <t>OCEANIA (EXCLUDING AUSTRALIA AND NEW ZEALAND)</t>
  </si>
  <si>
    <t>Melanesia</t>
  </si>
  <si>
    <t>New Caledonia</t>
  </si>
  <si>
    <t>Guam</t>
  </si>
  <si>
    <t>Micronesia (Fed. States of)</t>
  </si>
  <si>
    <t>Polynesia</t>
  </si>
  <si>
    <t>French Polynesia</t>
  </si>
  <si>
    <t>EUROPE AND NORTHERN AMERICA</t>
  </si>
  <si>
    <t>EUROPE</t>
  </si>
  <si>
    <t>SDG subregion</t>
  </si>
  <si>
    <t>Eastern Europe</t>
  </si>
  <si>
    <t>Czechia</t>
  </si>
  <si>
    <t>Hungary</t>
  </si>
  <si>
    <t>Poland</t>
  </si>
  <si>
    <t>Republic of Moldova</t>
  </si>
  <si>
    <t>Slovakia</t>
  </si>
  <si>
    <t>Northern Europe</t>
  </si>
  <si>
    <t>Channel Islands</t>
  </si>
  <si>
    <t>Denmark</t>
  </si>
  <si>
    <t>Estonia</t>
  </si>
  <si>
    <t>Finland</t>
  </si>
  <si>
    <t>Iceland</t>
  </si>
  <si>
    <t>Ireland</t>
  </si>
  <si>
    <t>Latvia</t>
  </si>
  <si>
    <t>Lithuania</t>
  </si>
  <si>
    <t>Norway</t>
  </si>
  <si>
    <t>Sweden</t>
  </si>
  <si>
    <t>United Kingdom</t>
  </si>
  <si>
    <t>Southern Europe</t>
  </si>
  <si>
    <t>Croatia</t>
  </si>
  <si>
    <t>Greece</t>
  </si>
  <si>
    <t>Italy</t>
  </si>
  <si>
    <t>Malta</t>
  </si>
  <si>
    <t>North Macedonia</t>
  </si>
  <si>
    <t>Portugal</t>
  </si>
  <si>
    <t>Slovenia</t>
  </si>
  <si>
    <t>Spain</t>
  </si>
  <si>
    <t>Western Europe</t>
  </si>
  <si>
    <t>Austria</t>
  </si>
  <si>
    <t>Belgium</t>
  </si>
  <si>
    <t>France</t>
  </si>
  <si>
    <t>Germany</t>
  </si>
  <si>
    <t>Luxembourg</t>
  </si>
  <si>
    <t>Netherlands</t>
  </si>
  <si>
    <t>Switzerland</t>
  </si>
  <si>
    <t>NORTHERN AMERICA</t>
  </si>
  <si>
    <t>Canada</t>
  </si>
  <si>
    <t>United States of America</t>
  </si>
  <si>
    <t>1- Portoney et al are reporting the delivery cost per dose for childhood vaccines. Different?</t>
  </si>
  <si>
    <t>2- I think we need the cost per dose for SIAs. What we have is for routine immunization</t>
  </si>
  <si>
    <t>3- Adult population. Do we exclude under 15 or under 18?</t>
  </si>
  <si>
    <t>4- For delivery cost per dose, I am using the economic costs. Portoney et al. are also reporting financial costs in the Appendix</t>
  </si>
  <si>
    <t>5- Health workers data. Should we project? See comments in Health workers sheet</t>
  </si>
  <si>
    <t>6- I was able to get the number of health workers from Uganda's 2019 health sectors performance report (103000 vs. the 73000 reported from 2015 in the WHO GHO). Should we attempt to do the same with other countries?</t>
  </si>
  <si>
    <t xml:space="preserve">7- Upper and lower values </t>
  </si>
  <si>
    <t>Ask Sidd to create an online tool for people to change the parameters as they want</t>
  </si>
  <si>
    <t>SA</t>
  </si>
  <si>
    <t xml:space="preserve">1- High risk population 2- delivery cost +- 50% 3- Total (vaccine + delivery) </t>
  </si>
  <si>
    <t>See heath workers data. For South Sudan, if no data, exclude</t>
  </si>
  <si>
    <t>Upper 95% confidence limit</t>
  </si>
  <si>
    <t>Lower 95% confidence limit</t>
  </si>
  <si>
    <t>High risk population #</t>
  </si>
  <si>
    <t>Median delivery cost per dose</t>
  </si>
  <si>
    <t>25th percentile estimate</t>
  </si>
  <si>
    <t>75th percentile estimate</t>
  </si>
  <si>
    <t>Total cost  to reach herd immunity (US$ million)</t>
  </si>
  <si>
    <t>Min</t>
  </si>
  <si>
    <t>Max</t>
  </si>
  <si>
    <t>Total Expenditure on Immunization (USD)</t>
  </si>
  <si>
    <t>https://www.who.int/immunization/programmes_systems/financing/data_indicators/en/</t>
  </si>
  <si>
    <t>http://www.africanchildforum.org/clr/policy%20per%20country/2018%20Update/Liberia/liberia_comprehensivemultiyearplan_2016-2020_2016_en.pdf</t>
  </si>
  <si>
    <t>25% CL delivery cost</t>
  </si>
  <si>
    <t xml:space="preserve">75% CL delivery cost </t>
  </si>
  <si>
    <t>2018-deflator</t>
  </si>
  <si>
    <t>Annual</t>
  </si>
  <si>
    <t>Baseline spending</t>
  </si>
  <si>
    <t>Incremental increase  in delivery cost due to PPE and IPC (Tanzania)</t>
  </si>
  <si>
    <t>Incremental increase  in delivery cost due to PPE and IPC (Indonesia)</t>
  </si>
  <si>
    <t>Total cost  to reach herd immunity (US$ million) (PPE scenario)</t>
  </si>
  <si>
    <t>Cost to vaccinate people over 65</t>
  </si>
  <si>
    <t>West Bank and Gaza</t>
  </si>
  <si>
    <t>Kosovo</t>
  </si>
  <si>
    <t>American Samoa</t>
  </si>
  <si>
    <t>Cost</t>
  </si>
  <si>
    <t>Lower</t>
  </si>
  <si>
    <t>Upper</t>
  </si>
  <si>
    <t>Ratio of total cost to vaccinate health professionals to baseline spending</t>
  </si>
  <si>
    <t>Ratio of total cost to vaccinate high risk population to baseline spending</t>
  </si>
  <si>
    <t>Ration of total cost to reach herd immunity to baseline spending</t>
  </si>
  <si>
    <t>High Risk Ratio</t>
  </si>
  <si>
    <t>Low Income</t>
  </si>
  <si>
    <t>Lower Middle Income</t>
  </si>
  <si>
    <t>Upper Middle Income</t>
  </si>
  <si>
    <t>Income</t>
  </si>
  <si>
    <t>Baseline Spending</t>
  </si>
  <si>
    <t>Health Pro Ratio</t>
  </si>
  <si>
    <t>Herd Immunity Ratio</t>
  </si>
  <si>
    <t>Healthcare Professionals</t>
  </si>
  <si>
    <t>High Risk</t>
  </si>
  <si>
    <t>Total delivery cost to vaccinate all healthcare professionals (USD Millions)</t>
  </si>
  <si>
    <t>Total delivery cost to vaccinate high risk population (USD Millions)</t>
  </si>
  <si>
    <t>remaining % to reach herd immunity</t>
  </si>
  <si>
    <t>Baseline spending (2020 USD)</t>
  </si>
  <si>
    <t>Under 18</t>
  </si>
  <si>
    <t>Total cost per dose_COVAX  (vaccine cost + delivery cost)</t>
  </si>
  <si>
    <t>Total cost per dose_bilateral deal  (vaccine cost + delivery cost)</t>
  </si>
  <si>
    <t>Health professionals % of adult population</t>
  </si>
  <si>
    <t>Total cost to vaccinate all health professionals_Bilateral (US$ million)</t>
  </si>
  <si>
    <t>Total cost for high risk population_Bilateral (US$ million)</t>
  </si>
  <si>
    <t>Total cost to reach herd immunity (2020 $US million)</t>
  </si>
  <si>
    <t>25th</t>
  </si>
  <si>
    <t>75th</t>
  </si>
  <si>
    <t>Minus</t>
  </si>
  <si>
    <t>Plus</t>
  </si>
  <si>
    <t>Vaccine wastage rate</t>
  </si>
  <si>
    <t>Consumable supplies</t>
  </si>
  <si>
    <t>Syria</t>
  </si>
  <si>
    <t>Moldova</t>
  </si>
  <si>
    <t>Yes</t>
  </si>
  <si>
    <t>No</t>
  </si>
  <si>
    <t>COVAX AMC eligible?</t>
  </si>
  <si>
    <t>Lao</t>
  </si>
  <si>
    <t>Tanzania</t>
  </si>
  <si>
    <t>DR Congo</t>
  </si>
  <si>
    <t>Korea</t>
  </si>
  <si>
    <t>5 times baseline spending?</t>
  </si>
  <si>
    <t>Total Cost to Vaccinate Healthcare Professionals</t>
  </si>
  <si>
    <t>Total Cost to Vaccinate High Risk Population</t>
  </si>
  <si>
    <t>Vaccine price per dose (COVAX)</t>
  </si>
  <si>
    <t>Vaccine price per dose (Bilateral)</t>
  </si>
  <si>
    <t>Adult population (&gt;18)</t>
  </si>
  <si>
    <t xml:space="preserve">This includes the vaccines wastage rate </t>
  </si>
  <si>
    <t>Median delivery cost per dose (old)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</si>
</sst>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5" formatCode="&quot;$&quot;#,##0_);\(&quot;$&quot;#,##0\)"/>
    <numFmt numFmtId="6" formatCode="&quot;$&quot;#,##0_);[Red]\(&quot;$&quot;#,##0\)"/>
    <numFmt numFmtId="7" formatCode="&quot;$&quot;#,##0.00_);\(&quot;$&quot;#,##0.00\)"/>
    <numFmt numFmtId="8" formatCode="&quot;$&quot;#,##0.00_);[Red]\(&quot;$&quot;#,##0.00\)"/>
    <numFmt numFmtId="41" formatCode="_(* #,##0_);_(* \(#,##0\);_(* &quot;-&quot;_);_(@_)"/>
    <numFmt numFmtId="43" formatCode="_(* #,##0.00_);_(* \(#,##0.00\);_(* &quot;-&quot;??_);_(@_)"/>
    <numFmt numFmtId="164" formatCode="0.0%"/>
    <numFmt numFmtId="165" formatCode="#\ ###\ ###\ ##0;\-#\ ###\ ###\ ##0;0"/>
    <numFmt numFmtId="166" formatCode="&quot;$&quot;#,##0.0_);\(&quot;$&quot;#,##0.0\)"/>
    <numFmt numFmtId="167" formatCode="&quot;$&quot;#,##0"/>
    <numFmt numFmtId="168" formatCode="&quot;$&quot;#,##0.00"/>
    <numFmt numFmtId="169" formatCode="&quot;$&quot;#,##0.0_);[Red]\(&quot;$&quot;#,##0.0\)"/>
    <numFmt numFmtId="170" formatCode="&quot;$&quot;#,##0.000_);\(&quot;$&quot;#,##0.000\)"/>
  </numFmts>
  <fonts count="29" x14ac:knownFonts="1">
    <font>
      <sz val="10"/>
      <name val="Arial"/>
    </font>
    <font>
      <sz val="11"/>
      <color theme="1"/>
      <name val="Arial"/>
      <family val="2"/>
      <scheme val="minor"/>
    </font>
    <font>
      <b/>
      <sz val="10"/>
      <name val="Arial"/>
      <family val="2"/>
    </font>
    <font>
      <sz val="10"/>
      <name val="Arial"/>
      <family val="2"/>
    </font>
    <font>
      <sz val="9"/>
      <color indexed="81"/>
      <name val="Tahoma"/>
      <family val="2"/>
    </font>
    <font>
      <b/>
      <sz val="9"/>
      <color indexed="81"/>
      <name val="Tahoma"/>
      <family val="2"/>
    </font>
    <font>
      <sz val="9"/>
      <color theme="1"/>
      <name val="Arial"/>
      <family val="2"/>
    </font>
    <font>
      <b/>
      <sz val="9"/>
      <color theme="1"/>
      <name val="Arial"/>
      <family val="2"/>
    </font>
    <font>
      <b/>
      <sz val="10"/>
      <color theme="1"/>
      <name val="Arial"/>
      <family val="2"/>
    </font>
    <font>
      <b/>
      <sz val="10"/>
      <name val="Times New Roman"/>
      <family val="1"/>
    </font>
    <font>
      <b/>
      <vertAlign val="superscript"/>
      <sz val="10"/>
      <name val="Times New Roman"/>
      <family val="1"/>
    </font>
    <font>
      <sz val="10"/>
      <name val="Times New Roman"/>
      <family val="1"/>
    </font>
    <font>
      <b/>
      <sz val="12"/>
      <name val="Times New Roman"/>
      <family val="1"/>
    </font>
    <font>
      <u/>
      <sz val="10"/>
      <color theme="10"/>
      <name val="Arial"/>
      <family val="2"/>
    </font>
    <font>
      <b/>
      <sz val="11"/>
      <color indexed="8"/>
      <name val="Arial"/>
      <family val="2"/>
      <scheme val="minor"/>
    </font>
    <font>
      <b/>
      <sz val="6"/>
      <color rgb="FF000000"/>
      <name val="Tahoma"/>
      <family val="2"/>
    </font>
    <font>
      <sz val="6"/>
      <color rgb="FF000000"/>
      <name val="Tahoma"/>
      <family val="2"/>
    </font>
    <font>
      <sz val="10"/>
      <name val="Arial"/>
      <family val="2"/>
    </font>
    <font>
      <sz val="10"/>
      <color theme="1"/>
      <name val="Arial"/>
      <family val="2"/>
    </font>
    <font>
      <sz val="10"/>
      <color rgb="FF000000"/>
      <name val="Arial"/>
      <family val="2"/>
      <scheme val="minor"/>
    </font>
    <font>
      <b/>
      <sz val="9"/>
      <color rgb="FF000000"/>
      <name val="Tahoma"/>
      <family val="2"/>
    </font>
    <font>
      <sz val="9"/>
      <color rgb="FF000000"/>
      <name val="Tahoma"/>
      <family val="2"/>
    </font>
    <font>
      <b/>
      <sz val="10"/>
      <color rgb="FFFF0000"/>
      <name val="Arial"/>
      <family val="2"/>
    </font>
    <font>
      <sz val="10"/>
      <color rgb="FFFFC000"/>
      <name val="Arial"/>
      <family val="2"/>
    </font>
    <font>
      <sz val="10"/>
      <color rgb="FF00B050"/>
      <name val="Arial"/>
      <family val="2"/>
    </font>
    <font>
      <b/>
      <sz val="10"/>
      <color rgb="FF00B050"/>
      <name val="Arial"/>
      <family val="2"/>
    </font>
    <font>
      <b/>
      <sz val="10"/>
      <color rgb="FFFFC000"/>
      <name val="Arial"/>
      <family val="2"/>
    </font>
    <font>
      <sz val="10"/>
      <color theme="5"/>
      <name val="Arial"/>
      <family val="2"/>
    </font>
    <font>
      <sz val="10"/>
      <color rgb="FFFF0000"/>
      <name val="Arial"/>
      <family val="2"/>
    </font>
  </fonts>
  <fills count="29">
    <fill>
      <patternFill patternType="none"/>
    </fill>
    <fill>
      <patternFill patternType="gray125"/>
    </fill>
    <fill>
      <patternFill patternType="solid">
        <fgColor rgb="FFFFFF00"/>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FFCC00"/>
        <bgColor indexed="64"/>
      </patternFill>
    </fill>
    <fill>
      <patternFill patternType="solid">
        <fgColor rgb="FFCCFFFF"/>
        <bgColor indexed="64"/>
      </patternFill>
    </fill>
    <fill>
      <patternFill patternType="solid">
        <fgColor rgb="FFFFFF99"/>
        <bgColor indexed="64"/>
      </patternFill>
    </fill>
    <fill>
      <patternFill patternType="solid">
        <fgColor rgb="FFCCFF99"/>
        <bgColor indexed="64"/>
      </patternFill>
    </fill>
    <fill>
      <patternFill patternType="solid">
        <fgColor indexed="44"/>
        <bgColor indexed="64"/>
      </patternFill>
    </fill>
    <fill>
      <patternFill patternType="solid">
        <fgColor rgb="FFFF0000"/>
        <bgColor indexed="64"/>
      </patternFill>
    </fill>
    <fill>
      <patternFill patternType="solid">
        <fgColor rgb="FFFFC000"/>
        <bgColor indexed="64"/>
      </patternFill>
    </fill>
    <fill>
      <patternFill patternType="solid">
        <fgColor rgb="FFFFFFCC"/>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rgb="FF7030A0"/>
        <bgColor indexed="64"/>
      </patternFill>
    </fill>
    <fill>
      <patternFill patternType="solid">
        <fgColor rgb="FFDDDDDD"/>
        <bgColor indexed="64"/>
      </patternFill>
    </fill>
    <fill>
      <patternFill patternType="solid">
        <fgColor rgb="FFEEEEEE"/>
        <bgColor indexed="64"/>
      </patternFill>
    </fill>
    <fill>
      <patternFill patternType="solid">
        <fgColor rgb="FFFFFFFF"/>
        <bgColor indexed="64"/>
      </patternFill>
    </fill>
    <fill>
      <patternFill patternType="solid">
        <fgColor rgb="FFDBEAFF"/>
        <bgColor indexed="64"/>
      </patternFill>
    </fill>
    <fill>
      <patternFill patternType="solid">
        <fgColor rgb="FFEEF4FF"/>
        <bgColor indexed="64"/>
      </patternFill>
    </fill>
    <fill>
      <patternFill patternType="solid">
        <fgColor theme="9" tint="0.79998168889431442"/>
        <bgColor indexed="64"/>
      </patternFill>
    </fill>
    <fill>
      <patternFill patternType="solid">
        <fgColor theme="6"/>
        <bgColor indexed="64"/>
      </patternFill>
    </fill>
    <fill>
      <patternFill patternType="solid">
        <fgColor theme="5"/>
        <bgColor indexed="64"/>
      </patternFill>
    </fill>
    <fill>
      <patternFill patternType="solid">
        <fgColor theme="0" tint="-0.34998626667073579"/>
        <bgColor indexed="64"/>
      </patternFill>
    </fill>
    <fill>
      <patternFill patternType="solid">
        <fgColor theme="6" tint="0.79998168889431442"/>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medium">
        <color indexed="64"/>
      </top>
      <bottom/>
      <diagonal/>
    </border>
    <border>
      <left/>
      <right/>
      <top/>
      <bottom style="medium">
        <color indexed="64"/>
      </bottom>
      <diagonal/>
    </border>
    <border>
      <left style="mediumDashed">
        <color indexed="64"/>
      </left>
      <right style="mediumDashed">
        <color indexed="64"/>
      </right>
      <top style="mediumDashed">
        <color indexed="64"/>
      </top>
      <bottom style="thin">
        <color indexed="64"/>
      </bottom>
      <diagonal/>
    </border>
    <border>
      <left style="mediumDashed">
        <color indexed="64"/>
      </left>
      <right style="mediumDashed">
        <color indexed="64"/>
      </right>
      <top style="thin">
        <color indexed="64"/>
      </top>
      <bottom style="thin">
        <color indexed="64"/>
      </bottom>
      <diagonal/>
    </border>
    <border>
      <left style="mediumDashed">
        <color indexed="64"/>
      </left>
      <right style="mediumDashed">
        <color indexed="64"/>
      </right>
      <top style="thin">
        <color indexed="64"/>
      </top>
      <bottom style="mediumDashed">
        <color indexed="64"/>
      </bottom>
      <diagonal/>
    </border>
    <border>
      <left style="dashDot">
        <color indexed="64"/>
      </left>
      <right/>
      <top style="dashDot">
        <color indexed="64"/>
      </top>
      <bottom/>
      <diagonal/>
    </border>
    <border>
      <left/>
      <right/>
      <top style="dashDot">
        <color indexed="64"/>
      </top>
      <bottom/>
      <diagonal/>
    </border>
    <border>
      <left/>
      <right style="dashDot">
        <color indexed="64"/>
      </right>
      <top style="dashDot">
        <color indexed="64"/>
      </top>
      <bottom/>
      <diagonal/>
    </border>
    <border>
      <left style="dashDot">
        <color indexed="64"/>
      </left>
      <right/>
      <top style="medium">
        <color rgb="FFAAAAAA"/>
      </top>
      <bottom style="medium">
        <color rgb="FF999999"/>
      </bottom>
      <diagonal/>
    </border>
    <border>
      <left style="medium">
        <color rgb="FF999999"/>
      </left>
      <right style="medium">
        <color rgb="FFAAAAAA"/>
      </right>
      <top style="medium">
        <color rgb="FFAAAAAA"/>
      </top>
      <bottom style="medium">
        <color rgb="FF999999"/>
      </bottom>
      <diagonal/>
    </border>
    <border>
      <left/>
      <right style="dashDot">
        <color indexed="64"/>
      </right>
      <top/>
      <bottom/>
      <diagonal/>
    </border>
    <border>
      <left style="dashDot">
        <color indexed="64"/>
      </left>
      <right/>
      <top/>
      <bottom style="medium">
        <color rgb="FF999999"/>
      </bottom>
      <diagonal/>
    </border>
    <border>
      <left style="medium">
        <color rgb="FF999999"/>
      </left>
      <right style="medium">
        <color rgb="FFAAAAAA"/>
      </right>
      <top/>
      <bottom style="medium">
        <color rgb="FF999999"/>
      </bottom>
      <diagonal/>
    </border>
    <border>
      <left style="dashDot">
        <color indexed="64"/>
      </left>
      <right/>
      <top/>
      <bottom style="medium">
        <color rgb="FFAAAAAA"/>
      </bottom>
      <diagonal/>
    </border>
    <border>
      <left style="medium">
        <color rgb="FF999999"/>
      </left>
      <right style="medium">
        <color rgb="FFAAAAAA"/>
      </right>
      <top/>
      <bottom style="medium">
        <color rgb="FFAAAAAA"/>
      </bottom>
      <diagonal/>
    </border>
    <border>
      <left/>
      <right/>
      <top/>
      <bottom style="dashDot">
        <color indexed="64"/>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style="thin">
        <color indexed="64"/>
      </top>
      <bottom/>
      <diagonal/>
    </border>
  </borders>
  <cellStyleXfs count="4">
    <xf numFmtId="0" fontId="0" fillId="0" borderId="0"/>
    <xf numFmtId="0" fontId="13" fillId="0" borderId="0" applyNumberFormat="0" applyFill="0" applyBorder="0" applyAlignment="0" applyProtection="0"/>
    <xf numFmtId="0" fontId="1" fillId="0" borderId="0"/>
    <xf numFmtId="43" fontId="17" fillId="0" borderId="0" applyFont="0" applyFill="0" applyBorder="0" applyAlignment="0" applyProtection="0"/>
  </cellStyleXfs>
  <cellXfs count="175">
    <xf numFmtId="0" fontId="0" fillId="0" borderId="0" xfId="0" applyProtection="1">
      <protection locked="0"/>
    </xf>
    <xf numFmtId="0" fontId="2" fillId="0" borderId="0" xfId="0" applyFont="1" applyAlignment="1" applyProtection="1">
      <alignment horizontal="center"/>
      <protection locked="0"/>
    </xf>
    <xf numFmtId="0" fontId="3" fillId="0" borderId="0" xfId="0" applyFont="1" applyProtection="1">
      <protection locked="0"/>
    </xf>
    <xf numFmtId="0" fontId="0" fillId="0" borderId="0" xfId="0" applyFill="1" applyProtection="1">
      <protection locked="0"/>
    </xf>
    <xf numFmtId="0" fontId="2" fillId="3" borderId="1" xfId="0" applyFont="1" applyFill="1" applyBorder="1" applyAlignment="1" applyProtection="1">
      <alignment horizontal="center" vertical="center" wrapText="1"/>
      <protection locked="0"/>
    </xf>
    <xf numFmtId="41" fontId="0" fillId="0" borderId="0" xfId="0" applyNumberFormat="1" applyProtection="1">
      <protection locked="0"/>
    </xf>
    <xf numFmtId="9" fontId="0" fillId="0" borderId="0" xfId="0" applyNumberFormat="1" applyProtection="1">
      <protection locked="0"/>
    </xf>
    <xf numFmtId="7" fontId="0" fillId="0" borderId="0" xfId="0" applyNumberFormat="1" applyProtection="1">
      <protection locked="0"/>
    </xf>
    <xf numFmtId="164" fontId="0" fillId="0" borderId="0" xfId="0" applyNumberFormat="1" applyProtection="1">
      <protection locked="0"/>
    </xf>
    <xf numFmtId="0" fontId="2" fillId="4" borderId="1" xfId="0" applyFont="1" applyFill="1" applyBorder="1" applyAlignment="1" applyProtection="1">
      <alignment horizontal="center" vertical="center" wrapText="1"/>
      <protection locked="0"/>
    </xf>
    <xf numFmtId="0" fontId="6" fillId="0" borderId="0" xfId="0" applyFont="1" applyAlignment="1">
      <alignment horizontal="left"/>
    </xf>
    <xf numFmtId="0" fontId="6" fillId="0" borderId="0" xfId="0" applyFont="1" applyAlignment="1">
      <alignment horizontal="center"/>
    </xf>
    <xf numFmtId="165" fontId="6" fillId="0" borderId="0" xfId="0" applyNumberFormat="1" applyFont="1" applyAlignment="1">
      <alignment horizontal="right"/>
    </xf>
    <xf numFmtId="0" fontId="6" fillId="5" borderId="0" xfId="0" applyFont="1" applyFill="1" applyAlignment="1">
      <alignment horizontal="left"/>
    </xf>
    <xf numFmtId="0" fontId="6" fillId="5" borderId="0" xfId="0" applyFont="1" applyFill="1" applyAlignment="1">
      <alignment horizontal="center"/>
    </xf>
    <xf numFmtId="165" fontId="6" fillId="5" borderId="0" xfId="0" applyNumberFormat="1" applyFont="1" applyFill="1" applyAlignment="1">
      <alignment horizontal="right"/>
    </xf>
    <xf numFmtId="0" fontId="6" fillId="6" borderId="0" xfId="0" applyFont="1" applyFill="1" applyAlignment="1">
      <alignment horizontal="left"/>
    </xf>
    <xf numFmtId="0" fontId="6" fillId="6" borderId="0" xfId="0" applyFont="1" applyFill="1" applyAlignment="1">
      <alignment horizontal="center"/>
    </xf>
    <xf numFmtId="165" fontId="6" fillId="6" borderId="0" xfId="0" applyNumberFormat="1" applyFont="1" applyFill="1" applyAlignment="1">
      <alignment horizontal="right"/>
    </xf>
    <xf numFmtId="0" fontId="6" fillId="7" borderId="0" xfId="0" applyFont="1" applyFill="1" applyAlignment="1">
      <alignment horizontal="left"/>
    </xf>
    <xf numFmtId="0" fontId="6" fillId="7" borderId="0" xfId="0" applyFont="1" applyFill="1" applyAlignment="1">
      <alignment horizontal="center"/>
    </xf>
    <xf numFmtId="165" fontId="6" fillId="7" borderId="0" xfId="0" applyNumberFormat="1" applyFont="1" applyFill="1" applyAlignment="1">
      <alignment horizontal="right"/>
    </xf>
    <xf numFmtId="0" fontId="6" fillId="8" borderId="0" xfId="0" applyFont="1" applyFill="1" applyAlignment="1">
      <alignment horizontal="left"/>
    </xf>
    <xf numFmtId="0" fontId="6" fillId="8" borderId="0" xfId="0" applyFont="1" applyFill="1" applyAlignment="1">
      <alignment horizontal="center"/>
    </xf>
    <xf numFmtId="165" fontId="6" fillId="8" borderId="0" xfId="0" applyNumberFormat="1" applyFont="1" applyFill="1" applyAlignment="1">
      <alignment horizontal="right"/>
    </xf>
    <xf numFmtId="0" fontId="0" fillId="0" borderId="0" xfId="0"/>
    <xf numFmtId="0" fontId="7" fillId="9" borderId="2" xfId="0" quotePrefix="1" applyFont="1" applyFill="1" applyBorder="1" applyAlignment="1">
      <alignment horizontal="center" vertical="center"/>
    </xf>
    <xf numFmtId="0" fontId="7" fillId="9" borderId="2" xfId="0" quotePrefix="1" applyFont="1" applyFill="1" applyBorder="1" applyAlignment="1">
      <alignment horizontal="center" vertical="center" wrapText="1"/>
    </xf>
    <xf numFmtId="0" fontId="7" fillId="9" borderId="1" xfId="0" quotePrefix="1" applyFont="1" applyFill="1" applyBorder="1" applyAlignment="1">
      <alignment horizontal="center" vertical="center" wrapText="1"/>
    </xf>
    <xf numFmtId="0" fontId="11" fillId="0" borderId="0" xfId="0" applyFont="1" applyAlignment="1" applyProtection="1">
      <alignment vertical="center" wrapText="1"/>
      <protection locked="0"/>
    </xf>
    <xf numFmtId="0" fontId="11" fillId="0" borderId="0" xfId="0" applyFont="1" applyAlignment="1" applyProtection="1">
      <alignment horizontal="center" vertical="center" wrapText="1"/>
      <protection locked="0"/>
    </xf>
    <xf numFmtId="6" fontId="11" fillId="0" borderId="0" xfId="0" applyNumberFormat="1" applyFont="1" applyAlignment="1" applyProtection="1">
      <alignment horizontal="center" vertical="center" wrapText="1"/>
      <protection locked="0"/>
    </xf>
    <xf numFmtId="3" fontId="11" fillId="0" borderId="0" xfId="0" applyNumberFormat="1" applyFont="1" applyAlignment="1" applyProtection="1">
      <alignment horizontal="center" vertical="center" wrapText="1"/>
      <protection locked="0"/>
    </xf>
    <xf numFmtId="0" fontId="11" fillId="0" borderId="4" xfId="0" applyFont="1" applyBorder="1" applyAlignment="1" applyProtection="1">
      <alignment vertical="center" wrapText="1"/>
      <protection locked="0"/>
    </xf>
    <xf numFmtId="6" fontId="11" fillId="0" borderId="4" xfId="0" applyNumberFormat="1" applyFont="1" applyBorder="1" applyAlignment="1" applyProtection="1">
      <alignment horizontal="center" vertical="center" wrapText="1"/>
      <protection locked="0"/>
    </xf>
    <xf numFmtId="3" fontId="11" fillId="0" borderId="4" xfId="0" applyNumberFormat="1" applyFont="1" applyBorder="1" applyAlignment="1" applyProtection="1">
      <alignment horizontal="center" vertical="center" wrapText="1"/>
      <protection locked="0"/>
    </xf>
    <xf numFmtId="0" fontId="12" fillId="0" borderId="0" xfId="0" applyFont="1" applyAlignment="1" applyProtection="1">
      <alignment vertical="center"/>
      <protection locked="0"/>
    </xf>
    <xf numFmtId="41" fontId="0" fillId="0" borderId="0" xfId="0" applyNumberFormat="1" applyFill="1" applyProtection="1">
      <protection locked="0"/>
    </xf>
    <xf numFmtId="0" fontId="0" fillId="10" borderId="0" xfId="0" applyFill="1" applyProtection="1">
      <protection locked="0"/>
    </xf>
    <xf numFmtId="0" fontId="0" fillId="11" borderId="0" xfId="0" applyFill="1" applyProtection="1">
      <protection locked="0"/>
    </xf>
    <xf numFmtId="0" fontId="2" fillId="3" borderId="1" xfId="0" applyFont="1" applyFill="1" applyBorder="1" applyAlignment="1" applyProtection="1">
      <alignment horizontal="center" wrapText="1"/>
      <protection locked="0"/>
    </xf>
    <xf numFmtId="0" fontId="2" fillId="4" borderId="1" xfId="0" applyFont="1" applyFill="1" applyBorder="1" applyAlignment="1" applyProtection="1">
      <alignment horizontal="center" wrapText="1"/>
      <protection locked="0"/>
    </xf>
    <xf numFmtId="0" fontId="2" fillId="0" borderId="0" xfId="0" applyFont="1" applyAlignment="1">
      <alignment wrapText="1"/>
    </xf>
    <xf numFmtId="0" fontId="2" fillId="4" borderId="1" xfId="0" applyFont="1" applyFill="1" applyBorder="1" applyAlignment="1" applyProtection="1">
      <alignment horizontal="center" vertical="center"/>
      <protection locked="0"/>
    </xf>
    <xf numFmtId="41" fontId="0" fillId="12" borderId="1" xfId="0" applyNumberFormat="1" applyFill="1" applyBorder="1" applyProtection="1"/>
    <xf numFmtId="41" fontId="0" fillId="12" borderId="1" xfId="0" applyNumberFormat="1" applyFill="1" applyBorder="1" applyProtection="1">
      <protection locked="0"/>
    </xf>
    <xf numFmtId="41" fontId="0" fillId="12" borderId="0" xfId="0" applyNumberFormat="1" applyFill="1" applyProtection="1"/>
    <xf numFmtId="9" fontId="0" fillId="14" borderId="5" xfId="0" applyNumberFormat="1" applyFill="1" applyBorder="1" applyProtection="1">
      <protection locked="0"/>
    </xf>
    <xf numFmtId="9" fontId="0" fillId="14" borderId="6" xfId="0" applyNumberFormat="1" applyFill="1" applyBorder="1" applyProtection="1">
      <protection locked="0"/>
    </xf>
    <xf numFmtId="0" fontId="0" fillId="14" borderId="7" xfId="0" applyFill="1" applyBorder="1" applyProtection="1">
      <protection locked="0"/>
    </xf>
    <xf numFmtId="0" fontId="9" fillId="0" borderId="3" xfId="0" applyFont="1" applyBorder="1" applyAlignment="1" applyProtection="1">
      <alignment horizontal="center" vertical="center" wrapText="1"/>
      <protection locked="0"/>
    </xf>
    <xf numFmtId="0" fontId="9" fillId="0" borderId="4" xfId="0" applyFont="1" applyBorder="1" applyAlignment="1" applyProtection="1">
      <alignment horizontal="center" vertical="center" wrapText="1"/>
      <protection locked="0"/>
    </xf>
    <xf numFmtId="0" fontId="11" fillId="0" borderId="4" xfId="0" applyFont="1" applyBorder="1" applyAlignment="1" applyProtection="1">
      <alignment horizontal="center" vertical="center" wrapText="1"/>
      <protection locked="0"/>
    </xf>
    <xf numFmtId="1" fontId="0" fillId="14" borderId="6" xfId="0" applyNumberFormat="1" applyFill="1" applyBorder="1" applyProtection="1">
      <protection locked="0"/>
    </xf>
    <xf numFmtId="0" fontId="2" fillId="15" borderId="1" xfId="0" applyFont="1" applyFill="1" applyBorder="1" applyProtection="1">
      <protection locked="0"/>
    </xf>
    <xf numFmtId="0" fontId="13" fillId="0" borderId="0" xfId="1" applyAlignment="1" applyProtection="1">
      <alignment horizontal="left" vertical="top" wrapText="1"/>
      <protection locked="0"/>
    </xf>
    <xf numFmtId="0" fontId="3" fillId="0" borderId="0" xfId="0" applyFont="1" applyAlignment="1" applyProtection="1">
      <alignment horizontal="left" vertical="top" wrapText="1"/>
      <protection locked="0"/>
    </xf>
    <xf numFmtId="0" fontId="0" fillId="0" borderId="0" xfId="0" applyAlignment="1" applyProtection="1">
      <alignment vertical="top"/>
      <protection locked="0"/>
    </xf>
    <xf numFmtId="0" fontId="3" fillId="0" borderId="0" xfId="0" applyFont="1" applyAlignment="1" applyProtection="1">
      <alignment vertical="top"/>
      <protection locked="0"/>
    </xf>
    <xf numFmtId="7" fontId="0" fillId="12" borderId="1" xfId="0" applyNumberFormat="1" applyFill="1" applyBorder="1" applyProtection="1"/>
    <xf numFmtId="166" fontId="0" fillId="12" borderId="1" xfId="0" applyNumberFormat="1" applyFill="1" applyBorder="1" applyProtection="1"/>
    <xf numFmtId="0" fontId="2" fillId="0" borderId="0" xfId="0" applyFont="1" applyProtection="1">
      <protection locked="0"/>
    </xf>
    <xf numFmtId="167" fontId="0" fillId="14" borderId="6" xfId="0" applyNumberFormat="1" applyFill="1" applyBorder="1" applyProtection="1">
      <protection locked="0"/>
    </xf>
    <xf numFmtId="0" fontId="2" fillId="16" borderId="1" xfId="0" applyFont="1" applyFill="1" applyBorder="1" applyAlignment="1" applyProtection="1">
      <alignment horizontal="center" vertical="center" wrapText="1"/>
      <protection locked="0"/>
    </xf>
    <xf numFmtId="41" fontId="0" fillId="0" borderId="0" xfId="0" applyNumberFormat="1" applyProtection="1"/>
    <xf numFmtId="8" fontId="11" fillId="0" borderId="0" xfId="0" applyNumberFormat="1" applyFont="1" applyAlignment="1" applyProtection="1">
      <alignment horizontal="center" vertical="center" wrapText="1"/>
      <protection locked="0"/>
    </xf>
    <xf numFmtId="8" fontId="0" fillId="0" borderId="0" xfId="0" applyNumberFormat="1" applyProtection="1">
      <protection locked="0"/>
    </xf>
    <xf numFmtId="5" fontId="0" fillId="12" borderId="1" xfId="0" applyNumberFormat="1" applyFill="1" applyBorder="1" applyProtection="1"/>
    <xf numFmtId="0" fontId="2" fillId="17" borderId="1" xfId="0" applyFont="1" applyFill="1" applyBorder="1" applyAlignment="1" applyProtection="1">
      <alignment horizontal="center" vertical="center" wrapText="1"/>
      <protection locked="0"/>
    </xf>
    <xf numFmtId="167" fontId="0" fillId="0" borderId="0" xfId="0" applyNumberFormat="1" applyProtection="1">
      <protection locked="0"/>
    </xf>
    <xf numFmtId="167" fontId="2" fillId="0" borderId="0" xfId="0" applyNumberFormat="1" applyFont="1" applyProtection="1">
      <protection locked="0"/>
    </xf>
    <xf numFmtId="0" fontId="2" fillId="0" borderId="0" xfId="0" applyNumberFormat="1" applyFont="1" applyProtection="1">
      <protection locked="0"/>
    </xf>
    <xf numFmtId="167" fontId="2" fillId="10" borderId="0" xfId="0" applyNumberFormat="1" applyFont="1" applyFill="1" applyProtection="1">
      <protection locked="0"/>
    </xf>
    <xf numFmtId="0" fontId="2" fillId="10" borderId="0" xfId="0" applyNumberFormat="1" applyFont="1" applyFill="1" applyProtection="1">
      <protection locked="0"/>
    </xf>
    <xf numFmtId="0" fontId="2" fillId="2" borderId="0" xfId="0" applyFont="1" applyFill="1" applyBorder="1" applyAlignment="1" applyProtection="1">
      <alignment horizontal="center" wrapText="1"/>
      <protection locked="0"/>
    </xf>
    <xf numFmtId="0" fontId="0" fillId="18" borderId="0" xfId="0" applyFill="1" applyProtection="1">
      <protection locked="0"/>
    </xf>
    <xf numFmtId="0" fontId="0" fillId="18" borderId="0" xfId="0" applyFill="1"/>
    <xf numFmtId="0" fontId="0" fillId="0" borderId="8" xfId="0" applyBorder="1"/>
    <xf numFmtId="0" fontId="0" fillId="0" borderId="9" xfId="0" applyBorder="1"/>
    <xf numFmtId="0" fontId="14" fillId="0" borderId="10" xfId="0" applyFont="1" applyBorder="1" applyAlignment="1">
      <alignment horizontal="right"/>
    </xf>
    <xf numFmtId="0" fontId="15" fillId="19" borderId="11" xfId="0" applyFont="1" applyFill="1" applyBorder="1" applyAlignment="1">
      <alignment horizontal="center" wrapText="1"/>
    </xf>
    <xf numFmtId="0" fontId="15" fillId="19" borderId="12" xfId="0" applyFont="1" applyFill="1" applyBorder="1" applyAlignment="1">
      <alignment horizontal="center" wrapText="1"/>
    </xf>
    <xf numFmtId="0" fontId="0" fillId="0" borderId="13" xfId="0" applyBorder="1"/>
    <xf numFmtId="0" fontId="15" fillId="20" borderId="14" xfId="0" applyFont="1" applyFill="1" applyBorder="1" applyAlignment="1">
      <alignment horizontal="left" vertical="center"/>
    </xf>
    <xf numFmtId="0" fontId="16" fillId="21" borderId="15" xfId="0" applyFont="1" applyFill="1" applyBorder="1" applyAlignment="1">
      <alignment horizontal="right" vertical="center"/>
    </xf>
    <xf numFmtId="0" fontId="15" fillId="22" borderId="14" xfId="0" applyFont="1" applyFill="1" applyBorder="1" applyAlignment="1">
      <alignment horizontal="left" vertical="center"/>
    </xf>
    <xf numFmtId="0" fontId="16" fillId="23" borderId="15" xfId="0" applyFont="1" applyFill="1" applyBorder="1" applyAlignment="1">
      <alignment horizontal="right" vertical="center"/>
    </xf>
    <xf numFmtId="0" fontId="15" fillId="20" borderId="16" xfId="0" applyFont="1" applyFill="1" applyBorder="1" applyAlignment="1">
      <alignment horizontal="left" vertical="center"/>
    </xf>
    <xf numFmtId="0" fontId="16" fillId="21" borderId="17" xfId="0" applyFont="1" applyFill="1" applyBorder="1" applyAlignment="1">
      <alignment horizontal="right" vertical="center"/>
    </xf>
    <xf numFmtId="0" fontId="0" fillId="0" borderId="18" xfId="0" applyBorder="1"/>
    <xf numFmtId="167" fontId="2" fillId="0" borderId="0" xfId="0" applyNumberFormat="1" applyFont="1" applyProtection="1"/>
    <xf numFmtId="0" fontId="7" fillId="9" borderId="2" xfId="0" quotePrefix="1" applyFont="1" applyFill="1" applyBorder="1" applyAlignment="1">
      <alignment horizontal="center" vertical="top"/>
    </xf>
    <xf numFmtId="0" fontId="7" fillId="0" borderId="0" xfId="0" applyFont="1" applyAlignment="1">
      <alignment horizontal="left" vertical="top" wrapText="1"/>
    </xf>
    <xf numFmtId="0" fontId="7" fillId="5" borderId="0" xfId="0" applyFont="1" applyFill="1" applyAlignment="1">
      <alignment horizontal="left" vertical="top" wrapText="1"/>
    </xf>
    <xf numFmtId="0" fontId="6" fillId="0" borderId="0" xfId="0" applyFont="1" applyAlignment="1">
      <alignment horizontal="left" vertical="top" wrapText="1"/>
    </xf>
    <xf numFmtId="0" fontId="7" fillId="6" borderId="0" xfId="0" applyFont="1" applyFill="1" applyAlignment="1">
      <alignment horizontal="left" vertical="top" wrapText="1"/>
    </xf>
    <xf numFmtId="0" fontId="7" fillId="7" borderId="0" xfId="0" applyFont="1" applyFill="1" applyAlignment="1">
      <alignment horizontal="left" vertical="top" wrapText="1"/>
    </xf>
    <xf numFmtId="0" fontId="7" fillId="8" borderId="0" xfId="0" applyFont="1" applyFill="1" applyAlignment="1">
      <alignment horizontal="left" vertical="top" wrapText="1"/>
    </xf>
    <xf numFmtId="167" fontId="2" fillId="10" borderId="0" xfId="0" applyNumberFormat="1" applyFont="1" applyFill="1" applyProtection="1"/>
    <xf numFmtId="41" fontId="0" fillId="14" borderId="0" xfId="0" applyNumberFormat="1" applyFill="1" applyProtection="1"/>
    <xf numFmtId="0" fontId="0" fillId="0" borderId="0" xfId="0" applyFill="1" applyBorder="1" applyProtection="1">
      <protection locked="0"/>
    </xf>
    <xf numFmtId="0" fontId="2" fillId="24" borderId="1" xfId="0" applyFont="1" applyFill="1" applyBorder="1" applyAlignment="1" applyProtection="1">
      <alignment horizontal="center" wrapText="1"/>
      <protection locked="0"/>
    </xf>
    <xf numFmtId="0" fontId="2" fillId="24" borderId="0" xfId="0" applyFont="1" applyFill="1" applyBorder="1" applyAlignment="1" applyProtection="1">
      <alignment horizontal="center" wrapText="1"/>
      <protection locked="0"/>
    </xf>
    <xf numFmtId="0" fontId="2" fillId="13" borderId="0" xfId="0" applyFont="1" applyFill="1" applyBorder="1" applyAlignment="1" applyProtection="1">
      <alignment horizontal="center" wrapText="1"/>
      <protection locked="0"/>
    </xf>
    <xf numFmtId="168" fontId="2" fillId="0" borderId="0" xfId="0" applyNumberFormat="1" applyFont="1" applyProtection="1"/>
    <xf numFmtId="167" fontId="19" fillId="0" borderId="0" xfId="3" applyNumberFormat="1" applyFont="1" applyBorder="1" applyAlignment="1"/>
    <xf numFmtId="167" fontId="19" fillId="0" borderId="0" xfId="3" applyNumberFormat="1" applyFont="1" applyFill="1" applyBorder="1" applyAlignment="1"/>
    <xf numFmtId="168" fontId="2" fillId="10" borderId="0" xfId="0" applyNumberFormat="1" applyFont="1" applyFill="1" applyProtection="1"/>
    <xf numFmtId="3" fontId="0" fillId="0" borderId="0" xfId="0" applyNumberFormat="1" applyProtection="1">
      <protection locked="0"/>
    </xf>
    <xf numFmtId="0" fontId="18" fillId="10" borderId="0" xfId="0" applyFont="1" applyFill="1"/>
    <xf numFmtId="8" fontId="3" fillId="0" borderId="0" xfId="0" applyNumberFormat="1" applyFont="1" applyAlignment="1" applyProtection="1">
      <alignment horizontal="center" vertical="center" wrapText="1"/>
      <protection locked="0"/>
    </xf>
    <xf numFmtId="8" fontId="3" fillId="0" borderId="0" xfId="0" applyNumberFormat="1" applyFont="1" applyBorder="1" applyAlignment="1" applyProtection="1">
      <alignment horizontal="center" vertical="center" wrapText="1"/>
      <protection locked="0"/>
    </xf>
    <xf numFmtId="0" fontId="3" fillId="0" borderId="0" xfId="0" applyFont="1" applyAlignment="1" applyProtection="1">
      <alignment horizontal="center" vertical="center"/>
      <protection locked="0"/>
    </xf>
    <xf numFmtId="8" fontId="3" fillId="0" borderId="0" xfId="0" applyNumberFormat="1" applyFont="1" applyAlignment="1" applyProtection="1">
      <alignment horizontal="center" vertical="center"/>
      <protection locked="0"/>
    </xf>
    <xf numFmtId="0" fontId="3" fillId="0" borderId="4" xfId="0" applyFont="1" applyBorder="1" applyAlignment="1" applyProtection="1">
      <alignment horizontal="center"/>
      <protection locked="0"/>
    </xf>
    <xf numFmtId="0" fontId="11" fillId="0" borderId="0" xfId="0" applyFont="1" applyProtection="1">
      <protection locked="0"/>
    </xf>
    <xf numFmtId="0" fontId="2" fillId="25" borderId="1" xfId="0" applyFont="1" applyFill="1" applyBorder="1" applyAlignment="1" applyProtection="1">
      <alignment horizontal="center" vertical="center" wrapText="1"/>
      <protection locked="0"/>
    </xf>
    <xf numFmtId="2" fontId="0" fillId="12" borderId="1" xfId="0" applyNumberFormat="1" applyFill="1" applyBorder="1" applyProtection="1"/>
    <xf numFmtId="0" fontId="3" fillId="0" borderId="0" xfId="0" applyFont="1" applyAlignment="1" applyProtection="1">
      <alignment horizontal="center"/>
      <protection locked="0"/>
    </xf>
    <xf numFmtId="0" fontId="0" fillId="0" borderId="0" xfId="0" applyAlignment="1" applyProtection="1">
      <alignment horizontal="center"/>
      <protection locked="0"/>
    </xf>
    <xf numFmtId="2" fontId="0" fillId="0" borderId="0" xfId="0" applyNumberFormat="1" applyAlignment="1" applyProtection="1">
      <alignment horizontal="center"/>
      <protection locked="0"/>
    </xf>
    <xf numFmtId="0" fontId="8" fillId="0" borderId="0" xfId="0" applyFont="1" applyAlignment="1" applyProtection="1">
      <alignment horizontal="center"/>
      <protection locked="0"/>
    </xf>
    <xf numFmtId="0" fontId="0" fillId="0" borderId="0" xfId="0" applyAlignment="1" applyProtection="1">
      <alignment horizontal="left"/>
      <protection locked="0"/>
    </xf>
    <xf numFmtId="7" fontId="0" fillId="0" borderId="0" xfId="0" applyNumberFormat="1" applyAlignment="1" applyProtection="1">
      <alignment horizontal="center"/>
      <protection locked="0"/>
    </xf>
    <xf numFmtId="168" fontId="0" fillId="0" borderId="0" xfId="0" applyNumberFormat="1" applyAlignment="1" applyProtection="1">
      <alignment horizontal="center"/>
      <protection locked="0"/>
    </xf>
    <xf numFmtId="0" fontId="2" fillId="0" borderId="0" xfId="0" applyNumberFormat="1" applyFont="1" applyAlignment="1" applyProtection="1">
      <alignment horizontal="left"/>
      <protection locked="0"/>
    </xf>
    <xf numFmtId="0" fontId="0" fillId="0" borderId="0" xfId="0" applyNumberFormat="1" applyAlignment="1" applyProtection="1">
      <alignment horizontal="left"/>
      <protection locked="0"/>
    </xf>
    <xf numFmtId="168" fontId="2" fillId="0" borderId="0" xfId="0" applyNumberFormat="1" applyFont="1" applyAlignment="1" applyProtection="1">
      <alignment horizontal="center"/>
      <protection locked="0"/>
    </xf>
    <xf numFmtId="0" fontId="0" fillId="0" borderId="0" xfId="0" applyAlignment="1" applyProtection="1">
      <alignment horizontal="center" vertical="center"/>
      <protection locked="0"/>
    </xf>
    <xf numFmtId="168" fontId="3" fillId="26" borderId="19" xfId="0" applyNumberFormat="1" applyFont="1" applyFill="1" applyBorder="1" applyAlignment="1" applyProtection="1">
      <alignment horizontal="center" vertical="center" wrapText="1"/>
      <protection locked="0"/>
    </xf>
    <xf numFmtId="168" fontId="0" fillId="0" borderId="0" xfId="0" applyNumberFormat="1" applyProtection="1">
      <protection locked="0"/>
    </xf>
    <xf numFmtId="168" fontId="3" fillId="26" borderId="20" xfId="0" applyNumberFormat="1" applyFont="1" applyFill="1" applyBorder="1" applyAlignment="1" applyProtection="1">
      <alignment horizontal="center" vertical="center" wrapText="1"/>
      <protection locked="0"/>
    </xf>
    <xf numFmtId="168" fontId="0" fillId="12" borderId="1" xfId="0" applyNumberFormat="1" applyFill="1" applyBorder="1" applyProtection="1">
      <protection locked="0"/>
    </xf>
    <xf numFmtId="164" fontId="3" fillId="0" borderId="0" xfId="0" applyNumberFormat="1" applyFont="1" applyProtection="1">
      <protection locked="0"/>
    </xf>
    <xf numFmtId="6" fontId="0" fillId="0" borderId="0" xfId="0" applyNumberFormat="1" applyProtection="1">
      <protection locked="0"/>
    </xf>
    <xf numFmtId="169" fontId="0" fillId="27" borderId="1" xfId="0" applyNumberFormat="1" applyFill="1" applyBorder="1" applyProtection="1">
      <protection locked="0"/>
    </xf>
    <xf numFmtId="0" fontId="0" fillId="27" borderId="1" xfId="0" applyFill="1" applyBorder="1" applyProtection="1">
      <protection locked="0"/>
    </xf>
    <xf numFmtId="9" fontId="0" fillId="0" borderId="0" xfId="0" applyNumberFormat="1" applyFill="1" applyBorder="1" applyProtection="1">
      <protection locked="0"/>
    </xf>
    <xf numFmtId="8" fontId="0" fillId="0" borderId="0" xfId="0" applyNumberFormat="1" applyFill="1" applyBorder="1" applyProtection="1">
      <protection locked="0"/>
    </xf>
    <xf numFmtId="167" fontId="0" fillId="0" borderId="0" xfId="0" applyNumberFormat="1" applyFill="1" applyBorder="1" applyProtection="1">
      <protection locked="0"/>
    </xf>
    <xf numFmtId="41" fontId="3" fillId="14" borderId="0" xfId="0" applyNumberFormat="1" applyFont="1" applyFill="1" applyProtection="1"/>
    <xf numFmtId="10" fontId="0" fillId="12" borderId="0" xfId="0" applyNumberFormat="1" applyFill="1" applyProtection="1"/>
    <xf numFmtId="0" fontId="13" fillId="0" borderId="0" xfId="1" applyProtection="1">
      <protection locked="0"/>
    </xf>
    <xf numFmtId="0" fontId="2" fillId="28" borderId="1" xfId="0" applyFont="1" applyFill="1" applyBorder="1" applyAlignment="1" applyProtection="1">
      <alignment horizontal="center" vertical="center" wrapText="1"/>
      <protection locked="0"/>
    </xf>
    <xf numFmtId="7" fontId="0" fillId="12" borderId="21" xfId="0" applyNumberFormat="1" applyFill="1" applyBorder="1" applyProtection="1"/>
    <xf numFmtId="39" fontId="0" fillId="0" borderId="0" xfId="0" applyNumberFormat="1" applyFill="1" applyBorder="1" applyProtection="1"/>
    <xf numFmtId="8" fontId="3" fillId="0" borderId="0" xfId="0" applyNumberFormat="1" applyFont="1" applyProtection="1">
      <protection locked="0"/>
    </xf>
    <xf numFmtId="167" fontId="2" fillId="0" borderId="0" xfId="0" applyNumberFormat="1" applyFont="1" applyFill="1" applyProtection="1">
      <protection locked="0"/>
    </xf>
    <xf numFmtId="0" fontId="2" fillId="0" borderId="0" xfId="0" applyNumberFormat="1" applyFont="1" applyFill="1" applyProtection="1">
      <protection locked="0"/>
    </xf>
    <xf numFmtId="0" fontId="0" fillId="0" borderId="0" xfId="0" applyAlignment="1" applyProtection="1">
      <alignment vertical="top" wrapText="1"/>
      <protection locked="0"/>
    </xf>
    <xf numFmtId="2" fontId="0" fillId="0" borderId="0" xfId="0" applyNumberFormat="1" applyProtection="1">
      <protection locked="0"/>
    </xf>
    <xf numFmtId="0" fontId="2" fillId="0" borderId="0" xfId="0" applyNumberFormat="1" applyFont="1" applyAlignment="1" applyProtection="1">
      <alignment horizontal="center"/>
      <protection locked="0"/>
    </xf>
    <xf numFmtId="0" fontId="0" fillId="0" borderId="0" xfId="0" applyNumberFormat="1" applyAlignment="1" applyProtection="1">
      <alignment horizontal="center"/>
      <protection locked="0"/>
    </xf>
    <xf numFmtId="0" fontId="22" fillId="17" borderId="1" xfId="0" applyFont="1" applyFill="1" applyBorder="1" applyAlignment="1" applyProtection="1">
      <alignment horizontal="center" vertical="center" wrapText="1"/>
      <protection locked="0"/>
    </xf>
    <xf numFmtId="0" fontId="22" fillId="13" borderId="1" xfId="0" applyFont="1" applyFill="1" applyBorder="1" applyAlignment="1" applyProtection="1">
      <alignment horizontal="center" vertical="center" wrapText="1"/>
      <protection locked="0"/>
    </xf>
    <xf numFmtId="0" fontId="22" fillId="2" borderId="1" xfId="0" applyFont="1" applyFill="1" applyBorder="1" applyAlignment="1" applyProtection="1">
      <alignment horizontal="center" wrapText="1"/>
      <protection locked="0"/>
    </xf>
    <xf numFmtId="0" fontId="22" fillId="4" borderId="1" xfId="0" applyFont="1" applyFill="1" applyBorder="1" applyAlignment="1" applyProtection="1">
      <alignment horizontal="center" vertical="center" wrapText="1"/>
      <protection locked="0"/>
    </xf>
    <xf numFmtId="0" fontId="23" fillId="0" borderId="0" xfId="0" applyFont="1" applyProtection="1">
      <protection locked="0"/>
    </xf>
    <xf numFmtId="9" fontId="23" fillId="27" borderId="1" xfId="0" applyNumberFormat="1" applyFont="1" applyFill="1" applyBorder="1" applyProtection="1">
      <protection locked="0"/>
    </xf>
    <xf numFmtId="0" fontId="24" fillId="0" borderId="0" xfId="0" applyFont="1" applyProtection="1">
      <protection locked="0"/>
    </xf>
    <xf numFmtId="9" fontId="24" fillId="27" borderId="1" xfId="0" applyNumberFormat="1" applyFont="1" applyFill="1" applyBorder="1" applyProtection="1">
      <protection locked="0"/>
    </xf>
    <xf numFmtId="0" fontId="25" fillId="0" borderId="0" xfId="0" applyFont="1" applyProtection="1">
      <protection locked="0"/>
    </xf>
    <xf numFmtId="0" fontId="26" fillId="0" borderId="0" xfId="0" applyFont="1" applyProtection="1">
      <protection locked="0"/>
    </xf>
    <xf numFmtId="2" fontId="27" fillId="0" borderId="0" xfId="0" applyNumberFormat="1" applyFont="1" applyProtection="1">
      <protection locked="0"/>
    </xf>
    <xf numFmtId="0" fontId="22" fillId="28" borderId="1" xfId="0" applyFont="1" applyFill="1" applyBorder="1" applyAlignment="1" applyProtection="1">
      <alignment horizontal="center" vertical="center" wrapText="1"/>
      <protection locked="0"/>
    </xf>
    <xf numFmtId="0" fontId="22" fillId="3" borderId="1" xfId="0" applyFont="1" applyFill="1" applyBorder="1" applyAlignment="1" applyProtection="1">
      <alignment horizontal="center" vertical="center" wrapText="1"/>
      <protection locked="0"/>
    </xf>
    <xf numFmtId="0" fontId="8" fillId="3" borderId="1" xfId="0" applyFont="1" applyFill="1" applyBorder="1" applyAlignment="1" applyProtection="1">
      <alignment horizontal="center" vertical="center" wrapText="1"/>
      <protection locked="0"/>
    </xf>
    <xf numFmtId="8" fontId="28" fillId="0" borderId="0" xfId="0" applyNumberFormat="1" applyFont="1" applyProtection="1">
      <protection locked="0"/>
    </xf>
    <xf numFmtId="0" fontId="2" fillId="2" borderId="0" xfId="0" applyFont="1" applyFill="1" applyAlignment="1" applyProtection="1">
      <alignment horizontal="center" vertical="center"/>
      <protection locked="0"/>
    </xf>
    <xf numFmtId="0" fontId="9" fillId="0" borderId="3" xfId="0" applyFont="1" applyBorder="1" applyAlignment="1" applyProtection="1">
      <alignment horizontal="center" vertical="center" wrapText="1"/>
      <protection locked="0"/>
    </xf>
    <xf numFmtId="0" fontId="9" fillId="0" borderId="4" xfId="0" applyFont="1" applyBorder="1" applyAlignment="1" applyProtection="1">
      <alignment horizontal="center" vertical="center" wrapText="1"/>
      <protection locked="0"/>
    </xf>
    <xf numFmtId="0" fontId="11" fillId="0" borderId="3" xfId="0" applyFont="1" applyBorder="1" applyAlignment="1" applyProtection="1">
      <alignment horizontal="center" vertical="center" wrapText="1"/>
      <protection locked="0"/>
    </xf>
    <xf numFmtId="0" fontId="11" fillId="0" borderId="4" xfId="0" applyFont="1" applyBorder="1" applyAlignment="1" applyProtection="1">
      <alignment horizontal="center" vertical="center" wrapText="1"/>
      <protection locked="0"/>
    </xf>
    <xf numFmtId="0" fontId="22" fillId="16" borderId="1" xfId="0" applyFont="1" applyFill="1" applyBorder="1" applyAlignment="1" applyProtection="1">
      <alignment horizontal="center" vertical="center" wrapText="1"/>
      <protection locked="0"/>
    </xf>
    <xf numFmtId="170" fontId="0" fillId="12" borderId="1" xfId="0" applyNumberFormat="1" applyFill="1" applyBorder="1" applyProtection="1"/>
  </cellXfs>
  <cellStyles count="4">
    <cellStyle name="Comma" xfId="3" builtinId="3"/>
    <cellStyle name="Hyperlink" xfId="1" builtinId="8"/>
    <cellStyle name="Normal" xfId="0" builtinId="0"/>
    <cellStyle name="Normal 2" xfId="2" xr:uid="{0C9ED5CC-B386-440B-833B-26BB3BF87126}"/>
  </cellStyles>
  <dxfs count="0"/>
  <tableStyles count="0" defaultTableStyle="TableStyleMedium2" defaultPivotStyle="PivotStyleLight16"/>
  <colors>
    <mruColors>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sz="1200" b="1">
                <a:solidFill>
                  <a:sysClr val="windowText" lastClr="000000"/>
                </a:solidFill>
                <a:latin typeface="Times New Roman" panose="02020603050405020304" pitchFamily="18" charset="0"/>
                <a:cs typeface="Times New Roman" panose="02020603050405020304" pitchFamily="18" charset="0"/>
              </a:rPr>
              <a:t>Total cost to reach herd immunity, low-income</a:t>
            </a:r>
            <a:r>
              <a:rPr lang="en-US" sz="1200" b="1" baseline="0">
                <a:solidFill>
                  <a:sysClr val="windowText" lastClr="000000"/>
                </a:solidFill>
                <a:latin typeface="Times New Roman" panose="02020603050405020304" pitchFamily="18" charset="0"/>
                <a:cs typeface="Times New Roman" panose="02020603050405020304" pitchFamily="18" charset="0"/>
              </a:rPr>
              <a:t> countries </a:t>
            </a:r>
            <a:r>
              <a:rPr lang="en-US" sz="1200" b="1">
                <a:solidFill>
                  <a:sysClr val="windowText" lastClr="000000"/>
                </a:solidFill>
                <a:latin typeface="Times New Roman" panose="02020603050405020304" pitchFamily="18" charset="0"/>
                <a:cs typeface="Times New Roman" panose="02020603050405020304" pitchFamily="18" charset="0"/>
              </a:rPr>
              <a:t> (2020 $US million)</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barChart>
        <c:barDir val="bar"/>
        <c:grouping val="clustered"/>
        <c:varyColors val="0"/>
        <c:ser>
          <c:idx val="0"/>
          <c:order val="0"/>
          <c:tx>
            <c:strRef>
              <c:f>'Figure- herd immunity '!$B$1</c:f>
              <c:strCache>
                <c:ptCount val="1"/>
                <c:pt idx="0">
                  <c:v>Total cost to reach herd immunity (2020 $US million)</c:v>
                </c:pt>
              </c:strCache>
            </c:strRef>
          </c:tx>
          <c:spPr>
            <a:solidFill>
              <a:schemeClr val="tx2">
                <a:lumMod val="40000"/>
                <a:lumOff val="60000"/>
              </a:schemeClr>
            </a:solidFill>
            <a:ln>
              <a:solidFill>
                <a:schemeClr val="tx2">
                  <a:lumMod val="40000"/>
                  <a:lumOff val="60000"/>
                </a:schemeClr>
              </a:solidFill>
            </a:ln>
            <a:effectLst/>
          </c:spPr>
          <c:invertIfNegative val="0"/>
          <c:errBars>
            <c:errBarType val="both"/>
            <c:errValType val="cust"/>
            <c:noEndCap val="0"/>
            <c:plus>
              <c:numRef>
                <c:f>'Figure- herd immunity '!$F$2:$F$30</c:f>
                <c:numCache>
                  <c:formatCode>General</c:formatCode>
                  <c:ptCount val="29"/>
                  <c:pt idx="0">
                    <c:v>216.88883797289304</c:v>
                  </c:pt>
                  <c:pt idx="1">
                    <c:v>178.21332538421302</c:v>
                  </c:pt>
                  <c:pt idx="2">
                    <c:v>166.50397824680044</c:v>
                  </c:pt>
                  <c:pt idx="3">
                    <c:v>147.2059562407394</c:v>
                  </c:pt>
                  <c:pt idx="4">
                    <c:v>213.73111504528123</c:v>
                  </c:pt>
                  <c:pt idx="5">
                    <c:v>70.960467567557771</c:v>
                  </c:pt>
                  <c:pt idx="6">
                    <c:v>69.407950075036808</c:v>
                  </c:pt>
                  <c:pt idx="7">
                    <c:v>70.810354390118391</c:v>
                  </c:pt>
                  <c:pt idx="8">
                    <c:v>62.10785250575276</c:v>
                  </c:pt>
                  <c:pt idx="9">
                    <c:v>72.705258908363163</c:v>
                  </c:pt>
                  <c:pt idx="10">
                    <c:v>54.77024221202015</c:v>
                  </c:pt>
                  <c:pt idx="11">
                    <c:v>48.736811935468808</c:v>
                  </c:pt>
                  <c:pt idx="12">
                    <c:v>84.017432376360944</c:v>
                  </c:pt>
                  <c:pt idx="13">
                    <c:v>43.504208466114306</c:v>
                  </c:pt>
                  <c:pt idx="14">
                    <c:v>65.477758029319602</c:v>
                  </c:pt>
                  <c:pt idx="15">
                    <c:v>27.054678019471197</c:v>
                  </c:pt>
                  <c:pt idx="16">
                    <c:v>25.282444574537294</c:v>
                  </c:pt>
                  <c:pt idx="17">
                    <c:v>33.717075183672478</c:v>
                  </c:pt>
                  <c:pt idx="18">
                    <c:v>52.769492519133607</c:v>
                  </c:pt>
                  <c:pt idx="19">
                    <c:v>31.001258881727992</c:v>
                  </c:pt>
                  <c:pt idx="20">
                    <c:v>42.750729371274943</c:v>
                  </c:pt>
                  <c:pt idx="21">
                    <c:v>23.580277229929649</c:v>
                  </c:pt>
                  <c:pt idx="22">
                    <c:v>31.98341274043824</c:v>
                  </c:pt>
                  <c:pt idx="23">
                    <c:v>32.747780863156578</c:v>
                  </c:pt>
                  <c:pt idx="24">
                    <c:v>19.557564175511978</c:v>
                  </c:pt>
                  <c:pt idx="25">
                    <c:v>26.683869255563515</c:v>
                  </c:pt>
                  <c:pt idx="26">
                    <c:v>10.408299874156548</c:v>
                  </c:pt>
                  <c:pt idx="27">
                    <c:v>17.6755976362968</c:v>
                  </c:pt>
                  <c:pt idx="28">
                    <c:v>10.358688792735361</c:v>
                  </c:pt>
                </c:numCache>
              </c:numRef>
            </c:plus>
            <c:minus>
              <c:numRef>
                <c:f>'Figure- herd immunity '!$E$2:$E$30</c:f>
                <c:numCache>
                  <c:formatCode>General</c:formatCode>
                  <c:ptCount val="29"/>
                  <c:pt idx="0">
                    <c:v>69.870590120770885</c:v>
                  </c:pt>
                  <c:pt idx="1">
                    <c:v>59.173635919865546</c:v>
                  </c:pt>
                  <c:pt idx="2">
                    <c:v>58.170384784949704</c:v>
                  </c:pt>
                  <c:pt idx="3">
                    <c:v>50.877417955816838</c:v>
                  </c:pt>
                  <c:pt idx="4">
                    <c:v>69.352532410982406</c:v>
                  </c:pt>
                  <c:pt idx="5">
                    <c:v>22.327179437882421</c:v>
                  </c:pt>
                  <c:pt idx="6">
                    <c:v>21.265566578088055</c:v>
                  </c:pt>
                  <c:pt idx="7">
                    <c:v>23.815954106380843</c:v>
                  </c:pt>
                  <c:pt idx="8">
                    <c:v>20.799752085129597</c:v>
                  </c:pt>
                  <c:pt idx="9">
                    <c:v>24.989915409596108</c:v>
                  </c:pt>
                  <c:pt idx="10">
                    <c:v>14.617485239192632</c:v>
                  </c:pt>
                  <c:pt idx="11">
                    <c:v>16.720198119187188</c:v>
                  </c:pt>
                  <c:pt idx="12">
                    <c:v>26.347719158760981</c:v>
                  </c:pt>
                  <c:pt idx="13">
                    <c:v>14.425036585623332</c:v>
                  </c:pt>
                  <c:pt idx="14">
                    <c:v>22.866176111197007</c:v>
                  </c:pt>
                  <c:pt idx="15">
                    <c:v>6.9664957775044769</c:v>
                  </c:pt>
                  <c:pt idx="16">
                    <c:v>6.4837657937023039</c:v>
                  </c:pt>
                  <c:pt idx="17">
                    <c:v>10.727601250759932</c:v>
                  </c:pt>
                  <c:pt idx="18">
                    <c:v>18.616587202785595</c:v>
                  </c:pt>
                  <c:pt idx="19">
                    <c:v>7.6734081383039836</c:v>
                  </c:pt>
                  <c:pt idx="20">
                    <c:v>14.150938293627604</c:v>
                  </c:pt>
                  <c:pt idx="21">
                    <c:v>6.6082083199423352</c:v>
                  </c:pt>
                  <c:pt idx="22">
                    <c:v>11.286010578467497</c:v>
                  </c:pt>
                  <c:pt idx="23">
                    <c:v>11.613489441432719</c:v>
                  </c:pt>
                  <c:pt idx="24">
                    <c:v>6.9034984603200158</c:v>
                  </c:pt>
                  <c:pt idx="25">
                    <c:v>8.6656815271353551</c:v>
                  </c:pt>
                  <c:pt idx="26">
                    <c:v>2.8366522467883257</c:v>
                  </c:pt>
                  <c:pt idx="27">
                    <c:v>5.7455406492887917</c:v>
                  </c:pt>
                  <c:pt idx="28">
                    <c:v>3.7022044618742385</c:v>
                  </c:pt>
                </c:numCache>
              </c:numRef>
            </c:minus>
            <c:spPr>
              <a:noFill/>
              <a:ln w="9525" cap="flat" cmpd="sng" algn="ctr">
                <a:solidFill>
                  <a:schemeClr val="tx1">
                    <a:lumMod val="65000"/>
                    <a:lumOff val="35000"/>
                  </a:schemeClr>
                </a:solidFill>
                <a:round/>
              </a:ln>
              <a:effectLst/>
            </c:spPr>
          </c:errBars>
          <c:cat>
            <c:strRef>
              <c:f>'Figure- herd immunity '!$A$2:$A$30</c:f>
              <c:strCache>
                <c:ptCount val="29"/>
                <c:pt idx="0">
                  <c:v>Ethiopia</c:v>
                </c:pt>
                <c:pt idx="1">
                  <c:v>DR Congo</c:v>
                </c:pt>
                <c:pt idx="2">
                  <c:v>Sudan</c:v>
                </c:pt>
                <c:pt idx="3">
                  <c:v>Uganda</c:v>
                </c:pt>
                <c:pt idx="4">
                  <c:v>Korea</c:v>
                </c:pt>
                <c:pt idx="5">
                  <c:v>Afghanistan</c:v>
                </c:pt>
                <c:pt idx="6">
                  <c:v>Yemen</c:v>
                </c:pt>
                <c:pt idx="7">
                  <c:v>Mozambique</c:v>
                </c:pt>
                <c:pt idx="8">
                  <c:v>Madagascar</c:v>
                </c:pt>
                <c:pt idx="9">
                  <c:v>Burkina Faso</c:v>
                </c:pt>
                <c:pt idx="10">
                  <c:v>Syria</c:v>
                </c:pt>
                <c:pt idx="11">
                  <c:v>Niger</c:v>
                </c:pt>
                <c:pt idx="12">
                  <c:v>Malawi</c:v>
                </c:pt>
                <c:pt idx="13">
                  <c:v>Mali</c:v>
                </c:pt>
                <c:pt idx="14">
                  <c:v>Rwanda</c:v>
                </c:pt>
                <c:pt idx="15">
                  <c:v>Chad</c:v>
                </c:pt>
                <c:pt idx="16">
                  <c:v>Somalia</c:v>
                </c:pt>
                <c:pt idx="17">
                  <c:v>Haiti</c:v>
                </c:pt>
                <c:pt idx="18">
                  <c:v>Tajikistan</c:v>
                </c:pt>
                <c:pt idx="19">
                  <c:v>Guinea</c:v>
                </c:pt>
                <c:pt idx="20">
                  <c:v>Burundi</c:v>
                </c:pt>
                <c:pt idx="21">
                  <c:v>South Sudan</c:v>
                </c:pt>
                <c:pt idx="22">
                  <c:v>Togo</c:v>
                </c:pt>
                <c:pt idx="23">
                  <c:v>Sierra Leone</c:v>
                </c:pt>
                <c:pt idx="24">
                  <c:v>Liberia</c:v>
                </c:pt>
                <c:pt idx="25">
                  <c:v>Eritrea</c:v>
                </c:pt>
                <c:pt idx="26">
                  <c:v>Central African Republic</c:v>
                </c:pt>
                <c:pt idx="27">
                  <c:v>Gambia</c:v>
                </c:pt>
                <c:pt idx="28">
                  <c:v>Guinea-Bissau</c:v>
                </c:pt>
              </c:strCache>
            </c:strRef>
          </c:cat>
          <c:val>
            <c:numRef>
              <c:f>'Figure- herd immunity '!$B$2:$B$30</c:f>
              <c:numCache>
                <c:formatCode>"$"#,##0.00</c:formatCode>
                <c:ptCount val="29"/>
                <c:pt idx="0">
                  <c:v>1107.0941492228421</c:v>
                </c:pt>
                <c:pt idx="1">
                  <c:v>793.07064535083816</c:v>
                </c:pt>
                <c:pt idx="2">
                  <c:v>486.07563303205484</c:v>
                </c:pt>
                <c:pt idx="3">
                  <c:v>435.21813579305319</c:v>
                </c:pt>
                <c:pt idx="4">
                  <c:v>430.26457639306972</c:v>
                </c:pt>
                <c:pt idx="5">
                  <c:v>356.87425420441429</c:v>
                </c:pt>
                <c:pt idx="6">
                  <c:v>298.63639526134176</c:v>
                </c:pt>
                <c:pt idx="7">
                  <c:v>289.75400206546288</c:v>
                </c:pt>
                <c:pt idx="8">
                  <c:v>274.75158414922288</c:v>
                </c:pt>
                <c:pt idx="9">
                  <c:v>211.58407660175939</c:v>
                </c:pt>
                <c:pt idx="10">
                  <c:v>201.29541794279999</c:v>
                </c:pt>
                <c:pt idx="11">
                  <c:v>199.36878888356571</c:v>
                </c:pt>
                <c:pt idx="12">
                  <c:v>195.77710350225374</c:v>
                </c:pt>
                <c:pt idx="13">
                  <c:v>175.82708480052685</c:v>
                </c:pt>
                <c:pt idx="14">
                  <c:v>157.04850938002861</c:v>
                </c:pt>
                <c:pt idx="15">
                  <c:v>133.692655054108</c:v>
                </c:pt>
                <c:pt idx="16">
                  <c:v>129.63776001754971</c:v>
                </c:pt>
                <c:pt idx="17">
                  <c:v>130.76202070014173</c:v>
                </c:pt>
                <c:pt idx="18">
                  <c:v>124.79787515357999</c:v>
                </c:pt>
                <c:pt idx="19">
                  <c:v>116.51991401691429</c:v>
                </c:pt>
                <c:pt idx="20">
                  <c:v>116.58679262226916</c:v>
                </c:pt>
                <c:pt idx="21">
                  <c:v>104.06966349496973</c:v>
                </c:pt>
                <c:pt idx="22">
                  <c:v>92.253640295482242</c:v>
                </c:pt>
                <c:pt idx="23">
                  <c:v>89.593859216978856</c:v>
                </c:pt>
                <c:pt idx="24">
                  <c:v>56.271132972685727</c:v>
                </c:pt>
                <c:pt idx="25">
                  <c:v>44.431297641535998</c:v>
                </c:pt>
                <c:pt idx="26">
                  <c:v>42.186140523983433</c:v>
                </c:pt>
                <c:pt idx="27">
                  <c:v>28.81617612810571</c:v>
                </c:pt>
                <c:pt idx="28">
                  <c:v>23.510620121327999</c:v>
                </c:pt>
              </c:numCache>
            </c:numRef>
          </c:val>
          <c:extLst>
            <c:ext xmlns:c16="http://schemas.microsoft.com/office/drawing/2014/chart" uri="{C3380CC4-5D6E-409C-BE32-E72D297353CC}">
              <c16:uniqueId val="{00000000-FD41-47A0-B048-8980AF43BCF5}"/>
            </c:ext>
          </c:extLst>
        </c:ser>
        <c:dLbls>
          <c:showLegendKey val="0"/>
          <c:showVal val="0"/>
          <c:showCatName val="0"/>
          <c:showSerName val="0"/>
          <c:showPercent val="0"/>
          <c:showBubbleSize val="0"/>
        </c:dLbls>
        <c:gapWidth val="182"/>
        <c:axId val="862059328"/>
        <c:axId val="862059656"/>
      </c:barChart>
      <c:catAx>
        <c:axId val="86205932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862059656"/>
        <c:crosses val="autoZero"/>
        <c:auto val="1"/>
        <c:lblAlgn val="ctr"/>
        <c:lblOffset val="100"/>
        <c:noMultiLvlLbl val="0"/>
      </c:catAx>
      <c:valAx>
        <c:axId val="862059656"/>
        <c:scaling>
          <c:orientation val="minMax"/>
          <c:max val="1300"/>
          <c:min val="0"/>
        </c:scaling>
        <c:delete val="0"/>
        <c:axPos val="t"/>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862059328"/>
        <c:crosses val="autoZero"/>
        <c:crossBetween val="between"/>
        <c:majorUnit val="100"/>
        <c:minorUnit val="1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Cost to Vaccinate High Risk Population (2020 USD Millions) - Lower Middle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'Figure -  workers_high risk'!$E$33</c:f>
              <c:strCache>
                <c:ptCount val="1"/>
                <c:pt idx="0">
                  <c:v>High Risk</c:v>
                </c:pt>
              </c:strCache>
            </c:strRef>
          </c:tx>
          <c:spPr>
            <a:solidFill>
              <a:schemeClr val="accent1"/>
            </a:solidFill>
            <a:ln>
              <a:noFill/>
            </a:ln>
            <a:effectLst/>
          </c:spPr>
          <c:invertIfNegative val="0"/>
          <c:cat>
            <c:strRef>
              <c:f>'Figure -  workers_high risk'!$D$34:$D$83</c:f>
              <c:strCache>
                <c:ptCount val="50"/>
                <c:pt idx="0">
                  <c:v>India</c:v>
                </c:pt>
                <c:pt idx="1">
                  <c:v>Pakistan</c:v>
                </c:pt>
                <c:pt idx="2">
                  <c:v>Bangladesh</c:v>
                </c:pt>
                <c:pt idx="3">
                  <c:v>Egypt</c:v>
                </c:pt>
                <c:pt idx="4">
                  <c:v>Nigeria</c:v>
                </c:pt>
                <c:pt idx="5">
                  <c:v>Vietnam</c:v>
                </c:pt>
                <c:pt idx="6">
                  <c:v>Philippines</c:v>
                </c:pt>
                <c:pt idx="7">
                  <c:v>Ukraine</c:v>
                </c:pt>
                <c:pt idx="8">
                  <c:v>Myanmar</c:v>
                </c:pt>
                <c:pt idx="9">
                  <c:v>Morocco</c:v>
                </c:pt>
                <c:pt idx="10">
                  <c:v>Algeria</c:v>
                </c:pt>
                <c:pt idx="11">
                  <c:v>Uzbekistan</c:v>
                </c:pt>
                <c:pt idx="12">
                  <c:v>Sri Lanka</c:v>
                </c:pt>
                <c:pt idx="13">
                  <c:v>United Republic of Tanzania</c:v>
                </c:pt>
                <c:pt idx="14">
                  <c:v>Kenya</c:v>
                </c:pt>
                <c:pt idx="15">
                  <c:v>Ghana</c:v>
                </c:pt>
                <c:pt idx="16">
                  <c:v>Nepal</c:v>
                </c:pt>
                <c:pt idx="17">
                  <c:v>Tunisia</c:v>
                </c:pt>
                <c:pt idx="18">
                  <c:v>Côte d'Ivoire</c:v>
                </c:pt>
                <c:pt idx="19">
                  <c:v>Cambodia</c:v>
                </c:pt>
                <c:pt idx="20">
                  <c:v>Cameroon</c:v>
                </c:pt>
                <c:pt idx="21">
                  <c:v>Angola</c:v>
                </c:pt>
                <c:pt idx="22">
                  <c:v>Zimbabwe</c:v>
                </c:pt>
                <c:pt idx="23">
                  <c:v>Zambia</c:v>
                </c:pt>
                <c:pt idx="24">
                  <c:v>Senegal</c:v>
                </c:pt>
                <c:pt idx="25">
                  <c:v>Republic of Moldova</c:v>
                </c:pt>
                <c:pt idx="26">
                  <c:v>Bolivia</c:v>
                </c:pt>
                <c:pt idx="27">
                  <c:v>Papua New Guinea</c:v>
                </c:pt>
                <c:pt idx="28">
                  <c:v>Honduras</c:v>
                </c:pt>
                <c:pt idx="29">
                  <c:v>Nicaragua</c:v>
                </c:pt>
                <c:pt idx="30">
                  <c:v>Kyrgyzstan</c:v>
                </c:pt>
                <c:pt idx="31">
                  <c:v>Benin</c:v>
                </c:pt>
                <c:pt idx="32">
                  <c:v>El Salvador</c:v>
                </c:pt>
                <c:pt idx="33">
                  <c:v>Lao People's Democratic Republic</c:v>
                </c:pt>
                <c:pt idx="34">
                  <c:v>Mongolia</c:v>
                </c:pt>
                <c:pt idx="35">
                  <c:v>Congo</c:v>
                </c:pt>
                <c:pt idx="36">
                  <c:v>Lesotho</c:v>
                </c:pt>
                <c:pt idx="37">
                  <c:v>Mauritania</c:v>
                </c:pt>
                <c:pt idx="38">
                  <c:v>Timor-Leste</c:v>
                </c:pt>
                <c:pt idx="39">
                  <c:v>Bhutan</c:v>
                </c:pt>
                <c:pt idx="40">
                  <c:v>Djibouti</c:v>
                </c:pt>
                <c:pt idx="41">
                  <c:v>Cabo Verde</c:v>
                </c:pt>
                <c:pt idx="42">
                  <c:v>Comoros</c:v>
                </c:pt>
                <c:pt idx="43">
                  <c:v>Solomon Islands</c:v>
                </c:pt>
                <c:pt idx="44">
                  <c:v>Vanuatu</c:v>
                </c:pt>
                <c:pt idx="45">
                  <c:v>Kiribati</c:v>
                </c:pt>
                <c:pt idx="46">
                  <c:v>Sao Tome and Principe</c:v>
                </c:pt>
                <c:pt idx="47">
                  <c:v>Micronesia (Fed. States of)</c:v>
                </c:pt>
                <c:pt idx="48">
                  <c:v>Eswatini</c:v>
                </c:pt>
                <c:pt idx="49">
                  <c:v>West Bank and Gaza</c:v>
                </c:pt>
              </c:strCache>
            </c:strRef>
          </c:cat>
          <c:val>
            <c:numRef>
              <c:f>'Figure -  workers_high risk'!$E$34:$E$83</c:f>
              <c:numCache>
                <c:formatCode>"$"#,##0.00</c:formatCode>
                <c:ptCount val="50"/>
                <c:pt idx="0">
                  <c:v>1138.2218179978879</c:v>
                </c:pt>
                <c:pt idx="1">
                  <c:v>124.36958869719039</c:v>
                </c:pt>
                <c:pt idx="2">
                  <c:v>121.20704521746481</c:v>
                </c:pt>
                <c:pt idx="3">
                  <c:v>85.816169028744</c:v>
                </c:pt>
                <c:pt idx="4">
                  <c:v>83.406738503934704</c:v>
                </c:pt>
                <c:pt idx="5">
                  <c:v>89.026558122124484</c:v>
                </c:pt>
                <c:pt idx="6">
                  <c:v>79.969436670223359</c:v>
                </c:pt>
                <c:pt idx="7">
                  <c:v>83.601824616755209</c:v>
                </c:pt>
                <c:pt idx="8">
                  <c:v>59.590130214854405</c:v>
                </c:pt>
                <c:pt idx="9">
                  <c:v>42.581583033721593</c:v>
                </c:pt>
                <c:pt idx="10">
                  <c:v>36.176205425379834</c:v>
                </c:pt>
                <c:pt idx="11">
                  <c:v>34.309538466846718</c:v>
                </c:pt>
                <c:pt idx="12">
                  <c:v>30.840863665297913</c:v>
                </c:pt>
                <c:pt idx="13">
                  <c:v>21.902262355357117</c:v>
                </c:pt>
                <c:pt idx="14">
                  <c:v>24.319201309844001</c:v>
                </c:pt>
                <c:pt idx="15">
                  <c:v>19.557294958090239</c:v>
                </c:pt>
                <c:pt idx="16">
                  <c:v>21.68601648304</c:v>
                </c:pt>
                <c:pt idx="17">
                  <c:v>16.433989432992</c:v>
                </c:pt>
                <c:pt idx="18">
                  <c:v>13.2111877983744</c:v>
                </c:pt>
                <c:pt idx="19">
                  <c:v>13.988265704117762</c:v>
                </c:pt>
                <c:pt idx="20">
                  <c:v>12.467725455852799</c:v>
                </c:pt>
                <c:pt idx="21">
                  <c:v>11.623487770119999</c:v>
                </c:pt>
                <c:pt idx="22">
                  <c:v>9.2536104802960004</c:v>
                </c:pt>
                <c:pt idx="23">
                  <c:v>7.6290808012800007</c:v>
                </c:pt>
                <c:pt idx="24">
                  <c:v>7.7581540182092787</c:v>
                </c:pt>
                <c:pt idx="25">
                  <c:v>9.3014700322233583</c:v>
                </c:pt>
                <c:pt idx="26">
                  <c:v>7.5013143573913599</c:v>
                </c:pt>
                <c:pt idx="27">
                  <c:v>7.6458563849881598</c:v>
                </c:pt>
                <c:pt idx="28">
                  <c:v>6.5116463490271999</c:v>
                </c:pt>
                <c:pt idx="29">
                  <c:v>5.70589317063168</c:v>
                </c:pt>
                <c:pt idx="30">
                  <c:v>5.8023712545427193</c:v>
                </c:pt>
                <c:pt idx="31">
                  <c:v>5.4807716548345597</c:v>
                </c:pt>
                <c:pt idx="32">
                  <c:v>6.0763944569827197</c:v>
                </c:pt>
                <c:pt idx="33">
                  <c:v>5.5112005319449597</c:v>
                </c:pt>
                <c:pt idx="34">
                  <c:v>3.8576918620822402</c:v>
                </c:pt>
                <c:pt idx="35">
                  <c:v>3.0618478312396804</c:v>
                </c:pt>
                <c:pt idx="36">
                  <c:v>2.9051756786111995</c:v>
                </c:pt>
                <c:pt idx="37">
                  <c:v>2.54386305936</c:v>
                </c:pt>
                <c:pt idx="38">
                  <c:v>0.91709268307536007</c:v>
                </c:pt>
                <c:pt idx="39">
                  <c:v>0.85172215649663996</c:v>
                </c:pt>
                <c:pt idx="40">
                  <c:v>0.92522382206943976</c:v>
                </c:pt>
                <c:pt idx="41">
                  <c:v>0.71507973284320014</c:v>
                </c:pt>
                <c:pt idx="42">
                  <c:v>0.57953613156000006</c:v>
                </c:pt>
                <c:pt idx="43">
                  <c:v>0.5059566739558401</c:v>
                </c:pt>
                <c:pt idx="44">
                  <c:v>0.31817645271552003</c:v>
                </c:pt>
                <c:pt idx="45">
                  <c:v>0.18341568780192</c:v>
                </c:pt>
                <c:pt idx="46">
                  <c:v>0.15741155778880001</c:v>
                </c:pt>
                <c:pt idx="47">
                  <c:v>0.18120177313919997</c:v>
                </c:pt>
                <c:pt idx="48">
                  <c:v>0.65620494533375995</c:v>
                </c:pt>
                <c:pt idx="49">
                  <c:v>2.6243948734383622</c:v>
                </c:pt>
              </c:numCache>
            </c:numRef>
          </c:val>
          <c:extLst>
            <c:ext xmlns:c16="http://schemas.microsoft.com/office/drawing/2014/chart" uri="{C3380CC4-5D6E-409C-BE32-E72D297353CC}">
              <c16:uniqueId val="{00000003-9CAA-644A-9255-CC3713116090}"/>
            </c:ext>
          </c:extLst>
        </c:ser>
        <c:dLbls>
          <c:showLegendKey val="0"/>
          <c:showVal val="0"/>
          <c:showCatName val="0"/>
          <c:showSerName val="0"/>
          <c:showPercent val="0"/>
          <c:showBubbleSize val="0"/>
        </c:dLbls>
        <c:gapWidth val="182"/>
        <c:axId val="929150288"/>
        <c:axId val="929370848"/>
      </c:barChart>
      <c:catAx>
        <c:axId val="92915028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370848"/>
        <c:crossesAt val="1.0000000000000002E-3"/>
        <c:auto val="1"/>
        <c:lblAlgn val="ctr"/>
        <c:lblOffset val="100"/>
        <c:noMultiLvlLbl val="0"/>
      </c:catAx>
      <c:valAx>
        <c:axId val="929370848"/>
        <c:scaling>
          <c:logBase val="10"/>
          <c:orientation val="minMax"/>
          <c:min val="1.0000000000000002E-3"/>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150288"/>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Cost to Vaccinate</a:t>
            </a:r>
            <a:r>
              <a:rPr lang="en-US" baseline="0"/>
              <a:t> all Healthcare Professionals (2020 USD Millions) - Upper Middle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'Figure -  workers_high risk'!$B$86</c:f>
              <c:strCache>
                <c:ptCount val="1"/>
                <c:pt idx="0">
                  <c:v>Healthcare Professionals</c:v>
                </c:pt>
              </c:strCache>
            </c:strRef>
          </c:tx>
          <c:spPr>
            <a:solidFill>
              <a:schemeClr val="accent1"/>
            </a:solidFill>
            <a:ln>
              <a:noFill/>
            </a:ln>
            <a:effectLst/>
          </c:spPr>
          <c:invertIfNegative val="0"/>
          <c:cat>
            <c:strRef>
              <c:f>'Figure -  workers_high risk'!$A$87:$A$142</c:f>
              <c:strCache>
                <c:ptCount val="52"/>
                <c:pt idx="0">
                  <c:v>China</c:v>
                </c:pt>
                <c:pt idx="1">
                  <c:v>Brazil</c:v>
                </c:pt>
                <c:pt idx="2">
                  <c:v>Russian Federation</c:v>
                </c:pt>
                <c:pt idx="3">
                  <c:v>Mexico</c:v>
                </c:pt>
                <c:pt idx="4">
                  <c:v>Turkey</c:v>
                </c:pt>
                <c:pt idx="5">
                  <c:v>Indonesia</c:v>
                </c:pt>
                <c:pt idx="6">
                  <c:v>Argentina</c:v>
                </c:pt>
                <c:pt idx="8">
                  <c:v>Iran</c:v>
                </c:pt>
                <c:pt idx="9">
                  <c:v>Thailand</c:v>
                </c:pt>
                <c:pt idx="10">
                  <c:v>Cuba</c:v>
                </c:pt>
                <c:pt idx="11">
                  <c:v>Malaysia</c:v>
                </c:pt>
                <c:pt idx="12">
                  <c:v>Kazakhstan</c:v>
                </c:pt>
                <c:pt idx="13">
                  <c:v>Colombia</c:v>
                </c:pt>
                <c:pt idx="14">
                  <c:v>Belarus</c:v>
                </c:pt>
                <c:pt idx="15">
                  <c:v>Serbia</c:v>
                </c:pt>
                <c:pt idx="16">
                  <c:v>Iraq</c:v>
                </c:pt>
                <c:pt idx="17">
                  <c:v>Belize</c:v>
                </c:pt>
                <c:pt idx="18">
                  <c:v>Peru</c:v>
                </c:pt>
                <c:pt idx="19">
                  <c:v>South Africa</c:v>
                </c:pt>
                <c:pt idx="20">
                  <c:v>Libya</c:v>
                </c:pt>
                <c:pt idx="21">
                  <c:v>Azerbaijan</c:v>
                </c:pt>
                <c:pt idx="22">
                  <c:v>Jordan</c:v>
                </c:pt>
                <c:pt idx="23">
                  <c:v>Ecuador</c:v>
                </c:pt>
                <c:pt idx="24">
                  <c:v>Bulgaria</c:v>
                </c:pt>
                <c:pt idx="25">
                  <c:v>Venezuela (Bolivarian Republic of)</c:v>
                </c:pt>
                <c:pt idx="26">
                  <c:v>Georgia</c:v>
                </c:pt>
                <c:pt idx="27">
                  <c:v>Costa Rica</c:v>
                </c:pt>
                <c:pt idx="28">
                  <c:v>Armenia</c:v>
                </c:pt>
                <c:pt idx="29">
                  <c:v>Turkmenistan</c:v>
                </c:pt>
                <c:pt idx="30">
                  <c:v>Lebanon</c:v>
                </c:pt>
                <c:pt idx="31">
                  <c:v>Bosnia and Herzegovina</c:v>
                </c:pt>
                <c:pt idx="32">
                  <c:v>Albania</c:v>
                </c:pt>
                <c:pt idx="33">
                  <c:v>North Macedonia</c:v>
                </c:pt>
                <c:pt idx="34">
                  <c:v>Botswana</c:v>
                </c:pt>
                <c:pt idx="35">
                  <c:v>Paraguay</c:v>
                </c:pt>
                <c:pt idx="36">
                  <c:v>Jamaica</c:v>
                </c:pt>
                <c:pt idx="37">
                  <c:v>Maldives</c:v>
                </c:pt>
                <c:pt idx="38">
                  <c:v>Fiji</c:v>
                </c:pt>
                <c:pt idx="39">
                  <c:v>Montenegro</c:v>
                </c:pt>
                <c:pt idx="40">
                  <c:v>Namibia</c:v>
                </c:pt>
                <c:pt idx="41">
                  <c:v>Guatemala</c:v>
                </c:pt>
                <c:pt idx="42">
                  <c:v>Suriname</c:v>
                </c:pt>
                <c:pt idx="43">
                  <c:v>Gabon</c:v>
                </c:pt>
                <c:pt idx="44">
                  <c:v>Saint Vincent and the Grenadines</c:v>
                </c:pt>
                <c:pt idx="45">
                  <c:v>Saint Lucia</c:v>
                </c:pt>
                <c:pt idx="46">
                  <c:v>Grenada</c:v>
                </c:pt>
                <c:pt idx="47">
                  <c:v>Equatorial Guinea</c:v>
                </c:pt>
                <c:pt idx="48">
                  <c:v>Dominica</c:v>
                </c:pt>
                <c:pt idx="49">
                  <c:v>Guyana</c:v>
                </c:pt>
                <c:pt idx="50">
                  <c:v>Tonga</c:v>
                </c:pt>
                <c:pt idx="51">
                  <c:v>Marshall Islands</c:v>
                </c:pt>
              </c:strCache>
            </c:strRef>
          </c:cat>
          <c:val>
            <c:numRef>
              <c:f>'Figure -  workers_high risk'!$B$87:$B$142</c:f>
              <c:numCache>
                <c:formatCode>"$"#,##0.00_);\("$"#,##0.00\)</c:formatCode>
                <c:ptCount val="56"/>
                <c:pt idx="0">
                  <c:v>234.64847138368188</c:v>
                </c:pt>
                <c:pt idx="1">
                  <c:v>92.606722784252057</c:v>
                </c:pt>
                <c:pt idx="2">
                  <c:v>78.491036323748034</c:v>
                </c:pt>
                <c:pt idx="3">
                  <c:v>24.16990435758429</c:v>
                </c:pt>
                <c:pt idx="4">
                  <c:v>19.61756866371006</c:v>
                </c:pt>
                <c:pt idx="5">
                  <c:v>21.506357593746486</c:v>
                </c:pt>
                <c:pt idx="6">
                  <c:v>15.952686788819891</c:v>
                </c:pt>
                <c:pt idx="8">
                  <c:v>12.171315229374763</c:v>
                </c:pt>
                <c:pt idx="9">
                  <c:v>11.035855487814516</c:v>
                </c:pt>
                <c:pt idx="10">
                  <c:v>9.4441020983661517</c:v>
                </c:pt>
                <c:pt idx="11">
                  <c:v>9.1522916863004831</c:v>
                </c:pt>
                <c:pt idx="12">
                  <c:v>8.9223116138365235</c:v>
                </c:pt>
                <c:pt idx="13">
                  <c:v>8.4775302606060716</c:v>
                </c:pt>
                <c:pt idx="14">
                  <c:v>7.4383623519665951</c:v>
                </c:pt>
                <c:pt idx="15">
                  <c:v>5.5728540719765363</c:v>
                </c:pt>
                <c:pt idx="16">
                  <c:v>5.345487664862568</c:v>
                </c:pt>
                <c:pt idx="17">
                  <c:v>3.7792528828656446</c:v>
                </c:pt>
                <c:pt idx="18">
                  <c:v>4.6430066234021439</c:v>
                </c:pt>
                <c:pt idx="19">
                  <c:v>4.9795027234305449</c:v>
                </c:pt>
                <c:pt idx="20">
                  <c:v>3.7062910926867243</c:v>
                </c:pt>
                <c:pt idx="21">
                  <c:v>3.8736056328415169</c:v>
                </c:pt>
                <c:pt idx="22">
                  <c:v>3.2407948319137536</c:v>
                </c:pt>
                <c:pt idx="23">
                  <c:v>3.3153635487939268</c:v>
                </c:pt>
                <c:pt idx="24">
                  <c:v>2.6963776411810589</c:v>
                </c:pt>
                <c:pt idx="25">
                  <c:v>2.8088619183755581</c:v>
                </c:pt>
                <c:pt idx="26">
                  <c:v>1.8061747884141239</c:v>
                </c:pt>
                <c:pt idx="27">
                  <c:v>1.4547755404773104</c:v>
                </c:pt>
                <c:pt idx="28">
                  <c:v>1.2934396526028893</c:v>
                </c:pt>
                <c:pt idx="29">
                  <c:v>1.2167915241163725</c:v>
                </c:pt>
                <c:pt idx="30">
                  <c:v>1.2695618397287847</c:v>
                </c:pt>
                <c:pt idx="31">
                  <c:v>0.99628258236762424</c:v>
                </c:pt>
                <c:pt idx="32">
                  <c:v>0.8151131372549234</c:v>
                </c:pt>
                <c:pt idx="33">
                  <c:v>0.71938707974296812</c:v>
                </c:pt>
                <c:pt idx="34">
                  <c:v>0.52949592547206548</c:v>
                </c:pt>
                <c:pt idx="35">
                  <c:v>0.60111049803566252</c:v>
                </c:pt>
                <c:pt idx="36">
                  <c:v>0.50392344957268043</c:v>
                </c:pt>
                <c:pt idx="37">
                  <c:v>0.42897378380330736</c:v>
                </c:pt>
                <c:pt idx="38">
                  <c:v>0.28285206527061896</c:v>
                </c:pt>
                <c:pt idx="39">
                  <c:v>0.25166582621361866</c:v>
                </c:pt>
                <c:pt idx="40">
                  <c:v>0.26399314107152339</c:v>
                </c:pt>
                <c:pt idx="41">
                  <c:v>0.29998067254384059</c:v>
                </c:pt>
                <c:pt idx="42">
                  <c:v>0.14047023184582616</c:v>
                </c:pt>
                <c:pt idx="43">
                  <c:v>0.15342853367590814</c:v>
                </c:pt>
                <c:pt idx="44">
                  <c:v>8.1471190029138621E-2</c:v>
                </c:pt>
                <c:pt idx="45">
                  <c:v>7.9801973824425165E-2</c:v>
                </c:pt>
                <c:pt idx="46">
                  <c:v>5.7432729381919234E-2</c:v>
                </c:pt>
                <c:pt idx="47">
                  <c:v>7.8848913834875356E-2</c:v>
                </c:pt>
                <c:pt idx="48">
                  <c:v>4.4892764245819089E-2</c:v>
                </c:pt>
                <c:pt idx="49">
                  <c:v>4.9688886514411862E-2</c:v>
                </c:pt>
                <c:pt idx="50">
                  <c:v>3.0023838095149847E-2</c:v>
                </c:pt>
                <c:pt idx="51">
                  <c:v>1.3891658759504495E-2</c:v>
                </c:pt>
              </c:numCache>
            </c:numRef>
          </c:val>
          <c:extLst>
            <c:ext xmlns:c16="http://schemas.microsoft.com/office/drawing/2014/chart" uri="{C3380CC4-5D6E-409C-BE32-E72D297353CC}">
              <c16:uniqueId val="{00000000-3DB2-5C48-B796-EC5AC8CBEDBD}"/>
            </c:ext>
          </c:extLst>
        </c:ser>
        <c:dLbls>
          <c:showLegendKey val="0"/>
          <c:showVal val="0"/>
          <c:showCatName val="0"/>
          <c:showSerName val="0"/>
          <c:showPercent val="0"/>
          <c:showBubbleSize val="0"/>
        </c:dLbls>
        <c:gapWidth val="182"/>
        <c:axId val="1236056640"/>
        <c:axId val="932543152"/>
      </c:barChart>
      <c:catAx>
        <c:axId val="123605664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543152"/>
        <c:crossesAt val="1.0000000000000002E-3"/>
        <c:auto val="1"/>
        <c:lblAlgn val="ctr"/>
        <c:lblOffset val="100"/>
        <c:noMultiLvlLbl val="0"/>
      </c:catAx>
      <c:valAx>
        <c:axId val="932543152"/>
        <c:scaling>
          <c:logBase val="10"/>
          <c:orientation val="minMax"/>
          <c:max val="1000"/>
        </c:scaling>
        <c:delete val="0"/>
        <c:axPos val="b"/>
        <c:majorGridlines>
          <c:spPr>
            <a:ln w="9525" cap="flat" cmpd="sng" algn="ctr">
              <a:solidFill>
                <a:schemeClr val="tx1">
                  <a:lumMod val="15000"/>
                  <a:lumOff val="85000"/>
                </a:schemeClr>
              </a:solidFill>
              <a:round/>
            </a:ln>
            <a:effectLst/>
          </c:spPr>
        </c:majorGridlines>
        <c:numFmt formatCode="&quot;$&quot;#,##0.00_);\(&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056640"/>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Cost to Vaccinate</a:t>
            </a:r>
            <a:r>
              <a:rPr lang="en-US" baseline="0"/>
              <a:t> High Risk Population (2020 USD Millions) - Upper Middle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'Figure -  workers_high risk'!$E$86</c:f>
              <c:strCache>
                <c:ptCount val="1"/>
                <c:pt idx="0">
                  <c:v>High Risk</c:v>
                </c:pt>
              </c:strCache>
            </c:strRef>
          </c:tx>
          <c:spPr>
            <a:solidFill>
              <a:schemeClr val="accent1"/>
            </a:solidFill>
            <a:ln>
              <a:noFill/>
            </a:ln>
            <a:effectLst/>
          </c:spPr>
          <c:invertIfNegative val="0"/>
          <c:cat>
            <c:strRef>
              <c:f>'Figure -  workers_high risk'!$D$87:$D$142</c:f>
              <c:strCache>
                <c:ptCount val="52"/>
                <c:pt idx="0">
                  <c:v>China</c:v>
                </c:pt>
                <c:pt idx="1">
                  <c:v>Russian Federation</c:v>
                </c:pt>
                <c:pt idx="2">
                  <c:v>Indonesia</c:v>
                </c:pt>
                <c:pt idx="3">
                  <c:v>Brazil</c:v>
                </c:pt>
                <c:pt idx="4">
                  <c:v>Mexico</c:v>
                </c:pt>
                <c:pt idx="5">
                  <c:v>Turkey</c:v>
                </c:pt>
                <c:pt idx="6">
                  <c:v>Thailand</c:v>
                </c:pt>
                <c:pt idx="7">
                  <c:v>Iran</c:v>
                </c:pt>
                <c:pt idx="9">
                  <c:v>South Africa</c:v>
                </c:pt>
                <c:pt idx="10">
                  <c:v>Argentina</c:v>
                </c:pt>
                <c:pt idx="11">
                  <c:v>Colombia</c:v>
                </c:pt>
                <c:pt idx="12">
                  <c:v>Malaysia</c:v>
                </c:pt>
                <c:pt idx="13">
                  <c:v>Iraq</c:v>
                </c:pt>
                <c:pt idx="14">
                  <c:v>Kazakhstan</c:v>
                </c:pt>
                <c:pt idx="15">
                  <c:v>Peru</c:v>
                </c:pt>
                <c:pt idx="16">
                  <c:v>Venezuela (Bolivarian Republic of)</c:v>
                </c:pt>
                <c:pt idx="17">
                  <c:v>Serbia</c:v>
                </c:pt>
                <c:pt idx="18">
                  <c:v>Ecuador</c:v>
                </c:pt>
                <c:pt idx="19">
                  <c:v>Belarus</c:v>
                </c:pt>
                <c:pt idx="20">
                  <c:v>Cuba</c:v>
                </c:pt>
                <c:pt idx="21">
                  <c:v>Bulgaria</c:v>
                </c:pt>
                <c:pt idx="22">
                  <c:v>Azerbaijan</c:v>
                </c:pt>
                <c:pt idx="23">
                  <c:v>Guatemala</c:v>
                </c:pt>
                <c:pt idx="24">
                  <c:v>Libya</c:v>
                </c:pt>
                <c:pt idx="25">
                  <c:v>Jordan</c:v>
                </c:pt>
                <c:pt idx="26">
                  <c:v>Georgia</c:v>
                </c:pt>
                <c:pt idx="27">
                  <c:v>Turkmenistan</c:v>
                </c:pt>
                <c:pt idx="28">
                  <c:v>Lebanon</c:v>
                </c:pt>
                <c:pt idx="29">
                  <c:v>Costa Rica</c:v>
                </c:pt>
                <c:pt idx="30">
                  <c:v>Paraguay</c:v>
                </c:pt>
                <c:pt idx="31">
                  <c:v>Bosnia and Herzegovina</c:v>
                </c:pt>
                <c:pt idx="32">
                  <c:v>Armenia</c:v>
                </c:pt>
                <c:pt idx="33">
                  <c:v>Albania</c:v>
                </c:pt>
                <c:pt idx="34">
                  <c:v>Jamaica</c:v>
                </c:pt>
                <c:pt idx="35">
                  <c:v>North Macedonia</c:v>
                </c:pt>
                <c:pt idx="36">
                  <c:v>Botswana</c:v>
                </c:pt>
                <c:pt idx="37">
                  <c:v>Namibia</c:v>
                </c:pt>
                <c:pt idx="38">
                  <c:v>Fiji</c:v>
                </c:pt>
                <c:pt idx="39">
                  <c:v>Gabon</c:v>
                </c:pt>
                <c:pt idx="40">
                  <c:v>Montenegro</c:v>
                </c:pt>
                <c:pt idx="41">
                  <c:v>Guyana</c:v>
                </c:pt>
                <c:pt idx="42">
                  <c:v>Suriname</c:v>
                </c:pt>
                <c:pt idx="43">
                  <c:v>Maldives</c:v>
                </c:pt>
                <c:pt idx="44">
                  <c:v>Equatorial Guinea</c:v>
                </c:pt>
                <c:pt idx="45">
                  <c:v>Belize</c:v>
                </c:pt>
                <c:pt idx="46">
                  <c:v>Saint Lucia</c:v>
                </c:pt>
                <c:pt idx="47">
                  <c:v>Grenada</c:v>
                </c:pt>
                <c:pt idx="48">
                  <c:v>Saint Vincent and the Grenadines</c:v>
                </c:pt>
                <c:pt idx="49">
                  <c:v>Tonga</c:v>
                </c:pt>
                <c:pt idx="50">
                  <c:v>Samoa</c:v>
                </c:pt>
                <c:pt idx="51">
                  <c:v>Dominica</c:v>
                </c:pt>
              </c:strCache>
            </c:strRef>
          </c:cat>
          <c:val>
            <c:numRef>
              <c:f>'Figure -  workers_high risk'!$E$87:$E$142</c:f>
              <c:numCache>
                <c:formatCode>"$"#,##0.00</c:formatCode>
                <c:ptCount val="56"/>
                <c:pt idx="0">
                  <c:v>1868.2394851363892</c:v>
                </c:pt>
                <c:pt idx="1">
                  <c:v>321.07798826403831</c:v>
                </c:pt>
                <c:pt idx="2">
                  <c:v>267.37360015564803</c:v>
                </c:pt>
                <c:pt idx="3">
                  <c:v>192.04613405144059</c:v>
                </c:pt>
                <c:pt idx="4">
                  <c:v>142.17168205751037</c:v>
                </c:pt>
                <c:pt idx="5">
                  <c:v>103.85749905399919</c:v>
                </c:pt>
                <c:pt idx="6">
                  <c:v>111.07447868712958</c:v>
                </c:pt>
                <c:pt idx="7">
                  <c:v>101.16214887222</c:v>
                </c:pt>
                <c:pt idx="9">
                  <c:v>66.041202810299978</c:v>
                </c:pt>
                <c:pt idx="10">
                  <c:v>51.952004034021428</c:v>
                </c:pt>
                <c:pt idx="11">
                  <c:v>48.284082685574397</c:v>
                </c:pt>
                <c:pt idx="12">
                  <c:v>41.379750765104646</c:v>
                </c:pt>
                <c:pt idx="13">
                  <c:v>26.195558815858078</c:v>
                </c:pt>
                <c:pt idx="14">
                  <c:v>26.017488677359999</c:v>
                </c:pt>
                <c:pt idx="15">
                  <c:v>26.947318769423354</c:v>
                </c:pt>
                <c:pt idx="16">
                  <c:v>27.540618775819198</c:v>
                </c:pt>
                <c:pt idx="17">
                  <c:v>25.659200179445758</c:v>
                </c:pt>
                <c:pt idx="18">
                  <c:v>22.99549712824</c:v>
                </c:pt>
                <c:pt idx="19">
                  <c:v>23.290751286760958</c:v>
                </c:pt>
                <c:pt idx="20">
                  <c:v>22.675944558960001</c:v>
                </c:pt>
                <c:pt idx="21">
                  <c:v>21.276712471837602</c:v>
                </c:pt>
                <c:pt idx="22">
                  <c:v>15.854417971342077</c:v>
                </c:pt>
                <c:pt idx="23">
                  <c:v>10.612765038142079</c:v>
                </c:pt>
                <c:pt idx="24">
                  <c:v>9.3058709411359999</c:v>
                </c:pt>
                <c:pt idx="25">
                  <c:v>8.4843379374124801</c:v>
                </c:pt>
                <c:pt idx="26">
                  <c:v>10.101550165278878</c:v>
                </c:pt>
                <c:pt idx="27">
                  <c:v>7.77146925937536</c:v>
                </c:pt>
                <c:pt idx="28">
                  <c:v>8.5355978459399999</c:v>
                </c:pt>
                <c:pt idx="29">
                  <c:v>7.4884012452329598</c:v>
                </c:pt>
                <c:pt idx="30">
                  <c:v>6.2123505487507202</c:v>
                </c:pt>
                <c:pt idx="31">
                  <c:v>7.9978990785280004</c:v>
                </c:pt>
                <c:pt idx="32">
                  <c:v>6.4062230021433599</c:v>
                </c:pt>
                <c:pt idx="33">
                  <c:v>6.17196721831424</c:v>
                </c:pt>
                <c:pt idx="34">
                  <c:v>4.9333305767636793</c:v>
                </c:pt>
                <c:pt idx="35">
                  <c:v>5.4341792866265592</c:v>
                </c:pt>
                <c:pt idx="36">
                  <c:v>2.9149172172768001</c:v>
                </c:pt>
                <c:pt idx="37">
                  <c:v>2.5078855515417597</c:v>
                </c:pt>
                <c:pt idx="38">
                  <c:v>2.3876756167263999</c:v>
                </c:pt>
                <c:pt idx="39">
                  <c:v>1.7016721814848002</c:v>
                </c:pt>
                <c:pt idx="40">
                  <c:v>1.7717175321440002</c:v>
                </c:pt>
                <c:pt idx="41">
                  <c:v>1.1119416220879998</c:v>
                </c:pt>
                <c:pt idx="42">
                  <c:v>1.04342406135296</c:v>
                </c:pt>
                <c:pt idx="43">
                  <c:v>0.85696156053311989</c:v>
                </c:pt>
                <c:pt idx="44">
                  <c:v>0.72615652954879994</c:v>
                </c:pt>
                <c:pt idx="45">
                  <c:v>0.49271868484608</c:v>
                </c:pt>
                <c:pt idx="46">
                  <c:v>0.50854559859999993</c:v>
                </c:pt>
                <c:pt idx="47">
                  <c:v>0.35839288690688004</c:v>
                </c:pt>
                <c:pt idx="48">
                  <c:v>0.34879521259200003</c:v>
                </c:pt>
                <c:pt idx="49">
                  <c:v>0.16957033706495997</c:v>
                </c:pt>
                <c:pt idx="50">
                  <c:v>0.170588007756</c:v>
                </c:pt>
                <c:pt idx="51">
                  <c:v>0.65701275033600004</c:v>
                </c:pt>
              </c:numCache>
            </c:numRef>
          </c:val>
          <c:extLst>
            <c:ext xmlns:c16="http://schemas.microsoft.com/office/drawing/2014/chart" uri="{C3380CC4-5D6E-409C-BE32-E72D297353CC}">
              <c16:uniqueId val="{00000000-C755-5445-A54B-A36886301670}"/>
            </c:ext>
          </c:extLst>
        </c:ser>
        <c:dLbls>
          <c:showLegendKey val="0"/>
          <c:showVal val="0"/>
          <c:showCatName val="0"/>
          <c:showSerName val="0"/>
          <c:showPercent val="0"/>
          <c:showBubbleSize val="0"/>
        </c:dLbls>
        <c:gapWidth val="182"/>
        <c:axId val="925721824"/>
        <c:axId val="860275136"/>
      </c:barChart>
      <c:catAx>
        <c:axId val="92572182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275136"/>
        <c:crossesAt val="1.0000000000000002E-3"/>
        <c:auto val="1"/>
        <c:lblAlgn val="ctr"/>
        <c:lblOffset val="100"/>
        <c:noMultiLvlLbl val="0"/>
      </c:catAx>
      <c:valAx>
        <c:axId val="860275136"/>
        <c:scaling>
          <c:logBase val="10"/>
          <c:orientation val="minMax"/>
          <c:min val="1.0000000000000002E-3"/>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721824"/>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Delivery Cost to Vaccinate All Healthcare Professionals (2019 USD Millions)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'Figure -  workers'!$D$1</c:f>
              <c:strCache>
                <c:ptCount val="1"/>
                <c:pt idx="0">
                  <c:v>Low Income</c:v>
                </c:pt>
              </c:strCache>
            </c:strRef>
          </c:tx>
          <c:spPr>
            <a:solidFill>
              <a:schemeClr val="accent1"/>
            </a:solidFill>
            <a:ln>
              <a:noFill/>
            </a:ln>
            <a:effectLst/>
          </c:spPr>
          <c:invertIfNegative val="0"/>
          <c:cat>
            <c:strRef>
              <c:f>'Figure -  workers'!$A$2:$A$131</c:f>
              <c:strCache>
                <c:ptCount val="130"/>
                <c:pt idx="0">
                  <c:v>Liberia</c:v>
                </c:pt>
                <c:pt idx="1">
                  <c:v>Guinea</c:v>
                </c:pt>
                <c:pt idx="2">
                  <c:v>Togo</c:v>
                </c:pt>
                <c:pt idx="3">
                  <c:v>Guinea-Bissau</c:v>
                </c:pt>
                <c:pt idx="4">
                  <c:v>Gambia</c:v>
                </c:pt>
                <c:pt idx="5">
                  <c:v>Sierra Leone</c:v>
                </c:pt>
                <c:pt idx="6">
                  <c:v>Yemen</c:v>
                </c:pt>
                <c:pt idx="7">
                  <c:v>Ethiopia</c:v>
                </c:pt>
                <c:pt idx="8">
                  <c:v>Sudan</c:v>
                </c:pt>
                <c:pt idx="9">
                  <c:v>Uganda</c:v>
                </c:pt>
                <c:pt idx="10">
                  <c:v>Afghanistan</c:v>
                </c:pt>
                <c:pt idx="11">
                  <c:v>Burkina Faso</c:v>
                </c:pt>
                <c:pt idx="12">
                  <c:v>Burundi</c:v>
                </c:pt>
                <c:pt idx="13">
                  <c:v>Mozambique</c:v>
                </c:pt>
                <c:pt idx="14">
                  <c:v>Rwanda</c:v>
                </c:pt>
                <c:pt idx="15">
                  <c:v>Tajikistan</c:v>
                </c:pt>
                <c:pt idx="16">
                  <c:v>Central African Republic</c:v>
                </c:pt>
                <c:pt idx="17">
                  <c:v>South Sudan</c:v>
                </c:pt>
                <c:pt idx="18">
                  <c:v>DR Congo</c:v>
                </c:pt>
                <c:pt idx="19">
                  <c:v>Haiti</c:v>
                </c:pt>
                <c:pt idx="20">
                  <c:v>Madagascar</c:v>
                </c:pt>
                <c:pt idx="21">
                  <c:v>Somalia</c:v>
                </c:pt>
                <c:pt idx="22">
                  <c:v>Syrian Arab Republic</c:v>
                </c:pt>
                <c:pt idx="23">
                  <c:v>Eritrea</c:v>
                </c:pt>
                <c:pt idx="24">
                  <c:v>Malawi</c:v>
                </c:pt>
                <c:pt idx="25">
                  <c:v>Niger</c:v>
                </c:pt>
                <c:pt idx="26">
                  <c:v>Korea</c:v>
                </c:pt>
                <c:pt idx="27">
                  <c:v>Mali</c:v>
                </c:pt>
                <c:pt idx="28">
                  <c:v>Chad</c:v>
                </c:pt>
                <c:pt idx="29">
                  <c:v>India</c:v>
                </c:pt>
                <c:pt idx="30">
                  <c:v>Philippines</c:v>
                </c:pt>
                <c:pt idx="31">
                  <c:v>Uzbekistan</c:v>
                </c:pt>
                <c:pt idx="32">
                  <c:v>Ukraine</c:v>
                </c:pt>
                <c:pt idx="33">
                  <c:v>Egypt</c:v>
                </c:pt>
                <c:pt idx="34">
                  <c:v>Pakistan</c:v>
                </c:pt>
                <c:pt idx="35">
                  <c:v>Nigeria</c:v>
                </c:pt>
                <c:pt idx="36">
                  <c:v>Vietnam</c:v>
                </c:pt>
                <c:pt idx="37">
                  <c:v>Algeria</c:v>
                </c:pt>
                <c:pt idx="38">
                  <c:v>Bangladesh</c:v>
                </c:pt>
                <c:pt idx="39">
                  <c:v>Nepal</c:v>
                </c:pt>
                <c:pt idx="40">
                  <c:v>Myanmar</c:v>
                </c:pt>
                <c:pt idx="41">
                  <c:v>Ghana</c:v>
                </c:pt>
                <c:pt idx="42">
                  <c:v>Morocco</c:v>
                </c:pt>
                <c:pt idx="43">
                  <c:v>Sri Lanka</c:v>
                </c:pt>
                <c:pt idx="44">
                  <c:v>Kenya</c:v>
                </c:pt>
                <c:pt idx="45">
                  <c:v>Tunisia</c:v>
                </c:pt>
                <c:pt idx="46">
                  <c:v>Kyrgyzstan</c:v>
                </c:pt>
                <c:pt idx="47">
                  <c:v>El Salvador</c:v>
                </c:pt>
                <c:pt idx="48">
                  <c:v>United Republic of Tanzania</c:v>
                </c:pt>
                <c:pt idx="49">
                  <c:v>West Bank and Gaza</c:v>
                </c:pt>
                <c:pt idx="50">
                  <c:v>Mongolia</c:v>
                </c:pt>
                <c:pt idx="51">
                  <c:v>Zambia</c:v>
                </c:pt>
                <c:pt idx="52">
                  <c:v>Senegal</c:v>
                </c:pt>
                <c:pt idx="53">
                  <c:v>Zimbabwe</c:v>
                </c:pt>
                <c:pt idx="54">
                  <c:v>Nicaragua</c:v>
                </c:pt>
                <c:pt idx="55">
                  <c:v>Bolivia</c:v>
                </c:pt>
                <c:pt idx="56">
                  <c:v>Côte d'Ivoire</c:v>
                </c:pt>
                <c:pt idx="57">
                  <c:v>Republic of Moldova</c:v>
                </c:pt>
                <c:pt idx="58">
                  <c:v>Angola</c:v>
                </c:pt>
                <c:pt idx="59">
                  <c:v>Lao People's Democratic Republic</c:v>
                </c:pt>
                <c:pt idx="60">
                  <c:v>Cambodia</c:v>
                </c:pt>
                <c:pt idx="61">
                  <c:v>Honduras</c:v>
                </c:pt>
                <c:pt idx="62">
                  <c:v>Lesotho</c:v>
                </c:pt>
                <c:pt idx="63">
                  <c:v>Benin</c:v>
                </c:pt>
                <c:pt idx="64">
                  <c:v>Mauritania</c:v>
                </c:pt>
                <c:pt idx="65">
                  <c:v>Papua New Guinea</c:v>
                </c:pt>
                <c:pt idx="66">
                  <c:v>Eswatini</c:v>
                </c:pt>
                <c:pt idx="67">
                  <c:v>Congo</c:v>
                </c:pt>
                <c:pt idx="68">
                  <c:v>Timor-Leste</c:v>
                </c:pt>
                <c:pt idx="69">
                  <c:v>Bhutan</c:v>
                </c:pt>
                <c:pt idx="70">
                  <c:v>Solomon Islands</c:v>
                </c:pt>
                <c:pt idx="71">
                  <c:v>Cabo Verde</c:v>
                </c:pt>
                <c:pt idx="72">
                  <c:v>Djibouti</c:v>
                </c:pt>
                <c:pt idx="73">
                  <c:v>Kiribati</c:v>
                </c:pt>
                <c:pt idx="74">
                  <c:v>Comoros</c:v>
                </c:pt>
                <c:pt idx="75">
                  <c:v>Vanuatu</c:v>
                </c:pt>
                <c:pt idx="76">
                  <c:v>Cameroon</c:v>
                </c:pt>
                <c:pt idx="77">
                  <c:v>Sao Tome and Principe</c:v>
                </c:pt>
                <c:pt idx="78">
                  <c:v>Micronesia (Fed. States of)</c:v>
                </c:pt>
                <c:pt idx="79">
                  <c:v>China</c:v>
                </c:pt>
                <c:pt idx="80">
                  <c:v>Brazil</c:v>
                </c:pt>
                <c:pt idx="81">
                  <c:v>Russian Federation</c:v>
                </c:pt>
                <c:pt idx="82">
                  <c:v>Mexico</c:v>
                </c:pt>
                <c:pt idx="83">
                  <c:v>Indonesia</c:v>
                </c:pt>
                <c:pt idx="84">
                  <c:v>Turkey</c:v>
                </c:pt>
                <c:pt idx="85">
                  <c:v>Argentina</c:v>
                </c:pt>
                <c:pt idx="86">
                  <c:v>Iran</c:v>
                </c:pt>
                <c:pt idx="87">
                  <c:v>Thailand</c:v>
                </c:pt>
                <c:pt idx="88">
                  <c:v>Cuba</c:v>
                </c:pt>
                <c:pt idx="89">
                  <c:v>Malaysia</c:v>
                </c:pt>
                <c:pt idx="90">
                  <c:v>Kazakhstan</c:v>
                </c:pt>
                <c:pt idx="91">
                  <c:v>Colombia</c:v>
                </c:pt>
                <c:pt idx="92">
                  <c:v>Belarus</c:v>
                </c:pt>
                <c:pt idx="93">
                  <c:v>Serbia</c:v>
                </c:pt>
                <c:pt idx="94">
                  <c:v>Iraq</c:v>
                </c:pt>
                <c:pt idx="95">
                  <c:v>South Africa</c:v>
                </c:pt>
                <c:pt idx="96">
                  <c:v>Peru</c:v>
                </c:pt>
                <c:pt idx="97">
                  <c:v>Azerbaijan</c:v>
                </c:pt>
                <c:pt idx="98">
                  <c:v>Belize</c:v>
                </c:pt>
                <c:pt idx="99">
                  <c:v>Libya</c:v>
                </c:pt>
                <c:pt idx="100">
                  <c:v>Ecuador</c:v>
                </c:pt>
                <c:pt idx="101">
                  <c:v>Jordan</c:v>
                </c:pt>
                <c:pt idx="102">
                  <c:v>Venezuela (Bolivarian Republic of)</c:v>
                </c:pt>
                <c:pt idx="103">
                  <c:v>Bulgaria</c:v>
                </c:pt>
                <c:pt idx="104">
                  <c:v>Georgia</c:v>
                </c:pt>
                <c:pt idx="105">
                  <c:v>Costa Rica</c:v>
                </c:pt>
                <c:pt idx="106">
                  <c:v>Armenia</c:v>
                </c:pt>
                <c:pt idx="107">
                  <c:v>Lebanon</c:v>
                </c:pt>
                <c:pt idx="108">
                  <c:v>Turkmenistan</c:v>
                </c:pt>
                <c:pt idx="109">
                  <c:v>Bosnia and Herzegovina</c:v>
                </c:pt>
                <c:pt idx="110">
                  <c:v>Albania</c:v>
                </c:pt>
                <c:pt idx="111">
                  <c:v>North Macedonia</c:v>
                </c:pt>
                <c:pt idx="112">
                  <c:v>Paraguay</c:v>
                </c:pt>
                <c:pt idx="113">
                  <c:v>Botswana</c:v>
                </c:pt>
                <c:pt idx="114">
                  <c:v>Jamaica</c:v>
                </c:pt>
                <c:pt idx="115">
                  <c:v>Maldives</c:v>
                </c:pt>
                <c:pt idx="116">
                  <c:v>Guatemala</c:v>
                </c:pt>
                <c:pt idx="117">
                  <c:v>Fiji</c:v>
                </c:pt>
                <c:pt idx="118">
                  <c:v>Namibia</c:v>
                </c:pt>
                <c:pt idx="119">
                  <c:v>Montenegro</c:v>
                </c:pt>
                <c:pt idx="120">
                  <c:v>Gabon</c:v>
                </c:pt>
                <c:pt idx="121">
                  <c:v>Suriname</c:v>
                </c:pt>
                <c:pt idx="122">
                  <c:v>Saint Vincent and the Grenadines</c:v>
                </c:pt>
                <c:pt idx="123">
                  <c:v>Saint Lucia</c:v>
                </c:pt>
                <c:pt idx="124">
                  <c:v>Equatorial Guinea</c:v>
                </c:pt>
                <c:pt idx="125">
                  <c:v>Grenada</c:v>
                </c:pt>
                <c:pt idx="126">
                  <c:v>Guyana</c:v>
                </c:pt>
                <c:pt idx="127">
                  <c:v>Dominica</c:v>
                </c:pt>
                <c:pt idx="128">
                  <c:v>Tonga</c:v>
                </c:pt>
                <c:pt idx="129">
                  <c:v>Marshall Islands</c:v>
                </c:pt>
              </c:strCache>
            </c:strRef>
          </c:cat>
          <c:val>
            <c:numRef>
              <c:f>'Figure -  workers'!$D$2:$D$131</c:f>
              <c:numCache>
                <c:formatCode>"$"#,##0.00_);\("$"#,##0.00\)</c:formatCode>
                <c:ptCount val="130"/>
                <c:pt idx="0">
                  <c:v>2.5914485175908473</c:v>
                </c:pt>
                <c:pt idx="1">
                  <c:v>2.5703166205220938</c:v>
                </c:pt>
                <c:pt idx="2">
                  <c:v>2.5169749806434378</c:v>
                </c:pt>
                <c:pt idx="3">
                  <c:v>2.5048896793806477</c:v>
                </c:pt>
                <c:pt idx="4">
                  <c:v>2.1997801622045334</c:v>
                </c:pt>
                <c:pt idx="5">
                  <c:v>1.6433917815101664</c:v>
                </c:pt>
                <c:pt idx="6">
                  <c:v>1.3564508485930258</c:v>
                </c:pt>
                <c:pt idx="7">
                  <c:v>1.0566189157342782</c:v>
                </c:pt>
                <c:pt idx="8">
                  <c:v>0.81772824855430437</c:v>
                </c:pt>
                <c:pt idx="9">
                  <c:v>0.62185749606431939</c:v>
                </c:pt>
                <c:pt idx="10">
                  <c:v>0.59182974270776367</c:v>
                </c:pt>
                <c:pt idx="11">
                  <c:v>0.56696713568099166</c:v>
                </c:pt>
                <c:pt idx="12">
                  <c:v>0.40473638216933727</c:v>
                </c:pt>
                <c:pt idx="13">
                  <c:v>0.33889431417095517</c:v>
                </c:pt>
                <c:pt idx="14">
                  <c:v>0.31885782296382009</c:v>
                </c:pt>
                <c:pt idx="15">
                  <c:v>0.2771962474028512</c:v>
                </c:pt>
                <c:pt idx="16">
                  <c:v>0.27698852573076321</c:v>
                </c:pt>
                <c:pt idx="17">
                  <c:v>0.23404050379697944</c:v>
                </c:pt>
                <c:pt idx="18">
                  <c:v>0.19296549334838431</c:v>
                </c:pt>
                <c:pt idx="19">
                  <c:v>0.16522433055045077</c:v>
                </c:pt>
                <c:pt idx="20">
                  <c:v>0.13962403285132677</c:v>
                </c:pt>
                <c:pt idx="21">
                  <c:v>0.13271555263820786</c:v>
                </c:pt>
                <c:pt idx="22">
                  <c:v>0.12083814219270998</c:v>
                </c:pt>
                <c:pt idx="23">
                  <c:v>9.0711521279999999E-2</c:v>
                </c:pt>
                <c:pt idx="24">
                  <c:v>8.3279036451333069E-2</c:v>
                </c:pt>
                <c:pt idx="25">
                  <c:v>5.8554957661825453E-2</c:v>
                </c:pt>
                <c:pt idx="26">
                  <c:v>5.4058661882357972E-2</c:v>
                </c:pt>
                <c:pt idx="27">
                  <c:v>4.271014897732496E-2</c:v>
                </c:pt>
                <c:pt idx="28">
                  <c:v>1.3423840688597487E-2</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numCache>
            </c:numRef>
          </c:val>
          <c:extLst>
            <c:ext xmlns:c16="http://schemas.microsoft.com/office/drawing/2014/chart" uri="{C3380CC4-5D6E-409C-BE32-E72D297353CC}">
              <c16:uniqueId val="{00000000-9A6B-EA4D-BAA2-148E3C65368E}"/>
            </c:ext>
          </c:extLst>
        </c:ser>
        <c:ser>
          <c:idx val="1"/>
          <c:order val="1"/>
          <c:tx>
            <c:strRef>
              <c:f>'Figure -  workers'!$E$1</c:f>
              <c:strCache>
                <c:ptCount val="1"/>
                <c:pt idx="0">
                  <c:v>Lower Middle Income</c:v>
                </c:pt>
              </c:strCache>
            </c:strRef>
          </c:tx>
          <c:spPr>
            <a:solidFill>
              <a:schemeClr val="accent2"/>
            </a:solidFill>
            <a:ln>
              <a:noFill/>
            </a:ln>
            <a:effectLst/>
          </c:spPr>
          <c:invertIfNegative val="0"/>
          <c:cat>
            <c:strRef>
              <c:f>'Figure -  workers'!$A$2:$A$131</c:f>
              <c:strCache>
                <c:ptCount val="130"/>
                <c:pt idx="0">
                  <c:v>Liberia</c:v>
                </c:pt>
                <c:pt idx="1">
                  <c:v>Guinea</c:v>
                </c:pt>
                <c:pt idx="2">
                  <c:v>Togo</c:v>
                </c:pt>
                <c:pt idx="3">
                  <c:v>Guinea-Bissau</c:v>
                </c:pt>
                <c:pt idx="4">
                  <c:v>Gambia</c:v>
                </c:pt>
                <c:pt idx="5">
                  <c:v>Sierra Leone</c:v>
                </c:pt>
                <c:pt idx="6">
                  <c:v>Yemen</c:v>
                </c:pt>
                <c:pt idx="7">
                  <c:v>Ethiopia</c:v>
                </c:pt>
                <c:pt idx="8">
                  <c:v>Sudan</c:v>
                </c:pt>
                <c:pt idx="9">
                  <c:v>Uganda</c:v>
                </c:pt>
                <c:pt idx="10">
                  <c:v>Afghanistan</c:v>
                </c:pt>
                <c:pt idx="11">
                  <c:v>Burkina Faso</c:v>
                </c:pt>
                <c:pt idx="12">
                  <c:v>Burundi</c:v>
                </c:pt>
                <c:pt idx="13">
                  <c:v>Mozambique</c:v>
                </c:pt>
                <c:pt idx="14">
                  <c:v>Rwanda</c:v>
                </c:pt>
                <c:pt idx="15">
                  <c:v>Tajikistan</c:v>
                </c:pt>
                <c:pt idx="16">
                  <c:v>Central African Republic</c:v>
                </c:pt>
                <c:pt idx="17">
                  <c:v>South Sudan</c:v>
                </c:pt>
                <c:pt idx="18">
                  <c:v>DR Congo</c:v>
                </c:pt>
                <c:pt idx="19">
                  <c:v>Haiti</c:v>
                </c:pt>
                <c:pt idx="20">
                  <c:v>Madagascar</c:v>
                </c:pt>
                <c:pt idx="21">
                  <c:v>Somalia</c:v>
                </c:pt>
                <c:pt idx="22">
                  <c:v>Syrian Arab Republic</c:v>
                </c:pt>
                <c:pt idx="23">
                  <c:v>Eritrea</c:v>
                </c:pt>
                <c:pt idx="24">
                  <c:v>Malawi</c:v>
                </c:pt>
                <c:pt idx="25">
                  <c:v>Niger</c:v>
                </c:pt>
                <c:pt idx="26">
                  <c:v>Korea</c:v>
                </c:pt>
                <c:pt idx="27">
                  <c:v>Mali</c:v>
                </c:pt>
                <c:pt idx="28">
                  <c:v>Chad</c:v>
                </c:pt>
                <c:pt idx="29">
                  <c:v>India</c:v>
                </c:pt>
                <c:pt idx="30">
                  <c:v>Philippines</c:v>
                </c:pt>
                <c:pt idx="31">
                  <c:v>Uzbekistan</c:v>
                </c:pt>
                <c:pt idx="32">
                  <c:v>Ukraine</c:v>
                </c:pt>
                <c:pt idx="33">
                  <c:v>Egypt</c:v>
                </c:pt>
                <c:pt idx="34">
                  <c:v>Pakistan</c:v>
                </c:pt>
                <c:pt idx="35">
                  <c:v>Nigeria</c:v>
                </c:pt>
                <c:pt idx="36">
                  <c:v>Vietnam</c:v>
                </c:pt>
                <c:pt idx="37">
                  <c:v>Algeria</c:v>
                </c:pt>
                <c:pt idx="38">
                  <c:v>Bangladesh</c:v>
                </c:pt>
                <c:pt idx="39">
                  <c:v>Nepal</c:v>
                </c:pt>
                <c:pt idx="40">
                  <c:v>Myanmar</c:v>
                </c:pt>
                <c:pt idx="41">
                  <c:v>Ghana</c:v>
                </c:pt>
                <c:pt idx="42">
                  <c:v>Morocco</c:v>
                </c:pt>
                <c:pt idx="43">
                  <c:v>Sri Lanka</c:v>
                </c:pt>
                <c:pt idx="44">
                  <c:v>Kenya</c:v>
                </c:pt>
                <c:pt idx="45">
                  <c:v>Tunisia</c:v>
                </c:pt>
                <c:pt idx="46">
                  <c:v>Kyrgyzstan</c:v>
                </c:pt>
                <c:pt idx="47">
                  <c:v>El Salvador</c:v>
                </c:pt>
                <c:pt idx="48">
                  <c:v>United Republic of Tanzania</c:v>
                </c:pt>
                <c:pt idx="49">
                  <c:v>West Bank and Gaza</c:v>
                </c:pt>
                <c:pt idx="50">
                  <c:v>Mongolia</c:v>
                </c:pt>
                <c:pt idx="51">
                  <c:v>Zambia</c:v>
                </c:pt>
                <c:pt idx="52">
                  <c:v>Senegal</c:v>
                </c:pt>
                <c:pt idx="53">
                  <c:v>Zimbabwe</c:v>
                </c:pt>
                <c:pt idx="54">
                  <c:v>Nicaragua</c:v>
                </c:pt>
                <c:pt idx="55">
                  <c:v>Bolivia</c:v>
                </c:pt>
                <c:pt idx="56">
                  <c:v>Côte d'Ivoire</c:v>
                </c:pt>
                <c:pt idx="57">
                  <c:v>Republic of Moldova</c:v>
                </c:pt>
                <c:pt idx="58">
                  <c:v>Angola</c:v>
                </c:pt>
                <c:pt idx="59">
                  <c:v>Lao People's Democratic Republic</c:v>
                </c:pt>
                <c:pt idx="60">
                  <c:v>Cambodia</c:v>
                </c:pt>
                <c:pt idx="61">
                  <c:v>Honduras</c:v>
                </c:pt>
                <c:pt idx="62">
                  <c:v>Lesotho</c:v>
                </c:pt>
                <c:pt idx="63">
                  <c:v>Benin</c:v>
                </c:pt>
                <c:pt idx="64">
                  <c:v>Mauritania</c:v>
                </c:pt>
                <c:pt idx="65">
                  <c:v>Papua New Guinea</c:v>
                </c:pt>
                <c:pt idx="66">
                  <c:v>Eswatini</c:v>
                </c:pt>
                <c:pt idx="67">
                  <c:v>Congo</c:v>
                </c:pt>
                <c:pt idx="68">
                  <c:v>Timor-Leste</c:v>
                </c:pt>
                <c:pt idx="69">
                  <c:v>Bhutan</c:v>
                </c:pt>
                <c:pt idx="70">
                  <c:v>Solomon Islands</c:v>
                </c:pt>
                <c:pt idx="71">
                  <c:v>Cabo Verde</c:v>
                </c:pt>
                <c:pt idx="72">
                  <c:v>Djibouti</c:v>
                </c:pt>
                <c:pt idx="73">
                  <c:v>Kiribati</c:v>
                </c:pt>
                <c:pt idx="74">
                  <c:v>Comoros</c:v>
                </c:pt>
                <c:pt idx="75">
                  <c:v>Vanuatu</c:v>
                </c:pt>
                <c:pt idx="76">
                  <c:v>Cameroon</c:v>
                </c:pt>
                <c:pt idx="77">
                  <c:v>Sao Tome and Principe</c:v>
                </c:pt>
                <c:pt idx="78">
                  <c:v>Micronesia (Fed. States of)</c:v>
                </c:pt>
                <c:pt idx="79">
                  <c:v>China</c:v>
                </c:pt>
                <c:pt idx="80">
                  <c:v>Brazil</c:v>
                </c:pt>
                <c:pt idx="81">
                  <c:v>Russian Federation</c:v>
                </c:pt>
                <c:pt idx="82">
                  <c:v>Mexico</c:v>
                </c:pt>
                <c:pt idx="83">
                  <c:v>Indonesia</c:v>
                </c:pt>
                <c:pt idx="84">
                  <c:v>Turkey</c:v>
                </c:pt>
                <c:pt idx="85">
                  <c:v>Argentina</c:v>
                </c:pt>
                <c:pt idx="86">
                  <c:v>Iran</c:v>
                </c:pt>
                <c:pt idx="87">
                  <c:v>Thailand</c:v>
                </c:pt>
                <c:pt idx="88">
                  <c:v>Cuba</c:v>
                </c:pt>
                <c:pt idx="89">
                  <c:v>Malaysia</c:v>
                </c:pt>
                <c:pt idx="90">
                  <c:v>Kazakhstan</c:v>
                </c:pt>
                <c:pt idx="91">
                  <c:v>Colombia</c:v>
                </c:pt>
                <c:pt idx="92">
                  <c:v>Belarus</c:v>
                </c:pt>
                <c:pt idx="93">
                  <c:v>Serbia</c:v>
                </c:pt>
                <c:pt idx="94">
                  <c:v>Iraq</c:v>
                </c:pt>
                <c:pt idx="95">
                  <c:v>South Africa</c:v>
                </c:pt>
                <c:pt idx="96">
                  <c:v>Peru</c:v>
                </c:pt>
                <c:pt idx="97">
                  <c:v>Azerbaijan</c:v>
                </c:pt>
                <c:pt idx="98">
                  <c:v>Belize</c:v>
                </c:pt>
                <c:pt idx="99">
                  <c:v>Libya</c:v>
                </c:pt>
                <c:pt idx="100">
                  <c:v>Ecuador</c:v>
                </c:pt>
                <c:pt idx="101">
                  <c:v>Jordan</c:v>
                </c:pt>
                <c:pt idx="102">
                  <c:v>Venezuela (Bolivarian Republic of)</c:v>
                </c:pt>
                <c:pt idx="103">
                  <c:v>Bulgaria</c:v>
                </c:pt>
                <c:pt idx="104">
                  <c:v>Georgia</c:v>
                </c:pt>
                <c:pt idx="105">
                  <c:v>Costa Rica</c:v>
                </c:pt>
                <c:pt idx="106">
                  <c:v>Armenia</c:v>
                </c:pt>
                <c:pt idx="107">
                  <c:v>Lebanon</c:v>
                </c:pt>
                <c:pt idx="108">
                  <c:v>Turkmenistan</c:v>
                </c:pt>
                <c:pt idx="109">
                  <c:v>Bosnia and Herzegovina</c:v>
                </c:pt>
                <c:pt idx="110">
                  <c:v>Albania</c:v>
                </c:pt>
                <c:pt idx="111">
                  <c:v>North Macedonia</c:v>
                </c:pt>
                <c:pt idx="112">
                  <c:v>Paraguay</c:v>
                </c:pt>
                <c:pt idx="113">
                  <c:v>Botswana</c:v>
                </c:pt>
                <c:pt idx="114">
                  <c:v>Jamaica</c:v>
                </c:pt>
                <c:pt idx="115">
                  <c:v>Maldives</c:v>
                </c:pt>
                <c:pt idx="116">
                  <c:v>Guatemala</c:v>
                </c:pt>
                <c:pt idx="117">
                  <c:v>Fiji</c:v>
                </c:pt>
                <c:pt idx="118">
                  <c:v>Namibia</c:v>
                </c:pt>
                <c:pt idx="119">
                  <c:v>Montenegro</c:v>
                </c:pt>
                <c:pt idx="120">
                  <c:v>Gabon</c:v>
                </c:pt>
                <c:pt idx="121">
                  <c:v>Suriname</c:v>
                </c:pt>
                <c:pt idx="122">
                  <c:v>Saint Vincent and the Grenadines</c:v>
                </c:pt>
                <c:pt idx="123">
                  <c:v>Saint Lucia</c:v>
                </c:pt>
                <c:pt idx="124">
                  <c:v>Equatorial Guinea</c:v>
                </c:pt>
                <c:pt idx="125">
                  <c:v>Grenada</c:v>
                </c:pt>
                <c:pt idx="126">
                  <c:v>Guyana</c:v>
                </c:pt>
                <c:pt idx="127">
                  <c:v>Dominica</c:v>
                </c:pt>
                <c:pt idx="128">
                  <c:v>Tonga</c:v>
                </c:pt>
                <c:pt idx="129">
                  <c:v>Marshall Islands</c:v>
                </c:pt>
              </c:strCache>
            </c:strRef>
          </c:cat>
          <c:val>
            <c:numRef>
              <c:f>'Figure -  workers'!$E$2:$E$131</c:f>
              <c:numCache>
                <c:formatCode>"$"#,##0.00_);\("$"#,##0.00\)</c:formatCode>
                <c:ptCount val="1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130.85958220837736</c:v>
                </c:pt>
                <c:pt idx="30">
                  <c:v>21.499947564622126</c:v>
                </c:pt>
                <c:pt idx="31">
                  <c:v>16.054753654828563</c:v>
                </c:pt>
                <c:pt idx="32">
                  <c:v>15.980325605974301</c:v>
                </c:pt>
                <c:pt idx="33">
                  <c:v>13.710689280286017</c:v>
                </c:pt>
                <c:pt idx="34">
                  <c:v>12.066774431206168</c:v>
                </c:pt>
                <c:pt idx="35">
                  <c:v>10.71751643046542</c:v>
                </c:pt>
                <c:pt idx="36">
                  <c:v>8.4056149900646133</c:v>
                </c:pt>
                <c:pt idx="37">
                  <c:v>6.5330029219456698</c:v>
                </c:pt>
                <c:pt idx="38">
                  <c:v>5.8379794400293701</c:v>
                </c:pt>
                <c:pt idx="39">
                  <c:v>4.4132530448779486</c:v>
                </c:pt>
                <c:pt idx="40">
                  <c:v>3.5673533633334089</c:v>
                </c:pt>
                <c:pt idx="41">
                  <c:v>3.5129506518662508</c:v>
                </c:pt>
                <c:pt idx="42">
                  <c:v>3.4771683120953911</c:v>
                </c:pt>
                <c:pt idx="43">
                  <c:v>2.8706949013413263</c:v>
                </c:pt>
                <c:pt idx="44">
                  <c:v>2.7097104904521001</c:v>
                </c:pt>
                <c:pt idx="45">
                  <c:v>2.4646119317421498</c:v>
                </c:pt>
                <c:pt idx="46">
                  <c:v>1.5055377801753855</c:v>
                </c:pt>
                <c:pt idx="47">
                  <c:v>1.2852946633884663</c:v>
                </c:pt>
                <c:pt idx="48">
                  <c:v>1.2181781885284988</c:v>
                </c:pt>
                <c:pt idx="49">
                  <c:v>1.1193469663999998</c:v>
                </c:pt>
                <c:pt idx="50">
                  <c:v>1.0878818201731364</c:v>
                </c:pt>
                <c:pt idx="51">
                  <c:v>1.0715715546264826</c:v>
                </c:pt>
                <c:pt idx="52">
                  <c:v>1.0489866251473463</c:v>
                </c:pt>
                <c:pt idx="53">
                  <c:v>0.94340210526873636</c:v>
                </c:pt>
                <c:pt idx="54">
                  <c:v>0.91165533705137736</c:v>
                </c:pt>
                <c:pt idx="55">
                  <c:v>0.89968931600876378</c:v>
                </c:pt>
                <c:pt idx="56">
                  <c:v>0.83550783867913958</c:v>
                </c:pt>
                <c:pt idx="57">
                  <c:v>0.82788439345991527</c:v>
                </c:pt>
                <c:pt idx="58">
                  <c:v>0.69775070892889723</c:v>
                </c:pt>
                <c:pt idx="59">
                  <c:v>0.67484628563970805</c:v>
                </c:pt>
                <c:pt idx="60">
                  <c:v>0.65998459933236997</c:v>
                </c:pt>
                <c:pt idx="61">
                  <c:v>0.60852726041846528</c:v>
                </c:pt>
                <c:pt idx="62">
                  <c:v>0.33155736198864311</c:v>
                </c:pt>
                <c:pt idx="63">
                  <c:v>0.24043409267399815</c:v>
                </c:pt>
                <c:pt idx="64">
                  <c:v>0.19636546645885672</c:v>
                </c:pt>
                <c:pt idx="65">
                  <c:v>0.19305773138665744</c:v>
                </c:pt>
                <c:pt idx="66">
                  <c:v>0.1862139876218897</c:v>
                </c:pt>
                <c:pt idx="67">
                  <c:v>0.15690549590231626</c:v>
                </c:pt>
                <c:pt idx="68">
                  <c:v>0.11819841153441951</c:v>
                </c:pt>
                <c:pt idx="69">
                  <c:v>8.8451043682357122E-2</c:v>
                </c:pt>
                <c:pt idx="70">
                  <c:v>7.670251086587114E-2</c:v>
                </c:pt>
                <c:pt idx="71">
                  <c:v>6.0148713615863575E-2</c:v>
                </c:pt>
                <c:pt idx="72">
                  <c:v>4.0014904480075324E-2</c:v>
                </c:pt>
                <c:pt idx="73">
                  <c:v>3.100307750028531E-2</c:v>
                </c:pt>
                <c:pt idx="74">
                  <c:v>3.0301551242373822E-2</c:v>
                </c:pt>
                <c:pt idx="75">
                  <c:v>2.191714178458682E-2</c:v>
                </c:pt>
                <c:pt idx="76">
                  <c:v>1.9337521159625788E-2</c:v>
                </c:pt>
                <c:pt idx="77">
                  <c:v>1.6698808710811312E-2</c:v>
                </c:pt>
                <c:pt idx="78">
                  <c:v>1.1979953738528984E-2</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numCache>
            </c:numRef>
          </c:val>
          <c:extLst>
            <c:ext xmlns:c16="http://schemas.microsoft.com/office/drawing/2014/chart" uri="{C3380CC4-5D6E-409C-BE32-E72D297353CC}">
              <c16:uniqueId val="{00000001-9A6B-EA4D-BAA2-148E3C65368E}"/>
            </c:ext>
          </c:extLst>
        </c:ser>
        <c:ser>
          <c:idx val="2"/>
          <c:order val="2"/>
          <c:tx>
            <c:strRef>
              <c:f>'Figure -  workers'!$F$1</c:f>
              <c:strCache>
                <c:ptCount val="1"/>
                <c:pt idx="0">
                  <c:v>Upper Middle Income</c:v>
                </c:pt>
              </c:strCache>
            </c:strRef>
          </c:tx>
          <c:spPr>
            <a:solidFill>
              <a:schemeClr val="accent3"/>
            </a:solidFill>
            <a:ln>
              <a:noFill/>
            </a:ln>
            <a:effectLst/>
          </c:spPr>
          <c:invertIfNegative val="0"/>
          <c:cat>
            <c:strRef>
              <c:f>'Figure -  workers'!$A$2:$A$131</c:f>
              <c:strCache>
                <c:ptCount val="130"/>
                <c:pt idx="0">
                  <c:v>Liberia</c:v>
                </c:pt>
                <c:pt idx="1">
                  <c:v>Guinea</c:v>
                </c:pt>
                <c:pt idx="2">
                  <c:v>Togo</c:v>
                </c:pt>
                <c:pt idx="3">
                  <c:v>Guinea-Bissau</c:v>
                </c:pt>
                <c:pt idx="4">
                  <c:v>Gambia</c:v>
                </c:pt>
                <c:pt idx="5">
                  <c:v>Sierra Leone</c:v>
                </c:pt>
                <c:pt idx="6">
                  <c:v>Yemen</c:v>
                </c:pt>
                <c:pt idx="7">
                  <c:v>Ethiopia</c:v>
                </c:pt>
                <c:pt idx="8">
                  <c:v>Sudan</c:v>
                </c:pt>
                <c:pt idx="9">
                  <c:v>Uganda</c:v>
                </c:pt>
                <c:pt idx="10">
                  <c:v>Afghanistan</c:v>
                </c:pt>
                <c:pt idx="11">
                  <c:v>Burkina Faso</c:v>
                </c:pt>
                <c:pt idx="12">
                  <c:v>Burundi</c:v>
                </c:pt>
                <c:pt idx="13">
                  <c:v>Mozambique</c:v>
                </c:pt>
                <c:pt idx="14">
                  <c:v>Rwanda</c:v>
                </c:pt>
                <c:pt idx="15">
                  <c:v>Tajikistan</c:v>
                </c:pt>
                <c:pt idx="16">
                  <c:v>Central African Republic</c:v>
                </c:pt>
                <c:pt idx="17">
                  <c:v>South Sudan</c:v>
                </c:pt>
                <c:pt idx="18">
                  <c:v>DR Congo</c:v>
                </c:pt>
                <c:pt idx="19">
                  <c:v>Haiti</c:v>
                </c:pt>
                <c:pt idx="20">
                  <c:v>Madagascar</c:v>
                </c:pt>
                <c:pt idx="21">
                  <c:v>Somalia</c:v>
                </c:pt>
                <c:pt idx="22">
                  <c:v>Syrian Arab Republic</c:v>
                </c:pt>
                <c:pt idx="23">
                  <c:v>Eritrea</c:v>
                </c:pt>
                <c:pt idx="24">
                  <c:v>Malawi</c:v>
                </c:pt>
                <c:pt idx="25">
                  <c:v>Niger</c:v>
                </c:pt>
                <c:pt idx="26">
                  <c:v>Korea</c:v>
                </c:pt>
                <c:pt idx="27">
                  <c:v>Mali</c:v>
                </c:pt>
                <c:pt idx="28">
                  <c:v>Chad</c:v>
                </c:pt>
                <c:pt idx="29">
                  <c:v>India</c:v>
                </c:pt>
                <c:pt idx="30">
                  <c:v>Philippines</c:v>
                </c:pt>
                <c:pt idx="31">
                  <c:v>Uzbekistan</c:v>
                </c:pt>
                <c:pt idx="32">
                  <c:v>Ukraine</c:v>
                </c:pt>
                <c:pt idx="33">
                  <c:v>Egypt</c:v>
                </c:pt>
                <c:pt idx="34">
                  <c:v>Pakistan</c:v>
                </c:pt>
                <c:pt idx="35">
                  <c:v>Nigeria</c:v>
                </c:pt>
                <c:pt idx="36">
                  <c:v>Vietnam</c:v>
                </c:pt>
                <c:pt idx="37">
                  <c:v>Algeria</c:v>
                </c:pt>
                <c:pt idx="38">
                  <c:v>Bangladesh</c:v>
                </c:pt>
                <c:pt idx="39">
                  <c:v>Nepal</c:v>
                </c:pt>
                <c:pt idx="40">
                  <c:v>Myanmar</c:v>
                </c:pt>
                <c:pt idx="41">
                  <c:v>Ghana</c:v>
                </c:pt>
                <c:pt idx="42">
                  <c:v>Morocco</c:v>
                </c:pt>
                <c:pt idx="43">
                  <c:v>Sri Lanka</c:v>
                </c:pt>
                <c:pt idx="44">
                  <c:v>Kenya</c:v>
                </c:pt>
                <c:pt idx="45">
                  <c:v>Tunisia</c:v>
                </c:pt>
                <c:pt idx="46">
                  <c:v>Kyrgyzstan</c:v>
                </c:pt>
                <c:pt idx="47">
                  <c:v>El Salvador</c:v>
                </c:pt>
                <c:pt idx="48">
                  <c:v>United Republic of Tanzania</c:v>
                </c:pt>
                <c:pt idx="49">
                  <c:v>West Bank and Gaza</c:v>
                </c:pt>
                <c:pt idx="50">
                  <c:v>Mongolia</c:v>
                </c:pt>
                <c:pt idx="51">
                  <c:v>Zambia</c:v>
                </c:pt>
                <c:pt idx="52">
                  <c:v>Senegal</c:v>
                </c:pt>
                <c:pt idx="53">
                  <c:v>Zimbabwe</c:v>
                </c:pt>
                <c:pt idx="54">
                  <c:v>Nicaragua</c:v>
                </c:pt>
                <c:pt idx="55">
                  <c:v>Bolivia</c:v>
                </c:pt>
                <c:pt idx="56">
                  <c:v>Côte d'Ivoire</c:v>
                </c:pt>
                <c:pt idx="57">
                  <c:v>Republic of Moldova</c:v>
                </c:pt>
                <c:pt idx="58">
                  <c:v>Angola</c:v>
                </c:pt>
                <c:pt idx="59">
                  <c:v>Lao People's Democratic Republic</c:v>
                </c:pt>
                <c:pt idx="60">
                  <c:v>Cambodia</c:v>
                </c:pt>
                <c:pt idx="61">
                  <c:v>Honduras</c:v>
                </c:pt>
                <c:pt idx="62">
                  <c:v>Lesotho</c:v>
                </c:pt>
                <c:pt idx="63">
                  <c:v>Benin</c:v>
                </c:pt>
                <c:pt idx="64">
                  <c:v>Mauritania</c:v>
                </c:pt>
                <c:pt idx="65">
                  <c:v>Papua New Guinea</c:v>
                </c:pt>
                <c:pt idx="66">
                  <c:v>Eswatini</c:v>
                </c:pt>
                <c:pt idx="67">
                  <c:v>Congo</c:v>
                </c:pt>
                <c:pt idx="68">
                  <c:v>Timor-Leste</c:v>
                </c:pt>
                <c:pt idx="69">
                  <c:v>Bhutan</c:v>
                </c:pt>
                <c:pt idx="70">
                  <c:v>Solomon Islands</c:v>
                </c:pt>
                <c:pt idx="71">
                  <c:v>Cabo Verde</c:v>
                </c:pt>
                <c:pt idx="72">
                  <c:v>Djibouti</c:v>
                </c:pt>
                <c:pt idx="73">
                  <c:v>Kiribati</c:v>
                </c:pt>
                <c:pt idx="74">
                  <c:v>Comoros</c:v>
                </c:pt>
                <c:pt idx="75">
                  <c:v>Vanuatu</c:v>
                </c:pt>
                <c:pt idx="76">
                  <c:v>Cameroon</c:v>
                </c:pt>
                <c:pt idx="77">
                  <c:v>Sao Tome and Principe</c:v>
                </c:pt>
                <c:pt idx="78">
                  <c:v>Micronesia (Fed. States of)</c:v>
                </c:pt>
                <c:pt idx="79">
                  <c:v>China</c:v>
                </c:pt>
                <c:pt idx="80">
                  <c:v>Brazil</c:v>
                </c:pt>
                <c:pt idx="81">
                  <c:v>Russian Federation</c:v>
                </c:pt>
                <c:pt idx="82">
                  <c:v>Mexico</c:v>
                </c:pt>
                <c:pt idx="83">
                  <c:v>Indonesia</c:v>
                </c:pt>
                <c:pt idx="84">
                  <c:v>Turkey</c:v>
                </c:pt>
                <c:pt idx="85">
                  <c:v>Argentina</c:v>
                </c:pt>
                <c:pt idx="86">
                  <c:v>Iran</c:v>
                </c:pt>
                <c:pt idx="87">
                  <c:v>Thailand</c:v>
                </c:pt>
                <c:pt idx="88">
                  <c:v>Cuba</c:v>
                </c:pt>
                <c:pt idx="89">
                  <c:v>Malaysia</c:v>
                </c:pt>
                <c:pt idx="90">
                  <c:v>Kazakhstan</c:v>
                </c:pt>
                <c:pt idx="91">
                  <c:v>Colombia</c:v>
                </c:pt>
                <c:pt idx="92">
                  <c:v>Belarus</c:v>
                </c:pt>
                <c:pt idx="93">
                  <c:v>Serbia</c:v>
                </c:pt>
                <c:pt idx="94">
                  <c:v>Iraq</c:v>
                </c:pt>
                <c:pt idx="95">
                  <c:v>South Africa</c:v>
                </c:pt>
                <c:pt idx="96">
                  <c:v>Peru</c:v>
                </c:pt>
                <c:pt idx="97">
                  <c:v>Azerbaijan</c:v>
                </c:pt>
                <c:pt idx="98">
                  <c:v>Belize</c:v>
                </c:pt>
                <c:pt idx="99">
                  <c:v>Libya</c:v>
                </c:pt>
                <c:pt idx="100">
                  <c:v>Ecuador</c:v>
                </c:pt>
                <c:pt idx="101">
                  <c:v>Jordan</c:v>
                </c:pt>
                <c:pt idx="102">
                  <c:v>Venezuela (Bolivarian Republic of)</c:v>
                </c:pt>
                <c:pt idx="103">
                  <c:v>Bulgaria</c:v>
                </c:pt>
                <c:pt idx="104">
                  <c:v>Georgia</c:v>
                </c:pt>
                <c:pt idx="105">
                  <c:v>Costa Rica</c:v>
                </c:pt>
                <c:pt idx="106">
                  <c:v>Armenia</c:v>
                </c:pt>
                <c:pt idx="107">
                  <c:v>Lebanon</c:v>
                </c:pt>
                <c:pt idx="108">
                  <c:v>Turkmenistan</c:v>
                </c:pt>
                <c:pt idx="109">
                  <c:v>Bosnia and Herzegovina</c:v>
                </c:pt>
                <c:pt idx="110">
                  <c:v>Albania</c:v>
                </c:pt>
                <c:pt idx="111">
                  <c:v>North Macedonia</c:v>
                </c:pt>
                <c:pt idx="112">
                  <c:v>Paraguay</c:v>
                </c:pt>
                <c:pt idx="113">
                  <c:v>Botswana</c:v>
                </c:pt>
                <c:pt idx="114">
                  <c:v>Jamaica</c:v>
                </c:pt>
                <c:pt idx="115">
                  <c:v>Maldives</c:v>
                </c:pt>
                <c:pt idx="116">
                  <c:v>Guatemala</c:v>
                </c:pt>
                <c:pt idx="117">
                  <c:v>Fiji</c:v>
                </c:pt>
                <c:pt idx="118">
                  <c:v>Namibia</c:v>
                </c:pt>
                <c:pt idx="119">
                  <c:v>Montenegro</c:v>
                </c:pt>
                <c:pt idx="120">
                  <c:v>Gabon</c:v>
                </c:pt>
                <c:pt idx="121">
                  <c:v>Suriname</c:v>
                </c:pt>
                <c:pt idx="122">
                  <c:v>Saint Vincent and the Grenadines</c:v>
                </c:pt>
                <c:pt idx="123">
                  <c:v>Saint Lucia</c:v>
                </c:pt>
                <c:pt idx="124">
                  <c:v>Equatorial Guinea</c:v>
                </c:pt>
                <c:pt idx="125">
                  <c:v>Grenada</c:v>
                </c:pt>
                <c:pt idx="126">
                  <c:v>Guyana</c:v>
                </c:pt>
                <c:pt idx="127">
                  <c:v>Dominica</c:v>
                </c:pt>
                <c:pt idx="128">
                  <c:v>Tonga</c:v>
                </c:pt>
                <c:pt idx="129">
                  <c:v>Marshall Islands</c:v>
                </c:pt>
              </c:strCache>
            </c:strRef>
          </c:cat>
          <c:val>
            <c:numRef>
              <c:f>'Figure -  workers'!$F$2:$F$131</c:f>
              <c:numCache>
                <c:formatCode>"$"#,##0.00_);\("$"#,##0.00\)</c:formatCode>
                <c:ptCount val="1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234.64847138368188</c:v>
                </c:pt>
                <c:pt idx="80">
                  <c:v>92.606722784252057</c:v>
                </c:pt>
                <c:pt idx="81">
                  <c:v>78.491036323748034</c:v>
                </c:pt>
                <c:pt idx="82">
                  <c:v>24.16990435758429</c:v>
                </c:pt>
                <c:pt idx="83">
                  <c:v>21.506357593746486</c:v>
                </c:pt>
                <c:pt idx="84">
                  <c:v>19.61756866371006</c:v>
                </c:pt>
                <c:pt idx="85">
                  <c:v>15.952686788819891</c:v>
                </c:pt>
                <c:pt idx="86">
                  <c:v>12.171315229374763</c:v>
                </c:pt>
                <c:pt idx="87">
                  <c:v>11.035855487814516</c:v>
                </c:pt>
                <c:pt idx="88">
                  <c:v>9.4441020983661517</c:v>
                </c:pt>
                <c:pt idx="89">
                  <c:v>9.1522916863004831</c:v>
                </c:pt>
                <c:pt idx="90">
                  <c:v>8.9223116138365235</c:v>
                </c:pt>
                <c:pt idx="91">
                  <c:v>8.4775302606060716</c:v>
                </c:pt>
                <c:pt idx="92">
                  <c:v>7.4383623519665951</c:v>
                </c:pt>
                <c:pt idx="93">
                  <c:v>5.5728540719765363</c:v>
                </c:pt>
                <c:pt idx="94">
                  <c:v>5.345487664862568</c:v>
                </c:pt>
                <c:pt idx="95">
                  <c:v>4.9795027234305449</c:v>
                </c:pt>
                <c:pt idx="96">
                  <c:v>4.6430066234021439</c:v>
                </c:pt>
                <c:pt idx="97">
                  <c:v>3.8736056328415169</c:v>
                </c:pt>
                <c:pt idx="98">
                  <c:v>3.7792528828656446</c:v>
                </c:pt>
                <c:pt idx="99">
                  <c:v>3.7062910926867243</c:v>
                </c:pt>
                <c:pt idx="100">
                  <c:v>3.3153635487939268</c:v>
                </c:pt>
                <c:pt idx="101">
                  <c:v>3.2407948319137536</c:v>
                </c:pt>
                <c:pt idx="102">
                  <c:v>2.8088619183755581</c:v>
                </c:pt>
                <c:pt idx="103">
                  <c:v>2.6963776411810589</c:v>
                </c:pt>
                <c:pt idx="104">
                  <c:v>1.8061747884141239</c:v>
                </c:pt>
                <c:pt idx="105">
                  <c:v>1.4547755404773104</c:v>
                </c:pt>
                <c:pt idx="106">
                  <c:v>1.2934396526028893</c:v>
                </c:pt>
                <c:pt idx="107">
                  <c:v>1.2695618397287847</c:v>
                </c:pt>
                <c:pt idx="108">
                  <c:v>1.2167915241163725</c:v>
                </c:pt>
                <c:pt idx="109">
                  <c:v>0.99628258236762424</c:v>
                </c:pt>
                <c:pt idx="110">
                  <c:v>0.8151131372549234</c:v>
                </c:pt>
                <c:pt idx="111">
                  <c:v>0.71938707974296812</c:v>
                </c:pt>
                <c:pt idx="112">
                  <c:v>0.60111049803566252</c:v>
                </c:pt>
                <c:pt idx="113">
                  <c:v>0.52949592547206548</c:v>
                </c:pt>
                <c:pt idx="114">
                  <c:v>0.50392344957268043</c:v>
                </c:pt>
                <c:pt idx="115">
                  <c:v>0.42897378380330736</c:v>
                </c:pt>
                <c:pt idx="116">
                  <c:v>0.29998067254384059</c:v>
                </c:pt>
                <c:pt idx="117">
                  <c:v>0.28285206527061896</c:v>
                </c:pt>
                <c:pt idx="118">
                  <c:v>0.26399314107152339</c:v>
                </c:pt>
                <c:pt idx="119">
                  <c:v>0.25166582621361866</c:v>
                </c:pt>
                <c:pt idx="120">
                  <c:v>0.15342853367590814</c:v>
                </c:pt>
                <c:pt idx="121">
                  <c:v>0.14047023184582616</c:v>
                </c:pt>
                <c:pt idx="122">
                  <c:v>8.1471190029138621E-2</c:v>
                </c:pt>
                <c:pt idx="123">
                  <c:v>7.9801973824425165E-2</c:v>
                </c:pt>
                <c:pt idx="124">
                  <c:v>7.8848913834875356E-2</c:v>
                </c:pt>
                <c:pt idx="125">
                  <c:v>5.7432729381919234E-2</c:v>
                </c:pt>
                <c:pt idx="126">
                  <c:v>4.9688886514411862E-2</c:v>
                </c:pt>
                <c:pt idx="127">
                  <c:v>4.4892764245819089E-2</c:v>
                </c:pt>
                <c:pt idx="128">
                  <c:v>3.0023838095149847E-2</c:v>
                </c:pt>
                <c:pt idx="129">
                  <c:v>1.3891658759504495E-2</c:v>
                </c:pt>
              </c:numCache>
            </c:numRef>
          </c:val>
          <c:extLst>
            <c:ext xmlns:c16="http://schemas.microsoft.com/office/drawing/2014/chart" uri="{C3380CC4-5D6E-409C-BE32-E72D297353CC}">
              <c16:uniqueId val="{00000002-9A6B-EA4D-BAA2-148E3C65368E}"/>
            </c:ext>
          </c:extLst>
        </c:ser>
        <c:dLbls>
          <c:showLegendKey val="0"/>
          <c:showVal val="0"/>
          <c:showCatName val="0"/>
          <c:showSerName val="0"/>
          <c:showPercent val="0"/>
          <c:showBubbleSize val="0"/>
        </c:dLbls>
        <c:gapWidth val="219"/>
        <c:axId val="1482826719"/>
        <c:axId val="1483564591"/>
      </c:barChart>
      <c:catAx>
        <c:axId val="148282671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3564591"/>
        <c:crossesAt val="1.0000000000000002E-3"/>
        <c:auto val="1"/>
        <c:lblAlgn val="ctr"/>
        <c:lblOffset val="100"/>
        <c:noMultiLvlLbl val="0"/>
      </c:catAx>
      <c:valAx>
        <c:axId val="1483564591"/>
        <c:scaling>
          <c:logBase val="10"/>
          <c:orientation val="minMax"/>
          <c:min val="1.0000000000000002E-3"/>
        </c:scaling>
        <c:delete val="0"/>
        <c:axPos val="b"/>
        <c:majorGridlines>
          <c:spPr>
            <a:ln w="9525" cap="flat" cmpd="sng" algn="ctr">
              <a:solidFill>
                <a:schemeClr val="tx1">
                  <a:lumMod val="15000"/>
                  <a:lumOff val="85000"/>
                </a:schemeClr>
              </a:solidFill>
              <a:round/>
            </a:ln>
            <a:effectLst/>
          </c:spPr>
        </c:majorGridlines>
        <c:numFmt formatCode="&quot;$&quot;#,##0.00_);\(&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826719"/>
        <c:crosses val="max"/>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Delivery</a:t>
            </a:r>
            <a:r>
              <a:rPr lang="en-US" baseline="0"/>
              <a:t> Cost to Vaccinate High Risk Population (2019 USD Millions)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'Figure -  high risk'!$D$1</c:f>
              <c:strCache>
                <c:ptCount val="1"/>
                <c:pt idx="0">
                  <c:v>Low Income</c:v>
                </c:pt>
              </c:strCache>
            </c:strRef>
          </c:tx>
          <c:spPr>
            <a:solidFill>
              <a:schemeClr val="accent1"/>
            </a:solidFill>
            <a:ln>
              <a:noFill/>
            </a:ln>
            <a:effectLst/>
          </c:spPr>
          <c:invertIfNegative val="0"/>
          <c:cat>
            <c:strRef>
              <c:f>'Figure -  high risk'!$A$2:$A$131</c:f>
              <c:strCache>
                <c:ptCount val="130"/>
                <c:pt idx="0">
                  <c:v>Sierra Leone</c:v>
                </c:pt>
                <c:pt idx="1">
                  <c:v>Ethiopia</c:v>
                </c:pt>
                <c:pt idx="2">
                  <c:v>Democratic Republic of the Congo</c:v>
                </c:pt>
                <c:pt idx="3">
                  <c:v>Sudan</c:v>
                </c:pt>
                <c:pt idx="4">
                  <c:v>Dem. People's Republic of Korea</c:v>
                </c:pt>
                <c:pt idx="5">
                  <c:v>Afghanistan</c:v>
                </c:pt>
                <c:pt idx="6">
                  <c:v>Uganda</c:v>
                </c:pt>
                <c:pt idx="7">
                  <c:v>Yemen</c:v>
                </c:pt>
                <c:pt idx="8">
                  <c:v>Mozambique</c:v>
                </c:pt>
                <c:pt idx="9">
                  <c:v>Syrian Arab Republic</c:v>
                </c:pt>
                <c:pt idx="10">
                  <c:v>Madagascar</c:v>
                </c:pt>
                <c:pt idx="11">
                  <c:v>Burkina Faso</c:v>
                </c:pt>
                <c:pt idx="12">
                  <c:v>Malawi</c:v>
                </c:pt>
                <c:pt idx="13">
                  <c:v>Haiti</c:v>
                </c:pt>
                <c:pt idx="14">
                  <c:v>Niger</c:v>
                </c:pt>
                <c:pt idx="15">
                  <c:v>Mali</c:v>
                </c:pt>
                <c:pt idx="16">
                  <c:v>Rwanda</c:v>
                </c:pt>
                <c:pt idx="17">
                  <c:v>Tajikistan</c:v>
                </c:pt>
                <c:pt idx="18">
                  <c:v>Somalia</c:v>
                </c:pt>
                <c:pt idx="19">
                  <c:v>Chad</c:v>
                </c:pt>
                <c:pt idx="20">
                  <c:v>Guinea</c:v>
                </c:pt>
                <c:pt idx="21">
                  <c:v>South Sudan</c:v>
                </c:pt>
                <c:pt idx="22">
                  <c:v>Togo</c:v>
                </c:pt>
                <c:pt idx="23">
                  <c:v>Burundi</c:v>
                </c:pt>
                <c:pt idx="24">
                  <c:v>Liberia</c:v>
                </c:pt>
                <c:pt idx="25">
                  <c:v>Central African Republic</c:v>
                </c:pt>
                <c:pt idx="26">
                  <c:v>Eritrea</c:v>
                </c:pt>
                <c:pt idx="27">
                  <c:v>Gambia</c:v>
                </c:pt>
                <c:pt idx="28">
                  <c:v>Guinea-Bissau</c:v>
                </c:pt>
                <c:pt idx="29">
                  <c:v>India</c:v>
                </c:pt>
                <c:pt idx="30">
                  <c:v>Pakistan</c:v>
                </c:pt>
                <c:pt idx="31">
                  <c:v>Bangladesh</c:v>
                </c:pt>
                <c:pt idx="32">
                  <c:v>Vietnam</c:v>
                </c:pt>
                <c:pt idx="33">
                  <c:v>Egypt</c:v>
                </c:pt>
                <c:pt idx="34">
                  <c:v>Ukraine</c:v>
                </c:pt>
                <c:pt idx="35">
                  <c:v>Nigeria</c:v>
                </c:pt>
                <c:pt idx="36">
                  <c:v>Philippines</c:v>
                </c:pt>
                <c:pt idx="37">
                  <c:v>Myanmar</c:v>
                </c:pt>
                <c:pt idx="38">
                  <c:v>Morocco</c:v>
                </c:pt>
                <c:pt idx="39">
                  <c:v>Algeria</c:v>
                </c:pt>
                <c:pt idx="40">
                  <c:v>Uzbekistan</c:v>
                </c:pt>
                <c:pt idx="41">
                  <c:v>Sri Lanka</c:v>
                </c:pt>
                <c:pt idx="42">
                  <c:v>Kenya</c:v>
                </c:pt>
                <c:pt idx="43">
                  <c:v>United Republic of Tanzania</c:v>
                </c:pt>
                <c:pt idx="44">
                  <c:v>Nepal</c:v>
                </c:pt>
                <c:pt idx="45">
                  <c:v>Ghana</c:v>
                </c:pt>
                <c:pt idx="46">
                  <c:v>Tunisia</c:v>
                </c:pt>
                <c:pt idx="47">
                  <c:v>Cambodia</c:v>
                </c:pt>
                <c:pt idx="48">
                  <c:v>Côte d'Ivoire</c:v>
                </c:pt>
                <c:pt idx="49">
                  <c:v>Cameroon</c:v>
                </c:pt>
                <c:pt idx="50">
                  <c:v>Angola</c:v>
                </c:pt>
                <c:pt idx="51">
                  <c:v>Republic of Moldova</c:v>
                </c:pt>
                <c:pt idx="52">
                  <c:v>Zimbabwe</c:v>
                </c:pt>
                <c:pt idx="53">
                  <c:v>Senegal</c:v>
                </c:pt>
                <c:pt idx="54">
                  <c:v>Papua New Guinea</c:v>
                </c:pt>
                <c:pt idx="55">
                  <c:v>Zambia</c:v>
                </c:pt>
                <c:pt idx="56">
                  <c:v>Bolivia</c:v>
                </c:pt>
                <c:pt idx="57">
                  <c:v>Honduras</c:v>
                </c:pt>
                <c:pt idx="58">
                  <c:v>El Salvador</c:v>
                </c:pt>
                <c:pt idx="59">
                  <c:v>Kyrgyzstan</c:v>
                </c:pt>
                <c:pt idx="60">
                  <c:v>Nicaragua</c:v>
                </c:pt>
                <c:pt idx="61">
                  <c:v>Lao People's Democratic Republic</c:v>
                </c:pt>
                <c:pt idx="62">
                  <c:v>Benin</c:v>
                </c:pt>
                <c:pt idx="63">
                  <c:v>Mongolia</c:v>
                </c:pt>
                <c:pt idx="64">
                  <c:v>Congo</c:v>
                </c:pt>
                <c:pt idx="65">
                  <c:v>Lesotho</c:v>
                </c:pt>
                <c:pt idx="66">
                  <c:v>West Bank and Gaza</c:v>
                </c:pt>
                <c:pt idx="67">
                  <c:v>Mauritania</c:v>
                </c:pt>
                <c:pt idx="68">
                  <c:v>Djibouti</c:v>
                </c:pt>
                <c:pt idx="69">
                  <c:v>Timor-Leste</c:v>
                </c:pt>
                <c:pt idx="70">
                  <c:v>Bhutan</c:v>
                </c:pt>
                <c:pt idx="71">
                  <c:v>Cabo Verde</c:v>
                </c:pt>
                <c:pt idx="72">
                  <c:v>Comoros</c:v>
                </c:pt>
                <c:pt idx="73">
                  <c:v>Eswatini</c:v>
                </c:pt>
                <c:pt idx="74">
                  <c:v>Solomon Islands</c:v>
                </c:pt>
                <c:pt idx="75">
                  <c:v>Vanuatu</c:v>
                </c:pt>
                <c:pt idx="76">
                  <c:v>Kiribati</c:v>
                </c:pt>
                <c:pt idx="77">
                  <c:v>Micronesia (Fed. States of)</c:v>
                </c:pt>
                <c:pt idx="78">
                  <c:v>Sao Tome and Principe</c:v>
                </c:pt>
                <c:pt idx="79">
                  <c:v>China</c:v>
                </c:pt>
                <c:pt idx="80">
                  <c:v>Russian Federation</c:v>
                </c:pt>
                <c:pt idx="81">
                  <c:v>Indonesia</c:v>
                </c:pt>
                <c:pt idx="82">
                  <c:v>Brazil</c:v>
                </c:pt>
                <c:pt idx="83">
                  <c:v>Mexico</c:v>
                </c:pt>
                <c:pt idx="84">
                  <c:v>Thailand</c:v>
                </c:pt>
                <c:pt idx="85">
                  <c:v>Turkey</c:v>
                </c:pt>
                <c:pt idx="86">
                  <c:v>Iran</c:v>
                </c:pt>
                <c:pt idx="87">
                  <c:v>South Africa</c:v>
                </c:pt>
                <c:pt idx="88">
                  <c:v>Argentina</c:v>
                </c:pt>
                <c:pt idx="89">
                  <c:v>Colombia</c:v>
                </c:pt>
                <c:pt idx="90">
                  <c:v>Malaysia</c:v>
                </c:pt>
                <c:pt idx="91">
                  <c:v>Venezuela (Bolivarian Republic of)</c:v>
                </c:pt>
                <c:pt idx="92">
                  <c:v>Peru</c:v>
                </c:pt>
                <c:pt idx="93">
                  <c:v>Iraq</c:v>
                </c:pt>
                <c:pt idx="94">
                  <c:v>Kazakhstan</c:v>
                </c:pt>
                <c:pt idx="95">
                  <c:v>Serbia</c:v>
                </c:pt>
                <c:pt idx="96">
                  <c:v>Belarus</c:v>
                </c:pt>
                <c:pt idx="97">
                  <c:v>Ecuador</c:v>
                </c:pt>
                <c:pt idx="98">
                  <c:v>Cuba</c:v>
                </c:pt>
                <c:pt idx="99">
                  <c:v>Bulgaria</c:v>
                </c:pt>
                <c:pt idx="100">
                  <c:v>Azerbaijan</c:v>
                </c:pt>
                <c:pt idx="101">
                  <c:v>Guatemala</c:v>
                </c:pt>
                <c:pt idx="102">
                  <c:v>Georgia</c:v>
                </c:pt>
                <c:pt idx="103">
                  <c:v>Libya</c:v>
                </c:pt>
                <c:pt idx="104">
                  <c:v>Lebanon</c:v>
                </c:pt>
                <c:pt idx="105">
                  <c:v>Jordan</c:v>
                </c:pt>
                <c:pt idx="106">
                  <c:v>Bosnia and Herzegovina</c:v>
                </c:pt>
                <c:pt idx="107">
                  <c:v>Turkmenistan</c:v>
                </c:pt>
                <c:pt idx="108">
                  <c:v>Costa Rica</c:v>
                </c:pt>
                <c:pt idx="109">
                  <c:v>Armenia</c:v>
                </c:pt>
                <c:pt idx="110">
                  <c:v>Paraguay</c:v>
                </c:pt>
                <c:pt idx="111">
                  <c:v>Albania</c:v>
                </c:pt>
                <c:pt idx="112">
                  <c:v>North Macedonia</c:v>
                </c:pt>
                <c:pt idx="113">
                  <c:v>Jamaica</c:v>
                </c:pt>
                <c:pt idx="114">
                  <c:v>Botswana</c:v>
                </c:pt>
                <c:pt idx="115">
                  <c:v>Namibia</c:v>
                </c:pt>
                <c:pt idx="116">
                  <c:v>Fiji</c:v>
                </c:pt>
                <c:pt idx="117">
                  <c:v>Montenegro</c:v>
                </c:pt>
                <c:pt idx="118">
                  <c:v>Gabon</c:v>
                </c:pt>
                <c:pt idx="119">
                  <c:v>Guyana</c:v>
                </c:pt>
                <c:pt idx="120">
                  <c:v>Suriname</c:v>
                </c:pt>
                <c:pt idx="121">
                  <c:v>Maldives</c:v>
                </c:pt>
                <c:pt idx="122">
                  <c:v>Equatorial Guinea</c:v>
                </c:pt>
                <c:pt idx="123">
                  <c:v>Dominica</c:v>
                </c:pt>
                <c:pt idx="124">
                  <c:v>Saint Lucia</c:v>
                </c:pt>
                <c:pt idx="125">
                  <c:v>Belize</c:v>
                </c:pt>
                <c:pt idx="126">
                  <c:v>Grenada</c:v>
                </c:pt>
                <c:pt idx="127">
                  <c:v>Saint Vincent and the Grenadines</c:v>
                </c:pt>
                <c:pt idx="128">
                  <c:v>Samoa</c:v>
                </c:pt>
                <c:pt idx="129">
                  <c:v>Tonga</c:v>
                </c:pt>
              </c:strCache>
            </c:strRef>
          </c:cat>
          <c:val>
            <c:numRef>
              <c:f>'Figure -  high risk'!$D$2:$D$131</c:f>
              <c:numCache>
                <c:formatCode>"$"#,##0.00</c:formatCode>
                <c:ptCount val="130"/>
                <c:pt idx="0">
                  <c:v>42.347868781871995</c:v>
                </c:pt>
                <c:pt idx="1">
                  <c:v>41.378017080688963</c:v>
                </c:pt>
                <c:pt idx="2">
                  <c:v>32.038712155003992</c:v>
                </c:pt>
                <c:pt idx="3">
                  <c:v>22.307151577848316</c:v>
                </c:pt>
                <c:pt idx="4">
                  <c:v>18.187709039493122</c:v>
                </c:pt>
                <c:pt idx="5">
                  <c:v>16.250137285423996</c:v>
                </c:pt>
                <c:pt idx="6">
                  <c:v>14.518154724121443</c:v>
                </c:pt>
                <c:pt idx="7">
                  <c:v>14.035208153580159</c:v>
                </c:pt>
                <c:pt idx="8">
                  <c:v>12.128345430988798</c:v>
                </c:pt>
                <c:pt idx="9">
                  <c:v>11.784744603071999</c:v>
                </c:pt>
                <c:pt idx="10">
                  <c:v>11.09686344168</c:v>
                </c:pt>
                <c:pt idx="11">
                  <c:v>8.0343673639180793</c:v>
                </c:pt>
                <c:pt idx="12">
                  <c:v>7.7622553041280007</c:v>
                </c:pt>
                <c:pt idx="13">
                  <c:v>7.3903340960064012</c:v>
                </c:pt>
                <c:pt idx="14">
                  <c:v>6.7417891656191999</c:v>
                </c:pt>
                <c:pt idx="15">
                  <c:v>6.5164846043068803</c:v>
                </c:pt>
                <c:pt idx="16">
                  <c:v>6.1267469306000004</c:v>
                </c:pt>
                <c:pt idx="17">
                  <c:v>6.0229237941431988</c:v>
                </c:pt>
                <c:pt idx="18">
                  <c:v>4.8829335201484803</c:v>
                </c:pt>
                <c:pt idx="19">
                  <c:v>4.8128805754198396</c:v>
                </c:pt>
                <c:pt idx="20">
                  <c:v>4.7505034752000004</c:v>
                </c:pt>
                <c:pt idx="21">
                  <c:v>4.578813109185119</c:v>
                </c:pt>
                <c:pt idx="22">
                  <c:v>4.5092417619907188</c:v>
                </c:pt>
                <c:pt idx="23">
                  <c:v>4.0759952849897605</c:v>
                </c:pt>
                <c:pt idx="24">
                  <c:v>2.4866422183679999</c:v>
                </c:pt>
                <c:pt idx="25">
                  <c:v>2.1986850302105601</c:v>
                </c:pt>
                <c:pt idx="26">
                  <c:v>2.0559988630271997</c:v>
                </c:pt>
                <c:pt idx="27">
                  <c:v>1.1995508129975998</c:v>
                </c:pt>
                <c:pt idx="28">
                  <c:v>1.1674590984806399</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numCache>
            </c:numRef>
          </c:val>
          <c:extLst>
            <c:ext xmlns:c16="http://schemas.microsoft.com/office/drawing/2014/chart" uri="{C3380CC4-5D6E-409C-BE32-E72D297353CC}">
              <c16:uniqueId val="{00000000-4AE5-934E-9E1C-ABB30F10E0A3}"/>
            </c:ext>
          </c:extLst>
        </c:ser>
        <c:ser>
          <c:idx val="1"/>
          <c:order val="1"/>
          <c:tx>
            <c:strRef>
              <c:f>'Figure -  high risk'!$E$1</c:f>
              <c:strCache>
                <c:ptCount val="1"/>
                <c:pt idx="0">
                  <c:v>Lower Middle Income</c:v>
                </c:pt>
              </c:strCache>
            </c:strRef>
          </c:tx>
          <c:spPr>
            <a:solidFill>
              <a:schemeClr val="accent2"/>
            </a:solidFill>
            <a:ln>
              <a:noFill/>
            </a:ln>
            <a:effectLst/>
          </c:spPr>
          <c:invertIfNegative val="0"/>
          <c:cat>
            <c:strRef>
              <c:f>'Figure -  high risk'!$A$2:$A$131</c:f>
              <c:strCache>
                <c:ptCount val="130"/>
                <c:pt idx="0">
                  <c:v>Sierra Leone</c:v>
                </c:pt>
                <c:pt idx="1">
                  <c:v>Ethiopia</c:v>
                </c:pt>
                <c:pt idx="2">
                  <c:v>Democratic Republic of the Congo</c:v>
                </c:pt>
                <c:pt idx="3">
                  <c:v>Sudan</c:v>
                </c:pt>
                <c:pt idx="4">
                  <c:v>Dem. People's Republic of Korea</c:v>
                </c:pt>
                <c:pt idx="5">
                  <c:v>Afghanistan</c:v>
                </c:pt>
                <c:pt idx="6">
                  <c:v>Uganda</c:v>
                </c:pt>
                <c:pt idx="7">
                  <c:v>Yemen</c:v>
                </c:pt>
                <c:pt idx="8">
                  <c:v>Mozambique</c:v>
                </c:pt>
                <c:pt idx="9">
                  <c:v>Syrian Arab Republic</c:v>
                </c:pt>
                <c:pt idx="10">
                  <c:v>Madagascar</c:v>
                </c:pt>
                <c:pt idx="11">
                  <c:v>Burkina Faso</c:v>
                </c:pt>
                <c:pt idx="12">
                  <c:v>Malawi</c:v>
                </c:pt>
                <c:pt idx="13">
                  <c:v>Haiti</c:v>
                </c:pt>
                <c:pt idx="14">
                  <c:v>Niger</c:v>
                </c:pt>
                <c:pt idx="15">
                  <c:v>Mali</c:v>
                </c:pt>
                <c:pt idx="16">
                  <c:v>Rwanda</c:v>
                </c:pt>
                <c:pt idx="17">
                  <c:v>Tajikistan</c:v>
                </c:pt>
                <c:pt idx="18">
                  <c:v>Somalia</c:v>
                </c:pt>
                <c:pt idx="19">
                  <c:v>Chad</c:v>
                </c:pt>
                <c:pt idx="20">
                  <c:v>Guinea</c:v>
                </c:pt>
                <c:pt idx="21">
                  <c:v>South Sudan</c:v>
                </c:pt>
                <c:pt idx="22">
                  <c:v>Togo</c:v>
                </c:pt>
                <c:pt idx="23">
                  <c:v>Burundi</c:v>
                </c:pt>
                <c:pt idx="24">
                  <c:v>Liberia</c:v>
                </c:pt>
                <c:pt idx="25">
                  <c:v>Central African Republic</c:v>
                </c:pt>
                <c:pt idx="26">
                  <c:v>Eritrea</c:v>
                </c:pt>
                <c:pt idx="27">
                  <c:v>Gambia</c:v>
                </c:pt>
                <c:pt idx="28">
                  <c:v>Guinea-Bissau</c:v>
                </c:pt>
                <c:pt idx="29">
                  <c:v>India</c:v>
                </c:pt>
                <c:pt idx="30">
                  <c:v>Pakistan</c:v>
                </c:pt>
                <c:pt idx="31">
                  <c:v>Bangladesh</c:v>
                </c:pt>
                <c:pt idx="32">
                  <c:v>Vietnam</c:v>
                </c:pt>
                <c:pt idx="33">
                  <c:v>Egypt</c:v>
                </c:pt>
                <c:pt idx="34">
                  <c:v>Ukraine</c:v>
                </c:pt>
                <c:pt idx="35">
                  <c:v>Nigeria</c:v>
                </c:pt>
                <c:pt idx="36">
                  <c:v>Philippines</c:v>
                </c:pt>
                <c:pt idx="37">
                  <c:v>Myanmar</c:v>
                </c:pt>
                <c:pt idx="38">
                  <c:v>Morocco</c:v>
                </c:pt>
                <c:pt idx="39">
                  <c:v>Algeria</c:v>
                </c:pt>
                <c:pt idx="40">
                  <c:v>Uzbekistan</c:v>
                </c:pt>
                <c:pt idx="41">
                  <c:v>Sri Lanka</c:v>
                </c:pt>
                <c:pt idx="42">
                  <c:v>Kenya</c:v>
                </c:pt>
                <c:pt idx="43">
                  <c:v>United Republic of Tanzania</c:v>
                </c:pt>
                <c:pt idx="44">
                  <c:v>Nepal</c:v>
                </c:pt>
                <c:pt idx="45">
                  <c:v>Ghana</c:v>
                </c:pt>
                <c:pt idx="46">
                  <c:v>Tunisia</c:v>
                </c:pt>
                <c:pt idx="47">
                  <c:v>Cambodia</c:v>
                </c:pt>
                <c:pt idx="48">
                  <c:v>Côte d'Ivoire</c:v>
                </c:pt>
                <c:pt idx="49">
                  <c:v>Cameroon</c:v>
                </c:pt>
                <c:pt idx="50">
                  <c:v>Angola</c:v>
                </c:pt>
                <c:pt idx="51">
                  <c:v>Republic of Moldova</c:v>
                </c:pt>
                <c:pt idx="52">
                  <c:v>Zimbabwe</c:v>
                </c:pt>
                <c:pt idx="53">
                  <c:v>Senegal</c:v>
                </c:pt>
                <c:pt idx="54">
                  <c:v>Papua New Guinea</c:v>
                </c:pt>
                <c:pt idx="55">
                  <c:v>Zambia</c:v>
                </c:pt>
                <c:pt idx="56">
                  <c:v>Bolivia</c:v>
                </c:pt>
                <c:pt idx="57">
                  <c:v>Honduras</c:v>
                </c:pt>
                <c:pt idx="58">
                  <c:v>El Salvador</c:v>
                </c:pt>
                <c:pt idx="59">
                  <c:v>Kyrgyzstan</c:v>
                </c:pt>
                <c:pt idx="60">
                  <c:v>Nicaragua</c:v>
                </c:pt>
                <c:pt idx="61">
                  <c:v>Lao People's Democratic Republic</c:v>
                </c:pt>
                <c:pt idx="62">
                  <c:v>Benin</c:v>
                </c:pt>
                <c:pt idx="63">
                  <c:v>Mongolia</c:v>
                </c:pt>
                <c:pt idx="64">
                  <c:v>Congo</c:v>
                </c:pt>
                <c:pt idx="65">
                  <c:v>Lesotho</c:v>
                </c:pt>
                <c:pt idx="66">
                  <c:v>West Bank and Gaza</c:v>
                </c:pt>
                <c:pt idx="67">
                  <c:v>Mauritania</c:v>
                </c:pt>
                <c:pt idx="68">
                  <c:v>Djibouti</c:v>
                </c:pt>
                <c:pt idx="69">
                  <c:v>Timor-Leste</c:v>
                </c:pt>
                <c:pt idx="70">
                  <c:v>Bhutan</c:v>
                </c:pt>
                <c:pt idx="71">
                  <c:v>Cabo Verde</c:v>
                </c:pt>
                <c:pt idx="72">
                  <c:v>Comoros</c:v>
                </c:pt>
                <c:pt idx="73">
                  <c:v>Eswatini</c:v>
                </c:pt>
                <c:pt idx="74">
                  <c:v>Solomon Islands</c:v>
                </c:pt>
                <c:pt idx="75">
                  <c:v>Vanuatu</c:v>
                </c:pt>
                <c:pt idx="76">
                  <c:v>Kiribati</c:v>
                </c:pt>
                <c:pt idx="77">
                  <c:v>Micronesia (Fed. States of)</c:v>
                </c:pt>
                <c:pt idx="78">
                  <c:v>Sao Tome and Principe</c:v>
                </c:pt>
                <c:pt idx="79">
                  <c:v>China</c:v>
                </c:pt>
                <c:pt idx="80">
                  <c:v>Russian Federation</c:v>
                </c:pt>
                <c:pt idx="81">
                  <c:v>Indonesia</c:v>
                </c:pt>
                <c:pt idx="82">
                  <c:v>Brazil</c:v>
                </c:pt>
                <c:pt idx="83">
                  <c:v>Mexico</c:v>
                </c:pt>
                <c:pt idx="84">
                  <c:v>Thailand</c:v>
                </c:pt>
                <c:pt idx="85">
                  <c:v>Turkey</c:v>
                </c:pt>
                <c:pt idx="86">
                  <c:v>Iran</c:v>
                </c:pt>
                <c:pt idx="87">
                  <c:v>South Africa</c:v>
                </c:pt>
                <c:pt idx="88">
                  <c:v>Argentina</c:v>
                </c:pt>
                <c:pt idx="89">
                  <c:v>Colombia</c:v>
                </c:pt>
                <c:pt idx="90">
                  <c:v>Malaysia</c:v>
                </c:pt>
                <c:pt idx="91">
                  <c:v>Venezuela (Bolivarian Republic of)</c:v>
                </c:pt>
                <c:pt idx="92">
                  <c:v>Peru</c:v>
                </c:pt>
                <c:pt idx="93">
                  <c:v>Iraq</c:v>
                </c:pt>
                <c:pt idx="94">
                  <c:v>Kazakhstan</c:v>
                </c:pt>
                <c:pt idx="95">
                  <c:v>Serbia</c:v>
                </c:pt>
                <c:pt idx="96">
                  <c:v>Belarus</c:v>
                </c:pt>
                <c:pt idx="97">
                  <c:v>Ecuador</c:v>
                </c:pt>
                <c:pt idx="98">
                  <c:v>Cuba</c:v>
                </c:pt>
                <c:pt idx="99">
                  <c:v>Bulgaria</c:v>
                </c:pt>
                <c:pt idx="100">
                  <c:v>Azerbaijan</c:v>
                </c:pt>
                <c:pt idx="101">
                  <c:v>Guatemala</c:v>
                </c:pt>
                <c:pt idx="102">
                  <c:v>Georgia</c:v>
                </c:pt>
                <c:pt idx="103">
                  <c:v>Libya</c:v>
                </c:pt>
                <c:pt idx="104">
                  <c:v>Lebanon</c:v>
                </c:pt>
                <c:pt idx="105">
                  <c:v>Jordan</c:v>
                </c:pt>
                <c:pt idx="106">
                  <c:v>Bosnia and Herzegovina</c:v>
                </c:pt>
                <c:pt idx="107">
                  <c:v>Turkmenistan</c:v>
                </c:pt>
                <c:pt idx="108">
                  <c:v>Costa Rica</c:v>
                </c:pt>
                <c:pt idx="109">
                  <c:v>Armenia</c:v>
                </c:pt>
                <c:pt idx="110">
                  <c:v>Paraguay</c:v>
                </c:pt>
                <c:pt idx="111">
                  <c:v>Albania</c:v>
                </c:pt>
                <c:pt idx="112">
                  <c:v>North Macedonia</c:v>
                </c:pt>
                <c:pt idx="113">
                  <c:v>Jamaica</c:v>
                </c:pt>
                <c:pt idx="114">
                  <c:v>Botswana</c:v>
                </c:pt>
                <c:pt idx="115">
                  <c:v>Namibia</c:v>
                </c:pt>
                <c:pt idx="116">
                  <c:v>Fiji</c:v>
                </c:pt>
                <c:pt idx="117">
                  <c:v>Montenegro</c:v>
                </c:pt>
                <c:pt idx="118">
                  <c:v>Gabon</c:v>
                </c:pt>
                <c:pt idx="119">
                  <c:v>Guyana</c:v>
                </c:pt>
                <c:pt idx="120">
                  <c:v>Suriname</c:v>
                </c:pt>
                <c:pt idx="121">
                  <c:v>Maldives</c:v>
                </c:pt>
                <c:pt idx="122">
                  <c:v>Equatorial Guinea</c:v>
                </c:pt>
                <c:pt idx="123">
                  <c:v>Dominica</c:v>
                </c:pt>
                <c:pt idx="124">
                  <c:v>Saint Lucia</c:v>
                </c:pt>
                <c:pt idx="125">
                  <c:v>Belize</c:v>
                </c:pt>
                <c:pt idx="126">
                  <c:v>Grenada</c:v>
                </c:pt>
                <c:pt idx="127">
                  <c:v>Saint Vincent and the Grenadines</c:v>
                </c:pt>
                <c:pt idx="128">
                  <c:v>Samoa</c:v>
                </c:pt>
                <c:pt idx="129">
                  <c:v>Tonga</c:v>
                </c:pt>
              </c:strCache>
            </c:strRef>
          </c:cat>
          <c:val>
            <c:numRef>
              <c:f>'Figure -  high risk'!$E$2:$E$131</c:f>
              <c:numCache>
                <c:formatCode>"$"#,##0.00</c:formatCode>
                <c:ptCount val="1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1138.2218179978879</c:v>
                </c:pt>
                <c:pt idx="30">
                  <c:v>124.36958869719039</c:v>
                </c:pt>
                <c:pt idx="31">
                  <c:v>121.20704521746481</c:v>
                </c:pt>
                <c:pt idx="32">
                  <c:v>89.026558122124484</c:v>
                </c:pt>
                <c:pt idx="33">
                  <c:v>85.816169028744</c:v>
                </c:pt>
                <c:pt idx="34">
                  <c:v>83.601824616755209</c:v>
                </c:pt>
                <c:pt idx="35">
                  <c:v>83.406738503934704</c:v>
                </c:pt>
                <c:pt idx="36">
                  <c:v>79.969436670223359</c:v>
                </c:pt>
                <c:pt idx="37">
                  <c:v>59.590130214854405</c:v>
                </c:pt>
                <c:pt idx="38">
                  <c:v>42.581583033721593</c:v>
                </c:pt>
                <c:pt idx="39">
                  <c:v>36.176205425379834</c:v>
                </c:pt>
                <c:pt idx="40">
                  <c:v>34.309538466846718</c:v>
                </c:pt>
                <c:pt idx="41">
                  <c:v>30.840863665297913</c:v>
                </c:pt>
                <c:pt idx="42">
                  <c:v>24.319201309844001</c:v>
                </c:pt>
                <c:pt idx="43">
                  <c:v>21.902262355357117</c:v>
                </c:pt>
                <c:pt idx="44">
                  <c:v>21.68601648304</c:v>
                </c:pt>
                <c:pt idx="45">
                  <c:v>19.557294958090239</c:v>
                </c:pt>
                <c:pt idx="46">
                  <c:v>16.433989432992</c:v>
                </c:pt>
                <c:pt idx="47">
                  <c:v>13.988265704117762</c:v>
                </c:pt>
                <c:pt idx="48">
                  <c:v>13.2111877983744</c:v>
                </c:pt>
                <c:pt idx="49">
                  <c:v>12.467725455852799</c:v>
                </c:pt>
                <c:pt idx="50">
                  <c:v>11.623487770119999</c:v>
                </c:pt>
                <c:pt idx="51">
                  <c:v>9.3014700322233583</c:v>
                </c:pt>
                <c:pt idx="52">
                  <c:v>9.2536104802960004</c:v>
                </c:pt>
                <c:pt idx="53">
                  <c:v>7.7581540182092787</c:v>
                </c:pt>
                <c:pt idx="54">
                  <c:v>7.6458563849881598</c:v>
                </c:pt>
                <c:pt idx="55">
                  <c:v>7.6290808012800007</c:v>
                </c:pt>
                <c:pt idx="56">
                  <c:v>7.5013143573913599</c:v>
                </c:pt>
                <c:pt idx="57">
                  <c:v>6.5116463490271999</c:v>
                </c:pt>
                <c:pt idx="58">
                  <c:v>6.0763944569827197</c:v>
                </c:pt>
                <c:pt idx="59">
                  <c:v>5.8023712545427193</c:v>
                </c:pt>
                <c:pt idx="60">
                  <c:v>5.70589317063168</c:v>
                </c:pt>
                <c:pt idx="61">
                  <c:v>5.5112005319449597</c:v>
                </c:pt>
                <c:pt idx="62">
                  <c:v>5.4807716548345597</c:v>
                </c:pt>
                <c:pt idx="63">
                  <c:v>3.8576918620822402</c:v>
                </c:pt>
                <c:pt idx="64">
                  <c:v>3.0618478312396804</c:v>
                </c:pt>
                <c:pt idx="65">
                  <c:v>2.9051756786111995</c:v>
                </c:pt>
                <c:pt idx="66">
                  <c:v>2.6243948734383622</c:v>
                </c:pt>
                <c:pt idx="67">
                  <c:v>2.54386305936</c:v>
                </c:pt>
                <c:pt idx="68">
                  <c:v>0.92522382206943976</c:v>
                </c:pt>
                <c:pt idx="69">
                  <c:v>0.91709268307536007</c:v>
                </c:pt>
                <c:pt idx="70">
                  <c:v>0.85172215649663996</c:v>
                </c:pt>
                <c:pt idx="71">
                  <c:v>0.71507973284320014</c:v>
                </c:pt>
                <c:pt idx="72">
                  <c:v>0.57953613156000006</c:v>
                </c:pt>
                <c:pt idx="73">
                  <c:v>0.65620494533375995</c:v>
                </c:pt>
                <c:pt idx="74">
                  <c:v>0.5059566739558401</c:v>
                </c:pt>
                <c:pt idx="75">
                  <c:v>0.31817645271552003</c:v>
                </c:pt>
                <c:pt idx="76">
                  <c:v>0.18341568780192</c:v>
                </c:pt>
                <c:pt idx="77">
                  <c:v>0.18120177313919997</c:v>
                </c:pt>
                <c:pt idx="78">
                  <c:v>0.15741155778880001</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numCache>
            </c:numRef>
          </c:val>
          <c:extLst>
            <c:ext xmlns:c16="http://schemas.microsoft.com/office/drawing/2014/chart" uri="{C3380CC4-5D6E-409C-BE32-E72D297353CC}">
              <c16:uniqueId val="{00000001-4AE5-934E-9E1C-ABB30F10E0A3}"/>
            </c:ext>
          </c:extLst>
        </c:ser>
        <c:ser>
          <c:idx val="2"/>
          <c:order val="2"/>
          <c:tx>
            <c:strRef>
              <c:f>'Figure -  high risk'!$F$1</c:f>
              <c:strCache>
                <c:ptCount val="1"/>
                <c:pt idx="0">
                  <c:v>Upper Middle Income</c:v>
                </c:pt>
              </c:strCache>
            </c:strRef>
          </c:tx>
          <c:spPr>
            <a:solidFill>
              <a:schemeClr val="accent3"/>
            </a:solidFill>
            <a:ln>
              <a:noFill/>
            </a:ln>
            <a:effectLst/>
          </c:spPr>
          <c:invertIfNegative val="0"/>
          <c:cat>
            <c:strRef>
              <c:f>'Figure -  high risk'!$A$2:$A$131</c:f>
              <c:strCache>
                <c:ptCount val="130"/>
                <c:pt idx="0">
                  <c:v>Sierra Leone</c:v>
                </c:pt>
                <c:pt idx="1">
                  <c:v>Ethiopia</c:v>
                </c:pt>
                <c:pt idx="2">
                  <c:v>Democratic Republic of the Congo</c:v>
                </c:pt>
                <c:pt idx="3">
                  <c:v>Sudan</c:v>
                </c:pt>
                <c:pt idx="4">
                  <c:v>Dem. People's Republic of Korea</c:v>
                </c:pt>
                <c:pt idx="5">
                  <c:v>Afghanistan</c:v>
                </c:pt>
                <c:pt idx="6">
                  <c:v>Uganda</c:v>
                </c:pt>
                <c:pt idx="7">
                  <c:v>Yemen</c:v>
                </c:pt>
                <c:pt idx="8">
                  <c:v>Mozambique</c:v>
                </c:pt>
                <c:pt idx="9">
                  <c:v>Syrian Arab Republic</c:v>
                </c:pt>
                <c:pt idx="10">
                  <c:v>Madagascar</c:v>
                </c:pt>
                <c:pt idx="11">
                  <c:v>Burkina Faso</c:v>
                </c:pt>
                <c:pt idx="12">
                  <c:v>Malawi</c:v>
                </c:pt>
                <c:pt idx="13">
                  <c:v>Haiti</c:v>
                </c:pt>
                <c:pt idx="14">
                  <c:v>Niger</c:v>
                </c:pt>
                <c:pt idx="15">
                  <c:v>Mali</c:v>
                </c:pt>
                <c:pt idx="16">
                  <c:v>Rwanda</c:v>
                </c:pt>
                <c:pt idx="17">
                  <c:v>Tajikistan</c:v>
                </c:pt>
                <c:pt idx="18">
                  <c:v>Somalia</c:v>
                </c:pt>
                <c:pt idx="19">
                  <c:v>Chad</c:v>
                </c:pt>
                <c:pt idx="20">
                  <c:v>Guinea</c:v>
                </c:pt>
                <c:pt idx="21">
                  <c:v>South Sudan</c:v>
                </c:pt>
                <c:pt idx="22">
                  <c:v>Togo</c:v>
                </c:pt>
                <c:pt idx="23">
                  <c:v>Burundi</c:v>
                </c:pt>
                <c:pt idx="24">
                  <c:v>Liberia</c:v>
                </c:pt>
                <c:pt idx="25">
                  <c:v>Central African Republic</c:v>
                </c:pt>
                <c:pt idx="26">
                  <c:v>Eritrea</c:v>
                </c:pt>
                <c:pt idx="27">
                  <c:v>Gambia</c:v>
                </c:pt>
                <c:pt idx="28">
                  <c:v>Guinea-Bissau</c:v>
                </c:pt>
                <c:pt idx="29">
                  <c:v>India</c:v>
                </c:pt>
                <c:pt idx="30">
                  <c:v>Pakistan</c:v>
                </c:pt>
                <c:pt idx="31">
                  <c:v>Bangladesh</c:v>
                </c:pt>
                <c:pt idx="32">
                  <c:v>Vietnam</c:v>
                </c:pt>
                <c:pt idx="33">
                  <c:v>Egypt</c:v>
                </c:pt>
                <c:pt idx="34">
                  <c:v>Ukraine</c:v>
                </c:pt>
                <c:pt idx="35">
                  <c:v>Nigeria</c:v>
                </c:pt>
                <c:pt idx="36">
                  <c:v>Philippines</c:v>
                </c:pt>
                <c:pt idx="37">
                  <c:v>Myanmar</c:v>
                </c:pt>
                <c:pt idx="38">
                  <c:v>Morocco</c:v>
                </c:pt>
                <c:pt idx="39">
                  <c:v>Algeria</c:v>
                </c:pt>
                <c:pt idx="40">
                  <c:v>Uzbekistan</c:v>
                </c:pt>
                <c:pt idx="41">
                  <c:v>Sri Lanka</c:v>
                </c:pt>
                <c:pt idx="42">
                  <c:v>Kenya</c:v>
                </c:pt>
                <c:pt idx="43">
                  <c:v>United Republic of Tanzania</c:v>
                </c:pt>
                <c:pt idx="44">
                  <c:v>Nepal</c:v>
                </c:pt>
                <c:pt idx="45">
                  <c:v>Ghana</c:v>
                </c:pt>
                <c:pt idx="46">
                  <c:v>Tunisia</c:v>
                </c:pt>
                <c:pt idx="47">
                  <c:v>Cambodia</c:v>
                </c:pt>
                <c:pt idx="48">
                  <c:v>Côte d'Ivoire</c:v>
                </c:pt>
                <c:pt idx="49">
                  <c:v>Cameroon</c:v>
                </c:pt>
                <c:pt idx="50">
                  <c:v>Angola</c:v>
                </c:pt>
                <c:pt idx="51">
                  <c:v>Republic of Moldova</c:v>
                </c:pt>
                <c:pt idx="52">
                  <c:v>Zimbabwe</c:v>
                </c:pt>
                <c:pt idx="53">
                  <c:v>Senegal</c:v>
                </c:pt>
                <c:pt idx="54">
                  <c:v>Papua New Guinea</c:v>
                </c:pt>
                <c:pt idx="55">
                  <c:v>Zambia</c:v>
                </c:pt>
                <c:pt idx="56">
                  <c:v>Bolivia</c:v>
                </c:pt>
                <c:pt idx="57">
                  <c:v>Honduras</c:v>
                </c:pt>
                <c:pt idx="58">
                  <c:v>El Salvador</c:v>
                </c:pt>
                <c:pt idx="59">
                  <c:v>Kyrgyzstan</c:v>
                </c:pt>
                <c:pt idx="60">
                  <c:v>Nicaragua</c:v>
                </c:pt>
                <c:pt idx="61">
                  <c:v>Lao People's Democratic Republic</c:v>
                </c:pt>
                <c:pt idx="62">
                  <c:v>Benin</c:v>
                </c:pt>
                <c:pt idx="63">
                  <c:v>Mongolia</c:v>
                </c:pt>
                <c:pt idx="64">
                  <c:v>Congo</c:v>
                </c:pt>
                <c:pt idx="65">
                  <c:v>Lesotho</c:v>
                </c:pt>
                <c:pt idx="66">
                  <c:v>West Bank and Gaza</c:v>
                </c:pt>
                <c:pt idx="67">
                  <c:v>Mauritania</c:v>
                </c:pt>
                <c:pt idx="68">
                  <c:v>Djibouti</c:v>
                </c:pt>
                <c:pt idx="69">
                  <c:v>Timor-Leste</c:v>
                </c:pt>
                <c:pt idx="70">
                  <c:v>Bhutan</c:v>
                </c:pt>
                <c:pt idx="71">
                  <c:v>Cabo Verde</c:v>
                </c:pt>
                <c:pt idx="72">
                  <c:v>Comoros</c:v>
                </c:pt>
                <c:pt idx="73">
                  <c:v>Eswatini</c:v>
                </c:pt>
                <c:pt idx="74">
                  <c:v>Solomon Islands</c:v>
                </c:pt>
                <c:pt idx="75">
                  <c:v>Vanuatu</c:v>
                </c:pt>
                <c:pt idx="76">
                  <c:v>Kiribati</c:v>
                </c:pt>
                <c:pt idx="77">
                  <c:v>Micronesia (Fed. States of)</c:v>
                </c:pt>
                <c:pt idx="78">
                  <c:v>Sao Tome and Principe</c:v>
                </c:pt>
                <c:pt idx="79">
                  <c:v>China</c:v>
                </c:pt>
                <c:pt idx="80">
                  <c:v>Russian Federation</c:v>
                </c:pt>
                <c:pt idx="81">
                  <c:v>Indonesia</c:v>
                </c:pt>
                <c:pt idx="82">
                  <c:v>Brazil</c:v>
                </c:pt>
                <c:pt idx="83">
                  <c:v>Mexico</c:v>
                </c:pt>
                <c:pt idx="84">
                  <c:v>Thailand</c:v>
                </c:pt>
                <c:pt idx="85">
                  <c:v>Turkey</c:v>
                </c:pt>
                <c:pt idx="86">
                  <c:v>Iran</c:v>
                </c:pt>
                <c:pt idx="87">
                  <c:v>South Africa</c:v>
                </c:pt>
                <c:pt idx="88">
                  <c:v>Argentina</c:v>
                </c:pt>
                <c:pt idx="89">
                  <c:v>Colombia</c:v>
                </c:pt>
                <c:pt idx="90">
                  <c:v>Malaysia</c:v>
                </c:pt>
                <c:pt idx="91">
                  <c:v>Venezuela (Bolivarian Republic of)</c:v>
                </c:pt>
                <c:pt idx="92">
                  <c:v>Peru</c:v>
                </c:pt>
                <c:pt idx="93">
                  <c:v>Iraq</c:v>
                </c:pt>
                <c:pt idx="94">
                  <c:v>Kazakhstan</c:v>
                </c:pt>
                <c:pt idx="95">
                  <c:v>Serbia</c:v>
                </c:pt>
                <c:pt idx="96">
                  <c:v>Belarus</c:v>
                </c:pt>
                <c:pt idx="97">
                  <c:v>Ecuador</c:v>
                </c:pt>
                <c:pt idx="98">
                  <c:v>Cuba</c:v>
                </c:pt>
                <c:pt idx="99">
                  <c:v>Bulgaria</c:v>
                </c:pt>
                <c:pt idx="100">
                  <c:v>Azerbaijan</c:v>
                </c:pt>
                <c:pt idx="101">
                  <c:v>Guatemala</c:v>
                </c:pt>
                <c:pt idx="102">
                  <c:v>Georgia</c:v>
                </c:pt>
                <c:pt idx="103">
                  <c:v>Libya</c:v>
                </c:pt>
                <c:pt idx="104">
                  <c:v>Lebanon</c:v>
                </c:pt>
                <c:pt idx="105">
                  <c:v>Jordan</c:v>
                </c:pt>
                <c:pt idx="106">
                  <c:v>Bosnia and Herzegovina</c:v>
                </c:pt>
                <c:pt idx="107">
                  <c:v>Turkmenistan</c:v>
                </c:pt>
                <c:pt idx="108">
                  <c:v>Costa Rica</c:v>
                </c:pt>
                <c:pt idx="109">
                  <c:v>Armenia</c:v>
                </c:pt>
                <c:pt idx="110">
                  <c:v>Paraguay</c:v>
                </c:pt>
                <c:pt idx="111">
                  <c:v>Albania</c:v>
                </c:pt>
                <c:pt idx="112">
                  <c:v>North Macedonia</c:v>
                </c:pt>
                <c:pt idx="113">
                  <c:v>Jamaica</c:v>
                </c:pt>
                <c:pt idx="114">
                  <c:v>Botswana</c:v>
                </c:pt>
                <c:pt idx="115">
                  <c:v>Namibia</c:v>
                </c:pt>
                <c:pt idx="116">
                  <c:v>Fiji</c:v>
                </c:pt>
                <c:pt idx="117">
                  <c:v>Montenegro</c:v>
                </c:pt>
                <c:pt idx="118">
                  <c:v>Gabon</c:v>
                </c:pt>
                <c:pt idx="119">
                  <c:v>Guyana</c:v>
                </c:pt>
                <c:pt idx="120">
                  <c:v>Suriname</c:v>
                </c:pt>
                <c:pt idx="121">
                  <c:v>Maldives</c:v>
                </c:pt>
                <c:pt idx="122">
                  <c:v>Equatorial Guinea</c:v>
                </c:pt>
                <c:pt idx="123">
                  <c:v>Dominica</c:v>
                </c:pt>
                <c:pt idx="124">
                  <c:v>Saint Lucia</c:v>
                </c:pt>
                <c:pt idx="125">
                  <c:v>Belize</c:v>
                </c:pt>
                <c:pt idx="126">
                  <c:v>Grenada</c:v>
                </c:pt>
                <c:pt idx="127">
                  <c:v>Saint Vincent and the Grenadines</c:v>
                </c:pt>
                <c:pt idx="128">
                  <c:v>Samoa</c:v>
                </c:pt>
                <c:pt idx="129">
                  <c:v>Tonga</c:v>
                </c:pt>
              </c:strCache>
            </c:strRef>
          </c:cat>
          <c:val>
            <c:numRef>
              <c:f>'Figure -  high risk'!$F$2:$F$131</c:f>
              <c:numCache>
                <c:formatCode>"$"#,##0.00</c:formatCode>
                <c:ptCount val="1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1868.2394851363892</c:v>
                </c:pt>
                <c:pt idx="80">
                  <c:v>321.07798826403831</c:v>
                </c:pt>
                <c:pt idx="81">
                  <c:v>267.37360015564803</c:v>
                </c:pt>
                <c:pt idx="82">
                  <c:v>192.04613405144059</c:v>
                </c:pt>
                <c:pt idx="83">
                  <c:v>142.17168205751037</c:v>
                </c:pt>
                <c:pt idx="84">
                  <c:v>111.07447868712958</c:v>
                </c:pt>
                <c:pt idx="85">
                  <c:v>103.85749905399919</c:v>
                </c:pt>
                <c:pt idx="86">
                  <c:v>101.16214887222</c:v>
                </c:pt>
                <c:pt idx="87">
                  <c:v>66.041202810299978</c:v>
                </c:pt>
                <c:pt idx="88">
                  <c:v>51.952004034021428</c:v>
                </c:pt>
                <c:pt idx="89">
                  <c:v>48.284082685574397</c:v>
                </c:pt>
                <c:pt idx="90">
                  <c:v>41.379750765104646</c:v>
                </c:pt>
                <c:pt idx="91">
                  <c:v>27.540618775819198</c:v>
                </c:pt>
                <c:pt idx="92">
                  <c:v>26.947318769423354</c:v>
                </c:pt>
                <c:pt idx="93">
                  <c:v>26.195558815858078</c:v>
                </c:pt>
                <c:pt idx="94">
                  <c:v>26.017488677359999</c:v>
                </c:pt>
                <c:pt idx="95">
                  <c:v>25.659200179445758</c:v>
                </c:pt>
                <c:pt idx="96">
                  <c:v>23.290751286760958</c:v>
                </c:pt>
                <c:pt idx="97">
                  <c:v>22.99549712824</c:v>
                </c:pt>
                <c:pt idx="98">
                  <c:v>22.675944558960001</c:v>
                </c:pt>
                <c:pt idx="99">
                  <c:v>21.276712471837602</c:v>
                </c:pt>
                <c:pt idx="100">
                  <c:v>15.854417971342077</c:v>
                </c:pt>
                <c:pt idx="101">
                  <c:v>10.612765038142079</c:v>
                </c:pt>
                <c:pt idx="102">
                  <c:v>10.101550165278878</c:v>
                </c:pt>
                <c:pt idx="103">
                  <c:v>9.3058709411359999</c:v>
                </c:pt>
                <c:pt idx="104">
                  <c:v>8.5355978459399999</c:v>
                </c:pt>
                <c:pt idx="105">
                  <c:v>8.4843379374124801</c:v>
                </c:pt>
                <c:pt idx="106">
                  <c:v>7.9978990785280004</c:v>
                </c:pt>
                <c:pt idx="107">
                  <c:v>7.77146925937536</c:v>
                </c:pt>
                <c:pt idx="108">
                  <c:v>7.4884012452329598</c:v>
                </c:pt>
                <c:pt idx="109">
                  <c:v>6.4062230021433599</c:v>
                </c:pt>
                <c:pt idx="110">
                  <c:v>6.2123505487507202</c:v>
                </c:pt>
                <c:pt idx="111">
                  <c:v>6.17196721831424</c:v>
                </c:pt>
                <c:pt idx="112">
                  <c:v>5.4341792866265592</c:v>
                </c:pt>
                <c:pt idx="113">
                  <c:v>4.9333305767636793</c:v>
                </c:pt>
                <c:pt idx="114">
                  <c:v>2.9149172172768001</c:v>
                </c:pt>
                <c:pt idx="115">
                  <c:v>2.5078855515417597</c:v>
                </c:pt>
                <c:pt idx="116">
                  <c:v>2.3876756167263999</c:v>
                </c:pt>
                <c:pt idx="117">
                  <c:v>1.7717175321440002</c:v>
                </c:pt>
                <c:pt idx="118">
                  <c:v>1.7016721814848002</c:v>
                </c:pt>
                <c:pt idx="119">
                  <c:v>1.1119416220879998</c:v>
                </c:pt>
                <c:pt idx="120">
                  <c:v>1.04342406135296</c:v>
                </c:pt>
                <c:pt idx="121">
                  <c:v>0.85696156053311989</c:v>
                </c:pt>
                <c:pt idx="122">
                  <c:v>0.72615652954879994</c:v>
                </c:pt>
                <c:pt idx="123">
                  <c:v>0.65701275033600004</c:v>
                </c:pt>
                <c:pt idx="124">
                  <c:v>0.50854559859999993</c:v>
                </c:pt>
                <c:pt idx="125">
                  <c:v>0.49271868484608</c:v>
                </c:pt>
                <c:pt idx="126">
                  <c:v>0.35839288690688004</c:v>
                </c:pt>
                <c:pt idx="127">
                  <c:v>0.34879521259200003</c:v>
                </c:pt>
                <c:pt idx="128">
                  <c:v>0.170588007756</c:v>
                </c:pt>
                <c:pt idx="129">
                  <c:v>0.16957033706495997</c:v>
                </c:pt>
              </c:numCache>
            </c:numRef>
          </c:val>
          <c:extLst>
            <c:ext xmlns:c16="http://schemas.microsoft.com/office/drawing/2014/chart" uri="{C3380CC4-5D6E-409C-BE32-E72D297353CC}">
              <c16:uniqueId val="{00000002-4AE5-934E-9E1C-ABB30F10E0A3}"/>
            </c:ext>
          </c:extLst>
        </c:ser>
        <c:dLbls>
          <c:showLegendKey val="0"/>
          <c:showVal val="0"/>
          <c:showCatName val="0"/>
          <c:showSerName val="0"/>
          <c:showPercent val="0"/>
          <c:showBubbleSize val="0"/>
        </c:dLbls>
        <c:gapWidth val="182"/>
        <c:axId val="1479049007"/>
        <c:axId val="1493551919"/>
      </c:barChart>
      <c:catAx>
        <c:axId val="147904900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551919"/>
        <c:crossesAt val="1.0000000000000002E-3"/>
        <c:auto val="1"/>
        <c:lblAlgn val="ctr"/>
        <c:lblOffset val="100"/>
        <c:noMultiLvlLbl val="0"/>
      </c:catAx>
      <c:valAx>
        <c:axId val="1493551919"/>
        <c:scaling>
          <c:logBase val="10"/>
          <c:orientation val="minMax"/>
          <c:min val="1.0000000000000002E-3"/>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049007"/>
        <c:crosses val="max"/>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Delivery Cost to Vaccinate</a:t>
            </a:r>
            <a:r>
              <a:rPr lang="en-US" baseline="0"/>
              <a:t> All Healthcare Professionals (2019 USD Millions) - Low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'Figure - Total Delivery Cost'!$B$1</c:f>
              <c:strCache>
                <c:ptCount val="1"/>
                <c:pt idx="0">
                  <c:v>Healthcare Professionals</c:v>
                </c:pt>
              </c:strCache>
            </c:strRef>
          </c:tx>
          <c:spPr>
            <a:solidFill>
              <a:schemeClr val="accent1"/>
            </a:solidFill>
            <a:ln>
              <a:noFill/>
            </a:ln>
            <a:effectLst/>
          </c:spPr>
          <c:invertIfNegative val="0"/>
          <c:cat>
            <c:strRef>
              <c:f>'Figure - Total Delivery Cost'!$A$2:$A$30</c:f>
              <c:strCache>
                <c:ptCount val="29"/>
                <c:pt idx="0">
                  <c:v>Guinea-Bissau</c:v>
                </c:pt>
                <c:pt idx="1">
                  <c:v>Gambia</c:v>
                </c:pt>
                <c:pt idx="2">
                  <c:v>Liberia</c:v>
                </c:pt>
                <c:pt idx="3">
                  <c:v>Togo</c:v>
                </c:pt>
                <c:pt idx="4">
                  <c:v>Sierra Leone</c:v>
                </c:pt>
                <c:pt idx="5">
                  <c:v>Guinea</c:v>
                </c:pt>
                <c:pt idx="6">
                  <c:v>Sudan</c:v>
                </c:pt>
                <c:pt idx="7">
                  <c:v>Yemen</c:v>
                </c:pt>
                <c:pt idx="8">
                  <c:v>Uganda</c:v>
                </c:pt>
                <c:pt idx="9">
                  <c:v>Burkina Faso</c:v>
                </c:pt>
                <c:pt idx="10">
                  <c:v>Ethiopia</c:v>
                </c:pt>
                <c:pt idx="11">
                  <c:v>Rwanda</c:v>
                </c:pt>
                <c:pt idx="12">
                  <c:v>Tajikistan</c:v>
                </c:pt>
                <c:pt idx="13">
                  <c:v>Burundi</c:v>
                </c:pt>
                <c:pt idx="14">
                  <c:v>Afghanistan</c:v>
                </c:pt>
                <c:pt idx="15">
                  <c:v>Mozambique</c:v>
                </c:pt>
                <c:pt idx="16">
                  <c:v>Eritrea</c:v>
                </c:pt>
                <c:pt idx="17">
                  <c:v>Central African Republic</c:v>
                </c:pt>
                <c:pt idx="18">
                  <c:v>Democratic Republic of the Congo</c:v>
                </c:pt>
                <c:pt idx="19">
                  <c:v>Haiti</c:v>
                </c:pt>
                <c:pt idx="20">
                  <c:v>South Sudan</c:v>
                </c:pt>
                <c:pt idx="21">
                  <c:v>Malawi</c:v>
                </c:pt>
                <c:pt idx="22">
                  <c:v>Madagascar</c:v>
                </c:pt>
                <c:pt idx="23">
                  <c:v>Dem. People's Republic of Korea</c:v>
                </c:pt>
                <c:pt idx="24">
                  <c:v>Syrian Arab Republic</c:v>
                </c:pt>
                <c:pt idx="25">
                  <c:v>Somalia</c:v>
                </c:pt>
                <c:pt idx="26">
                  <c:v>Niger</c:v>
                </c:pt>
                <c:pt idx="27">
                  <c:v>Mali</c:v>
                </c:pt>
                <c:pt idx="28">
                  <c:v>Chad</c:v>
                </c:pt>
              </c:strCache>
            </c:strRef>
          </c:cat>
          <c:val>
            <c:numRef>
              <c:f>'Figure - Total Delivery Cost'!$B$2:$B$30</c:f>
              <c:numCache>
                <c:formatCode>"$"#,##0.00</c:formatCode>
                <c:ptCount val="29"/>
                <c:pt idx="0">
                  <c:v>0.51671229917840356</c:v>
                </c:pt>
                <c:pt idx="1">
                  <c:v>0.49894422251641857</c:v>
                </c:pt>
                <c:pt idx="2">
                  <c:v>0.3971013610926396</c:v>
                </c:pt>
                <c:pt idx="3">
                  <c:v>0.39310939364395925</c:v>
                </c:pt>
                <c:pt idx="4">
                  <c:v>0.26051654125232288</c:v>
                </c:pt>
                <c:pt idx="5">
                  <c:v>0.13607958813317358</c:v>
                </c:pt>
                <c:pt idx="6">
                  <c:v>0.11844429533891342</c:v>
                </c:pt>
                <c:pt idx="7">
                  <c:v>9.7487625118931567E-2</c:v>
                </c:pt>
                <c:pt idx="8">
                  <c:v>8.2787710264756953E-2</c:v>
                </c:pt>
                <c:pt idx="9">
                  <c:v>8.2466239164604369E-2</c:v>
                </c:pt>
                <c:pt idx="10">
                  <c:v>6.7258094480544997E-2</c:v>
                </c:pt>
                <c:pt idx="11">
                  <c:v>6.0148097392283426E-2</c:v>
                </c:pt>
                <c:pt idx="12">
                  <c:v>5.433549318758326E-2</c:v>
                </c:pt>
                <c:pt idx="13">
                  <c:v>5.3374083945163908E-2</c:v>
                </c:pt>
                <c:pt idx="14">
                  <c:v>3.632838415202478E-2</c:v>
                </c:pt>
                <c:pt idx="15">
                  <c:v>3.1186756858356254E-2</c:v>
                </c:pt>
                <c:pt idx="16">
                  <c:v>2.0445695999999999E-2</c:v>
                </c:pt>
                <c:pt idx="17">
                  <c:v>1.573340673449973E-2</c:v>
                </c:pt>
                <c:pt idx="18">
                  <c:v>1.5560325235276392E-2</c:v>
                </c:pt>
                <c:pt idx="19">
                  <c:v>1.3680414613960298E-2</c:v>
                </c:pt>
                <c:pt idx="20">
                  <c:v>1.2933685235042772E-2</c:v>
                </c:pt>
                <c:pt idx="21">
                  <c:v>1.1501666539273423E-2</c:v>
                </c:pt>
                <c:pt idx="22">
                  <c:v>1.1359756785951376E-2</c:v>
                </c:pt>
                <c:pt idx="23">
                  <c:v>9.6411375876985315E-3</c:v>
                </c:pt>
                <c:pt idx="24">
                  <c:v>7.4174279070685434E-3</c:v>
                </c:pt>
                <c:pt idx="25">
                  <c:v>5.3533523384002813E-3</c:v>
                </c:pt>
                <c:pt idx="26">
                  <c:v>5.3474285858321063E-3</c:v>
                </c:pt>
                <c:pt idx="27">
                  <c:v>3.8101748157412757E-3</c:v>
                </c:pt>
                <c:pt idx="28">
                  <c:v>5.7361393123814156E-4</c:v>
                </c:pt>
              </c:numCache>
            </c:numRef>
          </c:val>
          <c:extLst>
            <c:ext xmlns:c16="http://schemas.microsoft.com/office/drawing/2014/chart" uri="{C3380CC4-5D6E-409C-BE32-E72D297353CC}">
              <c16:uniqueId val="{00000000-CA13-B440-8C5C-8522E852240D}"/>
            </c:ext>
          </c:extLst>
        </c:ser>
        <c:dLbls>
          <c:showLegendKey val="0"/>
          <c:showVal val="0"/>
          <c:showCatName val="0"/>
          <c:showSerName val="0"/>
          <c:showPercent val="0"/>
          <c:showBubbleSize val="0"/>
        </c:dLbls>
        <c:gapWidth val="182"/>
        <c:axId val="969390192"/>
        <c:axId val="966420880"/>
      </c:barChart>
      <c:catAx>
        <c:axId val="96939019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420880"/>
        <c:crossesAt val="1.0000000000000005E-7"/>
        <c:auto val="1"/>
        <c:lblAlgn val="ctr"/>
        <c:lblOffset val="100"/>
        <c:noMultiLvlLbl val="0"/>
      </c:catAx>
      <c:valAx>
        <c:axId val="966420880"/>
        <c:scaling>
          <c:orientation val="minMax"/>
          <c:max val="1"/>
          <c:min val="1.0000000000000002E-3"/>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390192"/>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Delivery Cost to Vaccinate High Risk Population (2019 USD Millions) - Low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'Figure - Total Delivery Cost'!$E$1</c:f>
              <c:strCache>
                <c:ptCount val="1"/>
                <c:pt idx="0">
                  <c:v>High Risk</c:v>
                </c:pt>
              </c:strCache>
            </c:strRef>
          </c:tx>
          <c:spPr>
            <a:solidFill>
              <a:schemeClr val="accent1"/>
            </a:solidFill>
            <a:ln>
              <a:noFill/>
            </a:ln>
            <a:effectLst/>
          </c:spPr>
          <c:invertIfNegative val="0"/>
          <c:cat>
            <c:strRef>
              <c:f>'Figure - Total Delivery Cost'!$D$2:$D$30</c:f>
              <c:strCache>
                <c:ptCount val="29"/>
                <c:pt idx="0">
                  <c:v>Sierra Leone</c:v>
                </c:pt>
                <c:pt idx="1">
                  <c:v>Sudan</c:v>
                </c:pt>
                <c:pt idx="2">
                  <c:v>Democratic Republic of the Congo</c:v>
                </c:pt>
                <c:pt idx="3">
                  <c:v>Ethiopia</c:v>
                </c:pt>
                <c:pt idx="4">
                  <c:v>Dem. People's Republic of Korea</c:v>
                </c:pt>
                <c:pt idx="5">
                  <c:v>Uganda</c:v>
                </c:pt>
                <c:pt idx="6">
                  <c:v>Burkina Faso</c:v>
                </c:pt>
                <c:pt idx="7">
                  <c:v>Mozambique</c:v>
                </c:pt>
                <c:pt idx="8">
                  <c:v>Malawi</c:v>
                </c:pt>
                <c:pt idx="9">
                  <c:v>Rwanda</c:v>
                </c:pt>
                <c:pt idx="10">
                  <c:v>Tajikistan</c:v>
                </c:pt>
                <c:pt idx="11">
                  <c:v>Afghanistan</c:v>
                </c:pt>
                <c:pt idx="12">
                  <c:v>Yemen</c:v>
                </c:pt>
                <c:pt idx="13">
                  <c:v>Madagascar</c:v>
                </c:pt>
                <c:pt idx="14">
                  <c:v>Niger</c:v>
                </c:pt>
                <c:pt idx="15">
                  <c:v>Togo</c:v>
                </c:pt>
                <c:pt idx="16">
                  <c:v>Mali</c:v>
                </c:pt>
                <c:pt idx="17">
                  <c:v>Syrian Arab Republic</c:v>
                </c:pt>
                <c:pt idx="18">
                  <c:v>Burundi</c:v>
                </c:pt>
                <c:pt idx="19">
                  <c:v>Haiti</c:v>
                </c:pt>
                <c:pt idx="20">
                  <c:v>Eritrea</c:v>
                </c:pt>
                <c:pt idx="21">
                  <c:v>Liberia</c:v>
                </c:pt>
                <c:pt idx="22">
                  <c:v>Gambia</c:v>
                </c:pt>
                <c:pt idx="23">
                  <c:v>Guinea</c:v>
                </c:pt>
                <c:pt idx="24">
                  <c:v>South Sudan</c:v>
                </c:pt>
                <c:pt idx="25">
                  <c:v>Guinea-Bissau</c:v>
                </c:pt>
                <c:pt idx="26">
                  <c:v>Chad</c:v>
                </c:pt>
                <c:pt idx="27">
                  <c:v>Somalia</c:v>
                </c:pt>
                <c:pt idx="28">
                  <c:v>Central African Republic</c:v>
                </c:pt>
              </c:strCache>
            </c:strRef>
          </c:cat>
          <c:val>
            <c:numRef>
              <c:f>'Figure - Total Delivery Cost'!$E$2:$E$30</c:f>
              <c:numCache>
                <c:formatCode>"$"#,##0.00</c:formatCode>
                <c:ptCount val="29"/>
                <c:pt idx="0">
                  <c:v>12.692978531999998</c:v>
                </c:pt>
                <c:pt idx="1">
                  <c:v>6.0427800623519996</c:v>
                </c:pt>
                <c:pt idx="2">
                  <c:v>5.4274210823999995</c:v>
                </c:pt>
                <c:pt idx="3">
                  <c:v>4.9498720296479997</c:v>
                </c:pt>
                <c:pt idx="4">
                  <c:v>4.2763960627199999</c:v>
                </c:pt>
                <c:pt idx="5">
                  <c:v>4.1265700560000012</c:v>
                </c:pt>
                <c:pt idx="6">
                  <c:v>2.3960173374720002</c:v>
                </c:pt>
                <c:pt idx="7">
                  <c:v>2.28189679848</c:v>
                </c:pt>
                <c:pt idx="8">
                  <c:v>2.1463809510000003</c:v>
                </c:pt>
                <c:pt idx="9">
                  <c:v>2.1371144850000001</c:v>
                </c:pt>
                <c:pt idx="10">
                  <c:v>2.0507456322720001</c:v>
                </c:pt>
                <c:pt idx="11">
                  <c:v>1.9619883863999996</c:v>
                </c:pt>
                <c:pt idx="12">
                  <c:v>1.8475397617920002</c:v>
                </c:pt>
                <c:pt idx="13">
                  <c:v>1.6946903628000003</c:v>
                </c:pt>
                <c:pt idx="14">
                  <c:v>1.4152167671040001</c:v>
                </c:pt>
                <c:pt idx="15">
                  <c:v>1.3365855311759998</c:v>
                </c:pt>
                <c:pt idx="16">
                  <c:v>1.2631660215839997</c:v>
                </c:pt>
                <c:pt idx="17">
                  <c:v>1.1340425735999999</c:v>
                </c:pt>
                <c:pt idx="18">
                  <c:v>1.1112648291360001</c:v>
                </c:pt>
                <c:pt idx="19">
                  <c:v>0.99612528288000002</c:v>
                </c:pt>
                <c:pt idx="20">
                  <c:v>0.88859274912000008</c:v>
                </c:pt>
                <c:pt idx="21">
                  <c:v>0.72053689612799998</c:v>
                </c:pt>
                <c:pt idx="22">
                  <c:v>0.54966539347199994</c:v>
                </c:pt>
                <c:pt idx="23">
                  <c:v>0.50429921280000012</c:v>
                </c:pt>
                <c:pt idx="24">
                  <c:v>0.48598693826400008</c:v>
                </c:pt>
                <c:pt idx="25">
                  <c:v>0.467029541376</c:v>
                </c:pt>
                <c:pt idx="26">
                  <c:v>0.44231553115199995</c:v>
                </c:pt>
                <c:pt idx="27">
                  <c:v>0.42110673062399995</c:v>
                </c:pt>
                <c:pt idx="28">
                  <c:v>0.25593885388799997</c:v>
                </c:pt>
              </c:numCache>
            </c:numRef>
          </c:val>
          <c:extLst>
            <c:ext xmlns:c16="http://schemas.microsoft.com/office/drawing/2014/chart" uri="{C3380CC4-5D6E-409C-BE32-E72D297353CC}">
              <c16:uniqueId val="{00000000-EFF3-B440-AA4D-437A86B49C5A}"/>
            </c:ext>
          </c:extLst>
        </c:ser>
        <c:dLbls>
          <c:showLegendKey val="0"/>
          <c:showVal val="0"/>
          <c:showCatName val="0"/>
          <c:showSerName val="0"/>
          <c:showPercent val="0"/>
          <c:showBubbleSize val="0"/>
        </c:dLbls>
        <c:gapWidth val="182"/>
        <c:axId val="789684656"/>
        <c:axId val="992139632"/>
      </c:barChart>
      <c:catAx>
        <c:axId val="78968465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139632"/>
        <c:crossesAt val="1.0000000000000002E-3"/>
        <c:auto val="1"/>
        <c:lblAlgn val="ctr"/>
        <c:lblOffset val="100"/>
        <c:noMultiLvlLbl val="0"/>
      </c:catAx>
      <c:valAx>
        <c:axId val="992139632"/>
        <c:scaling>
          <c:logBase val="10"/>
          <c:orientation val="minMax"/>
          <c:max val="1000"/>
          <c:min val="1.0000000000000002E-3"/>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684656"/>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Delivery Cost to Vaccinate All Healthcare Professionals (2019 USD Millions) - Lower Middle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'Figure - Total Delivery Cost'!$B$33</c:f>
              <c:strCache>
                <c:ptCount val="1"/>
                <c:pt idx="0">
                  <c:v>Healthcare Professionals</c:v>
                </c:pt>
              </c:strCache>
            </c:strRef>
          </c:tx>
          <c:spPr>
            <a:solidFill>
              <a:schemeClr val="accent1"/>
            </a:solidFill>
            <a:ln>
              <a:noFill/>
            </a:ln>
            <a:effectLst/>
          </c:spPr>
          <c:invertIfNegative val="0"/>
          <c:cat>
            <c:strRef>
              <c:f>'Figure - Total Delivery Cost'!$A$35:$A$85</c:f>
              <c:strCache>
                <c:ptCount val="51"/>
                <c:pt idx="1">
                  <c:v>India</c:v>
                </c:pt>
                <c:pt idx="2">
                  <c:v>Uzbekistan</c:v>
                </c:pt>
                <c:pt idx="3">
                  <c:v>Egypt</c:v>
                </c:pt>
                <c:pt idx="4">
                  <c:v>Philippines</c:v>
                </c:pt>
                <c:pt idx="5">
                  <c:v>Algeria</c:v>
                </c:pt>
                <c:pt idx="6">
                  <c:v>Ukraine</c:v>
                </c:pt>
                <c:pt idx="7">
                  <c:v>Pakistan</c:v>
                </c:pt>
                <c:pt idx="8">
                  <c:v>Bangladesh</c:v>
                </c:pt>
                <c:pt idx="9">
                  <c:v>Vietnam</c:v>
                </c:pt>
                <c:pt idx="10">
                  <c:v>Morocco</c:v>
                </c:pt>
                <c:pt idx="11">
                  <c:v>Sri Lanka</c:v>
                </c:pt>
                <c:pt idx="12">
                  <c:v>Ghana</c:v>
                </c:pt>
                <c:pt idx="13">
                  <c:v>Nepal</c:v>
                </c:pt>
                <c:pt idx="14">
                  <c:v>Tunisia</c:v>
                </c:pt>
                <c:pt idx="15">
                  <c:v>Nigeria</c:v>
                </c:pt>
                <c:pt idx="16">
                  <c:v>Myanmar</c:v>
                </c:pt>
                <c:pt idx="17">
                  <c:v>Kenya</c:v>
                </c:pt>
                <c:pt idx="18">
                  <c:v>Mongolia</c:v>
                </c:pt>
                <c:pt idx="19">
                  <c:v>Kyrgyzstan</c:v>
                </c:pt>
                <c:pt idx="20">
                  <c:v>El Salvador</c:v>
                </c:pt>
                <c:pt idx="21">
                  <c:v>Nicaragua</c:v>
                </c:pt>
                <c:pt idx="22">
                  <c:v>Republic of Moldova</c:v>
                </c:pt>
                <c:pt idx="23">
                  <c:v>United Republic of Tanzania</c:v>
                </c:pt>
                <c:pt idx="24">
                  <c:v>Zambia</c:v>
                </c:pt>
                <c:pt idx="25">
                  <c:v>Zimbabwe</c:v>
                </c:pt>
                <c:pt idx="26">
                  <c:v>Bolivia</c:v>
                </c:pt>
                <c:pt idx="27">
                  <c:v>Senegal</c:v>
                </c:pt>
                <c:pt idx="28">
                  <c:v>Honduras</c:v>
                </c:pt>
                <c:pt idx="29">
                  <c:v>Cambodia</c:v>
                </c:pt>
                <c:pt idx="30">
                  <c:v>Côte d'Ivoire</c:v>
                </c:pt>
                <c:pt idx="31">
                  <c:v>West Bank and Gaza</c:v>
                </c:pt>
                <c:pt idx="32">
                  <c:v>Lao People's Democratic Republic</c:v>
                </c:pt>
                <c:pt idx="33">
                  <c:v>Lesotho</c:v>
                </c:pt>
                <c:pt idx="34">
                  <c:v>Angola</c:v>
                </c:pt>
                <c:pt idx="35">
                  <c:v>Eswatini</c:v>
                </c:pt>
                <c:pt idx="36">
                  <c:v>Bhutan</c:v>
                </c:pt>
                <c:pt idx="37">
                  <c:v>Mauritania</c:v>
                </c:pt>
                <c:pt idx="38">
                  <c:v>Timor-Leste</c:v>
                </c:pt>
                <c:pt idx="39">
                  <c:v>Benin</c:v>
                </c:pt>
                <c:pt idx="40">
                  <c:v>Congo</c:v>
                </c:pt>
                <c:pt idx="41">
                  <c:v>Cabo Verde</c:v>
                </c:pt>
                <c:pt idx="42">
                  <c:v>Solomon Islands</c:v>
                </c:pt>
                <c:pt idx="43">
                  <c:v>Papua New Guinea</c:v>
                </c:pt>
                <c:pt idx="44">
                  <c:v>Kiribati</c:v>
                </c:pt>
                <c:pt idx="45">
                  <c:v>Djibouti</c:v>
                </c:pt>
                <c:pt idx="46">
                  <c:v>Comoros</c:v>
                </c:pt>
                <c:pt idx="47">
                  <c:v>Vanuatu</c:v>
                </c:pt>
                <c:pt idx="48">
                  <c:v>Sao Tome and Principe</c:v>
                </c:pt>
                <c:pt idx="49">
                  <c:v>Micronesia (Fed. States of)</c:v>
                </c:pt>
                <c:pt idx="50">
                  <c:v>Cameroon</c:v>
                </c:pt>
              </c:strCache>
            </c:strRef>
          </c:cat>
          <c:val>
            <c:numRef>
              <c:f>'Figure - Total Delivery Cost'!$B$35:$B$85</c:f>
              <c:numCache>
                <c:formatCode>"$"#,##0.00</c:formatCode>
                <c:ptCount val="51"/>
                <c:pt idx="1">
                  <c:v>10.928962641683821</c:v>
                </c:pt>
                <c:pt idx="2">
                  <c:v>3.0199378264947692</c:v>
                </c:pt>
                <c:pt idx="3">
                  <c:v>2.2053414188473877</c:v>
                </c:pt>
                <c:pt idx="4">
                  <c:v>1.6556817667630626</c:v>
                </c:pt>
                <c:pt idx="5">
                  <c:v>1.256609509164045</c:v>
                </c:pt>
                <c:pt idx="6">
                  <c:v>1.0172127655783778</c:v>
                </c:pt>
                <c:pt idx="7">
                  <c:v>0.87614400484743338</c:v>
                </c:pt>
                <c:pt idx="8">
                  <c:v>0.87024198454033541</c:v>
                </c:pt>
                <c:pt idx="9">
                  <c:v>0.8028578886509099</c:v>
                </c:pt>
                <c:pt idx="10">
                  <c:v>0.76202144696915941</c:v>
                </c:pt>
                <c:pt idx="11">
                  <c:v>0.72283086839473232</c:v>
                </c:pt>
                <c:pt idx="12">
                  <c:v>0.71574988260071581</c:v>
                </c:pt>
                <c:pt idx="13">
                  <c:v>0.64458418376990489</c:v>
                </c:pt>
                <c:pt idx="14">
                  <c:v>0.62379665259467432</c:v>
                </c:pt>
                <c:pt idx="15">
                  <c:v>0.55075813544115948</c:v>
                </c:pt>
                <c:pt idx="16">
                  <c:v>0.48826879001949297</c:v>
                </c:pt>
                <c:pt idx="17">
                  <c:v>0.41361744815603296</c:v>
                </c:pt>
                <c:pt idx="18">
                  <c:v>0.35557603099999707</c:v>
                </c:pt>
                <c:pt idx="19">
                  <c:v>0.32183760629749869</c:v>
                </c:pt>
                <c:pt idx="20">
                  <c:v>0.24992585081889024</c:v>
                </c:pt>
                <c:pt idx="21">
                  <c:v>0.2334968026860427</c:v>
                </c:pt>
                <c:pt idx="22">
                  <c:v>0.22485618226644408</c:v>
                </c:pt>
                <c:pt idx="23">
                  <c:v>0.19452840921310482</c:v>
                </c:pt>
                <c:pt idx="24">
                  <c:v>0.18155391550523989</c:v>
                </c:pt>
                <c:pt idx="25">
                  <c:v>0.17288782501294236</c:v>
                </c:pt>
                <c:pt idx="26">
                  <c:v>0.16438898948888489</c:v>
                </c:pt>
                <c:pt idx="27">
                  <c:v>0.14552344019537561</c:v>
                </c:pt>
                <c:pt idx="28">
                  <c:v>0.1252202935707615</c:v>
                </c:pt>
                <c:pt idx="29">
                  <c:v>0.11843036915490952</c:v>
                </c:pt>
                <c:pt idx="30">
                  <c:v>0.11123091915796027</c:v>
                </c:pt>
                <c:pt idx="31">
                  <c:v>0.10012048000000001</c:v>
                </c:pt>
                <c:pt idx="32">
                  <c:v>8.6862336460579864E-2</c:v>
                </c:pt>
                <c:pt idx="33">
                  <c:v>8.29051515957238E-2</c:v>
                </c:pt>
                <c:pt idx="34">
                  <c:v>5.82738482150231E-2</c:v>
                </c:pt>
                <c:pt idx="35">
                  <c:v>5.8644438246240813E-2</c:v>
                </c:pt>
                <c:pt idx="36">
                  <c:v>3.2445318634671823E-2</c:v>
                </c:pt>
                <c:pt idx="37">
                  <c:v>3.2151338772865815E-2</c:v>
                </c:pt>
                <c:pt idx="38">
                  <c:v>2.769343823803214E-2</c:v>
                </c:pt>
                <c:pt idx="39">
                  <c:v>2.7046213598996321E-2</c:v>
                </c:pt>
                <c:pt idx="40">
                  <c:v>2.3950474061878443E-2</c:v>
                </c:pt>
                <c:pt idx="41">
                  <c:v>2.3705931120335162E-2</c:v>
                </c:pt>
                <c:pt idx="42">
                  <c:v>2.1173748081389734E-2</c:v>
                </c:pt>
                <c:pt idx="43">
                  <c:v>2.0293384518569456E-2</c:v>
                </c:pt>
                <c:pt idx="44">
                  <c:v>1.2847158335655995E-2</c:v>
                </c:pt>
                <c:pt idx="45">
                  <c:v>1.0005634325570141E-2</c:v>
                </c:pt>
                <c:pt idx="46">
                  <c:v>8.497433931001221E-3</c:v>
                </c:pt>
                <c:pt idx="47">
                  <c:v>7.2000292877727424E-3</c:v>
                </c:pt>
                <c:pt idx="48">
                  <c:v>6.4874585371930615E-3</c:v>
                </c:pt>
                <c:pt idx="49">
                  <c:v>3.7644923510859749E-3</c:v>
                </c:pt>
                <c:pt idx="50">
                  <c:v>2.2771918198966723E-3</c:v>
                </c:pt>
              </c:numCache>
            </c:numRef>
          </c:val>
          <c:extLst>
            <c:ext xmlns:c16="http://schemas.microsoft.com/office/drawing/2014/chart" uri="{C3380CC4-5D6E-409C-BE32-E72D297353CC}">
              <c16:uniqueId val="{00000000-6ADC-1042-A9C3-D8EDE81658D8}"/>
            </c:ext>
          </c:extLst>
        </c:ser>
        <c:dLbls>
          <c:showLegendKey val="0"/>
          <c:showVal val="0"/>
          <c:showCatName val="0"/>
          <c:showSerName val="0"/>
          <c:showPercent val="0"/>
          <c:showBubbleSize val="0"/>
        </c:dLbls>
        <c:gapWidth val="182"/>
        <c:axId val="969573712"/>
        <c:axId val="504917504"/>
      </c:barChart>
      <c:catAx>
        <c:axId val="96957371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917504"/>
        <c:crossesAt val="1.0000000000000002E-3"/>
        <c:auto val="1"/>
        <c:lblAlgn val="ctr"/>
        <c:lblOffset val="100"/>
        <c:noMultiLvlLbl val="0"/>
      </c:catAx>
      <c:valAx>
        <c:axId val="504917504"/>
        <c:scaling>
          <c:logBase val="10"/>
          <c:orientation val="minMax"/>
          <c:max val="1000"/>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573712"/>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Delivery Cost to Vaccinate</a:t>
            </a:r>
            <a:r>
              <a:rPr lang="en-US" baseline="0"/>
              <a:t> High Risk Population (2019 USD Millions) - Lower Middle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'Figure - Total Delivery Cost'!$E$33</c:f>
              <c:strCache>
                <c:ptCount val="1"/>
                <c:pt idx="0">
                  <c:v>High Risk</c:v>
                </c:pt>
              </c:strCache>
            </c:strRef>
          </c:tx>
          <c:spPr>
            <a:solidFill>
              <a:schemeClr val="accent1"/>
            </a:solidFill>
            <a:ln>
              <a:noFill/>
            </a:ln>
            <a:effectLst/>
          </c:spPr>
          <c:invertIfNegative val="0"/>
          <c:cat>
            <c:strRef>
              <c:f>'Figure - Total Delivery Cost'!$D$35:$D$85</c:f>
              <c:strCache>
                <c:ptCount val="51"/>
                <c:pt idx="1">
                  <c:v>India</c:v>
                </c:pt>
                <c:pt idx="2">
                  <c:v>Bangladesh</c:v>
                </c:pt>
                <c:pt idx="3">
                  <c:v>Egypt</c:v>
                </c:pt>
                <c:pt idx="4">
                  <c:v>Pakistan</c:v>
                </c:pt>
                <c:pt idx="5">
                  <c:v>Morocco</c:v>
                </c:pt>
                <c:pt idx="6">
                  <c:v>Myanmar</c:v>
                </c:pt>
                <c:pt idx="7">
                  <c:v>Vietnam</c:v>
                </c:pt>
                <c:pt idx="8">
                  <c:v>Sri Lanka</c:v>
                </c:pt>
                <c:pt idx="9">
                  <c:v>Algeria</c:v>
                </c:pt>
                <c:pt idx="10">
                  <c:v>Uzbekistan</c:v>
                </c:pt>
                <c:pt idx="11">
                  <c:v>Philippines</c:v>
                </c:pt>
                <c:pt idx="12">
                  <c:v>Nigeria</c:v>
                </c:pt>
                <c:pt idx="13">
                  <c:v>United Republic of Tanzania</c:v>
                </c:pt>
                <c:pt idx="14">
                  <c:v>Ghana</c:v>
                </c:pt>
                <c:pt idx="15">
                  <c:v>Kenya</c:v>
                </c:pt>
                <c:pt idx="16">
                  <c:v>Ukraine</c:v>
                </c:pt>
                <c:pt idx="17">
                  <c:v>Tunisia</c:v>
                </c:pt>
                <c:pt idx="18">
                  <c:v>Nepal</c:v>
                </c:pt>
                <c:pt idx="19">
                  <c:v>Cambodia</c:v>
                </c:pt>
                <c:pt idx="20">
                  <c:v>Côte d'Ivoire</c:v>
                </c:pt>
                <c:pt idx="21">
                  <c:v>Zimbabwe</c:v>
                </c:pt>
                <c:pt idx="22">
                  <c:v>Republic of Moldova</c:v>
                </c:pt>
                <c:pt idx="23">
                  <c:v>Cameroon</c:v>
                </c:pt>
                <c:pt idx="24">
                  <c:v>Zambia</c:v>
                </c:pt>
                <c:pt idx="25">
                  <c:v>Nicaragua</c:v>
                </c:pt>
                <c:pt idx="26">
                  <c:v>Bolivia</c:v>
                </c:pt>
                <c:pt idx="27">
                  <c:v>Honduras</c:v>
                </c:pt>
                <c:pt idx="28">
                  <c:v>Senegal</c:v>
                </c:pt>
                <c:pt idx="29">
                  <c:v>Angola</c:v>
                </c:pt>
                <c:pt idx="30">
                  <c:v>Kyrgyzstan</c:v>
                </c:pt>
                <c:pt idx="31">
                  <c:v>West Bank and Gaza</c:v>
                </c:pt>
                <c:pt idx="32">
                  <c:v>Mongolia</c:v>
                </c:pt>
                <c:pt idx="33">
                  <c:v>El Salvador</c:v>
                </c:pt>
                <c:pt idx="34">
                  <c:v>Papua New Guinea</c:v>
                </c:pt>
                <c:pt idx="35">
                  <c:v>Eswatini</c:v>
                </c:pt>
                <c:pt idx="36">
                  <c:v>Benin</c:v>
                </c:pt>
                <c:pt idx="37">
                  <c:v>Lesotho</c:v>
                </c:pt>
                <c:pt idx="38">
                  <c:v>Lao People's Democratic Republic</c:v>
                </c:pt>
                <c:pt idx="39">
                  <c:v>Congo</c:v>
                </c:pt>
                <c:pt idx="40">
                  <c:v>Mauritania</c:v>
                </c:pt>
                <c:pt idx="41">
                  <c:v>Bhutan</c:v>
                </c:pt>
                <c:pt idx="42">
                  <c:v>Cabo Verde</c:v>
                </c:pt>
                <c:pt idx="43">
                  <c:v>Timor-Leste</c:v>
                </c:pt>
                <c:pt idx="44">
                  <c:v>Djibouti</c:v>
                </c:pt>
                <c:pt idx="45">
                  <c:v>Comoros</c:v>
                </c:pt>
                <c:pt idx="46">
                  <c:v>Solomon Islands</c:v>
                </c:pt>
                <c:pt idx="47">
                  <c:v>Vanuatu</c:v>
                </c:pt>
                <c:pt idx="48">
                  <c:v>Kiribati</c:v>
                </c:pt>
                <c:pt idx="49">
                  <c:v>Sao Tome and Principe</c:v>
                </c:pt>
                <c:pt idx="50">
                  <c:v>Micronesia (Fed. States of)</c:v>
                </c:pt>
              </c:strCache>
            </c:strRef>
          </c:cat>
          <c:val>
            <c:numRef>
              <c:f>'Figure - Total Delivery Cost'!$E$35:$E$85</c:f>
              <c:numCache>
                <c:formatCode>"$"#,##0.00</c:formatCode>
                <c:ptCount val="51"/>
                <c:pt idx="1">
                  <c:v>139.10444200799998</c:v>
                </c:pt>
                <c:pt idx="2">
                  <c:v>26.738968223879997</c:v>
                </c:pt>
                <c:pt idx="3">
                  <c:v>22.656836824199996</c:v>
                </c:pt>
                <c:pt idx="4">
                  <c:v>15.268077918720001</c:v>
                </c:pt>
                <c:pt idx="5">
                  <c:v>13.65100077072</c:v>
                </c:pt>
                <c:pt idx="6">
                  <c:v>11.837394782640001</c:v>
                </c:pt>
                <c:pt idx="7">
                  <c:v>11.685302211984002</c:v>
                </c:pt>
                <c:pt idx="8">
                  <c:v>10.849836815999998</c:v>
                </c:pt>
                <c:pt idx="9">
                  <c:v>10.684218924864</c:v>
                </c:pt>
                <c:pt idx="10">
                  <c:v>9.6841119154559987</c:v>
                </c:pt>
                <c:pt idx="11">
                  <c:v>9.5940431539199977</c:v>
                </c:pt>
                <c:pt idx="12">
                  <c:v>8.5885997527679994</c:v>
                </c:pt>
                <c:pt idx="13">
                  <c:v>7.0333451754719984</c:v>
                </c:pt>
                <c:pt idx="14">
                  <c:v>7.0279544083199994</c:v>
                </c:pt>
                <c:pt idx="15">
                  <c:v>6.8074465799999988</c:v>
                </c:pt>
                <c:pt idx="16">
                  <c:v>6.5495677478400003</c:v>
                </c:pt>
                <c:pt idx="17">
                  <c:v>5.8005777144000001</c:v>
                </c:pt>
                <c:pt idx="18">
                  <c:v>4.894983744000001</c:v>
                </c:pt>
                <c:pt idx="19">
                  <c:v>3.9339070004160002</c:v>
                </c:pt>
                <c:pt idx="20">
                  <c:v>3.3996320820000006</c:v>
                </c:pt>
                <c:pt idx="21">
                  <c:v>3.3084875501999997</c:v>
                </c:pt>
                <c:pt idx="22">
                  <c:v>3.1138644472559998</c:v>
                </c:pt>
                <c:pt idx="23">
                  <c:v>2.86376780832</c:v>
                </c:pt>
                <c:pt idx="24">
                  <c:v>2.6472896639999997</c:v>
                </c:pt>
                <c:pt idx="25">
                  <c:v>2.2487446026239999</c:v>
                </c:pt>
                <c:pt idx="26">
                  <c:v>2.1448490405760001</c:v>
                </c:pt>
                <c:pt idx="27">
                  <c:v>2.1232310077440002</c:v>
                </c:pt>
                <c:pt idx="28">
                  <c:v>2.1153611404800001</c:v>
                </c:pt>
                <c:pt idx="29">
                  <c:v>2.070574884</c:v>
                </c:pt>
                <c:pt idx="30">
                  <c:v>1.9785522594239997</c:v>
                </c:pt>
                <c:pt idx="31">
                  <c:v>0.38078834689788893</c:v>
                </c:pt>
                <c:pt idx="32">
                  <c:v>1.9451811147839999</c:v>
                </c:pt>
                <c:pt idx="33">
                  <c:v>1.7363300628959999</c:v>
                </c:pt>
                <c:pt idx="34">
                  <c:v>1.3725455180160002</c:v>
                </c:pt>
                <c:pt idx="35">
                  <c:v>0.72750635980800005</c:v>
                </c:pt>
                <c:pt idx="36">
                  <c:v>1.1975779912320001</c:v>
                </c:pt>
                <c:pt idx="37">
                  <c:v>1.1781014958719997</c:v>
                </c:pt>
                <c:pt idx="38">
                  <c:v>1.141272816384</c:v>
                </c:pt>
                <c:pt idx="39">
                  <c:v>0.8941957724159999</c:v>
                </c:pt>
                <c:pt idx="40">
                  <c:v>0.76998369599999983</c:v>
                </c:pt>
                <c:pt idx="41">
                  <c:v>0.44794854403199996</c:v>
                </c:pt>
                <c:pt idx="42">
                  <c:v>0.42339598175999993</c:v>
                </c:pt>
                <c:pt idx="43">
                  <c:v>0.38322362548799999</c:v>
                </c:pt>
                <c:pt idx="44">
                  <c:v>0.35269300195199993</c:v>
                </c:pt>
                <c:pt idx="45">
                  <c:v>0.29740148999999999</c:v>
                </c:pt>
                <c:pt idx="46">
                  <c:v>0.26006849587199998</c:v>
                </c:pt>
                <c:pt idx="47">
                  <c:v>0.1882411776</c:v>
                </c:pt>
                <c:pt idx="48">
                  <c:v>0.12909054782400001</c:v>
                </c:pt>
                <c:pt idx="49">
                  <c:v>0.119735544096</c:v>
                </c:pt>
                <c:pt idx="50">
                  <c:v>9.0621825311999998E-2</c:v>
                </c:pt>
              </c:numCache>
            </c:numRef>
          </c:val>
          <c:extLst>
            <c:ext xmlns:c16="http://schemas.microsoft.com/office/drawing/2014/chart" uri="{C3380CC4-5D6E-409C-BE32-E72D297353CC}">
              <c16:uniqueId val="{00000000-7238-FD43-979C-1431CC86C744}"/>
            </c:ext>
          </c:extLst>
        </c:ser>
        <c:dLbls>
          <c:showLegendKey val="0"/>
          <c:showVal val="0"/>
          <c:showCatName val="0"/>
          <c:showSerName val="0"/>
          <c:showPercent val="0"/>
          <c:showBubbleSize val="0"/>
        </c:dLbls>
        <c:gapWidth val="182"/>
        <c:axId val="492881200"/>
        <c:axId val="493081920"/>
      </c:barChart>
      <c:catAx>
        <c:axId val="49288120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081920"/>
        <c:crossesAt val="1.0000000000000002E-3"/>
        <c:auto val="1"/>
        <c:lblAlgn val="ctr"/>
        <c:lblOffset val="100"/>
        <c:noMultiLvlLbl val="0"/>
      </c:catAx>
      <c:valAx>
        <c:axId val="493081920"/>
        <c:scaling>
          <c:logBase val="10"/>
          <c:orientation val="minMax"/>
          <c:min val="1.0000000000000002E-3"/>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881200"/>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Delivery</a:t>
            </a:r>
            <a:r>
              <a:rPr lang="en-US" baseline="0"/>
              <a:t> Cost to Vaccinate All Healthcare Professionals (2019 USD Millions) - Upper Middle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'Figure - Total Delivery Cost'!$B$88</c:f>
              <c:strCache>
                <c:ptCount val="1"/>
                <c:pt idx="0">
                  <c:v>Healthcare Professionals</c:v>
                </c:pt>
              </c:strCache>
            </c:strRef>
          </c:tx>
          <c:spPr>
            <a:solidFill>
              <a:schemeClr val="accent1"/>
            </a:solidFill>
            <a:ln>
              <a:noFill/>
            </a:ln>
            <a:effectLst/>
          </c:spPr>
          <c:invertIfNegative val="0"/>
          <c:cat>
            <c:strRef>
              <c:f>'Figure - Total Delivery Cost'!$A$89:$A$143</c:f>
              <c:strCache>
                <c:ptCount val="55"/>
                <c:pt idx="2">
                  <c:v>China</c:v>
                </c:pt>
                <c:pt idx="3">
                  <c:v>Russian Federation</c:v>
                </c:pt>
                <c:pt idx="4">
                  <c:v>Brazil</c:v>
                </c:pt>
                <c:pt idx="5">
                  <c:v>Turkey</c:v>
                </c:pt>
                <c:pt idx="6">
                  <c:v>Mexico</c:v>
                </c:pt>
                <c:pt idx="7">
                  <c:v>Argentina</c:v>
                </c:pt>
                <c:pt idx="8">
                  <c:v>Cuba</c:v>
                </c:pt>
                <c:pt idx="9">
                  <c:v>Malaysia</c:v>
                </c:pt>
                <c:pt idx="10">
                  <c:v>Kazakhstan</c:v>
                </c:pt>
                <c:pt idx="11">
                  <c:v>Thailand</c:v>
                </c:pt>
                <c:pt idx="12">
                  <c:v>Iran</c:v>
                </c:pt>
                <c:pt idx="13">
                  <c:v>Indonesia</c:v>
                </c:pt>
                <c:pt idx="14">
                  <c:v>Belarus</c:v>
                </c:pt>
                <c:pt idx="15">
                  <c:v>Colombia</c:v>
                </c:pt>
                <c:pt idx="16">
                  <c:v>Serbia</c:v>
                </c:pt>
                <c:pt idx="17">
                  <c:v>Belize</c:v>
                </c:pt>
                <c:pt idx="18">
                  <c:v>Libya</c:v>
                </c:pt>
                <c:pt idx="19">
                  <c:v>Azerbaijan</c:v>
                </c:pt>
                <c:pt idx="20">
                  <c:v>Iraq</c:v>
                </c:pt>
                <c:pt idx="21">
                  <c:v>Peru</c:v>
                </c:pt>
                <c:pt idx="22">
                  <c:v>Jordan</c:v>
                </c:pt>
                <c:pt idx="23">
                  <c:v>Bulgaria</c:v>
                </c:pt>
                <c:pt idx="24">
                  <c:v>Ecuador</c:v>
                </c:pt>
                <c:pt idx="25">
                  <c:v>South Africa</c:v>
                </c:pt>
                <c:pt idx="26">
                  <c:v>Georgia</c:v>
                </c:pt>
                <c:pt idx="27">
                  <c:v>Costa Rica</c:v>
                </c:pt>
                <c:pt idx="28">
                  <c:v>Venezuela (Bolivarian Republic of)</c:v>
                </c:pt>
                <c:pt idx="29">
                  <c:v>Turkmenistan</c:v>
                </c:pt>
                <c:pt idx="30">
                  <c:v>Armenia</c:v>
                </c:pt>
                <c:pt idx="31">
                  <c:v>Lebanon</c:v>
                </c:pt>
                <c:pt idx="32">
                  <c:v>Albania</c:v>
                </c:pt>
                <c:pt idx="33">
                  <c:v>North Macedonia</c:v>
                </c:pt>
                <c:pt idx="34">
                  <c:v>Bosnia and Herzegovina</c:v>
                </c:pt>
                <c:pt idx="35">
                  <c:v>Maldives</c:v>
                </c:pt>
                <c:pt idx="36">
                  <c:v>Botswana</c:v>
                </c:pt>
                <c:pt idx="37">
                  <c:v>Jamaica</c:v>
                </c:pt>
                <c:pt idx="38">
                  <c:v>Paraguay</c:v>
                </c:pt>
                <c:pt idx="39">
                  <c:v>Fiji</c:v>
                </c:pt>
                <c:pt idx="40">
                  <c:v>Montenegro</c:v>
                </c:pt>
                <c:pt idx="41">
                  <c:v>Namibia</c:v>
                </c:pt>
                <c:pt idx="42">
                  <c:v>Guatemala</c:v>
                </c:pt>
                <c:pt idx="43">
                  <c:v>Suriname</c:v>
                </c:pt>
                <c:pt idx="44">
                  <c:v>Saint Vincent and the Grenadines</c:v>
                </c:pt>
                <c:pt idx="45">
                  <c:v>Saint Lucia</c:v>
                </c:pt>
                <c:pt idx="46">
                  <c:v>Gabon</c:v>
                </c:pt>
                <c:pt idx="47">
                  <c:v>Grenada</c:v>
                </c:pt>
                <c:pt idx="48">
                  <c:v>Dominica</c:v>
                </c:pt>
                <c:pt idx="49">
                  <c:v>Guyana</c:v>
                </c:pt>
                <c:pt idx="50">
                  <c:v>Tonga</c:v>
                </c:pt>
                <c:pt idx="51">
                  <c:v>Equatorial Guinea</c:v>
                </c:pt>
                <c:pt idx="52">
                  <c:v>Marshall Islands</c:v>
                </c:pt>
                <c:pt idx="53">
                  <c:v>Samoa</c:v>
                </c:pt>
                <c:pt idx="54">
                  <c:v>Tuvalu</c:v>
                </c:pt>
              </c:strCache>
            </c:strRef>
          </c:cat>
          <c:val>
            <c:numRef>
              <c:f>'Figure - Total Delivery Cost'!$B$89:$B$143</c:f>
              <c:numCache>
                <c:formatCode>"$"#,##0.00</c:formatCode>
                <c:ptCount val="55"/>
                <c:pt idx="2">
                  <c:v>35.148325842593906</c:v>
                </c:pt>
                <c:pt idx="3">
                  <c:v>17.064392902587031</c:v>
                </c:pt>
                <c:pt idx="4">
                  <c:v>12.715851782107995</c:v>
                </c:pt>
                <c:pt idx="5">
                  <c:v>4.6009591078838286</c:v>
                </c:pt>
                <c:pt idx="6">
                  <c:v>4.1123781743067571</c:v>
                </c:pt>
                <c:pt idx="7">
                  <c:v>3.2267144412690234</c:v>
                </c:pt>
                <c:pt idx="8">
                  <c:v>2.7147855417973541</c:v>
                </c:pt>
                <c:pt idx="9">
                  <c:v>2.4846571064617042</c:v>
                </c:pt>
                <c:pt idx="10">
                  <c:v>2.4618540614060747</c:v>
                </c:pt>
                <c:pt idx="11">
                  <c:v>2.4371674968999835</c:v>
                </c:pt>
                <c:pt idx="12">
                  <c:v>2.4338379666134782</c:v>
                </c:pt>
                <c:pt idx="13">
                  <c:v>2.1297748874006222</c:v>
                </c:pt>
                <c:pt idx="14">
                  <c:v>2.0167922161647338</c:v>
                </c:pt>
                <c:pt idx="15">
                  <c:v>1.651651602937694</c:v>
                </c:pt>
                <c:pt idx="16">
                  <c:v>1.580294893233493</c:v>
                </c:pt>
                <c:pt idx="17">
                  <c:v>1.4528522858438031</c:v>
                </c:pt>
                <c:pt idx="18">
                  <c:v>1.0900208489572387</c:v>
                </c:pt>
                <c:pt idx="19">
                  <c:v>0.9601973798555633</c:v>
                </c:pt>
                <c:pt idx="20">
                  <c:v>0.88444004060009074</c:v>
                </c:pt>
                <c:pt idx="21">
                  <c:v>0.82546828577059372</c:v>
                </c:pt>
                <c:pt idx="22">
                  <c:v>0.8045717188543634</c:v>
                </c:pt>
                <c:pt idx="23">
                  <c:v>0.73664500804403377</c:v>
                </c:pt>
                <c:pt idx="24">
                  <c:v>0.64748464166398367</c:v>
                </c:pt>
                <c:pt idx="25">
                  <c:v>0.63383172016027078</c:v>
                </c:pt>
                <c:pt idx="26">
                  <c:v>0.48088221698759975</c:v>
                </c:pt>
                <c:pt idx="27">
                  <c:v>0.45473748836003575</c:v>
                </c:pt>
                <c:pt idx="28">
                  <c:v>0.38078659633778716</c:v>
                </c:pt>
                <c:pt idx="29">
                  <c:v>0.37895534212651799</c:v>
                </c:pt>
                <c:pt idx="30">
                  <c:v>0.34845178777226571</c:v>
                </c:pt>
                <c:pt idx="31">
                  <c:v>0.29049595130097611</c:v>
                </c:pt>
                <c:pt idx="32">
                  <c:v>0.26028029563019756</c:v>
                </c:pt>
                <c:pt idx="33">
                  <c:v>0.21157186410360002</c:v>
                </c:pt>
                <c:pt idx="34">
                  <c:v>0.18983927880242052</c:v>
                </c:pt>
                <c:pt idx="35">
                  <c:v>0.18238805428600224</c:v>
                </c:pt>
                <c:pt idx="36">
                  <c:v>0.17407441873611643</c:v>
                </c:pt>
                <c:pt idx="37">
                  <c:v>0.15519156189803637</c:v>
                </c:pt>
                <c:pt idx="38">
                  <c:v>0.14122242359180651</c:v>
                </c:pt>
                <c:pt idx="39">
                  <c:v>0.10705724077921686</c:v>
                </c:pt>
                <c:pt idx="40">
                  <c:v>8.6067526872004585E-2</c:v>
                </c:pt>
                <c:pt idx="41">
                  <c:v>7.3463219731190924E-2</c:v>
                </c:pt>
                <c:pt idx="42">
                  <c:v>5.5416363223967001E-2</c:v>
                </c:pt>
                <c:pt idx="43">
                  <c:v>5.1949289640902091E-2</c:v>
                </c:pt>
                <c:pt idx="44">
                  <c:v>3.7708845530780917E-2</c:v>
                </c:pt>
                <c:pt idx="45">
                  <c:v>3.5700055815889933E-2</c:v>
                </c:pt>
                <c:pt idx="46">
                  <c:v>3.1731024720275586E-2</c:v>
                </c:pt>
                <c:pt idx="47">
                  <c:v>2.7240432760012256E-2</c:v>
                </c:pt>
                <c:pt idx="48">
                  <c:v>2.0778563708102188E-2</c:v>
                </c:pt>
                <c:pt idx="49">
                  <c:v>1.7078360404335607E-2</c:v>
                </c:pt>
                <c:pt idx="50">
                  <c:v>1.0513673181512518E-2</c:v>
                </c:pt>
                <c:pt idx="51">
                  <c:v>8.3215759902119952E-3</c:v>
                </c:pt>
                <c:pt idx="52">
                  <c:v>5.0809964407511222E-3</c:v>
                </c:pt>
                <c:pt idx="53">
                  <c:v>3.1032399832092265E-3</c:v>
                </c:pt>
                <c:pt idx="54">
                  <c:v>2.8675431469156174E-3</c:v>
                </c:pt>
              </c:numCache>
            </c:numRef>
          </c:val>
          <c:extLst>
            <c:ext xmlns:c16="http://schemas.microsoft.com/office/drawing/2014/chart" uri="{C3380CC4-5D6E-409C-BE32-E72D297353CC}">
              <c16:uniqueId val="{00000000-74ED-2042-92DA-9A0D8593DC3A}"/>
            </c:ext>
          </c:extLst>
        </c:ser>
        <c:dLbls>
          <c:showLegendKey val="0"/>
          <c:showVal val="0"/>
          <c:showCatName val="0"/>
          <c:showSerName val="0"/>
          <c:showPercent val="0"/>
          <c:showBubbleSize val="0"/>
        </c:dLbls>
        <c:gapWidth val="182"/>
        <c:axId val="970240928"/>
        <c:axId val="965956320"/>
      </c:barChart>
      <c:catAx>
        <c:axId val="97024092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956320"/>
        <c:crossesAt val="1.0000000000000002E-3"/>
        <c:auto val="1"/>
        <c:lblAlgn val="ctr"/>
        <c:lblOffset val="100"/>
        <c:noMultiLvlLbl val="0"/>
      </c:catAx>
      <c:valAx>
        <c:axId val="965956320"/>
        <c:scaling>
          <c:logBase val="10"/>
          <c:orientation val="minMax"/>
          <c:max val="1000"/>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240928"/>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baseline="0">
                <a:solidFill>
                  <a:schemeClr val="tx2"/>
                </a:solidFill>
                <a:latin typeface="Times New Roman" panose="02020603050405020304" pitchFamily="18" charset="0"/>
                <a:ea typeface="+mn-ea"/>
                <a:cs typeface="Times New Roman" panose="02020603050405020304" pitchFamily="18" charset="0"/>
              </a:defRPr>
            </a:pPr>
            <a:r>
              <a:rPr lang="en-US" sz="1200" b="1">
                <a:solidFill>
                  <a:sysClr val="windowText" lastClr="000000"/>
                </a:solidFill>
                <a:latin typeface="Times New Roman" panose="02020603050405020304" pitchFamily="18" charset="0"/>
                <a:cs typeface="Times New Roman" panose="02020603050405020304" pitchFamily="18" charset="0"/>
              </a:rPr>
              <a:t>Total cost to reach herd immunity, lower middle-income countries (2020 $US million)</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0.20829069631324018"/>
          <c:y val="7.371637299970081E-2"/>
          <c:w val="0.71803523948224257"/>
          <c:h val="0.86474738965956632"/>
        </c:manualLayout>
      </c:layout>
      <c:barChart>
        <c:barDir val="bar"/>
        <c:grouping val="clustered"/>
        <c:varyColors val="0"/>
        <c:ser>
          <c:idx val="0"/>
          <c:order val="0"/>
          <c:spPr>
            <a:solidFill>
              <a:schemeClr val="accent1"/>
            </a:solidFill>
            <a:ln>
              <a:noFill/>
            </a:ln>
            <a:effectLst>
              <a:fillOverlay blend="over">
                <a:noFill/>
              </a:fillOverlay>
            </a:effectLst>
          </c:spPr>
          <c:invertIfNegative val="0"/>
          <c:errBars>
            <c:errBarType val="both"/>
            <c:errValType val="cust"/>
            <c:noEndCap val="0"/>
            <c:plus>
              <c:numRef>
                <c:f>'Figure- herd immunity '!$F$41:$F$83</c:f>
                <c:numCache>
                  <c:formatCode>General</c:formatCode>
                  <c:ptCount val="43"/>
                  <c:pt idx="0">
                    <c:v>254.59592749149874</c:v>
                  </c:pt>
                  <c:pt idx="1">
                    <c:v>185.8042888098895</c:v>
                  </c:pt>
                  <c:pt idx="2">
                    <c:v>327.67623923448286</c:v>
                  </c:pt>
                  <c:pt idx="3">
                    <c:v>244.65248598343123</c:v>
                  </c:pt>
                  <c:pt idx="4">
                    <c:v>220.36653082503994</c:v>
                  </c:pt>
                  <c:pt idx="5">
                    <c:v>273.87083127980259</c:v>
                  </c:pt>
                  <c:pt idx="6">
                    <c:v>208.99514767337843</c:v>
                  </c:pt>
                  <c:pt idx="7">
                    <c:v>244.73454401795095</c:v>
                  </c:pt>
                  <c:pt idx="8">
                    <c:v>127.2008847155592</c:v>
                  </c:pt>
                  <c:pt idx="9">
                    <c:v>215.90231353914828</c:v>
                  </c:pt>
                  <c:pt idx="10">
                    <c:v>89.39786822123375</c:v>
                  </c:pt>
                  <c:pt idx="11">
                    <c:v>90.233490870535661</c:v>
                  </c:pt>
                  <c:pt idx="12">
                    <c:v>80.942627067031594</c:v>
                  </c:pt>
                  <c:pt idx="13">
                    <c:v>87.680332881319714</c:v>
                  </c:pt>
                  <c:pt idx="14">
                    <c:v>108.07344019204129</c:v>
                  </c:pt>
                  <c:pt idx="15">
                    <c:v>68.953634341199972</c:v>
                  </c:pt>
                  <c:pt idx="16">
                    <c:v>61.044397297477445</c:v>
                  </c:pt>
                  <c:pt idx="17">
                    <c:v>65.785031511248604</c:v>
                  </c:pt>
                  <c:pt idx="18">
                    <c:v>69.020692606398711</c:v>
                  </c:pt>
                  <c:pt idx="19">
                    <c:v>59.570370820666824</c:v>
                  </c:pt>
                  <c:pt idx="20">
                    <c:v>34.497306504764154</c:v>
                  </c:pt>
                  <c:pt idx="21">
                    <c:v>65.277397754730714</c:v>
                  </c:pt>
                  <c:pt idx="22">
                    <c:v>35.649881771594849</c:v>
                  </c:pt>
                  <c:pt idx="23">
                    <c:v>45.110374990078299</c:v>
                  </c:pt>
                  <c:pt idx="24">
                    <c:v>45.911282870992338</c:v>
                  </c:pt>
                  <c:pt idx="25">
                    <c:v>34.577830409639517</c:v>
                  </c:pt>
                  <c:pt idx="26">
                    <c:v>18.082178192320001</c:v>
                  </c:pt>
                  <c:pt idx="27">
                    <c:v>43.830038869669437</c:v>
                  </c:pt>
                  <c:pt idx="28">
                    <c:v>21.974322635414644</c:v>
                  </c:pt>
                  <c:pt idx="29">
                    <c:v>37.203058809417122</c:v>
                  </c:pt>
                  <c:pt idx="30">
                    <c:v>22.28322326524561</c:v>
                  </c:pt>
                  <c:pt idx="31">
                    <c:v>17.253133915511988</c:v>
                  </c:pt>
                  <c:pt idx="32">
                    <c:v>11.318960812374723</c:v>
                  </c:pt>
                  <c:pt idx="33">
                    <c:v>8.6151002501767167</c:v>
                  </c:pt>
                  <c:pt idx="34">
                    <c:v>12.20693112289344</c:v>
                  </c:pt>
                  <c:pt idx="35">
                    <c:v>8.3472859163985653</c:v>
                  </c:pt>
                  <c:pt idx="36">
                    <c:v>7.0698842699272753</c:v>
                  </c:pt>
                  <c:pt idx="37">
                    <c:v>9.3487052067074394</c:v>
                  </c:pt>
                  <c:pt idx="38">
                    <c:v>6.1217984580811216</c:v>
                  </c:pt>
                  <c:pt idx="39">
                    <c:v>3.5766785740139992</c:v>
                  </c:pt>
                  <c:pt idx="40">
                    <c:v>3.0787491880283988</c:v>
                  </c:pt>
                  <c:pt idx="41">
                    <c:v>2.7815375976998387</c:v>
                  </c:pt>
                  <c:pt idx="42">
                    <c:v>1.7450539451136002</c:v>
                  </c:pt>
                </c:numCache>
              </c:numRef>
            </c:plus>
            <c:minus>
              <c:numRef>
                <c:f>'Figure- herd immunity '!$E$41:$E$83</c:f>
                <c:numCache>
                  <c:formatCode>General</c:formatCode>
                  <c:ptCount val="43"/>
                  <c:pt idx="0">
                    <c:v>86.198272134992749</c:v>
                  </c:pt>
                  <c:pt idx="1">
                    <c:v>48.86877408003545</c:v>
                  </c:pt>
                  <c:pt idx="2">
                    <c:v>110.93454131861427</c:v>
                  </c:pt>
                  <c:pt idx="3">
                    <c:v>83.841362515240803</c:v>
                  </c:pt>
                  <c:pt idx="4">
                    <c:v>76.557451395790963</c:v>
                  </c:pt>
                  <c:pt idx="5">
                    <c:v>99.261147325983302</c:v>
                  </c:pt>
                  <c:pt idx="6">
                    <c:v>73.480210966396783</c:v>
                  </c:pt>
                  <c:pt idx="7">
                    <c:v>76.484378447119127</c:v>
                  </c:pt>
                  <c:pt idx="8">
                    <c:v>44.18513490542432</c:v>
                  </c:pt>
                  <c:pt idx="9">
                    <c:v>76.237224760863285</c:v>
                  </c:pt>
                  <c:pt idx="10">
                    <c:v>25.932619108739516</c:v>
                  </c:pt>
                  <c:pt idx="11">
                    <c:v>30.640928487206452</c:v>
                  </c:pt>
                  <c:pt idx="12">
                    <c:v>27.618109449471405</c:v>
                  </c:pt>
                  <c:pt idx="13">
                    <c:v>31.121741739438733</c:v>
                  </c:pt>
                  <c:pt idx="14">
                    <c:v>38.763734356857611</c:v>
                  </c:pt>
                  <c:pt idx="15">
                    <c:v>24.500211333347522</c:v>
                  </c:pt>
                  <c:pt idx="16">
                    <c:v>20.810589987776382</c:v>
                  </c:pt>
                  <c:pt idx="17">
                    <c:v>23.197985135905469</c:v>
                  </c:pt>
                  <c:pt idx="18">
                    <c:v>23.902986670463974</c:v>
                  </c:pt>
                  <c:pt idx="19">
                    <c:v>21.047594056714786</c:v>
                  </c:pt>
                  <c:pt idx="20">
                    <c:v>11.731056738675349</c:v>
                  </c:pt>
                  <c:pt idx="21">
                    <c:v>21.914096009607348</c:v>
                  </c:pt>
                  <c:pt idx="22">
                    <c:v>10.889058843278406</c:v>
                  </c:pt>
                  <c:pt idx="23">
                    <c:v>15.360351025269139</c:v>
                  </c:pt>
                  <c:pt idx="24">
                    <c:v>15.73824126572498</c:v>
                  </c:pt>
                  <c:pt idx="25">
                    <c:v>10.981374236530556</c:v>
                  </c:pt>
                  <c:pt idx="26">
                    <c:v>3.9884356265599905</c:v>
                  </c:pt>
                  <c:pt idx="27">
                    <c:v>15.756919804730884</c:v>
                  </c:pt>
                  <c:pt idx="28">
                    <c:v>7.6049868105626359</c:v>
                  </c:pt>
                  <c:pt idx="29">
                    <c:v>13.429592500042084</c:v>
                  </c:pt>
                  <c:pt idx="30">
                    <c:v>7.5506596596647881</c:v>
                  </c:pt>
                  <c:pt idx="31">
                    <c:v>5.9758292096543961</c:v>
                  </c:pt>
                  <c:pt idx="32">
                    <c:v>3.97051067623104</c:v>
                  </c:pt>
                  <c:pt idx="33">
                    <c:v>3.0635866308304767</c:v>
                  </c:pt>
                  <c:pt idx="34">
                    <c:v>4.2675712796831942</c:v>
                  </c:pt>
                  <c:pt idx="35">
                    <c:v>2.931876785986077</c:v>
                  </c:pt>
                  <c:pt idx="36">
                    <c:v>2.5050081195986422</c:v>
                  </c:pt>
                  <c:pt idx="37">
                    <c:v>3.3223342690735187</c:v>
                  </c:pt>
                  <c:pt idx="38">
                    <c:v>2.1230201445247205</c:v>
                  </c:pt>
                  <c:pt idx="39">
                    <c:v>1.22464276533168</c:v>
                  </c:pt>
                  <c:pt idx="40">
                    <c:v>1.0783655728572001</c:v>
                  </c:pt>
                  <c:pt idx="41">
                    <c:v>0.92672643481920036</c:v>
                  </c:pt>
                  <c:pt idx="42">
                    <c:v>0.57771919347119982</c:v>
                  </c:pt>
                </c:numCache>
              </c:numRef>
            </c:minus>
            <c:spPr>
              <a:noFill/>
              <a:ln w="9525">
                <a:solidFill>
                  <a:schemeClr val="tx2">
                    <a:lumMod val="75000"/>
                  </a:schemeClr>
                </a:solidFill>
                <a:round/>
              </a:ln>
              <a:effectLst/>
            </c:spPr>
          </c:errBars>
          <c:cat>
            <c:strRef>
              <c:f>'Figure- herd immunity '!$A$41:$A$84</c:f>
              <c:strCache>
                <c:ptCount val="43"/>
                <c:pt idx="0">
                  <c:v>Myanmar</c:v>
                </c:pt>
                <c:pt idx="1">
                  <c:v>Ukraine</c:v>
                </c:pt>
                <c:pt idx="2">
                  <c:v>Algeria</c:v>
                </c:pt>
                <c:pt idx="3">
                  <c:v>Tanzania</c:v>
                </c:pt>
                <c:pt idx="4">
                  <c:v>Kenya</c:v>
                </c:pt>
                <c:pt idx="5">
                  <c:v>Morocco</c:v>
                </c:pt>
                <c:pt idx="6">
                  <c:v>Uzbekistan</c:v>
                </c:pt>
                <c:pt idx="7">
                  <c:v>Ghana</c:v>
                </c:pt>
                <c:pt idx="8">
                  <c:v>Nepal</c:v>
                </c:pt>
                <c:pt idx="9">
                  <c:v>Sri Lanka</c:v>
                </c:pt>
                <c:pt idx="10">
                  <c:v>Angola</c:v>
                </c:pt>
                <c:pt idx="11">
                  <c:v>Côte d'Ivoire</c:v>
                </c:pt>
                <c:pt idx="12">
                  <c:v>Cameroon</c:v>
                </c:pt>
                <c:pt idx="13">
                  <c:v>Cambodia</c:v>
                </c:pt>
                <c:pt idx="14">
                  <c:v>Tunisia</c:v>
                </c:pt>
                <c:pt idx="15">
                  <c:v>Zambia</c:v>
                </c:pt>
                <c:pt idx="16">
                  <c:v>Senegal</c:v>
                </c:pt>
                <c:pt idx="17">
                  <c:v>Zimbabwe</c:v>
                </c:pt>
                <c:pt idx="18">
                  <c:v>Bolivia</c:v>
                </c:pt>
                <c:pt idx="19">
                  <c:v>Honduras</c:v>
                </c:pt>
                <c:pt idx="20">
                  <c:v>Benin</c:v>
                </c:pt>
                <c:pt idx="21">
                  <c:v>Nicaragua</c:v>
                </c:pt>
                <c:pt idx="22">
                  <c:v>Papua New Guinea</c:v>
                </c:pt>
                <c:pt idx="23">
                  <c:v>El Salvador</c:v>
                </c:pt>
                <c:pt idx="24">
                  <c:v>Kyrgyzstan</c:v>
                </c:pt>
                <c:pt idx="25">
                  <c:v>Lao</c:v>
                </c:pt>
                <c:pt idx="26">
                  <c:v>West Bank and Gaza</c:v>
                </c:pt>
                <c:pt idx="27">
                  <c:v>Moldova</c:v>
                </c:pt>
                <c:pt idx="28">
                  <c:v>Congo</c:v>
                </c:pt>
                <c:pt idx="29">
                  <c:v>Mongolia</c:v>
                </c:pt>
                <c:pt idx="30">
                  <c:v>Mauritania</c:v>
                </c:pt>
                <c:pt idx="31">
                  <c:v>Lesotho</c:v>
                </c:pt>
                <c:pt idx="32">
                  <c:v>Eswatini</c:v>
                </c:pt>
                <c:pt idx="33">
                  <c:v>Timor-Leste</c:v>
                </c:pt>
                <c:pt idx="34">
                  <c:v>Bhutan</c:v>
                </c:pt>
                <c:pt idx="35">
                  <c:v>Djibouti</c:v>
                </c:pt>
                <c:pt idx="36">
                  <c:v>Comoros</c:v>
                </c:pt>
                <c:pt idx="37">
                  <c:v>Cabo Verde</c:v>
                </c:pt>
                <c:pt idx="38">
                  <c:v>Solomon Islands</c:v>
                </c:pt>
                <c:pt idx="39">
                  <c:v>Vanuatu</c:v>
                </c:pt>
                <c:pt idx="40">
                  <c:v>Sao Tome and Principe</c:v>
                </c:pt>
                <c:pt idx="41">
                  <c:v>Kiribati</c:v>
                </c:pt>
                <c:pt idx="42">
                  <c:v>Micronesia</c:v>
                </c:pt>
              </c:strCache>
            </c:strRef>
          </c:cat>
          <c:val>
            <c:numRef>
              <c:f>'Figure- herd immunity '!$B$41:$B$84</c:f>
              <c:numCache>
                <c:formatCode>"$"#,##0.00</c:formatCode>
                <c:ptCount val="44"/>
                <c:pt idx="0">
                  <c:v>766.51115283984018</c:v>
                </c:pt>
                <c:pt idx="1">
                  <c:v>643.08515754053019</c:v>
                </c:pt>
                <c:pt idx="2">
                  <c:v>644.72776907510172</c:v>
                </c:pt>
                <c:pt idx="3">
                  <c:v>632.11550769930113</c:v>
                </c:pt>
                <c:pt idx="4">
                  <c:v>616.25003800802119</c:v>
                </c:pt>
                <c:pt idx="5">
                  <c:v>598.96150796229711</c:v>
                </c:pt>
                <c:pt idx="6">
                  <c:v>499.61149410780348</c:v>
                </c:pt>
                <c:pt idx="7">
                  <c:v>406.22941995511314</c:v>
                </c:pt>
                <c:pt idx="8">
                  <c:v>391.68678540160005</c:v>
                </c:pt>
                <c:pt idx="9">
                  <c:v>387.70174722220111</c:v>
                </c:pt>
                <c:pt idx="10">
                  <c:v>287.99472666229138</c:v>
                </c:pt>
                <c:pt idx="11">
                  <c:v>277.22696473038633</c:v>
                </c:pt>
                <c:pt idx="12">
                  <c:v>269.3019014656229</c:v>
                </c:pt>
                <c:pt idx="13">
                  <c:v>235.20886489578521</c:v>
                </c:pt>
                <c:pt idx="14">
                  <c:v>214.94338442851887</c:v>
                </c:pt>
                <c:pt idx="15">
                  <c:v>194.36449780539431</c:v>
                </c:pt>
                <c:pt idx="16">
                  <c:v>174.7434790811497</c:v>
                </c:pt>
                <c:pt idx="17">
                  <c:v>169.13926421798288</c:v>
                </c:pt>
                <c:pt idx="18">
                  <c:v>165.44956713954744</c:v>
                </c:pt>
                <c:pt idx="19">
                  <c:v>144.67577471809142</c:v>
                </c:pt>
                <c:pt idx="20">
                  <c:v>122.40212742059943</c:v>
                </c:pt>
                <c:pt idx="21">
                  <c:v>109.85109749007086</c:v>
                </c:pt>
                <c:pt idx="22">
                  <c:v>101.48209759173487</c:v>
                </c:pt>
                <c:pt idx="23">
                  <c:v>100.02923061784344</c:v>
                </c:pt>
                <c:pt idx="24">
                  <c:v>96.103616417414869</c:v>
                </c:pt>
                <c:pt idx="25">
                  <c:v>91.170995064516575</c:v>
                </c:pt>
                <c:pt idx="26">
                  <c:v>55.845663531428571</c:v>
                </c:pt>
                <c:pt idx="27">
                  <c:v>86.166691124852576</c:v>
                </c:pt>
                <c:pt idx="28">
                  <c:v>60.615164045693142</c:v>
                </c:pt>
                <c:pt idx="29">
                  <c:v>62.944268449324575</c:v>
                </c:pt>
                <c:pt idx="30">
                  <c:v>53.909535766799991</c:v>
                </c:pt>
                <c:pt idx="31">
                  <c:v>33.299325858811429</c:v>
                </c:pt>
                <c:pt idx="32">
                  <c:v>18.635795067812573</c:v>
                </c:pt>
                <c:pt idx="33">
                  <c:v>18.067564854302287</c:v>
                </c:pt>
                <c:pt idx="34">
                  <c:v>17.476251442226282</c:v>
                </c:pt>
                <c:pt idx="35">
                  <c:v>16.337401396396569</c:v>
                </c:pt>
                <c:pt idx="36">
                  <c:v>12.740620799585717</c:v>
                </c:pt>
                <c:pt idx="37">
                  <c:v>12.846568855317141</c:v>
                </c:pt>
                <c:pt idx="38">
                  <c:v>9.8011749761782863</c:v>
                </c:pt>
                <c:pt idx="39">
                  <c:v>5.0704979927268576</c:v>
                </c:pt>
                <c:pt idx="40">
                  <c:v>3.8314721745114286</c:v>
                </c:pt>
                <c:pt idx="41">
                  <c:v>2.5708320719691433</c:v>
                </c:pt>
                <c:pt idx="42">
                  <c:v>2.0819745607885713</c:v>
                </c:pt>
              </c:numCache>
            </c:numRef>
          </c:val>
          <c:extLst>
            <c:ext xmlns:c16="http://schemas.microsoft.com/office/drawing/2014/chart" uri="{C3380CC4-5D6E-409C-BE32-E72D297353CC}">
              <c16:uniqueId val="{00000000-3B86-47D7-BEB0-ED5E8A734A02}"/>
            </c:ext>
          </c:extLst>
        </c:ser>
        <c:dLbls>
          <c:showLegendKey val="0"/>
          <c:showVal val="0"/>
          <c:showCatName val="0"/>
          <c:showSerName val="0"/>
          <c:showPercent val="0"/>
          <c:showBubbleSize val="0"/>
        </c:dLbls>
        <c:gapWidth val="100"/>
        <c:axId val="914670024"/>
        <c:axId val="914670352"/>
      </c:barChart>
      <c:catAx>
        <c:axId val="914670024"/>
        <c:scaling>
          <c:orientation val="maxMin"/>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914670352"/>
        <c:crosses val="autoZero"/>
        <c:auto val="1"/>
        <c:lblAlgn val="ctr"/>
        <c:lblOffset val="100"/>
        <c:noMultiLvlLbl val="0"/>
      </c:catAx>
      <c:valAx>
        <c:axId val="914670352"/>
        <c:scaling>
          <c:orientation val="minMax"/>
          <c:max val="1000"/>
          <c:min val="0"/>
        </c:scaling>
        <c:delete val="0"/>
        <c:axPos val="t"/>
        <c:majorGridlines>
          <c:spPr>
            <a:ln w="9525" cap="flat" cmpd="sng" algn="ctr">
              <a:solidFill>
                <a:schemeClr val="bg1">
                  <a:lumMod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914670024"/>
        <c:crosses val="autoZero"/>
        <c:crossBetween val="between"/>
        <c:majorUnit val="100"/>
        <c:minorUnit val="10"/>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Delivery</a:t>
            </a:r>
            <a:r>
              <a:rPr lang="en-US" baseline="0"/>
              <a:t> Cost to Vaccinate High Risk Population (2019 USD Millions) - Upper Middle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'Figure - Total Delivery Cost'!$E$88</c:f>
              <c:strCache>
                <c:ptCount val="1"/>
                <c:pt idx="0">
                  <c:v>High Risk</c:v>
                </c:pt>
              </c:strCache>
            </c:strRef>
          </c:tx>
          <c:spPr>
            <a:solidFill>
              <a:schemeClr val="accent1"/>
            </a:solidFill>
            <a:ln>
              <a:noFill/>
            </a:ln>
            <a:effectLst/>
          </c:spPr>
          <c:invertIfNegative val="0"/>
          <c:cat>
            <c:strRef>
              <c:f>'Figure - Total Delivery Cost'!$D$89:$D$143</c:f>
              <c:strCache>
                <c:ptCount val="55"/>
                <c:pt idx="2">
                  <c:v>China</c:v>
                </c:pt>
                <c:pt idx="3">
                  <c:v>Russian Federation</c:v>
                </c:pt>
                <c:pt idx="4">
                  <c:v>Indonesia</c:v>
                </c:pt>
                <c:pt idx="5">
                  <c:v>Brazil</c:v>
                </c:pt>
                <c:pt idx="6">
                  <c:v>Mexico</c:v>
                </c:pt>
                <c:pt idx="7">
                  <c:v>Turkey</c:v>
                </c:pt>
                <c:pt idx="8">
                  <c:v>Thailand</c:v>
                </c:pt>
                <c:pt idx="9">
                  <c:v>Iran</c:v>
                </c:pt>
                <c:pt idx="10">
                  <c:v>Malaysia</c:v>
                </c:pt>
                <c:pt idx="11">
                  <c:v>Argentina</c:v>
                </c:pt>
                <c:pt idx="12">
                  <c:v>Colombia</c:v>
                </c:pt>
                <c:pt idx="13">
                  <c:v>South Africa</c:v>
                </c:pt>
                <c:pt idx="14">
                  <c:v>Kazakhstan</c:v>
                </c:pt>
                <c:pt idx="15">
                  <c:v>Serbia</c:v>
                </c:pt>
                <c:pt idx="16">
                  <c:v>Cuba</c:v>
                </c:pt>
                <c:pt idx="17">
                  <c:v>Belarus</c:v>
                </c:pt>
                <c:pt idx="18">
                  <c:v>Iraq</c:v>
                </c:pt>
                <c:pt idx="19">
                  <c:v>Bulgaria</c:v>
                </c:pt>
                <c:pt idx="20">
                  <c:v>Peru</c:v>
                </c:pt>
                <c:pt idx="21">
                  <c:v>Ecuador</c:v>
                </c:pt>
                <c:pt idx="22">
                  <c:v>Venezuela (Bolivarian Republic of)</c:v>
                </c:pt>
                <c:pt idx="23">
                  <c:v>Azerbaijan</c:v>
                </c:pt>
                <c:pt idx="24">
                  <c:v>Libya</c:v>
                </c:pt>
                <c:pt idx="25">
                  <c:v>Turkmenistan</c:v>
                </c:pt>
                <c:pt idx="26">
                  <c:v>Georgia</c:v>
                </c:pt>
                <c:pt idx="27">
                  <c:v>Jordan</c:v>
                </c:pt>
                <c:pt idx="28">
                  <c:v>Guatemala</c:v>
                </c:pt>
                <c:pt idx="29">
                  <c:v>Costa Rica</c:v>
                </c:pt>
                <c:pt idx="30">
                  <c:v>Lebanon</c:v>
                </c:pt>
                <c:pt idx="31">
                  <c:v>Albania</c:v>
                </c:pt>
                <c:pt idx="32">
                  <c:v>Armenia</c:v>
                </c:pt>
                <c:pt idx="33">
                  <c:v>Paraguay</c:v>
                </c:pt>
                <c:pt idx="34">
                  <c:v>Jamaica</c:v>
                </c:pt>
                <c:pt idx="35">
                  <c:v>North Macedonia</c:v>
                </c:pt>
                <c:pt idx="36">
                  <c:v>Bosnia and Herzegovina</c:v>
                </c:pt>
                <c:pt idx="37">
                  <c:v>Botswana</c:v>
                </c:pt>
                <c:pt idx="38">
                  <c:v>Fiji</c:v>
                </c:pt>
                <c:pt idx="39">
                  <c:v>Namibia</c:v>
                </c:pt>
                <c:pt idx="40">
                  <c:v>Montenegro</c:v>
                </c:pt>
                <c:pt idx="41">
                  <c:v>Gabon</c:v>
                </c:pt>
                <c:pt idx="42">
                  <c:v>Guyana</c:v>
                </c:pt>
                <c:pt idx="43">
                  <c:v>Suriname</c:v>
                </c:pt>
                <c:pt idx="44">
                  <c:v>Maldives</c:v>
                </c:pt>
                <c:pt idx="45">
                  <c:v>Dominica</c:v>
                </c:pt>
                <c:pt idx="46">
                  <c:v>Belize</c:v>
                </c:pt>
                <c:pt idx="47">
                  <c:v>Saint Lucia</c:v>
                </c:pt>
                <c:pt idx="48">
                  <c:v>Grenada</c:v>
                </c:pt>
                <c:pt idx="49">
                  <c:v>Saint Vincent and the Grenadines</c:v>
                </c:pt>
                <c:pt idx="50">
                  <c:v>Equatorial Guinea</c:v>
                </c:pt>
                <c:pt idx="51">
                  <c:v>Tonga</c:v>
                </c:pt>
                <c:pt idx="52">
                  <c:v>Marshall Islands</c:v>
                </c:pt>
                <c:pt idx="53">
                  <c:v>Samoa</c:v>
                </c:pt>
                <c:pt idx="54">
                  <c:v>Tuvalu</c:v>
                </c:pt>
              </c:strCache>
            </c:strRef>
          </c:cat>
          <c:val>
            <c:numRef>
              <c:f>'Figure - Total Delivery Cost'!$E$89:$E$143</c:f>
              <c:numCache>
                <c:formatCode>"$"#,##0.00</c:formatCode>
                <c:ptCount val="55"/>
                <c:pt idx="2">
                  <c:v>354.83361135667201</c:v>
                </c:pt>
                <c:pt idx="3">
                  <c:v>88.765510901759995</c:v>
                </c:pt>
                <c:pt idx="4">
                  <c:v>38.402716388400002</c:v>
                </c:pt>
                <c:pt idx="5">
                  <c:v>35.261055240191993</c:v>
                </c:pt>
                <c:pt idx="6">
                  <c:v>35.09033805648</c:v>
                </c:pt>
                <c:pt idx="7">
                  <c:v>34.205901437591997</c:v>
                </c:pt>
                <c:pt idx="8">
                  <c:v>30.756662305919999</c:v>
                </c:pt>
                <c:pt idx="9">
                  <c:v>28.392977832119996</c:v>
                </c:pt>
                <c:pt idx="10">
                  <c:v>15.669285879744001</c:v>
                </c:pt>
                <c:pt idx="11">
                  <c:v>14.832169312751999</c:v>
                </c:pt>
                <c:pt idx="12">
                  <c:v>12.90797001312</c:v>
                </c:pt>
                <c:pt idx="13">
                  <c:v>12.703921398</c:v>
                </c:pt>
                <c:pt idx="14">
                  <c:v>10.69596337548</c:v>
                </c:pt>
                <c:pt idx="15">
                  <c:v>8.9683161638399991</c:v>
                </c:pt>
                <c:pt idx="16">
                  <c:v>8.0736118848000018</c:v>
                </c:pt>
                <c:pt idx="17">
                  <c:v>7.905906705144</c:v>
                </c:pt>
                <c:pt idx="18">
                  <c:v>7.7410620373680006</c:v>
                </c:pt>
                <c:pt idx="19">
                  <c:v>7.0448894166000002</c:v>
                </c:pt>
                <c:pt idx="20">
                  <c:v>6.761074853375999</c:v>
                </c:pt>
                <c:pt idx="21">
                  <c:v>6.6716172806399996</c:v>
                </c:pt>
                <c:pt idx="22">
                  <c:v>5.546373810263999</c:v>
                </c:pt>
                <c:pt idx="23">
                  <c:v>5.4031258007999998</c:v>
                </c:pt>
                <c:pt idx="24">
                  <c:v>4.0706603593919999</c:v>
                </c:pt>
                <c:pt idx="25">
                  <c:v>3.7631711910240004</c:v>
                </c:pt>
                <c:pt idx="26">
                  <c:v>3.5164418057999991</c:v>
                </c:pt>
                <c:pt idx="27">
                  <c:v>3.4586195846400001</c:v>
                </c:pt>
                <c:pt idx="28">
                  <c:v>3.2622097638960001</c:v>
                </c:pt>
                <c:pt idx="29">
                  <c:v>3.1228548936479998</c:v>
                </c:pt>
                <c:pt idx="30">
                  <c:v>2.7937899194400004</c:v>
                </c:pt>
                <c:pt idx="31">
                  <c:v>2.5024427904000004</c:v>
                </c:pt>
                <c:pt idx="32">
                  <c:v>2.2811686508160003</c:v>
                </c:pt>
                <c:pt idx="33">
                  <c:v>2.22569172144</c:v>
                </c:pt>
                <c:pt idx="34">
                  <c:v>2.1137714789520001</c:v>
                </c:pt>
                <c:pt idx="35">
                  <c:v>1.9915946107199998</c:v>
                </c:pt>
                <c:pt idx="36">
                  <c:v>1.8456552864000002</c:v>
                </c:pt>
                <c:pt idx="37">
                  <c:v>1.5781473180000001</c:v>
                </c:pt>
                <c:pt idx="38">
                  <c:v>1.3717314372479998</c:v>
                </c:pt>
                <c:pt idx="39">
                  <c:v>1.217688256512</c:v>
                </c:pt>
                <c:pt idx="40">
                  <c:v>0.77447581344000005</c:v>
                </c:pt>
                <c:pt idx="41">
                  <c:v>0.61323257856000002</c:v>
                </c:pt>
                <c:pt idx="42">
                  <c:v>0.57351477549599994</c:v>
                </c:pt>
                <c:pt idx="43">
                  <c:v>0.56643501811199992</c:v>
                </c:pt>
                <c:pt idx="44">
                  <c:v>0.46892234716799996</c:v>
                </c:pt>
                <c:pt idx="45">
                  <c:v>0.30409758719999996</c:v>
                </c:pt>
                <c:pt idx="46">
                  <c:v>0.29224189209599999</c:v>
                </c:pt>
                <c:pt idx="47">
                  <c:v>0.29197011</c:v>
                </c:pt>
                <c:pt idx="48">
                  <c:v>0.235306934016</c:v>
                </c:pt>
                <c:pt idx="49">
                  <c:v>0.22037802019200001</c:v>
                </c:pt>
                <c:pt idx="50">
                  <c:v>0.13199282879999999</c:v>
                </c:pt>
                <c:pt idx="51">
                  <c:v>0.101306769408</c:v>
                </c:pt>
                <c:pt idx="52">
                  <c:v>5.5704023999999991E-2</c:v>
                </c:pt>
                <c:pt idx="53">
                  <c:v>4.1785145999999995E-2</c:v>
                </c:pt>
                <c:pt idx="54">
                  <c:v>2.59553088E-2</c:v>
                </c:pt>
              </c:numCache>
            </c:numRef>
          </c:val>
          <c:extLst>
            <c:ext xmlns:c16="http://schemas.microsoft.com/office/drawing/2014/chart" uri="{C3380CC4-5D6E-409C-BE32-E72D297353CC}">
              <c16:uniqueId val="{00000000-BDD5-7F45-9883-A78CE9905A05}"/>
            </c:ext>
          </c:extLst>
        </c:ser>
        <c:dLbls>
          <c:showLegendKey val="0"/>
          <c:showVal val="0"/>
          <c:showCatName val="0"/>
          <c:showSerName val="0"/>
          <c:showPercent val="0"/>
          <c:showBubbleSize val="0"/>
        </c:dLbls>
        <c:gapWidth val="182"/>
        <c:axId val="504459408"/>
        <c:axId val="489608784"/>
      </c:barChart>
      <c:catAx>
        <c:axId val="50445940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608784"/>
        <c:crossesAt val="1.0000000000000002E-3"/>
        <c:auto val="1"/>
        <c:lblAlgn val="ctr"/>
        <c:lblOffset val="100"/>
        <c:noMultiLvlLbl val="0"/>
      </c:catAx>
      <c:valAx>
        <c:axId val="489608784"/>
        <c:scaling>
          <c:logBase val="10"/>
          <c:orientation val="minMax"/>
          <c:min val="1.0000000000000002E-3"/>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459408"/>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Ratio</a:t>
            </a:r>
            <a:r>
              <a:rPr lang="en-US" baseline="0"/>
              <a:t> of Total Cost to Vaccinate All Healthcare Professionals to Total Baseline Immunization Spending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'Figure - Ratio Health Prof'!$D$1</c:f>
              <c:strCache>
                <c:ptCount val="1"/>
                <c:pt idx="0">
                  <c:v>Low Income</c:v>
                </c:pt>
              </c:strCache>
            </c:strRef>
          </c:tx>
          <c:spPr>
            <a:solidFill>
              <a:schemeClr val="accent1"/>
            </a:solidFill>
            <a:ln>
              <a:noFill/>
            </a:ln>
            <a:effectLst/>
          </c:spPr>
          <c:invertIfNegative val="0"/>
          <c:cat>
            <c:strRef>
              <c:f>'Figure - Ratio Health Prof'!$A$2:$A$136</c:f>
              <c:strCache>
                <c:ptCount val="135"/>
                <c:pt idx="0">
                  <c:v>Afghanistan</c:v>
                </c:pt>
                <c:pt idx="1">
                  <c:v>Burkina Faso</c:v>
                </c:pt>
                <c:pt idx="2">
                  <c:v>Burundi</c:v>
                </c:pt>
                <c:pt idx="3">
                  <c:v>Central African Republic</c:v>
                </c:pt>
                <c:pt idx="4">
                  <c:v>Chad</c:v>
                </c:pt>
                <c:pt idx="5">
                  <c:v>Dem. People's Republic of Korea</c:v>
                </c:pt>
                <c:pt idx="6">
                  <c:v>Democratic Republic of the Congo</c:v>
                </c:pt>
                <c:pt idx="7">
                  <c:v>Eritrea</c:v>
                </c:pt>
                <c:pt idx="8">
                  <c:v>Ethiopia</c:v>
                </c:pt>
                <c:pt idx="9">
                  <c:v>Gambia</c:v>
                </c:pt>
                <c:pt idx="10">
                  <c:v>Guinea</c:v>
                </c:pt>
                <c:pt idx="11">
                  <c:v>Guinea-Bissau</c:v>
                </c:pt>
                <c:pt idx="12">
                  <c:v>Haiti</c:v>
                </c:pt>
                <c:pt idx="13">
                  <c:v>Liberia</c:v>
                </c:pt>
                <c:pt idx="14">
                  <c:v>Madagascar</c:v>
                </c:pt>
                <c:pt idx="15">
                  <c:v>Malawi</c:v>
                </c:pt>
                <c:pt idx="16">
                  <c:v>Mali</c:v>
                </c:pt>
                <c:pt idx="17">
                  <c:v>Mozambique</c:v>
                </c:pt>
                <c:pt idx="18">
                  <c:v>Niger</c:v>
                </c:pt>
                <c:pt idx="19">
                  <c:v>Rwanda</c:v>
                </c:pt>
                <c:pt idx="20">
                  <c:v>Sierra Leone</c:v>
                </c:pt>
                <c:pt idx="21">
                  <c:v>Somalia</c:v>
                </c:pt>
                <c:pt idx="22">
                  <c:v>South Sudan</c:v>
                </c:pt>
                <c:pt idx="23">
                  <c:v>Sudan</c:v>
                </c:pt>
                <c:pt idx="24">
                  <c:v>Syrian Arab Republic</c:v>
                </c:pt>
                <c:pt idx="25">
                  <c:v>Tajikistan</c:v>
                </c:pt>
                <c:pt idx="26">
                  <c:v>Togo</c:v>
                </c:pt>
                <c:pt idx="27">
                  <c:v>Uganda</c:v>
                </c:pt>
                <c:pt idx="28">
                  <c:v>Yemen</c:v>
                </c:pt>
                <c:pt idx="29">
                  <c:v>Algeria</c:v>
                </c:pt>
                <c:pt idx="30">
                  <c:v>Angola</c:v>
                </c:pt>
                <c:pt idx="31">
                  <c:v>Bangladesh</c:v>
                </c:pt>
                <c:pt idx="32">
                  <c:v>Benin</c:v>
                </c:pt>
                <c:pt idx="33">
                  <c:v>Bhutan</c:v>
                </c:pt>
                <c:pt idx="34">
                  <c:v>Bolivia</c:v>
                </c:pt>
                <c:pt idx="35">
                  <c:v>Cabo Verde</c:v>
                </c:pt>
                <c:pt idx="36">
                  <c:v>Cambodia</c:v>
                </c:pt>
                <c:pt idx="37">
                  <c:v>Cameroon</c:v>
                </c:pt>
                <c:pt idx="38">
                  <c:v>Comoros</c:v>
                </c:pt>
                <c:pt idx="39">
                  <c:v>Congo</c:v>
                </c:pt>
                <c:pt idx="40">
                  <c:v>Côte d'Ivoire</c:v>
                </c:pt>
                <c:pt idx="41">
                  <c:v>Djibouti</c:v>
                </c:pt>
                <c:pt idx="42">
                  <c:v>Egypt</c:v>
                </c:pt>
                <c:pt idx="43">
                  <c:v>El Salvador</c:v>
                </c:pt>
                <c:pt idx="44">
                  <c:v>Eswatini</c:v>
                </c:pt>
                <c:pt idx="45">
                  <c:v>Ghana</c:v>
                </c:pt>
                <c:pt idx="46">
                  <c:v>Honduras</c:v>
                </c:pt>
                <c:pt idx="47">
                  <c:v>India</c:v>
                </c:pt>
                <c:pt idx="48">
                  <c:v>Kenya</c:v>
                </c:pt>
                <c:pt idx="49">
                  <c:v>Kiribati</c:v>
                </c:pt>
                <c:pt idx="50">
                  <c:v>Kyrgyzstan</c:v>
                </c:pt>
                <c:pt idx="51">
                  <c:v>Lao People's Democratic Republic</c:v>
                </c:pt>
                <c:pt idx="52">
                  <c:v>Lesotho</c:v>
                </c:pt>
                <c:pt idx="53">
                  <c:v>Mauritania</c:v>
                </c:pt>
                <c:pt idx="54">
                  <c:v>Micronesia (Fed. States of)</c:v>
                </c:pt>
                <c:pt idx="55">
                  <c:v>Mongolia</c:v>
                </c:pt>
                <c:pt idx="56">
                  <c:v>Morocco</c:v>
                </c:pt>
                <c:pt idx="57">
                  <c:v>Myanmar</c:v>
                </c:pt>
                <c:pt idx="58">
                  <c:v>Nepal</c:v>
                </c:pt>
                <c:pt idx="59">
                  <c:v>Nicaragua</c:v>
                </c:pt>
                <c:pt idx="60">
                  <c:v>Nigeria</c:v>
                </c:pt>
                <c:pt idx="61">
                  <c:v>Pakistan</c:v>
                </c:pt>
                <c:pt idx="62">
                  <c:v>Papua New Guinea</c:v>
                </c:pt>
                <c:pt idx="63">
                  <c:v>Philippines</c:v>
                </c:pt>
                <c:pt idx="64">
                  <c:v>Republic of Moldova</c:v>
                </c:pt>
                <c:pt idx="65">
                  <c:v>Sao Tome and Principe</c:v>
                </c:pt>
                <c:pt idx="66">
                  <c:v>Senegal</c:v>
                </c:pt>
                <c:pt idx="67">
                  <c:v>Solomon Islands</c:v>
                </c:pt>
                <c:pt idx="68">
                  <c:v>Sri Lanka</c:v>
                </c:pt>
                <c:pt idx="69">
                  <c:v>Timor-Leste</c:v>
                </c:pt>
                <c:pt idx="70">
                  <c:v>Tunisia</c:v>
                </c:pt>
                <c:pt idx="71">
                  <c:v>Ukraine</c:v>
                </c:pt>
                <c:pt idx="72">
                  <c:v>United Republic of Tanzania</c:v>
                </c:pt>
                <c:pt idx="73">
                  <c:v>Uzbekistan</c:v>
                </c:pt>
                <c:pt idx="74">
                  <c:v>Vanuatu</c:v>
                </c:pt>
                <c:pt idx="75">
                  <c:v>Vietnam</c:v>
                </c:pt>
                <c:pt idx="76">
                  <c:v>West Bank and Gaza</c:v>
                </c:pt>
                <c:pt idx="77">
                  <c:v>Zambia</c:v>
                </c:pt>
                <c:pt idx="78">
                  <c:v>Zimbabwe</c:v>
                </c:pt>
                <c:pt idx="79">
                  <c:v>Albania</c:v>
                </c:pt>
                <c:pt idx="80">
                  <c:v>#REF!</c:v>
                </c:pt>
                <c:pt idx="81">
                  <c:v>Argentina</c:v>
                </c:pt>
                <c:pt idx="82">
                  <c:v>Armenia</c:v>
                </c:pt>
                <c:pt idx="83">
                  <c:v>Azerbaijan</c:v>
                </c:pt>
                <c:pt idx="84">
                  <c:v>Belarus</c:v>
                </c:pt>
                <c:pt idx="85">
                  <c:v>Belize</c:v>
                </c:pt>
                <c:pt idx="86">
                  <c:v>Bosnia and Herzegovina</c:v>
                </c:pt>
                <c:pt idx="87">
                  <c:v>Botswana</c:v>
                </c:pt>
                <c:pt idx="88">
                  <c:v>Brazil</c:v>
                </c:pt>
                <c:pt idx="89">
                  <c:v>Bulgaria</c:v>
                </c:pt>
                <c:pt idx="90">
                  <c:v>China</c:v>
                </c:pt>
                <c:pt idx="91">
                  <c:v>Colombia</c:v>
                </c:pt>
                <c:pt idx="92">
                  <c:v>Costa Rica</c:v>
                </c:pt>
                <c:pt idx="93">
                  <c:v>Cuba</c:v>
                </c:pt>
                <c:pt idx="94">
                  <c:v>Dominica</c:v>
                </c:pt>
                <c:pt idx="95">
                  <c:v>Ecuador</c:v>
                </c:pt>
                <c:pt idx="96">
                  <c:v>Equatorial Guinea</c:v>
                </c:pt>
                <c:pt idx="97">
                  <c:v>Fiji</c:v>
                </c:pt>
                <c:pt idx="98">
                  <c:v>Gabon</c:v>
                </c:pt>
                <c:pt idx="99">
                  <c:v>Georgia</c:v>
                </c:pt>
                <c:pt idx="100">
                  <c:v>Grenada</c:v>
                </c:pt>
                <c:pt idx="101">
                  <c:v>Guatemala</c:v>
                </c:pt>
                <c:pt idx="102">
                  <c:v>Guyana</c:v>
                </c:pt>
                <c:pt idx="103">
                  <c:v>Indonesia</c:v>
                </c:pt>
                <c:pt idx="104">
                  <c:v>#REF!</c:v>
                </c:pt>
                <c:pt idx="105">
                  <c:v>Iran</c:v>
                </c:pt>
                <c:pt idx="106">
                  <c:v>Iraq</c:v>
                </c:pt>
                <c:pt idx="107">
                  <c:v>Jamaica</c:v>
                </c:pt>
                <c:pt idx="108">
                  <c:v>Jordan</c:v>
                </c:pt>
                <c:pt idx="109">
                  <c:v>Kazakhstan</c:v>
                </c:pt>
                <c:pt idx="110">
                  <c:v>#REF!</c:v>
                </c:pt>
                <c:pt idx="111">
                  <c:v>Lebanon</c:v>
                </c:pt>
                <c:pt idx="112">
                  <c:v>Libya</c:v>
                </c:pt>
                <c:pt idx="113">
                  <c:v>Malaysia</c:v>
                </c:pt>
                <c:pt idx="114">
                  <c:v>Maldives</c:v>
                </c:pt>
                <c:pt idx="115">
                  <c:v>Marshall Islands</c:v>
                </c:pt>
                <c:pt idx="116">
                  <c:v>Mexico</c:v>
                </c:pt>
                <c:pt idx="117">
                  <c:v>Montenegro</c:v>
                </c:pt>
                <c:pt idx="118">
                  <c:v>Namibia</c:v>
                </c:pt>
                <c:pt idx="119">
                  <c:v>North Macedonia</c:v>
                </c:pt>
                <c:pt idx="120">
                  <c:v>Paraguay</c:v>
                </c:pt>
                <c:pt idx="121">
                  <c:v>Peru</c:v>
                </c:pt>
                <c:pt idx="122">
                  <c:v>Russian Federation</c:v>
                </c:pt>
                <c:pt idx="123">
                  <c:v>Saint Lucia</c:v>
                </c:pt>
                <c:pt idx="124">
                  <c:v>Saint Vincent and the Grenadines</c:v>
                </c:pt>
                <c:pt idx="125">
                  <c:v>Samoa</c:v>
                </c:pt>
                <c:pt idx="126">
                  <c:v>Serbia</c:v>
                </c:pt>
                <c:pt idx="127">
                  <c:v>South Africa</c:v>
                </c:pt>
                <c:pt idx="128">
                  <c:v>Suriname</c:v>
                </c:pt>
                <c:pt idx="129">
                  <c:v>Thailand</c:v>
                </c:pt>
                <c:pt idx="130">
                  <c:v>Tonga</c:v>
                </c:pt>
                <c:pt idx="131">
                  <c:v>Turkey</c:v>
                </c:pt>
                <c:pt idx="132">
                  <c:v>Turkmenistan</c:v>
                </c:pt>
                <c:pt idx="133">
                  <c:v>Tuvalu</c:v>
                </c:pt>
                <c:pt idx="134">
                  <c:v>Venezuela (Bolivarian Republic of)</c:v>
                </c:pt>
              </c:strCache>
            </c:strRef>
          </c:cat>
          <c:val>
            <c:numRef>
              <c:f>'Figure - Ratio Health Prof'!$D$2:$D$136</c:f>
              <c:numCache>
                <c:formatCode>General</c:formatCode>
                <c:ptCount val="135"/>
                <c:pt idx="0">
                  <c:v>1.0056985011589172E-2</c:v>
                </c:pt>
                <c:pt idx="1">
                  <c:v>1.7268039840619295E-2</c:v>
                </c:pt>
                <c:pt idx="2">
                  <c:v>1.4890526766896601E-2</c:v>
                </c:pt>
                <c:pt idx="3">
                  <c:v>5.3343447824932541E-2</c:v>
                </c:pt>
                <c:pt idx="4">
                  <c:v>1.2795418163224408E-3</c:v>
                </c:pt>
                <c:pt idx="5">
                  <c:v>5.5694446166274685E-3</c:v>
                </c:pt>
                <c:pt idx="6">
                  <c:v>2.0564887156576468E-3</c:v>
                </c:pt>
                <c:pt idx="7">
                  <c:v>2.9772440059044104E-2</c:v>
                </c:pt>
                <c:pt idx="8">
                  <c:v>1.2595802561177554E-2</c:v>
                </c:pt>
                <c:pt idx="9">
                  <c:v>1.108568137968714</c:v>
                </c:pt>
                <c:pt idx="10">
                  <c:v>0.19620342856219414</c:v>
                </c:pt>
                <c:pt idx="11">
                  <c:v>0.92191542867428544</c:v>
                </c:pt>
                <c:pt idx="12">
                  <c:v>1.5054581564908473E-2</c:v>
                </c:pt>
                <c:pt idx="13">
                  <c:v>6.7078852346059176E-2</c:v>
                </c:pt>
                <c:pt idx="14">
                  <c:v>7.3495862821121999E-3</c:v>
                </c:pt>
                <c:pt idx="15">
                  <c:v>4.7003371953655854E-3</c:v>
                </c:pt>
                <c:pt idx="16">
                  <c:v>8.3341097900757393E-4</c:v>
                </c:pt>
                <c:pt idx="17">
                  <c:v>1.8792994299795356E-2</c:v>
                </c:pt>
                <c:pt idx="18">
                  <c:v>3.0780767308953151E-3</c:v>
                </c:pt>
                <c:pt idx="19">
                  <c:v>2.7644871674516201E-2</c:v>
                </c:pt>
                <c:pt idx="20">
                  <c:v>0.15550222341596456</c:v>
                </c:pt>
                <c:pt idx="21">
                  <c:v>3.086941902332117E-2</c:v>
                </c:pt>
                <c:pt idx="22">
                  <c:v>5.7157287997600087E-2</c:v>
                </c:pt>
                <c:pt idx="23">
                  <c:v>7.1221945006508169E-3</c:v>
                </c:pt>
                <c:pt idx="24">
                  <c:v>5.4840698617595225E-3</c:v>
                </c:pt>
                <c:pt idx="25">
                  <c:v>5.0998516598456528E-2</c:v>
                </c:pt>
                <c:pt idx="26">
                  <c:v>0.32611735034576839</c:v>
                </c:pt>
                <c:pt idx="27">
                  <c:v>9.3033403525388855E-3</c:v>
                </c:pt>
                <c:pt idx="28">
                  <c:v>5.7346401008569588E-2</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numCache>
            </c:numRef>
          </c:val>
          <c:extLst>
            <c:ext xmlns:c16="http://schemas.microsoft.com/office/drawing/2014/chart" uri="{C3380CC4-5D6E-409C-BE32-E72D297353CC}">
              <c16:uniqueId val="{00000000-ECF2-A24C-A0E6-7AC7E9A478B1}"/>
            </c:ext>
          </c:extLst>
        </c:ser>
        <c:ser>
          <c:idx val="1"/>
          <c:order val="1"/>
          <c:tx>
            <c:strRef>
              <c:f>'Figure - Ratio Health Prof'!$E$1</c:f>
              <c:strCache>
                <c:ptCount val="1"/>
                <c:pt idx="0">
                  <c:v>Lower Middle Income</c:v>
                </c:pt>
              </c:strCache>
            </c:strRef>
          </c:tx>
          <c:spPr>
            <a:solidFill>
              <a:schemeClr val="accent2"/>
            </a:solidFill>
            <a:ln>
              <a:noFill/>
            </a:ln>
            <a:effectLst/>
          </c:spPr>
          <c:invertIfNegative val="0"/>
          <c:cat>
            <c:strRef>
              <c:f>'Figure - Ratio Health Prof'!$A$2:$A$136</c:f>
              <c:strCache>
                <c:ptCount val="135"/>
                <c:pt idx="0">
                  <c:v>Afghanistan</c:v>
                </c:pt>
                <c:pt idx="1">
                  <c:v>Burkina Faso</c:v>
                </c:pt>
                <c:pt idx="2">
                  <c:v>Burundi</c:v>
                </c:pt>
                <c:pt idx="3">
                  <c:v>Central African Republic</c:v>
                </c:pt>
                <c:pt idx="4">
                  <c:v>Chad</c:v>
                </c:pt>
                <c:pt idx="5">
                  <c:v>Dem. People's Republic of Korea</c:v>
                </c:pt>
                <c:pt idx="6">
                  <c:v>Democratic Republic of the Congo</c:v>
                </c:pt>
                <c:pt idx="7">
                  <c:v>Eritrea</c:v>
                </c:pt>
                <c:pt idx="8">
                  <c:v>Ethiopia</c:v>
                </c:pt>
                <c:pt idx="9">
                  <c:v>Gambia</c:v>
                </c:pt>
                <c:pt idx="10">
                  <c:v>Guinea</c:v>
                </c:pt>
                <c:pt idx="11">
                  <c:v>Guinea-Bissau</c:v>
                </c:pt>
                <c:pt idx="12">
                  <c:v>Haiti</c:v>
                </c:pt>
                <c:pt idx="13">
                  <c:v>Liberia</c:v>
                </c:pt>
                <c:pt idx="14">
                  <c:v>Madagascar</c:v>
                </c:pt>
                <c:pt idx="15">
                  <c:v>Malawi</c:v>
                </c:pt>
                <c:pt idx="16">
                  <c:v>Mali</c:v>
                </c:pt>
                <c:pt idx="17">
                  <c:v>Mozambique</c:v>
                </c:pt>
                <c:pt idx="18">
                  <c:v>Niger</c:v>
                </c:pt>
                <c:pt idx="19">
                  <c:v>Rwanda</c:v>
                </c:pt>
                <c:pt idx="20">
                  <c:v>Sierra Leone</c:v>
                </c:pt>
                <c:pt idx="21">
                  <c:v>Somalia</c:v>
                </c:pt>
                <c:pt idx="22">
                  <c:v>South Sudan</c:v>
                </c:pt>
                <c:pt idx="23">
                  <c:v>Sudan</c:v>
                </c:pt>
                <c:pt idx="24">
                  <c:v>Syrian Arab Republic</c:v>
                </c:pt>
                <c:pt idx="25">
                  <c:v>Tajikistan</c:v>
                </c:pt>
                <c:pt idx="26">
                  <c:v>Togo</c:v>
                </c:pt>
                <c:pt idx="27">
                  <c:v>Uganda</c:v>
                </c:pt>
                <c:pt idx="28">
                  <c:v>Yemen</c:v>
                </c:pt>
                <c:pt idx="29">
                  <c:v>Algeria</c:v>
                </c:pt>
                <c:pt idx="30">
                  <c:v>Angola</c:v>
                </c:pt>
                <c:pt idx="31">
                  <c:v>Bangladesh</c:v>
                </c:pt>
                <c:pt idx="32">
                  <c:v>Benin</c:v>
                </c:pt>
                <c:pt idx="33">
                  <c:v>Bhutan</c:v>
                </c:pt>
                <c:pt idx="34">
                  <c:v>Bolivia</c:v>
                </c:pt>
                <c:pt idx="35">
                  <c:v>Cabo Verde</c:v>
                </c:pt>
                <c:pt idx="36">
                  <c:v>Cambodia</c:v>
                </c:pt>
                <c:pt idx="37">
                  <c:v>Cameroon</c:v>
                </c:pt>
                <c:pt idx="38">
                  <c:v>Comoros</c:v>
                </c:pt>
                <c:pt idx="39">
                  <c:v>Congo</c:v>
                </c:pt>
                <c:pt idx="40">
                  <c:v>Côte d'Ivoire</c:v>
                </c:pt>
                <c:pt idx="41">
                  <c:v>Djibouti</c:v>
                </c:pt>
                <c:pt idx="42">
                  <c:v>Egypt</c:v>
                </c:pt>
                <c:pt idx="43">
                  <c:v>El Salvador</c:v>
                </c:pt>
                <c:pt idx="44">
                  <c:v>Eswatini</c:v>
                </c:pt>
                <c:pt idx="45">
                  <c:v>Ghana</c:v>
                </c:pt>
                <c:pt idx="46">
                  <c:v>Honduras</c:v>
                </c:pt>
                <c:pt idx="47">
                  <c:v>India</c:v>
                </c:pt>
                <c:pt idx="48">
                  <c:v>Kenya</c:v>
                </c:pt>
                <c:pt idx="49">
                  <c:v>Kiribati</c:v>
                </c:pt>
                <c:pt idx="50">
                  <c:v>Kyrgyzstan</c:v>
                </c:pt>
                <c:pt idx="51">
                  <c:v>Lao People's Democratic Republic</c:v>
                </c:pt>
                <c:pt idx="52">
                  <c:v>Lesotho</c:v>
                </c:pt>
                <c:pt idx="53">
                  <c:v>Mauritania</c:v>
                </c:pt>
                <c:pt idx="54">
                  <c:v>Micronesia (Fed. States of)</c:v>
                </c:pt>
                <c:pt idx="55">
                  <c:v>Mongolia</c:v>
                </c:pt>
                <c:pt idx="56">
                  <c:v>Morocco</c:v>
                </c:pt>
                <c:pt idx="57">
                  <c:v>Myanmar</c:v>
                </c:pt>
                <c:pt idx="58">
                  <c:v>Nepal</c:v>
                </c:pt>
                <c:pt idx="59">
                  <c:v>Nicaragua</c:v>
                </c:pt>
                <c:pt idx="60">
                  <c:v>Nigeria</c:v>
                </c:pt>
                <c:pt idx="61">
                  <c:v>Pakistan</c:v>
                </c:pt>
                <c:pt idx="62">
                  <c:v>Papua New Guinea</c:v>
                </c:pt>
                <c:pt idx="63">
                  <c:v>Philippines</c:v>
                </c:pt>
                <c:pt idx="64">
                  <c:v>Republic of Moldova</c:v>
                </c:pt>
                <c:pt idx="65">
                  <c:v>Sao Tome and Principe</c:v>
                </c:pt>
                <c:pt idx="66">
                  <c:v>Senegal</c:v>
                </c:pt>
                <c:pt idx="67">
                  <c:v>Solomon Islands</c:v>
                </c:pt>
                <c:pt idx="68">
                  <c:v>Sri Lanka</c:v>
                </c:pt>
                <c:pt idx="69">
                  <c:v>Timor-Leste</c:v>
                </c:pt>
                <c:pt idx="70">
                  <c:v>Tunisia</c:v>
                </c:pt>
                <c:pt idx="71">
                  <c:v>Ukraine</c:v>
                </c:pt>
                <c:pt idx="72">
                  <c:v>United Republic of Tanzania</c:v>
                </c:pt>
                <c:pt idx="73">
                  <c:v>Uzbekistan</c:v>
                </c:pt>
                <c:pt idx="74">
                  <c:v>Vanuatu</c:v>
                </c:pt>
                <c:pt idx="75">
                  <c:v>Vietnam</c:v>
                </c:pt>
                <c:pt idx="76">
                  <c:v>West Bank and Gaza</c:v>
                </c:pt>
                <c:pt idx="77">
                  <c:v>Zambia</c:v>
                </c:pt>
                <c:pt idx="78">
                  <c:v>Zimbabwe</c:v>
                </c:pt>
                <c:pt idx="79">
                  <c:v>Albania</c:v>
                </c:pt>
                <c:pt idx="80">
                  <c:v>#REF!</c:v>
                </c:pt>
                <c:pt idx="81">
                  <c:v>Argentina</c:v>
                </c:pt>
                <c:pt idx="82">
                  <c:v>Armenia</c:v>
                </c:pt>
                <c:pt idx="83">
                  <c:v>Azerbaijan</c:v>
                </c:pt>
                <c:pt idx="84">
                  <c:v>Belarus</c:v>
                </c:pt>
                <c:pt idx="85">
                  <c:v>Belize</c:v>
                </c:pt>
                <c:pt idx="86">
                  <c:v>Bosnia and Herzegovina</c:v>
                </c:pt>
                <c:pt idx="87">
                  <c:v>Botswana</c:v>
                </c:pt>
                <c:pt idx="88">
                  <c:v>Brazil</c:v>
                </c:pt>
                <c:pt idx="89">
                  <c:v>Bulgaria</c:v>
                </c:pt>
                <c:pt idx="90">
                  <c:v>China</c:v>
                </c:pt>
                <c:pt idx="91">
                  <c:v>Colombia</c:v>
                </c:pt>
                <c:pt idx="92">
                  <c:v>Costa Rica</c:v>
                </c:pt>
                <c:pt idx="93">
                  <c:v>Cuba</c:v>
                </c:pt>
                <c:pt idx="94">
                  <c:v>Dominica</c:v>
                </c:pt>
                <c:pt idx="95">
                  <c:v>Ecuador</c:v>
                </c:pt>
                <c:pt idx="96">
                  <c:v>Equatorial Guinea</c:v>
                </c:pt>
                <c:pt idx="97">
                  <c:v>Fiji</c:v>
                </c:pt>
                <c:pt idx="98">
                  <c:v>Gabon</c:v>
                </c:pt>
                <c:pt idx="99">
                  <c:v>Georgia</c:v>
                </c:pt>
                <c:pt idx="100">
                  <c:v>Grenada</c:v>
                </c:pt>
                <c:pt idx="101">
                  <c:v>Guatemala</c:v>
                </c:pt>
                <c:pt idx="102">
                  <c:v>Guyana</c:v>
                </c:pt>
                <c:pt idx="103">
                  <c:v>Indonesia</c:v>
                </c:pt>
                <c:pt idx="104">
                  <c:v>#REF!</c:v>
                </c:pt>
                <c:pt idx="105">
                  <c:v>Iran</c:v>
                </c:pt>
                <c:pt idx="106">
                  <c:v>Iraq</c:v>
                </c:pt>
                <c:pt idx="107">
                  <c:v>Jamaica</c:v>
                </c:pt>
                <c:pt idx="108">
                  <c:v>Jordan</c:v>
                </c:pt>
                <c:pt idx="109">
                  <c:v>Kazakhstan</c:v>
                </c:pt>
                <c:pt idx="110">
                  <c:v>#REF!</c:v>
                </c:pt>
                <c:pt idx="111">
                  <c:v>Lebanon</c:v>
                </c:pt>
                <c:pt idx="112">
                  <c:v>Libya</c:v>
                </c:pt>
                <c:pt idx="113">
                  <c:v>Malaysia</c:v>
                </c:pt>
                <c:pt idx="114">
                  <c:v>Maldives</c:v>
                </c:pt>
                <c:pt idx="115">
                  <c:v>Marshall Islands</c:v>
                </c:pt>
                <c:pt idx="116">
                  <c:v>Mexico</c:v>
                </c:pt>
                <c:pt idx="117">
                  <c:v>Montenegro</c:v>
                </c:pt>
                <c:pt idx="118">
                  <c:v>Namibia</c:v>
                </c:pt>
                <c:pt idx="119">
                  <c:v>North Macedonia</c:v>
                </c:pt>
                <c:pt idx="120">
                  <c:v>Paraguay</c:v>
                </c:pt>
                <c:pt idx="121">
                  <c:v>Peru</c:v>
                </c:pt>
                <c:pt idx="122">
                  <c:v>Russian Federation</c:v>
                </c:pt>
                <c:pt idx="123">
                  <c:v>Saint Lucia</c:v>
                </c:pt>
                <c:pt idx="124">
                  <c:v>Saint Vincent and the Grenadines</c:v>
                </c:pt>
                <c:pt idx="125">
                  <c:v>Samoa</c:v>
                </c:pt>
                <c:pt idx="126">
                  <c:v>Serbia</c:v>
                </c:pt>
                <c:pt idx="127">
                  <c:v>South Africa</c:v>
                </c:pt>
                <c:pt idx="128">
                  <c:v>Suriname</c:v>
                </c:pt>
                <c:pt idx="129">
                  <c:v>Thailand</c:v>
                </c:pt>
                <c:pt idx="130">
                  <c:v>Tonga</c:v>
                </c:pt>
                <c:pt idx="131">
                  <c:v>Turkey</c:v>
                </c:pt>
                <c:pt idx="132">
                  <c:v>Turkmenistan</c:v>
                </c:pt>
                <c:pt idx="133">
                  <c:v>Tuvalu</c:v>
                </c:pt>
                <c:pt idx="134">
                  <c:v>Venezuela (Bolivarian Republic of)</c:v>
                </c:pt>
              </c:strCache>
            </c:strRef>
          </c:cat>
          <c:val>
            <c:numRef>
              <c:f>'Figure - Ratio Health Prof'!$E$2:$E$136</c:f>
              <c:numCache>
                <c:formatCode>General</c:formatCode>
                <c:ptCount val="13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5.2812623580253244E-2</c:v>
                </c:pt>
                <c:pt idx="30">
                  <c:v>2.339934158211843E-2</c:v>
                </c:pt>
                <c:pt idx="31">
                  <c:v>5.7319023515504275E-2</c:v>
                </c:pt>
                <c:pt idx="32">
                  <c:v>2.4203084197153654E-2</c:v>
                </c:pt>
                <c:pt idx="33">
                  <c:v>6.2516120229875155E-2</c:v>
                </c:pt>
                <c:pt idx="34">
                  <c:v>6.4664437977458036E-2</c:v>
                </c:pt>
                <c:pt idx="35">
                  <c:v>0.19814424257628907</c:v>
                </c:pt>
                <c:pt idx="36">
                  <c:v>6.1918896135759592E-2</c:v>
                </c:pt>
                <c:pt idx="37">
                  <c:v>1.1683771446843925E-3</c:v>
                </c:pt>
                <c:pt idx="38">
                  <c:v>2.6094716534462655E-2</c:v>
                </c:pt>
                <c:pt idx="39">
                  <c:v>2.5328669420907401E-2</c:v>
                </c:pt>
                <c:pt idx="40">
                  <c:v>1.9166004487354799E-2</c:v>
                </c:pt>
                <c:pt idx="41">
                  <c:v>1.7591458429998291E-2</c:v>
                </c:pt>
                <c:pt idx="42">
                  <c:v>0.36096939490384383</c:v>
                </c:pt>
                <c:pt idx="43">
                  <c:v>8.4330391781215125E-2</c:v>
                </c:pt>
                <c:pt idx="44">
                  <c:v>4.8370054805178343E-2</c:v>
                </c:pt>
                <c:pt idx="45">
                  <c:v>8.9706211642523181E-2</c:v>
                </c:pt>
                <c:pt idx="46">
                  <c:v>3.3351448005249931E-2</c:v>
                </c:pt>
                <c:pt idx="47">
                  <c:v>0.44705971677138406</c:v>
                </c:pt>
                <c:pt idx="48">
                  <c:v>9.4203758825922523E-2</c:v>
                </c:pt>
                <c:pt idx="49">
                  <c:v>0.12599081284461827</c:v>
                </c:pt>
                <c:pt idx="50">
                  <c:v>0.26708875679815786</c:v>
                </c:pt>
                <c:pt idx="51">
                  <c:v>6.2362841351390384E-2</c:v>
                </c:pt>
                <c:pt idx="52">
                  <c:v>0.26742289324638774</c:v>
                </c:pt>
                <c:pt idx="53">
                  <c:v>3.2626376470194438E-2</c:v>
                </c:pt>
                <c:pt idx="54">
                  <c:v>5.049075523324501E-3</c:v>
                </c:pt>
                <c:pt idx="55">
                  <c:v>0.26427662365175769</c:v>
                </c:pt>
                <c:pt idx="56">
                  <c:v>0.20430263141433563</c:v>
                </c:pt>
                <c:pt idx="57">
                  <c:v>5.7989030748599235E-2</c:v>
                </c:pt>
                <c:pt idx="58">
                  <c:v>0.19201894603120184</c:v>
                </c:pt>
                <c:pt idx="59">
                  <c:v>4.710941418929971E-2</c:v>
                </c:pt>
                <c:pt idx="60">
                  <c:v>0.10284076466874288</c:v>
                </c:pt>
                <c:pt idx="61">
                  <c:v>8.2188293865297107E-2</c:v>
                </c:pt>
                <c:pt idx="62">
                  <c:v>6.4671050739540825E-2</c:v>
                </c:pt>
                <c:pt idx="63">
                  <c:v>0.14851688413790021</c:v>
                </c:pt>
                <c:pt idx="64">
                  <c:v>0.28896331099881578</c:v>
                </c:pt>
                <c:pt idx="65">
                  <c:v>2.364171914843103E-2</c:v>
                </c:pt>
                <c:pt idx="66">
                  <c:v>2.3920935269491524E-2</c:v>
                </c:pt>
                <c:pt idx="67">
                  <c:v>6.65258958222541E-2</c:v>
                </c:pt>
                <c:pt idx="68">
                  <c:v>0.2862319153228543</c:v>
                </c:pt>
                <c:pt idx="69">
                  <c:v>3.618155418565324E-2</c:v>
                </c:pt>
                <c:pt idx="70">
                  <c:v>0.44216224867671361</c:v>
                </c:pt>
                <c:pt idx="71">
                  <c:v>1.0126028647585892</c:v>
                </c:pt>
                <c:pt idx="72">
                  <c:v>2.4714933042457091E-2</c:v>
                </c:pt>
                <c:pt idx="73">
                  <c:v>0.4779644184527333</c:v>
                </c:pt>
                <c:pt idx="74">
                  <c:v>0.20763323507443557</c:v>
                </c:pt>
                <c:pt idx="75">
                  <c:v>0.38928944020982248</c:v>
                </c:pt>
                <c:pt idx="76">
                  <c:v>0.12373808265010368</c:v>
                </c:pt>
                <c:pt idx="77">
                  <c:v>3.6419670738772732E-2</c:v>
                </c:pt>
                <c:pt idx="78">
                  <c:v>3.5787871927865152E-2</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numCache>
            </c:numRef>
          </c:val>
          <c:extLst>
            <c:ext xmlns:c16="http://schemas.microsoft.com/office/drawing/2014/chart" uri="{C3380CC4-5D6E-409C-BE32-E72D297353CC}">
              <c16:uniqueId val="{00000001-ECF2-A24C-A0E6-7AC7E9A478B1}"/>
            </c:ext>
          </c:extLst>
        </c:ser>
        <c:ser>
          <c:idx val="2"/>
          <c:order val="2"/>
          <c:tx>
            <c:strRef>
              <c:f>'Figure - Ratio Health Prof'!$F$1</c:f>
              <c:strCache>
                <c:ptCount val="1"/>
                <c:pt idx="0">
                  <c:v>Upper Middle Income</c:v>
                </c:pt>
              </c:strCache>
            </c:strRef>
          </c:tx>
          <c:spPr>
            <a:solidFill>
              <a:schemeClr val="accent3"/>
            </a:solidFill>
            <a:ln>
              <a:noFill/>
            </a:ln>
            <a:effectLst/>
          </c:spPr>
          <c:invertIfNegative val="0"/>
          <c:cat>
            <c:strRef>
              <c:f>'Figure - Ratio Health Prof'!$A$2:$A$136</c:f>
              <c:strCache>
                <c:ptCount val="135"/>
                <c:pt idx="0">
                  <c:v>Afghanistan</c:v>
                </c:pt>
                <c:pt idx="1">
                  <c:v>Burkina Faso</c:v>
                </c:pt>
                <c:pt idx="2">
                  <c:v>Burundi</c:v>
                </c:pt>
                <c:pt idx="3">
                  <c:v>Central African Republic</c:v>
                </c:pt>
                <c:pt idx="4">
                  <c:v>Chad</c:v>
                </c:pt>
                <c:pt idx="5">
                  <c:v>Dem. People's Republic of Korea</c:v>
                </c:pt>
                <c:pt idx="6">
                  <c:v>Democratic Republic of the Congo</c:v>
                </c:pt>
                <c:pt idx="7">
                  <c:v>Eritrea</c:v>
                </c:pt>
                <c:pt idx="8">
                  <c:v>Ethiopia</c:v>
                </c:pt>
                <c:pt idx="9">
                  <c:v>Gambia</c:v>
                </c:pt>
                <c:pt idx="10">
                  <c:v>Guinea</c:v>
                </c:pt>
                <c:pt idx="11">
                  <c:v>Guinea-Bissau</c:v>
                </c:pt>
                <c:pt idx="12">
                  <c:v>Haiti</c:v>
                </c:pt>
                <c:pt idx="13">
                  <c:v>Liberia</c:v>
                </c:pt>
                <c:pt idx="14">
                  <c:v>Madagascar</c:v>
                </c:pt>
                <c:pt idx="15">
                  <c:v>Malawi</c:v>
                </c:pt>
                <c:pt idx="16">
                  <c:v>Mali</c:v>
                </c:pt>
                <c:pt idx="17">
                  <c:v>Mozambique</c:v>
                </c:pt>
                <c:pt idx="18">
                  <c:v>Niger</c:v>
                </c:pt>
                <c:pt idx="19">
                  <c:v>Rwanda</c:v>
                </c:pt>
                <c:pt idx="20">
                  <c:v>Sierra Leone</c:v>
                </c:pt>
                <c:pt idx="21">
                  <c:v>Somalia</c:v>
                </c:pt>
                <c:pt idx="22">
                  <c:v>South Sudan</c:v>
                </c:pt>
                <c:pt idx="23">
                  <c:v>Sudan</c:v>
                </c:pt>
                <c:pt idx="24">
                  <c:v>Syrian Arab Republic</c:v>
                </c:pt>
                <c:pt idx="25">
                  <c:v>Tajikistan</c:v>
                </c:pt>
                <c:pt idx="26">
                  <c:v>Togo</c:v>
                </c:pt>
                <c:pt idx="27">
                  <c:v>Uganda</c:v>
                </c:pt>
                <c:pt idx="28">
                  <c:v>Yemen</c:v>
                </c:pt>
                <c:pt idx="29">
                  <c:v>Algeria</c:v>
                </c:pt>
                <c:pt idx="30">
                  <c:v>Angola</c:v>
                </c:pt>
                <c:pt idx="31">
                  <c:v>Bangladesh</c:v>
                </c:pt>
                <c:pt idx="32">
                  <c:v>Benin</c:v>
                </c:pt>
                <c:pt idx="33">
                  <c:v>Bhutan</c:v>
                </c:pt>
                <c:pt idx="34">
                  <c:v>Bolivia</c:v>
                </c:pt>
                <c:pt idx="35">
                  <c:v>Cabo Verde</c:v>
                </c:pt>
                <c:pt idx="36">
                  <c:v>Cambodia</c:v>
                </c:pt>
                <c:pt idx="37">
                  <c:v>Cameroon</c:v>
                </c:pt>
                <c:pt idx="38">
                  <c:v>Comoros</c:v>
                </c:pt>
                <c:pt idx="39">
                  <c:v>Congo</c:v>
                </c:pt>
                <c:pt idx="40">
                  <c:v>Côte d'Ivoire</c:v>
                </c:pt>
                <c:pt idx="41">
                  <c:v>Djibouti</c:v>
                </c:pt>
                <c:pt idx="42">
                  <c:v>Egypt</c:v>
                </c:pt>
                <c:pt idx="43">
                  <c:v>El Salvador</c:v>
                </c:pt>
                <c:pt idx="44">
                  <c:v>Eswatini</c:v>
                </c:pt>
                <c:pt idx="45">
                  <c:v>Ghana</c:v>
                </c:pt>
                <c:pt idx="46">
                  <c:v>Honduras</c:v>
                </c:pt>
                <c:pt idx="47">
                  <c:v>India</c:v>
                </c:pt>
                <c:pt idx="48">
                  <c:v>Kenya</c:v>
                </c:pt>
                <c:pt idx="49">
                  <c:v>Kiribati</c:v>
                </c:pt>
                <c:pt idx="50">
                  <c:v>Kyrgyzstan</c:v>
                </c:pt>
                <c:pt idx="51">
                  <c:v>Lao People's Democratic Republic</c:v>
                </c:pt>
                <c:pt idx="52">
                  <c:v>Lesotho</c:v>
                </c:pt>
                <c:pt idx="53">
                  <c:v>Mauritania</c:v>
                </c:pt>
                <c:pt idx="54">
                  <c:v>Micronesia (Fed. States of)</c:v>
                </c:pt>
                <c:pt idx="55">
                  <c:v>Mongolia</c:v>
                </c:pt>
                <c:pt idx="56">
                  <c:v>Morocco</c:v>
                </c:pt>
                <c:pt idx="57">
                  <c:v>Myanmar</c:v>
                </c:pt>
                <c:pt idx="58">
                  <c:v>Nepal</c:v>
                </c:pt>
                <c:pt idx="59">
                  <c:v>Nicaragua</c:v>
                </c:pt>
                <c:pt idx="60">
                  <c:v>Nigeria</c:v>
                </c:pt>
                <c:pt idx="61">
                  <c:v>Pakistan</c:v>
                </c:pt>
                <c:pt idx="62">
                  <c:v>Papua New Guinea</c:v>
                </c:pt>
                <c:pt idx="63">
                  <c:v>Philippines</c:v>
                </c:pt>
                <c:pt idx="64">
                  <c:v>Republic of Moldova</c:v>
                </c:pt>
                <c:pt idx="65">
                  <c:v>Sao Tome and Principe</c:v>
                </c:pt>
                <c:pt idx="66">
                  <c:v>Senegal</c:v>
                </c:pt>
                <c:pt idx="67">
                  <c:v>Solomon Islands</c:v>
                </c:pt>
                <c:pt idx="68">
                  <c:v>Sri Lanka</c:v>
                </c:pt>
                <c:pt idx="69">
                  <c:v>Timor-Leste</c:v>
                </c:pt>
                <c:pt idx="70">
                  <c:v>Tunisia</c:v>
                </c:pt>
                <c:pt idx="71">
                  <c:v>Ukraine</c:v>
                </c:pt>
                <c:pt idx="72">
                  <c:v>United Republic of Tanzania</c:v>
                </c:pt>
                <c:pt idx="73">
                  <c:v>Uzbekistan</c:v>
                </c:pt>
                <c:pt idx="74">
                  <c:v>Vanuatu</c:v>
                </c:pt>
                <c:pt idx="75">
                  <c:v>Vietnam</c:v>
                </c:pt>
                <c:pt idx="76">
                  <c:v>West Bank and Gaza</c:v>
                </c:pt>
                <c:pt idx="77">
                  <c:v>Zambia</c:v>
                </c:pt>
                <c:pt idx="78">
                  <c:v>Zimbabwe</c:v>
                </c:pt>
                <c:pt idx="79">
                  <c:v>Albania</c:v>
                </c:pt>
                <c:pt idx="80">
                  <c:v>#REF!</c:v>
                </c:pt>
                <c:pt idx="81">
                  <c:v>Argentina</c:v>
                </c:pt>
                <c:pt idx="82">
                  <c:v>Armenia</c:v>
                </c:pt>
                <c:pt idx="83">
                  <c:v>Azerbaijan</c:v>
                </c:pt>
                <c:pt idx="84">
                  <c:v>Belarus</c:v>
                </c:pt>
                <c:pt idx="85">
                  <c:v>Belize</c:v>
                </c:pt>
                <c:pt idx="86">
                  <c:v>Bosnia and Herzegovina</c:v>
                </c:pt>
                <c:pt idx="87">
                  <c:v>Botswana</c:v>
                </c:pt>
                <c:pt idx="88">
                  <c:v>Brazil</c:v>
                </c:pt>
                <c:pt idx="89">
                  <c:v>Bulgaria</c:v>
                </c:pt>
                <c:pt idx="90">
                  <c:v>China</c:v>
                </c:pt>
                <c:pt idx="91">
                  <c:v>Colombia</c:v>
                </c:pt>
                <c:pt idx="92">
                  <c:v>Costa Rica</c:v>
                </c:pt>
                <c:pt idx="93">
                  <c:v>Cuba</c:v>
                </c:pt>
                <c:pt idx="94">
                  <c:v>Dominica</c:v>
                </c:pt>
                <c:pt idx="95">
                  <c:v>Ecuador</c:v>
                </c:pt>
                <c:pt idx="96">
                  <c:v>Equatorial Guinea</c:v>
                </c:pt>
                <c:pt idx="97">
                  <c:v>Fiji</c:v>
                </c:pt>
                <c:pt idx="98">
                  <c:v>Gabon</c:v>
                </c:pt>
                <c:pt idx="99">
                  <c:v>Georgia</c:v>
                </c:pt>
                <c:pt idx="100">
                  <c:v>Grenada</c:v>
                </c:pt>
                <c:pt idx="101">
                  <c:v>Guatemala</c:v>
                </c:pt>
                <c:pt idx="102">
                  <c:v>Guyana</c:v>
                </c:pt>
                <c:pt idx="103">
                  <c:v>Indonesia</c:v>
                </c:pt>
                <c:pt idx="104">
                  <c:v>#REF!</c:v>
                </c:pt>
                <c:pt idx="105">
                  <c:v>Iran</c:v>
                </c:pt>
                <c:pt idx="106">
                  <c:v>Iraq</c:v>
                </c:pt>
                <c:pt idx="107">
                  <c:v>Jamaica</c:v>
                </c:pt>
                <c:pt idx="108">
                  <c:v>Jordan</c:v>
                </c:pt>
                <c:pt idx="109">
                  <c:v>Kazakhstan</c:v>
                </c:pt>
                <c:pt idx="110">
                  <c:v>#REF!</c:v>
                </c:pt>
                <c:pt idx="111">
                  <c:v>Lebanon</c:v>
                </c:pt>
                <c:pt idx="112">
                  <c:v>Libya</c:v>
                </c:pt>
                <c:pt idx="113">
                  <c:v>Malaysia</c:v>
                </c:pt>
                <c:pt idx="114">
                  <c:v>Maldives</c:v>
                </c:pt>
                <c:pt idx="115">
                  <c:v>Marshall Islands</c:v>
                </c:pt>
                <c:pt idx="116">
                  <c:v>Mexico</c:v>
                </c:pt>
                <c:pt idx="117">
                  <c:v>Montenegro</c:v>
                </c:pt>
                <c:pt idx="118">
                  <c:v>Namibia</c:v>
                </c:pt>
                <c:pt idx="119">
                  <c:v>North Macedonia</c:v>
                </c:pt>
                <c:pt idx="120">
                  <c:v>Paraguay</c:v>
                </c:pt>
                <c:pt idx="121">
                  <c:v>Peru</c:v>
                </c:pt>
                <c:pt idx="122">
                  <c:v>Russian Federation</c:v>
                </c:pt>
                <c:pt idx="123">
                  <c:v>Saint Lucia</c:v>
                </c:pt>
                <c:pt idx="124">
                  <c:v>Saint Vincent and the Grenadines</c:v>
                </c:pt>
                <c:pt idx="125">
                  <c:v>Samoa</c:v>
                </c:pt>
                <c:pt idx="126">
                  <c:v>Serbia</c:v>
                </c:pt>
                <c:pt idx="127">
                  <c:v>South Africa</c:v>
                </c:pt>
                <c:pt idx="128">
                  <c:v>Suriname</c:v>
                </c:pt>
                <c:pt idx="129">
                  <c:v>Thailand</c:v>
                </c:pt>
                <c:pt idx="130">
                  <c:v>Tonga</c:v>
                </c:pt>
                <c:pt idx="131">
                  <c:v>Turkey</c:v>
                </c:pt>
                <c:pt idx="132">
                  <c:v>Turkmenistan</c:v>
                </c:pt>
                <c:pt idx="133">
                  <c:v>Tuvalu</c:v>
                </c:pt>
                <c:pt idx="134">
                  <c:v>Venezuela (Bolivarian Republic of)</c:v>
                </c:pt>
              </c:strCache>
            </c:strRef>
          </c:cat>
          <c:val>
            <c:numRef>
              <c:f>'Figure - Ratio Health Prof'!$F$2:$F$136</c:f>
              <c:numCache>
                <c:formatCode>General</c:formatCode>
                <c:ptCount val="13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0.25478674552338815</c:v>
                </c:pt>
                <c:pt idx="80">
                  <c:v>0</c:v>
                </c:pt>
                <c:pt idx="81">
                  <c:v>6.3720985996597757E-2</c:v>
                </c:pt>
                <c:pt idx="82">
                  <c:v>0.29597488998907523</c:v>
                </c:pt>
                <c:pt idx="83">
                  <c:v>1.0924109185248203</c:v>
                </c:pt>
                <c:pt idx="84">
                  <c:v>0.48025318298794728</c:v>
                </c:pt>
                <c:pt idx="85">
                  <c:v>12.687797573873299</c:v>
                </c:pt>
                <c:pt idx="86">
                  <c:v>0.2149054967858153</c:v>
                </c:pt>
                <c:pt idx="87">
                  <c:v>8.9762820817357425E-2</c:v>
                </c:pt>
                <c:pt idx="88">
                  <c:v>7.3477932730315346E-2</c:v>
                </c:pt>
                <c:pt idx="89">
                  <c:v>9.6072135531171846E-2</c:v>
                </c:pt>
                <c:pt idx="90">
                  <c:v>0.40642603010142186</c:v>
                </c:pt>
                <c:pt idx="91">
                  <c:v>7.0986000728421358E-2</c:v>
                </c:pt>
                <c:pt idx="92">
                  <c:v>6.5726140733534472E-2</c:v>
                </c:pt>
                <c:pt idx="93">
                  <c:v>0.23773071518252661</c:v>
                </c:pt>
                <c:pt idx="94">
                  <c:v>8.1743067831890254E-2</c:v>
                </c:pt>
                <c:pt idx="95">
                  <c:v>8.1842667221364657E-2</c:v>
                </c:pt>
                <c:pt idx="96">
                  <c:v>0.13150116536947926</c:v>
                </c:pt>
                <c:pt idx="97">
                  <c:v>7.2480955728019325E-2</c:v>
                </c:pt>
                <c:pt idx="98">
                  <c:v>0.16209669948310643</c:v>
                </c:pt>
                <c:pt idx="99">
                  <c:v>0.21818029063794925</c:v>
                </c:pt>
                <c:pt idx="100">
                  <c:v>0.18538967652862415</c:v>
                </c:pt>
                <c:pt idx="101">
                  <c:v>1.0740200480209978E-2</c:v>
                </c:pt>
                <c:pt idx="102">
                  <c:v>4.7451388544890928E-2</c:v>
                </c:pt>
                <c:pt idx="103">
                  <c:v>0.2259096073966764</c:v>
                </c:pt>
                <c:pt idx="104">
                  <c:v>0</c:v>
                </c:pt>
                <c:pt idx="105">
                  <c:v>0.25071314635610609</c:v>
                </c:pt>
                <c:pt idx="106">
                  <c:v>2.4407440922023339E-2</c:v>
                </c:pt>
                <c:pt idx="107">
                  <c:v>0.23490188026668338</c:v>
                </c:pt>
                <c:pt idx="108">
                  <c:v>0.1082846649885086</c:v>
                </c:pt>
                <c:pt idx="109">
                  <c:v>0.11804271472458419</c:v>
                </c:pt>
                <c:pt idx="110">
                  <c:v>0</c:v>
                </c:pt>
                <c:pt idx="111">
                  <c:v>5.974628882657429E-2</c:v>
                </c:pt>
                <c:pt idx="112">
                  <c:v>0.16053639496416544</c:v>
                </c:pt>
                <c:pt idx="113">
                  <c:v>0.145161888540283</c:v>
                </c:pt>
                <c:pt idx="114">
                  <c:v>2.0688113133756696</c:v>
                </c:pt>
                <c:pt idx="115">
                  <c:v>8.5494618797910763E-3</c:v>
                </c:pt>
                <c:pt idx="116">
                  <c:v>7.9503400955899736E-2</c:v>
                </c:pt>
                <c:pt idx="117">
                  <c:v>0.28524326403734179</c:v>
                </c:pt>
                <c:pt idx="118">
                  <c:v>6.9803959224463433E-2</c:v>
                </c:pt>
                <c:pt idx="119">
                  <c:v>0.1091358721265141</c:v>
                </c:pt>
                <c:pt idx="120">
                  <c:v>3.7907810888806646E-2</c:v>
                </c:pt>
                <c:pt idx="121">
                  <c:v>1.9102444516834381E-2</c:v>
                </c:pt>
                <c:pt idx="122">
                  <c:v>0</c:v>
                </c:pt>
                <c:pt idx="123">
                  <c:v>0.48415433716470935</c:v>
                </c:pt>
                <c:pt idx="124">
                  <c:v>0.49302010853959211</c:v>
                </c:pt>
                <c:pt idx="125">
                  <c:v>0.16721685011014964</c:v>
                </c:pt>
                <c:pt idx="126">
                  <c:v>0</c:v>
                </c:pt>
                <c:pt idx="127">
                  <c:v>3.0163450653025347E-2</c:v>
                </c:pt>
                <c:pt idx="128">
                  <c:v>0.32352349693347504</c:v>
                </c:pt>
                <c:pt idx="129">
                  <c:v>0.13793983388913805</c:v>
                </c:pt>
                <c:pt idx="130">
                  <c:v>0.6793295406411507</c:v>
                </c:pt>
                <c:pt idx="131">
                  <c:v>8.084857444923349E-2</c:v>
                </c:pt>
                <c:pt idx="132">
                  <c:v>0.17466678203180791</c:v>
                </c:pt>
                <c:pt idx="133">
                  <c:v>0.27947433636728647</c:v>
                </c:pt>
                <c:pt idx="134">
                  <c:v>5.4137567717669387E-2</c:v>
                </c:pt>
              </c:numCache>
            </c:numRef>
          </c:val>
          <c:extLst>
            <c:ext xmlns:c16="http://schemas.microsoft.com/office/drawing/2014/chart" uri="{C3380CC4-5D6E-409C-BE32-E72D297353CC}">
              <c16:uniqueId val="{00000002-ECF2-A24C-A0E6-7AC7E9A478B1}"/>
            </c:ext>
          </c:extLst>
        </c:ser>
        <c:dLbls>
          <c:showLegendKey val="0"/>
          <c:showVal val="0"/>
          <c:showCatName val="0"/>
          <c:showSerName val="0"/>
          <c:showPercent val="0"/>
          <c:showBubbleSize val="0"/>
        </c:dLbls>
        <c:gapWidth val="219"/>
        <c:axId val="971291328"/>
        <c:axId val="971184704"/>
      </c:barChart>
      <c:catAx>
        <c:axId val="971291328"/>
        <c:scaling>
          <c:orientation val="maxMin"/>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w="0">
                  <a:noFill/>
                </a:ln>
                <a:solidFill>
                  <a:schemeClr val="tx1">
                    <a:lumMod val="65000"/>
                    <a:lumOff val="35000"/>
                  </a:schemeClr>
                </a:solidFill>
                <a:latin typeface="+mn-lt"/>
                <a:ea typeface="+mn-ea"/>
                <a:cs typeface="+mn-cs"/>
              </a:defRPr>
            </a:pPr>
            <a:endParaRPr lang="en-US"/>
          </a:p>
        </c:txPr>
        <c:crossAx val="971184704"/>
        <c:crosses val="autoZero"/>
        <c:auto val="1"/>
        <c:lblAlgn val="ctr"/>
        <c:lblOffset val="100"/>
        <c:noMultiLvlLbl val="0"/>
      </c:catAx>
      <c:valAx>
        <c:axId val="971184704"/>
        <c:scaling>
          <c:logBase val="10"/>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291328"/>
        <c:crosses val="max"/>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Ratio</a:t>
            </a:r>
            <a:r>
              <a:rPr lang="en-US" baseline="0"/>
              <a:t> of Total Cost to Vaccinate High Risk Population to Total Baseline Immunization Spending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'Figure - Ratio High Risk'!$D$1</c:f>
              <c:strCache>
                <c:ptCount val="1"/>
                <c:pt idx="0">
                  <c:v>Low Income</c:v>
                </c:pt>
              </c:strCache>
            </c:strRef>
          </c:tx>
          <c:spPr>
            <a:solidFill>
              <a:schemeClr val="accent1"/>
            </a:solidFill>
            <a:ln>
              <a:noFill/>
            </a:ln>
            <a:effectLst/>
          </c:spPr>
          <c:invertIfNegative val="0"/>
          <c:cat>
            <c:strRef>
              <c:f>'Figure - Ratio High Risk'!$A$2:$A$136</c:f>
              <c:strCache>
                <c:ptCount val="135"/>
                <c:pt idx="0">
                  <c:v>Afghanistan</c:v>
                </c:pt>
                <c:pt idx="1">
                  <c:v>Burkina Faso</c:v>
                </c:pt>
                <c:pt idx="2">
                  <c:v>Burundi</c:v>
                </c:pt>
                <c:pt idx="3">
                  <c:v>Central African Republic</c:v>
                </c:pt>
                <c:pt idx="4">
                  <c:v>Chad</c:v>
                </c:pt>
                <c:pt idx="5">
                  <c:v>Dem. People's Republic of Korea</c:v>
                </c:pt>
                <c:pt idx="6">
                  <c:v>Democratic Republic of the Congo</c:v>
                </c:pt>
                <c:pt idx="7">
                  <c:v>Eritrea</c:v>
                </c:pt>
                <c:pt idx="8">
                  <c:v>Ethiopia</c:v>
                </c:pt>
                <c:pt idx="9">
                  <c:v>Gambia</c:v>
                </c:pt>
                <c:pt idx="10">
                  <c:v>Guinea</c:v>
                </c:pt>
                <c:pt idx="11">
                  <c:v>Guinea-Bissau</c:v>
                </c:pt>
                <c:pt idx="12">
                  <c:v>Haiti</c:v>
                </c:pt>
                <c:pt idx="13">
                  <c:v>Liberia</c:v>
                </c:pt>
                <c:pt idx="14">
                  <c:v>Madagascar</c:v>
                </c:pt>
                <c:pt idx="15">
                  <c:v>Malawi</c:v>
                </c:pt>
                <c:pt idx="16">
                  <c:v>Mali</c:v>
                </c:pt>
                <c:pt idx="17">
                  <c:v>Mozambique</c:v>
                </c:pt>
                <c:pt idx="18">
                  <c:v>Niger</c:v>
                </c:pt>
                <c:pt idx="19">
                  <c:v>Rwanda</c:v>
                </c:pt>
                <c:pt idx="20">
                  <c:v>Sierra Leone</c:v>
                </c:pt>
                <c:pt idx="21">
                  <c:v>Somalia</c:v>
                </c:pt>
                <c:pt idx="22">
                  <c:v>South Sudan</c:v>
                </c:pt>
                <c:pt idx="23">
                  <c:v>Sudan</c:v>
                </c:pt>
                <c:pt idx="24">
                  <c:v>Syrian Arab Republic</c:v>
                </c:pt>
                <c:pt idx="25">
                  <c:v>Tajikistan</c:v>
                </c:pt>
                <c:pt idx="26">
                  <c:v>Togo</c:v>
                </c:pt>
                <c:pt idx="27">
                  <c:v>Uganda</c:v>
                </c:pt>
                <c:pt idx="28">
                  <c:v>Yemen</c:v>
                </c:pt>
                <c:pt idx="29">
                  <c:v>Algeria</c:v>
                </c:pt>
                <c:pt idx="30">
                  <c:v>Angola</c:v>
                </c:pt>
                <c:pt idx="31">
                  <c:v>Bangladesh</c:v>
                </c:pt>
                <c:pt idx="32">
                  <c:v>Benin</c:v>
                </c:pt>
                <c:pt idx="33">
                  <c:v>Bhutan</c:v>
                </c:pt>
                <c:pt idx="34">
                  <c:v>Bolivia</c:v>
                </c:pt>
                <c:pt idx="35">
                  <c:v>Cabo Verde</c:v>
                </c:pt>
                <c:pt idx="36">
                  <c:v>Cambodia</c:v>
                </c:pt>
                <c:pt idx="37">
                  <c:v>Cameroon</c:v>
                </c:pt>
                <c:pt idx="38">
                  <c:v>Comoros</c:v>
                </c:pt>
                <c:pt idx="39">
                  <c:v>Congo</c:v>
                </c:pt>
                <c:pt idx="40">
                  <c:v>Côte d'Ivoire</c:v>
                </c:pt>
                <c:pt idx="41">
                  <c:v>Djibouti</c:v>
                </c:pt>
                <c:pt idx="42">
                  <c:v>Egypt</c:v>
                </c:pt>
                <c:pt idx="43">
                  <c:v>El Salvador</c:v>
                </c:pt>
                <c:pt idx="44">
                  <c:v>Eswatini</c:v>
                </c:pt>
                <c:pt idx="45">
                  <c:v>Ghana</c:v>
                </c:pt>
                <c:pt idx="46">
                  <c:v>Honduras</c:v>
                </c:pt>
                <c:pt idx="47">
                  <c:v>India</c:v>
                </c:pt>
                <c:pt idx="48">
                  <c:v>Kenya</c:v>
                </c:pt>
                <c:pt idx="49">
                  <c:v>Kiribati</c:v>
                </c:pt>
                <c:pt idx="50">
                  <c:v>Kyrgyzstan</c:v>
                </c:pt>
                <c:pt idx="51">
                  <c:v>Lao People's Democratic Republic</c:v>
                </c:pt>
                <c:pt idx="52">
                  <c:v>Lesotho</c:v>
                </c:pt>
                <c:pt idx="53">
                  <c:v>Mauritania</c:v>
                </c:pt>
                <c:pt idx="54">
                  <c:v>Micronesia (Fed. States of)</c:v>
                </c:pt>
                <c:pt idx="55">
                  <c:v>Mongolia</c:v>
                </c:pt>
                <c:pt idx="56">
                  <c:v>Morocco</c:v>
                </c:pt>
                <c:pt idx="57">
                  <c:v>Myanmar</c:v>
                </c:pt>
                <c:pt idx="58">
                  <c:v>Nepal</c:v>
                </c:pt>
                <c:pt idx="59">
                  <c:v>Nicaragua</c:v>
                </c:pt>
                <c:pt idx="60">
                  <c:v>Nigeria</c:v>
                </c:pt>
                <c:pt idx="61">
                  <c:v>Pakistan</c:v>
                </c:pt>
                <c:pt idx="62">
                  <c:v>Papua New Guinea</c:v>
                </c:pt>
                <c:pt idx="63">
                  <c:v>Philippines</c:v>
                </c:pt>
                <c:pt idx="64">
                  <c:v>Republic of Moldova</c:v>
                </c:pt>
                <c:pt idx="65">
                  <c:v>Sao Tome and Principe</c:v>
                </c:pt>
                <c:pt idx="66">
                  <c:v>Senegal</c:v>
                </c:pt>
                <c:pt idx="67">
                  <c:v>Solomon Islands</c:v>
                </c:pt>
                <c:pt idx="68">
                  <c:v>Sri Lanka</c:v>
                </c:pt>
                <c:pt idx="69">
                  <c:v>Timor-Leste</c:v>
                </c:pt>
                <c:pt idx="70">
                  <c:v>Tunisia</c:v>
                </c:pt>
                <c:pt idx="71">
                  <c:v>Ukraine</c:v>
                </c:pt>
                <c:pt idx="72">
                  <c:v>United Republic of Tanzania</c:v>
                </c:pt>
                <c:pt idx="73">
                  <c:v>Uzbekistan</c:v>
                </c:pt>
                <c:pt idx="74">
                  <c:v>Vanuatu</c:v>
                </c:pt>
                <c:pt idx="75">
                  <c:v>Vietnam</c:v>
                </c:pt>
                <c:pt idx="76">
                  <c:v>West Bank and Gaza</c:v>
                </c:pt>
                <c:pt idx="77">
                  <c:v>Zambia</c:v>
                </c:pt>
                <c:pt idx="78">
                  <c:v>Zimbabwe</c:v>
                </c:pt>
                <c:pt idx="79">
                  <c:v>Albania</c:v>
                </c:pt>
                <c:pt idx="80">
                  <c:v>#REF!</c:v>
                </c:pt>
                <c:pt idx="81">
                  <c:v>Argentina</c:v>
                </c:pt>
                <c:pt idx="82">
                  <c:v>Armenia</c:v>
                </c:pt>
                <c:pt idx="83">
                  <c:v>Azerbaijan</c:v>
                </c:pt>
                <c:pt idx="84">
                  <c:v>Belarus</c:v>
                </c:pt>
                <c:pt idx="85">
                  <c:v>Belize</c:v>
                </c:pt>
                <c:pt idx="86">
                  <c:v>Bosnia and Herzegovina</c:v>
                </c:pt>
                <c:pt idx="87">
                  <c:v>Botswana</c:v>
                </c:pt>
                <c:pt idx="88">
                  <c:v>Brazil</c:v>
                </c:pt>
                <c:pt idx="89">
                  <c:v>Bulgaria</c:v>
                </c:pt>
                <c:pt idx="90">
                  <c:v>China</c:v>
                </c:pt>
                <c:pt idx="91">
                  <c:v>Colombia</c:v>
                </c:pt>
                <c:pt idx="92">
                  <c:v>Costa Rica</c:v>
                </c:pt>
                <c:pt idx="93">
                  <c:v>Cuba</c:v>
                </c:pt>
                <c:pt idx="94">
                  <c:v>Dominica</c:v>
                </c:pt>
                <c:pt idx="95">
                  <c:v>Ecuador</c:v>
                </c:pt>
                <c:pt idx="96">
                  <c:v>Equatorial Guinea</c:v>
                </c:pt>
                <c:pt idx="97">
                  <c:v>Fiji</c:v>
                </c:pt>
                <c:pt idx="98">
                  <c:v>Gabon</c:v>
                </c:pt>
                <c:pt idx="99">
                  <c:v>Georgia</c:v>
                </c:pt>
                <c:pt idx="100">
                  <c:v>Grenada</c:v>
                </c:pt>
                <c:pt idx="101">
                  <c:v>Guatemala</c:v>
                </c:pt>
                <c:pt idx="102">
                  <c:v>Guyana</c:v>
                </c:pt>
                <c:pt idx="103">
                  <c:v>Indonesia</c:v>
                </c:pt>
                <c:pt idx="104">
                  <c:v>#REF!</c:v>
                </c:pt>
                <c:pt idx="105">
                  <c:v>Iran</c:v>
                </c:pt>
                <c:pt idx="106">
                  <c:v>Iraq</c:v>
                </c:pt>
                <c:pt idx="107">
                  <c:v>Jamaica</c:v>
                </c:pt>
                <c:pt idx="108">
                  <c:v>Jordan</c:v>
                </c:pt>
                <c:pt idx="109">
                  <c:v>Kazakhstan</c:v>
                </c:pt>
                <c:pt idx="110">
                  <c:v>#REF!</c:v>
                </c:pt>
                <c:pt idx="111">
                  <c:v>Lebanon</c:v>
                </c:pt>
                <c:pt idx="112">
                  <c:v>Libya</c:v>
                </c:pt>
                <c:pt idx="113">
                  <c:v>Malaysia</c:v>
                </c:pt>
                <c:pt idx="114">
                  <c:v>Maldives</c:v>
                </c:pt>
                <c:pt idx="115">
                  <c:v>Marshall Islands</c:v>
                </c:pt>
                <c:pt idx="116">
                  <c:v>Mexico</c:v>
                </c:pt>
                <c:pt idx="117">
                  <c:v>Montenegro</c:v>
                </c:pt>
                <c:pt idx="118">
                  <c:v>Namibia</c:v>
                </c:pt>
                <c:pt idx="119">
                  <c:v>North Macedonia</c:v>
                </c:pt>
                <c:pt idx="120">
                  <c:v>Paraguay</c:v>
                </c:pt>
                <c:pt idx="121">
                  <c:v>Peru</c:v>
                </c:pt>
                <c:pt idx="122">
                  <c:v>Russian Federation</c:v>
                </c:pt>
                <c:pt idx="123">
                  <c:v>Saint Lucia</c:v>
                </c:pt>
                <c:pt idx="124">
                  <c:v>Saint Vincent and the Grenadines</c:v>
                </c:pt>
                <c:pt idx="125">
                  <c:v>Samoa</c:v>
                </c:pt>
                <c:pt idx="126">
                  <c:v>Serbia</c:v>
                </c:pt>
                <c:pt idx="127">
                  <c:v>South Africa</c:v>
                </c:pt>
                <c:pt idx="128">
                  <c:v>Suriname</c:v>
                </c:pt>
                <c:pt idx="129">
                  <c:v>Thailand</c:v>
                </c:pt>
                <c:pt idx="130">
                  <c:v>Tonga</c:v>
                </c:pt>
                <c:pt idx="131">
                  <c:v>Turkey</c:v>
                </c:pt>
                <c:pt idx="132">
                  <c:v>Turkmenistan</c:v>
                </c:pt>
                <c:pt idx="133">
                  <c:v>Tuvalu</c:v>
                </c:pt>
                <c:pt idx="134">
                  <c:v>Venezuela (Bolivarian Republic of)</c:v>
                </c:pt>
              </c:strCache>
            </c:strRef>
          </c:cat>
          <c:val>
            <c:numRef>
              <c:f>'Figure - Ratio High Risk'!$D$2:$D$136</c:f>
              <c:numCache>
                <c:formatCode>General</c:formatCode>
                <c:ptCount val="135"/>
                <c:pt idx="0">
                  <c:v>0.27613919227522393</c:v>
                </c:pt>
                <c:pt idx="1">
                  <c:v>0.24470161849446362</c:v>
                </c:pt>
                <c:pt idx="2">
                  <c:v>0.14995863867629963</c:v>
                </c:pt>
                <c:pt idx="3">
                  <c:v>0.42343068140844342</c:v>
                </c:pt>
                <c:pt idx="4">
                  <c:v>0.45875707974146912</c:v>
                </c:pt>
                <c:pt idx="5">
                  <c:v>1.8738058744263786</c:v>
                </c:pt>
                <c:pt idx="6">
                  <c:v>0.34144576249192315</c:v>
                </c:pt>
                <c:pt idx="7">
                  <c:v>0.67479965110491569</c:v>
                </c:pt>
                <c:pt idx="8">
                  <c:v>0.49326140745757846</c:v>
                </c:pt>
                <c:pt idx="9">
                  <c:v>0.6045075930819146</c:v>
                </c:pt>
                <c:pt idx="10">
                  <c:v>0.36262655806253674</c:v>
                </c:pt>
                <c:pt idx="11">
                  <c:v>0.42967902502660182</c:v>
                </c:pt>
                <c:pt idx="12">
                  <c:v>0.67337774690683383</c:v>
                </c:pt>
                <c:pt idx="13">
                  <c:v>6.4365973343144617E-2</c:v>
                </c:pt>
                <c:pt idx="14">
                  <c:v>0.58412118358081577</c:v>
                </c:pt>
                <c:pt idx="15">
                  <c:v>0.43810806273242631</c:v>
                </c:pt>
                <c:pt idx="16">
                  <c:v>0.12715736057597174</c:v>
                </c:pt>
                <c:pt idx="17">
                  <c:v>0.67256344240565613</c:v>
                </c:pt>
                <c:pt idx="18">
                  <c:v>0.35439773477666731</c:v>
                </c:pt>
                <c:pt idx="19">
                  <c:v>0.53118700712540246</c:v>
                </c:pt>
                <c:pt idx="20">
                  <c:v>4.0070711236350869</c:v>
                </c:pt>
                <c:pt idx="21">
                  <c:v>1.135762296883124</c:v>
                </c:pt>
                <c:pt idx="22">
                  <c:v>1.1182360972693233</c:v>
                </c:pt>
                <c:pt idx="23">
                  <c:v>0.19428932848268199</c:v>
                </c:pt>
                <c:pt idx="24">
                  <c:v>0.53483413046165884</c:v>
                </c:pt>
                <c:pt idx="25">
                  <c:v>1.1080964550016172</c:v>
                </c:pt>
                <c:pt idx="26">
                  <c:v>0.58424973899143362</c:v>
                </c:pt>
                <c:pt idx="27">
                  <c:v>0.21719981755329987</c:v>
                </c:pt>
                <c:pt idx="28">
                  <c:v>0.59336368571614728</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numCache>
            </c:numRef>
          </c:val>
          <c:extLst>
            <c:ext xmlns:c16="http://schemas.microsoft.com/office/drawing/2014/chart" uri="{C3380CC4-5D6E-409C-BE32-E72D297353CC}">
              <c16:uniqueId val="{00000000-C3D4-294D-B06B-FB98DBE28B09}"/>
            </c:ext>
          </c:extLst>
        </c:ser>
        <c:ser>
          <c:idx val="1"/>
          <c:order val="1"/>
          <c:tx>
            <c:strRef>
              <c:f>'Figure - Ratio High Risk'!$E$1</c:f>
              <c:strCache>
                <c:ptCount val="1"/>
                <c:pt idx="0">
                  <c:v>Lower Middle Income</c:v>
                </c:pt>
              </c:strCache>
            </c:strRef>
          </c:tx>
          <c:spPr>
            <a:solidFill>
              <a:schemeClr val="accent2"/>
            </a:solidFill>
            <a:ln>
              <a:noFill/>
            </a:ln>
            <a:effectLst/>
          </c:spPr>
          <c:invertIfNegative val="0"/>
          <c:cat>
            <c:strRef>
              <c:f>'Figure - Ratio High Risk'!$A$2:$A$136</c:f>
              <c:strCache>
                <c:ptCount val="135"/>
                <c:pt idx="0">
                  <c:v>Afghanistan</c:v>
                </c:pt>
                <c:pt idx="1">
                  <c:v>Burkina Faso</c:v>
                </c:pt>
                <c:pt idx="2">
                  <c:v>Burundi</c:v>
                </c:pt>
                <c:pt idx="3">
                  <c:v>Central African Republic</c:v>
                </c:pt>
                <c:pt idx="4">
                  <c:v>Chad</c:v>
                </c:pt>
                <c:pt idx="5">
                  <c:v>Dem. People's Republic of Korea</c:v>
                </c:pt>
                <c:pt idx="6">
                  <c:v>Democratic Republic of the Congo</c:v>
                </c:pt>
                <c:pt idx="7">
                  <c:v>Eritrea</c:v>
                </c:pt>
                <c:pt idx="8">
                  <c:v>Ethiopia</c:v>
                </c:pt>
                <c:pt idx="9">
                  <c:v>Gambia</c:v>
                </c:pt>
                <c:pt idx="10">
                  <c:v>Guinea</c:v>
                </c:pt>
                <c:pt idx="11">
                  <c:v>Guinea-Bissau</c:v>
                </c:pt>
                <c:pt idx="12">
                  <c:v>Haiti</c:v>
                </c:pt>
                <c:pt idx="13">
                  <c:v>Liberia</c:v>
                </c:pt>
                <c:pt idx="14">
                  <c:v>Madagascar</c:v>
                </c:pt>
                <c:pt idx="15">
                  <c:v>Malawi</c:v>
                </c:pt>
                <c:pt idx="16">
                  <c:v>Mali</c:v>
                </c:pt>
                <c:pt idx="17">
                  <c:v>Mozambique</c:v>
                </c:pt>
                <c:pt idx="18">
                  <c:v>Niger</c:v>
                </c:pt>
                <c:pt idx="19">
                  <c:v>Rwanda</c:v>
                </c:pt>
                <c:pt idx="20">
                  <c:v>Sierra Leone</c:v>
                </c:pt>
                <c:pt idx="21">
                  <c:v>Somalia</c:v>
                </c:pt>
                <c:pt idx="22">
                  <c:v>South Sudan</c:v>
                </c:pt>
                <c:pt idx="23">
                  <c:v>Sudan</c:v>
                </c:pt>
                <c:pt idx="24">
                  <c:v>Syrian Arab Republic</c:v>
                </c:pt>
                <c:pt idx="25">
                  <c:v>Tajikistan</c:v>
                </c:pt>
                <c:pt idx="26">
                  <c:v>Togo</c:v>
                </c:pt>
                <c:pt idx="27">
                  <c:v>Uganda</c:v>
                </c:pt>
                <c:pt idx="28">
                  <c:v>Yemen</c:v>
                </c:pt>
                <c:pt idx="29">
                  <c:v>Algeria</c:v>
                </c:pt>
                <c:pt idx="30">
                  <c:v>Angola</c:v>
                </c:pt>
                <c:pt idx="31">
                  <c:v>Bangladesh</c:v>
                </c:pt>
                <c:pt idx="32">
                  <c:v>Benin</c:v>
                </c:pt>
                <c:pt idx="33">
                  <c:v>Bhutan</c:v>
                </c:pt>
                <c:pt idx="34">
                  <c:v>Bolivia</c:v>
                </c:pt>
                <c:pt idx="35">
                  <c:v>Cabo Verde</c:v>
                </c:pt>
                <c:pt idx="36">
                  <c:v>Cambodia</c:v>
                </c:pt>
                <c:pt idx="37">
                  <c:v>Cameroon</c:v>
                </c:pt>
                <c:pt idx="38">
                  <c:v>Comoros</c:v>
                </c:pt>
                <c:pt idx="39">
                  <c:v>Congo</c:v>
                </c:pt>
                <c:pt idx="40">
                  <c:v>Côte d'Ivoire</c:v>
                </c:pt>
                <c:pt idx="41">
                  <c:v>Djibouti</c:v>
                </c:pt>
                <c:pt idx="42">
                  <c:v>Egypt</c:v>
                </c:pt>
                <c:pt idx="43">
                  <c:v>El Salvador</c:v>
                </c:pt>
                <c:pt idx="44">
                  <c:v>Eswatini</c:v>
                </c:pt>
                <c:pt idx="45">
                  <c:v>Ghana</c:v>
                </c:pt>
                <c:pt idx="46">
                  <c:v>Honduras</c:v>
                </c:pt>
                <c:pt idx="47">
                  <c:v>India</c:v>
                </c:pt>
                <c:pt idx="48">
                  <c:v>Kenya</c:v>
                </c:pt>
                <c:pt idx="49">
                  <c:v>Kiribati</c:v>
                </c:pt>
                <c:pt idx="50">
                  <c:v>Kyrgyzstan</c:v>
                </c:pt>
                <c:pt idx="51">
                  <c:v>Lao People's Democratic Republic</c:v>
                </c:pt>
                <c:pt idx="52">
                  <c:v>Lesotho</c:v>
                </c:pt>
                <c:pt idx="53">
                  <c:v>Mauritania</c:v>
                </c:pt>
                <c:pt idx="54">
                  <c:v>Micronesia (Fed. States of)</c:v>
                </c:pt>
                <c:pt idx="55">
                  <c:v>Mongolia</c:v>
                </c:pt>
                <c:pt idx="56">
                  <c:v>Morocco</c:v>
                </c:pt>
                <c:pt idx="57">
                  <c:v>Myanmar</c:v>
                </c:pt>
                <c:pt idx="58">
                  <c:v>Nepal</c:v>
                </c:pt>
                <c:pt idx="59">
                  <c:v>Nicaragua</c:v>
                </c:pt>
                <c:pt idx="60">
                  <c:v>Nigeria</c:v>
                </c:pt>
                <c:pt idx="61">
                  <c:v>Pakistan</c:v>
                </c:pt>
                <c:pt idx="62">
                  <c:v>Papua New Guinea</c:v>
                </c:pt>
                <c:pt idx="63">
                  <c:v>Philippines</c:v>
                </c:pt>
                <c:pt idx="64">
                  <c:v>Republic of Moldova</c:v>
                </c:pt>
                <c:pt idx="65">
                  <c:v>Sao Tome and Principe</c:v>
                </c:pt>
                <c:pt idx="66">
                  <c:v>Senegal</c:v>
                </c:pt>
                <c:pt idx="67">
                  <c:v>Solomon Islands</c:v>
                </c:pt>
                <c:pt idx="68">
                  <c:v>Sri Lanka</c:v>
                </c:pt>
                <c:pt idx="69">
                  <c:v>Timor-Leste</c:v>
                </c:pt>
                <c:pt idx="70">
                  <c:v>Tunisia</c:v>
                </c:pt>
                <c:pt idx="71">
                  <c:v>Ukraine</c:v>
                </c:pt>
                <c:pt idx="72">
                  <c:v>United Republic of Tanzania</c:v>
                </c:pt>
                <c:pt idx="73">
                  <c:v>Uzbekistan</c:v>
                </c:pt>
                <c:pt idx="74">
                  <c:v>Vanuatu</c:v>
                </c:pt>
                <c:pt idx="75">
                  <c:v>Vietnam</c:v>
                </c:pt>
                <c:pt idx="76">
                  <c:v>West Bank and Gaza</c:v>
                </c:pt>
                <c:pt idx="77">
                  <c:v>Zambia</c:v>
                </c:pt>
                <c:pt idx="78">
                  <c:v>Zimbabwe</c:v>
                </c:pt>
                <c:pt idx="79">
                  <c:v>Albania</c:v>
                </c:pt>
                <c:pt idx="80">
                  <c:v>#REF!</c:v>
                </c:pt>
                <c:pt idx="81">
                  <c:v>Argentina</c:v>
                </c:pt>
                <c:pt idx="82">
                  <c:v>Armenia</c:v>
                </c:pt>
                <c:pt idx="83">
                  <c:v>Azerbaijan</c:v>
                </c:pt>
                <c:pt idx="84">
                  <c:v>Belarus</c:v>
                </c:pt>
                <c:pt idx="85">
                  <c:v>Belize</c:v>
                </c:pt>
                <c:pt idx="86">
                  <c:v>Bosnia and Herzegovina</c:v>
                </c:pt>
                <c:pt idx="87">
                  <c:v>Botswana</c:v>
                </c:pt>
                <c:pt idx="88">
                  <c:v>Brazil</c:v>
                </c:pt>
                <c:pt idx="89">
                  <c:v>Bulgaria</c:v>
                </c:pt>
                <c:pt idx="90">
                  <c:v>China</c:v>
                </c:pt>
                <c:pt idx="91">
                  <c:v>Colombia</c:v>
                </c:pt>
                <c:pt idx="92">
                  <c:v>Costa Rica</c:v>
                </c:pt>
                <c:pt idx="93">
                  <c:v>Cuba</c:v>
                </c:pt>
                <c:pt idx="94">
                  <c:v>Dominica</c:v>
                </c:pt>
                <c:pt idx="95">
                  <c:v>Ecuador</c:v>
                </c:pt>
                <c:pt idx="96">
                  <c:v>Equatorial Guinea</c:v>
                </c:pt>
                <c:pt idx="97">
                  <c:v>Fiji</c:v>
                </c:pt>
                <c:pt idx="98">
                  <c:v>Gabon</c:v>
                </c:pt>
                <c:pt idx="99">
                  <c:v>Georgia</c:v>
                </c:pt>
                <c:pt idx="100">
                  <c:v>Grenada</c:v>
                </c:pt>
                <c:pt idx="101">
                  <c:v>Guatemala</c:v>
                </c:pt>
                <c:pt idx="102">
                  <c:v>Guyana</c:v>
                </c:pt>
                <c:pt idx="103">
                  <c:v>Indonesia</c:v>
                </c:pt>
                <c:pt idx="104">
                  <c:v>#REF!</c:v>
                </c:pt>
                <c:pt idx="105">
                  <c:v>Iran</c:v>
                </c:pt>
                <c:pt idx="106">
                  <c:v>Iraq</c:v>
                </c:pt>
                <c:pt idx="107">
                  <c:v>Jamaica</c:v>
                </c:pt>
                <c:pt idx="108">
                  <c:v>Jordan</c:v>
                </c:pt>
                <c:pt idx="109">
                  <c:v>Kazakhstan</c:v>
                </c:pt>
                <c:pt idx="110">
                  <c:v>#REF!</c:v>
                </c:pt>
                <c:pt idx="111">
                  <c:v>Lebanon</c:v>
                </c:pt>
                <c:pt idx="112">
                  <c:v>Libya</c:v>
                </c:pt>
                <c:pt idx="113">
                  <c:v>Malaysia</c:v>
                </c:pt>
                <c:pt idx="114">
                  <c:v>Maldives</c:v>
                </c:pt>
                <c:pt idx="115">
                  <c:v>Marshall Islands</c:v>
                </c:pt>
                <c:pt idx="116">
                  <c:v>Mexico</c:v>
                </c:pt>
                <c:pt idx="117">
                  <c:v>Montenegro</c:v>
                </c:pt>
                <c:pt idx="118">
                  <c:v>Namibia</c:v>
                </c:pt>
                <c:pt idx="119">
                  <c:v>North Macedonia</c:v>
                </c:pt>
                <c:pt idx="120">
                  <c:v>Paraguay</c:v>
                </c:pt>
                <c:pt idx="121">
                  <c:v>Peru</c:v>
                </c:pt>
                <c:pt idx="122">
                  <c:v>Russian Federation</c:v>
                </c:pt>
                <c:pt idx="123">
                  <c:v>Saint Lucia</c:v>
                </c:pt>
                <c:pt idx="124">
                  <c:v>Saint Vincent and the Grenadines</c:v>
                </c:pt>
                <c:pt idx="125">
                  <c:v>Samoa</c:v>
                </c:pt>
                <c:pt idx="126">
                  <c:v>Serbia</c:v>
                </c:pt>
                <c:pt idx="127">
                  <c:v>South Africa</c:v>
                </c:pt>
                <c:pt idx="128">
                  <c:v>Suriname</c:v>
                </c:pt>
                <c:pt idx="129">
                  <c:v>Thailand</c:v>
                </c:pt>
                <c:pt idx="130">
                  <c:v>Tonga</c:v>
                </c:pt>
                <c:pt idx="131">
                  <c:v>Turkey</c:v>
                </c:pt>
                <c:pt idx="132">
                  <c:v>Turkmenistan</c:v>
                </c:pt>
                <c:pt idx="133">
                  <c:v>Tuvalu</c:v>
                </c:pt>
                <c:pt idx="134">
                  <c:v>Venezuela (Bolivarian Republic of)</c:v>
                </c:pt>
              </c:strCache>
            </c:strRef>
          </c:cat>
          <c:val>
            <c:numRef>
              <c:f>'Figure - Ratio High Risk'!$E$2:$E$136</c:f>
              <c:numCache>
                <c:formatCode>General</c:formatCode>
                <c:ptCount val="13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0.292447491990941</c:v>
                </c:pt>
                <c:pt idx="30">
                  <c:v>0.38979818612599887</c:v>
                </c:pt>
                <c:pt idx="31">
                  <c:v>1.1900469240141249</c:v>
                </c:pt>
                <c:pt idx="32">
                  <c:v>0.55171700631987652</c:v>
                </c:pt>
                <c:pt idx="33">
                  <c:v>0.60198684516611611</c:v>
                </c:pt>
                <c:pt idx="34">
                  <c:v>0.53915086950774027</c:v>
                </c:pt>
                <c:pt idx="35">
                  <c:v>2.3556435961500282</c:v>
                </c:pt>
                <c:pt idx="36">
                  <c:v>1.31236088255521</c:v>
                </c:pt>
                <c:pt idx="37">
                  <c:v>0.75330262594526376</c:v>
                </c:pt>
                <c:pt idx="38">
                  <c:v>0.49907778494816546</c:v>
                </c:pt>
                <c:pt idx="39">
                  <c:v>0.49426268397171735</c:v>
                </c:pt>
                <c:pt idx="40">
                  <c:v>0.30305602521602359</c:v>
                </c:pt>
                <c:pt idx="41">
                  <c:v>0.40674935041974258</c:v>
                </c:pt>
                <c:pt idx="42">
                  <c:v>2.2593328441781666</c:v>
                </c:pt>
                <c:pt idx="43">
                  <c:v>0.39868268325617551</c:v>
                </c:pt>
                <c:pt idx="44">
                  <c:v>0.17045265811971619</c:v>
                </c:pt>
                <c:pt idx="45">
                  <c:v>0.49941232158603366</c:v>
                </c:pt>
                <c:pt idx="46">
                  <c:v>0.35688267192633771</c:v>
                </c:pt>
                <c:pt idx="47">
                  <c:v>3.8885430855713818</c:v>
                </c:pt>
                <c:pt idx="48">
                  <c:v>0.84546307921233654</c:v>
                </c:pt>
                <c:pt idx="49">
                  <c:v>0.74536766856148307</c:v>
                </c:pt>
                <c:pt idx="50">
                  <c:v>1.0293651512861051</c:v>
                </c:pt>
                <c:pt idx="51">
                  <c:v>0.50929245925030664</c:v>
                </c:pt>
                <c:pt idx="52">
                  <c:v>2.3432159090162399</c:v>
                </c:pt>
                <c:pt idx="53">
                  <c:v>0.42266614064082297</c:v>
                </c:pt>
                <c:pt idx="54">
                  <c:v>7.6369363146845851E-2</c:v>
                </c:pt>
                <c:pt idx="55">
                  <c:v>0.93714019436201579</c:v>
                </c:pt>
                <c:pt idx="56">
                  <c:v>2.5019005934558547</c:v>
                </c:pt>
                <c:pt idx="57">
                  <c:v>0.96866599447643853</c:v>
                </c:pt>
                <c:pt idx="58">
                  <c:v>0.94355025337183518</c:v>
                </c:pt>
                <c:pt idx="59">
                  <c:v>0.29484968032390929</c:v>
                </c:pt>
                <c:pt idx="60">
                  <c:v>0.80033586343641672</c:v>
                </c:pt>
                <c:pt idx="61">
                  <c:v>0.8470966588482981</c:v>
                </c:pt>
                <c:pt idx="62">
                  <c:v>2.561231620558579</c:v>
                </c:pt>
                <c:pt idx="63">
                  <c:v>0.55241118727507244</c:v>
                </c:pt>
                <c:pt idx="64">
                  <c:v>3.2465687225177304</c:v>
                </c:pt>
                <c:pt idx="65">
                  <c:v>0.22285900176522366</c:v>
                </c:pt>
                <c:pt idx="66">
                  <c:v>0.17691579247186479</c:v>
                </c:pt>
                <c:pt idx="67">
                  <c:v>0.43882815050239909</c:v>
                </c:pt>
                <c:pt idx="68">
                  <c:v>3.0750880119669106</c:v>
                </c:pt>
                <c:pt idx="69">
                  <c:v>0.2807299876131979</c:v>
                </c:pt>
                <c:pt idx="70">
                  <c:v>2.9483301727281095</c:v>
                </c:pt>
                <c:pt idx="71">
                  <c:v>5.2974794877973403</c:v>
                </c:pt>
                <c:pt idx="72">
                  <c:v>0.44436269889617702</c:v>
                </c:pt>
                <c:pt idx="73">
                  <c:v>1.0214257380247036</c:v>
                </c:pt>
                <c:pt idx="74">
                  <c:v>3.0142619348427524</c:v>
                </c:pt>
                <c:pt idx="75">
                  <c:v>4.1230890322877682</c:v>
                </c:pt>
                <c:pt idx="76">
                  <c:v>0.29011343176319393</c:v>
                </c:pt>
                <c:pt idx="77">
                  <c:v>0.25929076749238616</c:v>
                </c:pt>
                <c:pt idx="78">
                  <c:v>0.35103486084001068</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numCache>
            </c:numRef>
          </c:val>
          <c:extLst>
            <c:ext xmlns:c16="http://schemas.microsoft.com/office/drawing/2014/chart" uri="{C3380CC4-5D6E-409C-BE32-E72D297353CC}">
              <c16:uniqueId val="{00000001-C3D4-294D-B06B-FB98DBE28B09}"/>
            </c:ext>
          </c:extLst>
        </c:ser>
        <c:ser>
          <c:idx val="2"/>
          <c:order val="2"/>
          <c:tx>
            <c:strRef>
              <c:f>'Figure - Ratio High Risk'!$F$1</c:f>
              <c:strCache>
                <c:ptCount val="1"/>
                <c:pt idx="0">
                  <c:v>Upper Middle Income</c:v>
                </c:pt>
              </c:strCache>
            </c:strRef>
          </c:tx>
          <c:spPr>
            <a:solidFill>
              <a:schemeClr val="accent3"/>
            </a:solidFill>
            <a:ln>
              <a:noFill/>
            </a:ln>
            <a:effectLst/>
          </c:spPr>
          <c:invertIfNegative val="0"/>
          <c:cat>
            <c:strRef>
              <c:f>'Figure - Ratio High Risk'!$A$2:$A$136</c:f>
              <c:strCache>
                <c:ptCount val="135"/>
                <c:pt idx="0">
                  <c:v>Afghanistan</c:v>
                </c:pt>
                <c:pt idx="1">
                  <c:v>Burkina Faso</c:v>
                </c:pt>
                <c:pt idx="2">
                  <c:v>Burundi</c:v>
                </c:pt>
                <c:pt idx="3">
                  <c:v>Central African Republic</c:v>
                </c:pt>
                <c:pt idx="4">
                  <c:v>Chad</c:v>
                </c:pt>
                <c:pt idx="5">
                  <c:v>Dem. People's Republic of Korea</c:v>
                </c:pt>
                <c:pt idx="6">
                  <c:v>Democratic Republic of the Congo</c:v>
                </c:pt>
                <c:pt idx="7">
                  <c:v>Eritrea</c:v>
                </c:pt>
                <c:pt idx="8">
                  <c:v>Ethiopia</c:v>
                </c:pt>
                <c:pt idx="9">
                  <c:v>Gambia</c:v>
                </c:pt>
                <c:pt idx="10">
                  <c:v>Guinea</c:v>
                </c:pt>
                <c:pt idx="11">
                  <c:v>Guinea-Bissau</c:v>
                </c:pt>
                <c:pt idx="12">
                  <c:v>Haiti</c:v>
                </c:pt>
                <c:pt idx="13">
                  <c:v>Liberia</c:v>
                </c:pt>
                <c:pt idx="14">
                  <c:v>Madagascar</c:v>
                </c:pt>
                <c:pt idx="15">
                  <c:v>Malawi</c:v>
                </c:pt>
                <c:pt idx="16">
                  <c:v>Mali</c:v>
                </c:pt>
                <c:pt idx="17">
                  <c:v>Mozambique</c:v>
                </c:pt>
                <c:pt idx="18">
                  <c:v>Niger</c:v>
                </c:pt>
                <c:pt idx="19">
                  <c:v>Rwanda</c:v>
                </c:pt>
                <c:pt idx="20">
                  <c:v>Sierra Leone</c:v>
                </c:pt>
                <c:pt idx="21">
                  <c:v>Somalia</c:v>
                </c:pt>
                <c:pt idx="22">
                  <c:v>South Sudan</c:v>
                </c:pt>
                <c:pt idx="23">
                  <c:v>Sudan</c:v>
                </c:pt>
                <c:pt idx="24">
                  <c:v>Syrian Arab Republic</c:v>
                </c:pt>
                <c:pt idx="25">
                  <c:v>Tajikistan</c:v>
                </c:pt>
                <c:pt idx="26">
                  <c:v>Togo</c:v>
                </c:pt>
                <c:pt idx="27">
                  <c:v>Uganda</c:v>
                </c:pt>
                <c:pt idx="28">
                  <c:v>Yemen</c:v>
                </c:pt>
                <c:pt idx="29">
                  <c:v>Algeria</c:v>
                </c:pt>
                <c:pt idx="30">
                  <c:v>Angola</c:v>
                </c:pt>
                <c:pt idx="31">
                  <c:v>Bangladesh</c:v>
                </c:pt>
                <c:pt idx="32">
                  <c:v>Benin</c:v>
                </c:pt>
                <c:pt idx="33">
                  <c:v>Bhutan</c:v>
                </c:pt>
                <c:pt idx="34">
                  <c:v>Bolivia</c:v>
                </c:pt>
                <c:pt idx="35">
                  <c:v>Cabo Verde</c:v>
                </c:pt>
                <c:pt idx="36">
                  <c:v>Cambodia</c:v>
                </c:pt>
                <c:pt idx="37">
                  <c:v>Cameroon</c:v>
                </c:pt>
                <c:pt idx="38">
                  <c:v>Comoros</c:v>
                </c:pt>
                <c:pt idx="39">
                  <c:v>Congo</c:v>
                </c:pt>
                <c:pt idx="40">
                  <c:v>Côte d'Ivoire</c:v>
                </c:pt>
                <c:pt idx="41">
                  <c:v>Djibouti</c:v>
                </c:pt>
                <c:pt idx="42">
                  <c:v>Egypt</c:v>
                </c:pt>
                <c:pt idx="43">
                  <c:v>El Salvador</c:v>
                </c:pt>
                <c:pt idx="44">
                  <c:v>Eswatini</c:v>
                </c:pt>
                <c:pt idx="45">
                  <c:v>Ghana</c:v>
                </c:pt>
                <c:pt idx="46">
                  <c:v>Honduras</c:v>
                </c:pt>
                <c:pt idx="47">
                  <c:v>India</c:v>
                </c:pt>
                <c:pt idx="48">
                  <c:v>Kenya</c:v>
                </c:pt>
                <c:pt idx="49">
                  <c:v>Kiribati</c:v>
                </c:pt>
                <c:pt idx="50">
                  <c:v>Kyrgyzstan</c:v>
                </c:pt>
                <c:pt idx="51">
                  <c:v>Lao People's Democratic Republic</c:v>
                </c:pt>
                <c:pt idx="52">
                  <c:v>Lesotho</c:v>
                </c:pt>
                <c:pt idx="53">
                  <c:v>Mauritania</c:v>
                </c:pt>
                <c:pt idx="54">
                  <c:v>Micronesia (Fed. States of)</c:v>
                </c:pt>
                <c:pt idx="55">
                  <c:v>Mongolia</c:v>
                </c:pt>
                <c:pt idx="56">
                  <c:v>Morocco</c:v>
                </c:pt>
                <c:pt idx="57">
                  <c:v>Myanmar</c:v>
                </c:pt>
                <c:pt idx="58">
                  <c:v>Nepal</c:v>
                </c:pt>
                <c:pt idx="59">
                  <c:v>Nicaragua</c:v>
                </c:pt>
                <c:pt idx="60">
                  <c:v>Nigeria</c:v>
                </c:pt>
                <c:pt idx="61">
                  <c:v>Pakistan</c:v>
                </c:pt>
                <c:pt idx="62">
                  <c:v>Papua New Guinea</c:v>
                </c:pt>
                <c:pt idx="63">
                  <c:v>Philippines</c:v>
                </c:pt>
                <c:pt idx="64">
                  <c:v>Republic of Moldova</c:v>
                </c:pt>
                <c:pt idx="65">
                  <c:v>Sao Tome and Principe</c:v>
                </c:pt>
                <c:pt idx="66">
                  <c:v>Senegal</c:v>
                </c:pt>
                <c:pt idx="67">
                  <c:v>Solomon Islands</c:v>
                </c:pt>
                <c:pt idx="68">
                  <c:v>Sri Lanka</c:v>
                </c:pt>
                <c:pt idx="69">
                  <c:v>Timor-Leste</c:v>
                </c:pt>
                <c:pt idx="70">
                  <c:v>Tunisia</c:v>
                </c:pt>
                <c:pt idx="71">
                  <c:v>Ukraine</c:v>
                </c:pt>
                <c:pt idx="72">
                  <c:v>United Republic of Tanzania</c:v>
                </c:pt>
                <c:pt idx="73">
                  <c:v>Uzbekistan</c:v>
                </c:pt>
                <c:pt idx="74">
                  <c:v>Vanuatu</c:v>
                </c:pt>
                <c:pt idx="75">
                  <c:v>Vietnam</c:v>
                </c:pt>
                <c:pt idx="76">
                  <c:v>West Bank and Gaza</c:v>
                </c:pt>
                <c:pt idx="77">
                  <c:v>Zambia</c:v>
                </c:pt>
                <c:pt idx="78">
                  <c:v>Zimbabwe</c:v>
                </c:pt>
                <c:pt idx="79">
                  <c:v>Albania</c:v>
                </c:pt>
                <c:pt idx="80">
                  <c:v>#REF!</c:v>
                </c:pt>
                <c:pt idx="81">
                  <c:v>Argentina</c:v>
                </c:pt>
                <c:pt idx="82">
                  <c:v>Armenia</c:v>
                </c:pt>
                <c:pt idx="83">
                  <c:v>Azerbaijan</c:v>
                </c:pt>
                <c:pt idx="84">
                  <c:v>Belarus</c:v>
                </c:pt>
                <c:pt idx="85">
                  <c:v>Belize</c:v>
                </c:pt>
                <c:pt idx="86">
                  <c:v>Bosnia and Herzegovina</c:v>
                </c:pt>
                <c:pt idx="87">
                  <c:v>Botswana</c:v>
                </c:pt>
                <c:pt idx="88">
                  <c:v>Brazil</c:v>
                </c:pt>
                <c:pt idx="89">
                  <c:v>Bulgaria</c:v>
                </c:pt>
                <c:pt idx="90">
                  <c:v>China</c:v>
                </c:pt>
                <c:pt idx="91">
                  <c:v>Colombia</c:v>
                </c:pt>
                <c:pt idx="92">
                  <c:v>Costa Rica</c:v>
                </c:pt>
                <c:pt idx="93">
                  <c:v>Cuba</c:v>
                </c:pt>
                <c:pt idx="94">
                  <c:v>Dominica</c:v>
                </c:pt>
                <c:pt idx="95">
                  <c:v>Ecuador</c:v>
                </c:pt>
                <c:pt idx="96">
                  <c:v>Equatorial Guinea</c:v>
                </c:pt>
                <c:pt idx="97">
                  <c:v>Fiji</c:v>
                </c:pt>
                <c:pt idx="98">
                  <c:v>Gabon</c:v>
                </c:pt>
                <c:pt idx="99">
                  <c:v>Georgia</c:v>
                </c:pt>
                <c:pt idx="100">
                  <c:v>Grenada</c:v>
                </c:pt>
                <c:pt idx="101">
                  <c:v>Guatemala</c:v>
                </c:pt>
                <c:pt idx="102">
                  <c:v>Guyana</c:v>
                </c:pt>
                <c:pt idx="103">
                  <c:v>Indonesia</c:v>
                </c:pt>
                <c:pt idx="104">
                  <c:v>#REF!</c:v>
                </c:pt>
                <c:pt idx="105">
                  <c:v>Iran</c:v>
                </c:pt>
                <c:pt idx="106">
                  <c:v>Iraq</c:v>
                </c:pt>
                <c:pt idx="107">
                  <c:v>Jamaica</c:v>
                </c:pt>
                <c:pt idx="108">
                  <c:v>Jordan</c:v>
                </c:pt>
                <c:pt idx="109">
                  <c:v>Kazakhstan</c:v>
                </c:pt>
                <c:pt idx="110">
                  <c:v>#REF!</c:v>
                </c:pt>
                <c:pt idx="111">
                  <c:v>Lebanon</c:v>
                </c:pt>
                <c:pt idx="112">
                  <c:v>Libya</c:v>
                </c:pt>
                <c:pt idx="113">
                  <c:v>Malaysia</c:v>
                </c:pt>
                <c:pt idx="114">
                  <c:v>Maldives</c:v>
                </c:pt>
                <c:pt idx="115">
                  <c:v>Marshall Islands</c:v>
                </c:pt>
                <c:pt idx="116">
                  <c:v>Mexico</c:v>
                </c:pt>
                <c:pt idx="117">
                  <c:v>Montenegro</c:v>
                </c:pt>
                <c:pt idx="118">
                  <c:v>Namibia</c:v>
                </c:pt>
                <c:pt idx="119">
                  <c:v>North Macedonia</c:v>
                </c:pt>
                <c:pt idx="120">
                  <c:v>Paraguay</c:v>
                </c:pt>
                <c:pt idx="121">
                  <c:v>Peru</c:v>
                </c:pt>
                <c:pt idx="122">
                  <c:v>Russian Federation</c:v>
                </c:pt>
                <c:pt idx="123">
                  <c:v>Saint Lucia</c:v>
                </c:pt>
                <c:pt idx="124">
                  <c:v>Saint Vincent and the Grenadines</c:v>
                </c:pt>
                <c:pt idx="125">
                  <c:v>Samoa</c:v>
                </c:pt>
                <c:pt idx="126">
                  <c:v>Serbia</c:v>
                </c:pt>
                <c:pt idx="127">
                  <c:v>South Africa</c:v>
                </c:pt>
                <c:pt idx="128">
                  <c:v>Suriname</c:v>
                </c:pt>
                <c:pt idx="129">
                  <c:v>Thailand</c:v>
                </c:pt>
                <c:pt idx="130">
                  <c:v>Tonga</c:v>
                </c:pt>
                <c:pt idx="131">
                  <c:v>Turkey</c:v>
                </c:pt>
                <c:pt idx="132">
                  <c:v>Turkmenistan</c:v>
                </c:pt>
                <c:pt idx="133">
                  <c:v>Tuvalu</c:v>
                </c:pt>
                <c:pt idx="134">
                  <c:v>Venezuela (Bolivarian Republic of)</c:v>
                </c:pt>
              </c:strCache>
            </c:strRef>
          </c:cat>
          <c:val>
            <c:numRef>
              <c:f>'Figure - Ratio High Risk'!$F$2:$F$136</c:f>
              <c:numCache>
                <c:formatCode>General</c:formatCode>
                <c:ptCount val="13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1.9292235263526611</c:v>
                </c:pt>
                <c:pt idx="80">
                  <c:v>0</c:v>
                </c:pt>
                <c:pt idx="81">
                  <c:v>0.20751569722205776</c:v>
                </c:pt>
                <c:pt idx="82">
                  <c:v>1.465921617981351</c:v>
                </c:pt>
                <c:pt idx="83">
                  <c:v>4.4711674187765258</c:v>
                </c:pt>
                <c:pt idx="84">
                  <c:v>1.503752695872675</c:v>
                </c:pt>
                <c:pt idx="85">
                  <c:v>1.654166875822261</c:v>
                </c:pt>
                <c:pt idx="86">
                  <c:v>1.7252057851189524</c:v>
                </c:pt>
                <c:pt idx="87">
                  <c:v>0.49415147366540296</c:v>
                </c:pt>
                <c:pt idx="88">
                  <c:v>0.15237719783933984</c:v>
                </c:pt>
                <c:pt idx="89">
                  <c:v>0.75809084492957246</c:v>
                </c:pt>
                <c:pt idx="90">
                  <c:v>3.2359092422176801</c:v>
                </c:pt>
                <c:pt idx="91">
                  <c:v>0.40430335526095834</c:v>
                </c:pt>
                <c:pt idx="92">
                  <c:v>0.33832278617488398</c:v>
                </c:pt>
                <c:pt idx="93">
                  <c:v>0.57080794566732795</c:v>
                </c:pt>
                <c:pt idx="94">
                  <c:v>1.196322808795053</c:v>
                </c:pt>
                <c:pt idx="95">
                  <c:v>0.5676640861123774</c:v>
                </c:pt>
                <c:pt idx="96">
                  <c:v>1.2110557423314547</c:v>
                </c:pt>
                <c:pt idx="97">
                  <c:v>0.61184283912949744</c:v>
                </c:pt>
                <c:pt idx="98">
                  <c:v>1.7978106002339795</c:v>
                </c:pt>
                <c:pt idx="99">
                  <c:v>1.2202358072385191</c:v>
                </c:pt>
                <c:pt idx="100">
                  <c:v>1.1568724329988642</c:v>
                </c:pt>
                <c:pt idx="101">
                  <c:v>0.37996855994897866</c:v>
                </c:pt>
                <c:pt idx="102">
                  <c:v>1.0618707250288335</c:v>
                </c:pt>
                <c:pt idx="103">
                  <c:v>2.8085771742659884</c:v>
                </c:pt>
                <c:pt idx="104">
                  <c:v>0</c:v>
                </c:pt>
                <c:pt idx="105">
                  <c:v>2.0838077198664391</c:v>
                </c:pt>
                <c:pt idx="106">
                  <c:v>0.11960864832224465</c:v>
                </c:pt>
                <c:pt idx="107">
                  <c:v>2.2996521186731758</c:v>
                </c:pt>
                <c:pt idx="108">
                  <c:v>0.28348715017527965</c:v>
                </c:pt>
                <c:pt idx="109">
                  <c:v>0.3442129267295479</c:v>
                </c:pt>
                <c:pt idx="110">
                  <c:v>0</c:v>
                </c:pt>
                <c:pt idx="111">
                  <c:v>0.40168999906295316</c:v>
                </c:pt>
                <c:pt idx="112">
                  <c:v>0.4030797731564022</c:v>
                </c:pt>
                <c:pt idx="113">
                  <c:v>0.65631242690614566</c:v>
                </c:pt>
                <c:pt idx="114">
                  <c:v>4.1328674117108557</c:v>
                </c:pt>
                <c:pt idx="115">
                  <c:v>9.3729534214860591E-2</c:v>
                </c:pt>
                <c:pt idx="116">
                  <c:v>0.46765316386724243</c:v>
                </c:pt>
                <c:pt idx="117">
                  <c:v>2.008101375639181</c:v>
                </c:pt>
                <c:pt idx="118">
                  <c:v>0.66312457993752605</c:v>
                </c:pt>
                <c:pt idx="119">
                  <c:v>0.82440165029058521</c:v>
                </c:pt>
                <c:pt idx="120">
                  <c:v>0.39176925132165141</c:v>
                </c:pt>
                <c:pt idx="121">
                  <c:v>0.110867742267654</c:v>
                </c:pt>
                <c:pt idx="122">
                  <c:v>0</c:v>
                </c:pt>
                <c:pt idx="123">
                  <c:v>3.0853191394728872</c:v>
                </c:pt>
                <c:pt idx="124">
                  <c:v>2.1107222505120453</c:v>
                </c:pt>
                <c:pt idx="125">
                  <c:v>1.2781021313245058</c:v>
                </c:pt>
                <c:pt idx="126">
                  <c:v>0</c:v>
                </c:pt>
                <c:pt idx="127">
                  <c:v>0.40004608344958315</c:v>
                </c:pt>
                <c:pt idx="128">
                  <c:v>2.4031582825601268</c:v>
                </c:pt>
                <c:pt idx="129">
                  <c:v>1.388346844188286</c:v>
                </c:pt>
                <c:pt idx="130">
                  <c:v>3.8367559410504946</c:v>
                </c:pt>
                <c:pt idx="131">
                  <c:v>0.42802096877128842</c:v>
                </c:pt>
                <c:pt idx="132">
                  <c:v>1.1155711560203059</c:v>
                </c:pt>
                <c:pt idx="133">
                  <c:v>2.5296368111811525</c:v>
                </c:pt>
                <c:pt idx="134">
                  <c:v>0.53081360255142218</c:v>
                </c:pt>
              </c:numCache>
            </c:numRef>
          </c:val>
          <c:extLst>
            <c:ext xmlns:c16="http://schemas.microsoft.com/office/drawing/2014/chart" uri="{C3380CC4-5D6E-409C-BE32-E72D297353CC}">
              <c16:uniqueId val="{00000002-C3D4-294D-B06B-FB98DBE28B09}"/>
            </c:ext>
          </c:extLst>
        </c:ser>
        <c:dLbls>
          <c:showLegendKey val="0"/>
          <c:showVal val="0"/>
          <c:showCatName val="0"/>
          <c:showSerName val="0"/>
          <c:showPercent val="0"/>
          <c:showBubbleSize val="0"/>
        </c:dLbls>
        <c:gapWidth val="219"/>
        <c:axId val="930577936"/>
        <c:axId val="930418768"/>
      </c:barChart>
      <c:catAx>
        <c:axId val="930577936"/>
        <c:scaling>
          <c:orientation val="maxMin"/>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418768"/>
        <c:crosses val="autoZero"/>
        <c:auto val="1"/>
        <c:lblAlgn val="ctr"/>
        <c:lblOffset val="100"/>
        <c:noMultiLvlLbl val="0"/>
      </c:catAx>
      <c:valAx>
        <c:axId val="930418768"/>
        <c:scaling>
          <c:logBase val="10"/>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577936"/>
        <c:crosses val="max"/>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'Figure - Ratio Herd Immunity'!$D$1</c:f>
              <c:strCache>
                <c:ptCount val="1"/>
                <c:pt idx="0">
                  <c:v>Low Income</c:v>
                </c:pt>
              </c:strCache>
            </c:strRef>
          </c:tx>
          <c:spPr>
            <a:solidFill>
              <a:schemeClr val="accent1"/>
            </a:solidFill>
            <a:ln>
              <a:noFill/>
            </a:ln>
            <a:effectLst/>
          </c:spPr>
          <c:invertIfNegative val="0"/>
          <c:cat>
            <c:strRef>
              <c:f>'Figure - Ratio Herd Immunity'!$A$2:$A$131</c:f>
              <c:strCache>
                <c:ptCount val="130"/>
                <c:pt idx="0">
                  <c:v>Afghanistan</c:v>
                </c:pt>
                <c:pt idx="1">
                  <c:v>Burkina Faso</c:v>
                </c:pt>
                <c:pt idx="2">
                  <c:v>Burundi</c:v>
                </c:pt>
                <c:pt idx="3">
                  <c:v>Central African Republic</c:v>
                </c:pt>
                <c:pt idx="4">
                  <c:v>Chad</c:v>
                </c:pt>
                <c:pt idx="5">
                  <c:v>Dem. People's Republic of Korea</c:v>
                </c:pt>
                <c:pt idx="6">
                  <c:v>Democratic Republic of the Congo</c:v>
                </c:pt>
                <c:pt idx="7">
                  <c:v>Eritrea</c:v>
                </c:pt>
                <c:pt idx="8">
                  <c:v>Ethiopia</c:v>
                </c:pt>
                <c:pt idx="9">
                  <c:v>Gambia</c:v>
                </c:pt>
                <c:pt idx="10">
                  <c:v>Guinea</c:v>
                </c:pt>
                <c:pt idx="11">
                  <c:v>Guinea-Bissau</c:v>
                </c:pt>
                <c:pt idx="12">
                  <c:v>Haiti</c:v>
                </c:pt>
                <c:pt idx="13">
                  <c:v>Liberia</c:v>
                </c:pt>
                <c:pt idx="14">
                  <c:v>Madagascar</c:v>
                </c:pt>
                <c:pt idx="15">
                  <c:v>Malawi</c:v>
                </c:pt>
                <c:pt idx="16">
                  <c:v>Mali</c:v>
                </c:pt>
                <c:pt idx="17">
                  <c:v>Mozambique</c:v>
                </c:pt>
                <c:pt idx="18">
                  <c:v>Niger</c:v>
                </c:pt>
                <c:pt idx="19">
                  <c:v>Rwanda</c:v>
                </c:pt>
                <c:pt idx="20">
                  <c:v>Sierra Leone</c:v>
                </c:pt>
                <c:pt idx="21">
                  <c:v>Somalia</c:v>
                </c:pt>
                <c:pt idx="22">
                  <c:v>South Sudan</c:v>
                </c:pt>
                <c:pt idx="23">
                  <c:v>Sudan</c:v>
                </c:pt>
                <c:pt idx="24">
                  <c:v>Syrian Arab Republic</c:v>
                </c:pt>
                <c:pt idx="25">
                  <c:v>Tajikistan</c:v>
                </c:pt>
                <c:pt idx="26">
                  <c:v>Togo</c:v>
                </c:pt>
                <c:pt idx="27">
                  <c:v>Uganda</c:v>
                </c:pt>
                <c:pt idx="28">
                  <c:v>Yemen</c:v>
                </c:pt>
                <c:pt idx="29">
                  <c:v>Algeria</c:v>
                </c:pt>
                <c:pt idx="30">
                  <c:v>Angola</c:v>
                </c:pt>
                <c:pt idx="31">
                  <c:v>Bangladesh</c:v>
                </c:pt>
                <c:pt idx="32">
                  <c:v>Benin</c:v>
                </c:pt>
                <c:pt idx="33">
                  <c:v>Bhutan</c:v>
                </c:pt>
                <c:pt idx="34">
                  <c:v>Bolivia</c:v>
                </c:pt>
                <c:pt idx="35">
                  <c:v>Cabo Verde</c:v>
                </c:pt>
                <c:pt idx="36">
                  <c:v>Cambodia</c:v>
                </c:pt>
                <c:pt idx="37">
                  <c:v>Cameroon</c:v>
                </c:pt>
                <c:pt idx="38">
                  <c:v>Comoros</c:v>
                </c:pt>
                <c:pt idx="39">
                  <c:v>Congo</c:v>
                </c:pt>
                <c:pt idx="40">
                  <c:v>Côte d'Ivoire</c:v>
                </c:pt>
                <c:pt idx="41">
                  <c:v>Djibouti</c:v>
                </c:pt>
                <c:pt idx="42">
                  <c:v>Egypt</c:v>
                </c:pt>
                <c:pt idx="43">
                  <c:v>El Salvador</c:v>
                </c:pt>
                <c:pt idx="44">
                  <c:v>Eswatini</c:v>
                </c:pt>
                <c:pt idx="45">
                  <c:v>Ghana</c:v>
                </c:pt>
                <c:pt idx="46">
                  <c:v>Honduras</c:v>
                </c:pt>
                <c:pt idx="47">
                  <c:v>India</c:v>
                </c:pt>
                <c:pt idx="48">
                  <c:v>Kenya</c:v>
                </c:pt>
                <c:pt idx="49">
                  <c:v>Kiribati</c:v>
                </c:pt>
                <c:pt idx="50">
                  <c:v>Kyrgyzstan</c:v>
                </c:pt>
                <c:pt idx="51">
                  <c:v>Lao People's Democratic Republic</c:v>
                </c:pt>
                <c:pt idx="52">
                  <c:v>Lesotho</c:v>
                </c:pt>
                <c:pt idx="53">
                  <c:v>Mauritania</c:v>
                </c:pt>
                <c:pt idx="54">
                  <c:v>Micronesia (Fed. States of)</c:v>
                </c:pt>
                <c:pt idx="55">
                  <c:v>Mongolia</c:v>
                </c:pt>
                <c:pt idx="56">
                  <c:v>Morocco</c:v>
                </c:pt>
                <c:pt idx="57">
                  <c:v>Myanmar</c:v>
                </c:pt>
                <c:pt idx="58">
                  <c:v>Nepal</c:v>
                </c:pt>
                <c:pt idx="59">
                  <c:v>Nicaragua</c:v>
                </c:pt>
                <c:pt idx="60">
                  <c:v>Nigeria</c:v>
                </c:pt>
                <c:pt idx="61">
                  <c:v>Pakistan</c:v>
                </c:pt>
                <c:pt idx="62">
                  <c:v>Papua New Guinea</c:v>
                </c:pt>
                <c:pt idx="63">
                  <c:v>Philippines</c:v>
                </c:pt>
                <c:pt idx="64">
                  <c:v>Republic of Moldova</c:v>
                </c:pt>
                <c:pt idx="65">
                  <c:v>Sao Tome and Principe</c:v>
                </c:pt>
                <c:pt idx="66">
                  <c:v>Senegal</c:v>
                </c:pt>
                <c:pt idx="67">
                  <c:v>Solomon Islands</c:v>
                </c:pt>
                <c:pt idx="68">
                  <c:v>Sri Lanka</c:v>
                </c:pt>
                <c:pt idx="69">
                  <c:v>Timor-Leste</c:v>
                </c:pt>
                <c:pt idx="70">
                  <c:v>Tunisia</c:v>
                </c:pt>
                <c:pt idx="71">
                  <c:v>Ukraine</c:v>
                </c:pt>
                <c:pt idx="72">
                  <c:v>United Republic of Tanzania</c:v>
                </c:pt>
                <c:pt idx="73">
                  <c:v>Uzbekistan</c:v>
                </c:pt>
                <c:pt idx="74">
                  <c:v>Vanuatu</c:v>
                </c:pt>
                <c:pt idx="75">
                  <c:v>Vietnam</c:v>
                </c:pt>
                <c:pt idx="76">
                  <c:v>West Bank and Gaza</c:v>
                </c:pt>
                <c:pt idx="77">
                  <c:v>Zambia</c:v>
                </c:pt>
                <c:pt idx="78">
                  <c:v>Zimbabwe</c:v>
                </c:pt>
                <c:pt idx="79">
                  <c:v>Albania</c:v>
                </c:pt>
                <c:pt idx="80">
                  <c:v>Argentina</c:v>
                </c:pt>
                <c:pt idx="81">
                  <c:v>Armenia</c:v>
                </c:pt>
                <c:pt idx="82">
                  <c:v>Azerbaijan</c:v>
                </c:pt>
                <c:pt idx="83">
                  <c:v>Belarus</c:v>
                </c:pt>
                <c:pt idx="84">
                  <c:v>Belize</c:v>
                </c:pt>
                <c:pt idx="85">
                  <c:v>Bosnia and Herzegovina</c:v>
                </c:pt>
                <c:pt idx="86">
                  <c:v>Botswana</c:v>
                </c:pt>
                <c:pt idx="87">
                  <c:v>Brazil</c:v>
                </c:pt>
                <c:pt idx="88">
                  <c:v>Bulgaria</c:v>
                </c:pt>
                <c:pt idx="89">
                  <c:v>China</c:v>
                </c:pt>
                <c:pt idx="90">
                  <c:v>Colombia</c:v>
                </c:pt>
                <c:pt idx="91">
                  <c:v>Costa Rica</c:v>
                </c:pt>
                <c:pt idx="92">
                  <c:v>Cuba</c:v>
                </c:pt>
                <c:pt idx="93">
                  <c:v>Dominica</c:v>
                </c:pt>
                <c:pt idx="94">
                  <c:v>Ecuador</c:v>
                </c:pt>
                <c:pt idx="95">
                  <c:v>Equatorial Guinea</c:v>
                </c:pt>
                <c:pt idx="96">
                  <c:v>Fiji</c:v>
                </c:pt>
                <c:pt idx="97">
                  <c:v>Gabon</c:v>
                </c:pt>
                <c:pt idx="98">
                  <c:v>Georgia</c:v>
                </c:pt>
                <c:pt idx="99">
                  <c:v>Grenada</c:v>
                </c:pt>
                <c:pt idx="100">
                  <c:v>Guatemala</c:v>
                </c:pt>
                <c:pt idx="101">
                  <c:v>Guyana</c:v>
                </c:pt>
                <c:pt idx="102">
                  <c:v>Indonesia</c:v>
                </c:pt>
                <c:pt idx="103">
                  <c:v>Iran</c:v>
                </c:pt>
                <c:pt idx="104">
                  <c:v>Iraq</c:v>
                </c:pt>
                <c:pt idx="105">
                  <c:v>Jamaica</c:v>
                </c:pt>
                <c:pt idx="106">
                  <c:v>Jordan</c:v>
                </c:pt>
                <c:pt idx="107">
                  <c:v>Kazakhstan</c:v>
                </c:pt>
                <c:pt idx="108">
                  <c:v>Lebanon</c:v>
                </c:pt>
                <c:pt idx="109">
                  <c:v>Libya</c:v>
                </c:pt>
                <c:pt idx="110">
                  <c:v>Malaysia</c:v>
                </c:pt>
                <c:pt idx="111">
                  <c:v>Maldives</c:v>
                </c:pt>
                <c:pt idx="112">
                  <c:v>Marshall Islands</c:v>
                </c:pt>
                <c:pt idx="113">
                  <c:v>Mexico</c:v>
                </c:pt>
                <c:pt idx="114">
                  <c:v>Montenegro</c:v>
                </c:pt>
                <c:pt idx="115">
                  <c:v>Namibia</c:v>
                </c:pt>
                <c:pt idx="116">
                  <c:v>North Macedonia</c:v>
                </c:pt>
                <c:pt idx="117">
                  <c:v>Paraguay</c:v>
                </c:pt>
                <c:pt idx="118">
                  <c:v>Peru</c:v>
                </c:pt>
                <c:pt idx="119">
                  <c:v>Saint Lucia</c:v>
                </c:pt>
                <c:pt idx="120">
                  <c:v>Saint Vincent and the Grenadines</c:v>
                </c:pt>
                <c:pt idx="121">
                  <c:v>Samoa</c:v>
                </c:pt>
                <c:pt idx="122">
                  <c:v>South Africa</c:v>
                </c:pt>
                <c:pt idx="123">
                  <c:v>Suriname</c:v>
                </c:pt>
                <c:pt idx="124">
                  <c:v>Thailand</c:v>
                </c:pt>
                <c:pt idx="125">
                  <c:v>Tonga</c:v>
                </c:pt>
                <c:pt idx="126">
                  <c:v>Turkey</c:v>
                </c:pt>
                <c:pt idx="127">
                  <c:v>Turkmenistan</c:v>
                </c:pt>
                <c:pt idx="128">
                  <c:v>Tuvalu</c:v>
                </c:pt>
                <c:pt idx="129">
                  <c:v>Venezuela (Bolivarian Republic of)</c:v>
                </c:pt>
              </c:strCache>
            </c:strRef>
          </c:cat>
          <c:val>
            <c:numRef>
              <c:f>'Figure - Ratio Herd Immunity'!$D$2:$D$131</c:f>
              <c:numCache>
                <c:formatCode>General</c:formatCode>
                <c:ptCount val="130"/>
                <c:pt idx="0">
                  <c:v>6.0643775845650421</c:v>
                </c:pt>
                <c:pt idx="1">
                  <c:v>6.4441870338946332</c:v>
                </c:pt>
                <c:pt idx="2">
                  <c:v>4.289307392885136</c:v>
                </c:pt>
                <c:pt idx="3">
                  <c:v>8.1243588702434515</c:v>
                </c:pt>
                <c:pt idx="4">
                  <c:v>12.743397857977385</c:v>
                </c:pt>
                <c:pt idx="5">
                  <c:v>44.328413713472315</c:v>
                </c:pt>
                <c:pt idx="6">
                  <c:v>8.4519817744760637</c:v>
                </c:pt>
                <c:pt idx="7">
                  <c:v>14.582801909969007</c:v>
                </c:pt>
                <c:pt idx="8">
                  <c:v>13.197510580770849</c:v>
                </c:pt>
                <c:pt idx="9">
                  <c:v>14.521766884968601</c:v>
                </c:pt>
                <c:pt idx="10">
                  <c:v>8.8944709937123996</c:v>
                </c:pt>
                <c:pt idx="11">
                  <c:v>8.6529972181895207</c:v>
                </c:pt>
                <c:pt idx="12">
                  <c:v>11.914513435546574</c:v>
                </c:pt>
                <c:pt idx="13">
                  <c:v>1.4565610678344967</c:v>
                </c:pt>
                <c:pt idx="14">
                  <c:v>14.462484950580883</c:v>
                </c:pt>
                <c:pt idx="15">
                  <c:v>11.049820468688324</c:v>
                </c:pt>
                <c:pt idx="16">
                  <c:v>3.4309461893343345</c:v>
                </c:pt>
                <c:pt idx="17">
                  <c:v>16.067974827138091</c:v>
                </c:pt>
                <c:pt idx="18">
                  <c:v>10.48028133626957</c:v>
                </c:pt>
                <c:pt idx="19">
                  <c:v>13.616055733334077</c:v>
                </c:pt>
                <c:pt idx="20">
                  <c:v>8.4776159096125632</c:v>
                </c:pt>
                <c:pt idx="21">
                  <c:v>30.153529527438305</c:v>
                </c:pt>
                <c:pt idx="22">
                  <c:v>25.415855938146734</c:v>
                </c:pt>
                <c:pt idx="23">
                  <c:v>4.2335888562022239</c:v>
                </c:pt>
                <c:pt idx="24">
                  <c:v>9.1355106493601355</c:v>
                </c:pt>
                <c:pt idx="25">
                  <c:v>22.960291010802806</c:v>
                </c:pt>
                <c:pt idx="26">
                  <c:v>11.953044016839309</c:v>
                </c:pt>
                <c:pt idx="27">
                  <c:v>6.5111098129489609</c:v>
                </c:pt>
                <c:pt idx="28">
                  <c:v>12.625391105158139</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numCache>
            </c:numRef>
          </c:val>
          <c:extLst>
            <c:ext xmlns:c16="http://schemas.microsoft.com/office/drawing/2014/chart" uri="{C3380CC4-5D6E-409C-BE32-E72D297353CC}">
              <c16:uniqueId val="{00000000-C989-8643-BFF2-3E71C7A7C9B1}"/>
            </c:ext>
          </c:extLst>
        </c:ser>
        <c:ser>
          <c:idx val="1"/>
          <c:order val="1"/>
          <c:tx>
            <c:strRef>
              <c:f>'Figure - Ratio Herd Immunity'!$E$1</c:f>
              <c:strCache>
                <c:ptCount val="1"/>
                <c:pt idx="0">
                  <c:v>Lower Middle Income</c:v>
                </c:pt>
              </c:strCache>
            </c:strRef>
          </c:tx>
          <c:spPr>
            <a:solidFill>
              <a:schemeClr val="accent2"/>
            </a:solidFill>
            <a:ln>
              <a:noFill/>
            </a:ln>
            <a:effectLst/>
          </c:spPr>
          <c:invertIfNegative val="0"/>
          <c:cat>
            <c:strRef>
              <c:f>'Figure - Ratio Herd Immunity'!$A$2:$A$131</c:f>
              <c:strCache>
                <c:ptCount val="130"/>
                <c:pt idx="0">
                  <c:v>Afghanistan</c:v>
                </c:pt>
                <c:pt idx="1">
                  <c:v>Burkina Faso</c:v>
                </c:pt>
                <c:pt idx="2">
                  <c:v>Burundi</c:v>
                </c:pt>
                <c:pt idx="3">
                  <c:v>Central African Republic</c:v>
                </c:pt>
                <c:pt idx="4">
                  <c:v>Chad</c:v>
                </c:pt>
                <c:pt idx="5">
                  <c:v>Dem. People's Republic of Korea</c:v>
                </c:pt>
                <c:pt idx="6">
                  <c:v>Democratic Republic of the Congo</c:v>
                </c:pt>
                <c:pt idx="7">
                  <c:v>Eritrea</c:v>
                </c:pt>
                <c:pt idx="8">
                  <c:v>Ethiopia</c:v>
                </c:pt>
                <c:pt idx="9">
                  <c:v>Gambia</c:v>
                </c:pt>
                <c:pt idx="10">
                  <c:v>Guinea</c:v>
                </c:pt>
                <c:pt idx="11">
                  <c:v>Guinea-Bissau</c:v>
                </c:pt>
                <c:pt idx="12">
                  <c:v>Haiti</c:v>
                </c:pt>
                <c:pt idx="13">
                  <c:v>Liberia</c:v>
                </c:pt>
                <c:pt idx="14">
                  <c:v>Madagascar</c:v>
                </c:pt>
                <c:pt idx="15">
                  <c:v>Malawi</c:v>
                </c:pt>
                <c:pt idx="16">
                  <c:v>Mali</c:v>
                </c:pt>
                <c:pt idx="17">
                  <c:v>Mozambique</c:v>
                </c:pt>
                <c:pt idx="18">
                  <c:v>Niger</c:v>
                </c:pt>
                <c:pt idx="19">
                  <c:v>Rwanda</c:v>
                </c:pt>
                <c:pt idx="20">
                  <c:v>Sierra Leone</c:v>
                </c:pt>
                <c:pt idx="21">
                  <c:v>Somalia</c:v>
                </c:pt>
                <c:pt idx="22">
                  <c:v>South Sudan</c:v>
                </c:pt>
                <c:pt idx="23">
                  <c:v>Sudan</c:v>
                </c:pt>
                <c:pt idx="24">
                  <c:v>Syrian Arab Republic</c:v>
                </c:pt>
                <c:pt idx="25">
                  <c:v>Tajikistan</c:v>
                </c:pt>
                <c:pt idx="26">
                  <c:v>Togo</c:v>
                </c:pt>
                <c:pt idx="27">
                  <c:v>Uganda</c:v>
                </c:pt>
                <c:pt idx="28">
                  <c:v>Yemen</c:v>
                </c:pt>
                <c:pt idx="29">
                  <c:v>Algeria</c:v>
                </c:pt>
                <c:pt idx="30">
                  <c:v>Angola</c:v>
                </c:pt>
                <c:pt idx="31">
                  <c:v>Bangladesh</c:v>
                </c:pt>
                <c:pt idx="32">
                  <c:v>Benin</c:v>
                </c:pt>
                <c:pt idx="33">
                  <c:v>Bhutan</c:v>
                </c:pt>
                <c:pt idx="34">
                  <c:v>Bolivia</c:v>
                </c:pt>
                <c:pt idx="35">
                  <c:v>Cabo Verde</c:v>
                </c:pt>
                <c:pt idx="36">
                  <c:v>Cambodia</c:v>
                </c:pt>
                <c:pt idx="37">
                  <c:v>Cameroon</c:v>
                </c:pt>
                <c:pt idx="38">
                  <c:v>Comoros</c:v>
                </c:pt>
                <c:pt idx="39">
                  <c:v>Congo</c:v>
                </c:pt>
                <c:pt idx="40">
                  <c:v>Côte d'Ivoire</c:v>
                </c:pt>
                <c:pt idx="41">
                  <c:v>Djibouti</c:v>
                </c:pt>
                <c:pt idx="42">
                  <c:v>Egypt</c:v>
                </c:pt>
                <c:pt idx="43">
                  <c:v>El Salvador</c:v>
                </c:pt>
                <c:pt idx="44">
                  <c:v>Eswatini</c:v>
                </c:pt>
                <c:pt idx="45">
                  <c:v>Ghana</c:v>
                </c:pt>
                <c:pt idx="46">
                  <c:v>Honduras</c:v>
                </c:pt>
                <c:pt idx="47">
                  <c:v>India</c:v>
                </c:pt>
                <c:pt idx="48">
                  <c:v>Kenya</c:v>
                </c:pt>
                <c:pt idx="49">
                  <c:v>Kiribati</c:v>
                </c:pt>
                <c:pt idx="50">
                  <c:v>Kyrgyzstan</c:v>
                </c:pt>
                <c:pt idx="51">
                  <c:v>Lao People's Democratic Republic</c:v>
                </c:pt>
                <c:pt idx="52">
                  <c:v>Lesotho</c:v>
                </c:pt>
                <c:pt idx="53">
                  <c:v>Mauritania</c:v>
                </c:pt>
                <c:pt idx="54">
                  <c:v>Micronesia (Fed. States of)</c:v>
                </c:pt>
                <c:pt idx="55">
                  <c:v>Mongolia</c:v>
                </c:pt>
                <c:pt idx="56">
                  <c:v>Morocco</c:v>
                </c:pt>
                <c:pt idx="57">
                  <c:v>Myanmar</c:v>
                </c:pt>
                <c:pt idx="58">
                  <c:v>Nepal</c:v>
                </c:pt>
                <c:pt idx="59">
                  <c:v>Nicaragua</c:v>
                </c:pt>
                <c:pt idx="60">
                  <c:v>Nigeria</c:v>
                </c:pt>
                <c:pt idx="61">
                  <c:v>Pakistan</c:v>
                </c:pt>
                <c:pt idx="62">
                  <c:v>Papua New Guinea</c:v>
                </c:pt>
                <c:pt idx="63">
                  <c:v>Philippines</c:v>
                </c:pt>
                <c:pt idx="64">
                  <c:v>Republic of Moldova</c:v>
                </c:pt>
                <c:pt idx="65">
                  <c:v>Sao Tome and Principe</c:v>
                </c:pt>
                <c:pt idx="66">
                  <c:v>Senegal</c:v>
                </c:pt>
                <c:pt idx="67">
                  <c:v>Solomon Islands</c:v>
                </c:pt>
                <c:pt idx="68">
                  <c:v>Sri Lanka</c:v>
                </c:pt>
                <c:pt idx="69">
                  <c:v>Timor-Leste</c:v>
                </c:pt>
                <c:pt idx="70">
                  <c:v>Tunisia</c:v>
                </c:pt>
                <c:pt idx="71">
                  <c:v>Ukraine</c:v>
                </c:pt>
                <c:pt idx="72">
                  <c:v>United Republic of Tanzania</c:v>
                </c:pt>
                <c:pt idx="73">
                  <c:v>Uzbekistan</c:v>
                </c:pt>
                <c:pt idx="74">
                  <c:v>Vanuatu</c:v>
                </c:pt>
                <c:pt idx="75">
                  <c:v>Vietnam</c:v>
                </c:pt>
                <c:pt idx="76">
                  <c:v>West Bank and Gaza</c:v>
                </c:pt>
                <c:pt idx="77">
                  <c:v>Zambia</c:v>
                </c:pt>
                <c:pt idx="78">
                  <c:v>Zimbabwe</c:v>
                </c:pt>
                <c:pt idx="79">
                  <c:v>Albania</c:v>
                </c:pt>
                <c:pt idx="80">
                  <c:v>Argentina</c:v>
                </c:pt>
                <c:pt idx="81">
                  <c:v>Armenia</c:v>
                </c:pt>
                <c:pt idx="82">
                  <c:v>Azerbaijan</c:v>
                </c:pt>
                <c:pt idx="83">
                  <c:v>Belarus</c:v>
                </c:pt>
                <c:pt idx="84">
                  <c:v>Belize</c:v>
                </c:pt>
                <c:pt idx="85">
                  <c:v>Bosnia and Herzegovina</c:v>
                </c:pt>
                <c:pt idx="86">
                  <c:v>Botswana</c:v>
                </c:pt>
                <c:pt idx="87">
                  <c:v>Brazil</c:v>
                </c:pt>
                <c:pt idx="88">
                  <c:v>Bulgaria</c:v>
                </c:pt>
                <c:pt idx="89">
                  <c:v>China</c:v>
                </c:pt>
                <c:pt idx="90">
                  <c:v>Colombia</c:v>
                </c:pt>
                <c:pt idx="91">
                  <c:v>Costa Rica</c:v>
                </c:pt>
                <c:pt idx="92">
                  <c:v>Cuba</c:v>
                </c:pt>
                <c:pt idx="93">
                  <c:v>Dominica</c:v>
                </c:pt>
                <c:pt idx="94">
                  <c:v>Ecuador</c:v>
                </c:pt>
                <c:pt idx="95">
                  <c:v>Equatorial Guinea</c:v>
                </c:pt>
                <c:pt idx="96">
                  <c:v>Fiji</c:v>
                </c:pt>
                <c:pt idx="97">
                  <c:v>Gabon</c:v>
                </c:pt>
                <c:pt idx="98">
                  <c:v>Georgia</c:v>
                </c:pt>
                <c:pt idx="99">
                  <c:v>Grenada</c:v>
                </c:pt>
                <c:pt idx="100">
                  <c:v>Guatemala</c:v>
                </c:pt>
                <c:pt idx="101">
                  <c:v>Guyana</c:v>
                </c:pt>
                <c:pt idx="102">
                  <c:v>Indonesia</c:v>
                </c:pt>
                <c:pt idx="103">
                  <c:v>Iran</c:v>
                </c:pt>
                <c:pt idx="104">
                  <c:v>Iraq</c:v>
                </c:pt>
                <c:pt idx="105">
                  <c:v>Jamaica</c:v>
                </c:pt>
                <c:pt idx="106">
                  <c:v>Jordan</c:v>
                </c:pt>
                <c:pt idx="107">
                  <c:v>Kazakhstan</c:v>
                </c:pt>
                <c:pt idx="108">
                  <c:v>Lebanon</c:v>
                </c:pt>
                <c:pt idx="109">
                  <c:v>Libya</c:v>
                </c:pt>
                <c:pt idx="110">
                  <c:v>Malaysia</c:v>
                </c:pt>
                <c:pt idx="111">
                  <c:v>Maldives</c:v>
                </c:pt>
                <c:pt idx="112">
                  <c:v>Marshall Islands</c:v>
                </c:pt>
                <c:pt idx="113">
                  <c:v>Mexico</c:v>
                </c:pt>
                <c:pt idx="114">
                  <c:v>Montenegro</c:v>
                </c:pt>
                <c:pt idx="115">
                  <c:v>Namibia</c:v>
                </c:pt>
                <c:pt idx="116">
                  <c:v>North Macedonia</c:v>
                </c:pt>
                <c:pt idx="117">
                  <c:v>Paraguay</c:v>
                </c:pt>
                <c:pt idx="118">
                  <c:v>Peru</c:v>
                </c:pt>
                <c:pt idx="119">
                  <c:v>Saint Lucia</c:v>
                </c:pt>
                <c:pt idx="120">
                  <c:v>Saint Vincent and the Grenadines</c:v>
                </c:pt>
                <c:pt idx="121">
                  <c:v>Samoa</c:v>
                </c:pt>
                <c:pt idx="122">
                  <c:v>South Africa</c:v>
                </c:pt>
                <c:pt idx="123">
                  <c:v>Suriname</c:v>
                </c:pt>
                <c:pt idx="124">
                  <c:v>Thailand</c:v>
                </c:pt>
                <c:pt idx="125">
                  <c:v>Tonga</c:v>
                </c:pt>
                <c:pt idx="126">
                  <c:v>Turkey</c:v>
                </c:pt>
                <c:pt idx="127">
                  <c:v>Turkmenistan</c:v>
                </c:pt>
                <c:pt idx="128">
                  <c:v>Tuvalu</c:v>
                </c:pt>
                <c:pt idx="129">
                  <c:v>Venezuela (Bolivarian Republic of)</c:v>
                </c:pt>
              </c:strCache>
            </c:strRef>
          </c:cat>
          <c:val>
            <c:numRef>
              <c:f>'Figure - Ratio Herd Immunity'!$E$2:$E$131</c:f>
              <c:numCache>
                <c:formatCode>General</c:formatCode>
                <c:ptCount val="1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5.2119623068772523</c:v>
                </c:pt>
                <c:pt idx="30">
                  <c:v>9.6580152435309063</c:v>
                </c:pt>
                <c:pt idx="31">
                  <c:v>22.819079563525221</c:v>
                </c:pt>
                <c:pt idx="32">
                  <c:v>12.321501343357033</c:v>
                </c:pt>
                <c:pt idx="33">
                  <c:v>12.35200163667116</c:v>
                </c:pt>
                <c:pt idx="34">
                  <c:v>11.89155309763435</c:v>
                </c:pt>
                <c:pt idx="35">
                  <c:v>42.31966907550985</c:v>
                </c:pt>
                <c:pt idx="36">
                  <c:v>22.066989578885053</c:v>
                </c:pt>
                <c:pt idx="37">
                  <c:v>16.271278210643779</c:v>
                </c:pt>
                <c:pt idx="38">
                  <c:v>10.971810834996152</c:v>
                </c:pt>
                <c:pt idx="39">
                  <c:v>9.784880020794537</c:v>
                </c:pt>
                <c:pt idx="40">
                  <c:v>6.3594056262095897</c:v>
                </c:pt>
                <c:pt idx="41">
                  <c:v>7.1822917298730813</c:v>
                </c:pt>
                <c:pt idx="42">
                  <c:v>35.001617089036671</c:v>
                </c:pt>
                <c:pt idx="43">
                  <c:v>6.5630897317642694</c:v>
                </c:pt>
                <c:pt idx="44">
                  <c:v>4.8407449960123401</c:v>
                </c:pt>
                <c:pt idx="45">
                  <c:v>10.373417088154488</c:v>
                </c:pt>
                <c:pt idx="46">
                  <c:v>7.9292200891897195</c:v>
                </c:pt>
                <c:pt idx="47">
                  <c:v>60.216430149439567</c:v>
                </c:pt>
                <c:pt idx="48">
                  <c:v>21.424085769135942</c:v>
                </c:pt>
                <c:pt idx="49">
                  <c:v>10.447389373891214</c:v>
                </c:pt>
                <c:pt idx="50">
                  <c:v>17.049187187945684</c:v>
                </c:pt>
                <c:pt idx="51">
                  <c:v>8.425151656080029</c:v>
                </c:pt>
                <c:pt idx="52">
                  <c:v>26.858103861444739</c:v>
                </c:pt>
                <c:pt idx="53">
                  <c:v>8.9571391598509749</c:v>
                </c:pt>
                <c:pt idx="54">
                  <c:v>0.87746973189502697</c:v>
                </c:pt>
                <c:pt idx="55">
                  <c:v>15.29090608515725</c:v>
                </c:pt>
                <c:pt idx="56">
                  <c:v>35.192260255832799</c:v>
                </c:pt>
                <c:pt idx="57">
                  <c:v>12.460004458218137</c:v>
                </c:pt>
                <c:pt idx="58">
                  <c:v>17.042141690573466</c:v>
                </c:pt>
                <c:pt idx="59">
                  <c:v>5.6765102341711469</c:v>
                </c:pt>
                <c:pt idx="60">
                  <c:v>17.51824332918078</c:v>
                </c:pt>
                <c:pt idx="61">
                  <c:v>16.338443479681974</c:v>
                </c:pt>
                <c:pt idx="62">
                  <c:v>33.994773663665342</c:v>
                </c:pt>
                <c:pt idx="63">
                  <c:v>8.9853853459601467</c:v>
                </c:pt>
                <c:pt idx="64">
                  <c:v>30.075470152530713</c:v>
                </c:pt>
                <c:pt idx="65">
                  <c:v>5.4244940847895107</c:v>
                </c:pt>
                <c:pt idx="66">
                  <c:v>3.9848243549137523</c:v>
                </c:pt>
                <c:pt idx="67">
                  <c:v>8.5007901050478232</c:v>
                </c:pt>
                <c:pt idx="68">
                  <c:v>38.657056042276032</c:v>
                </c:pt>
                <c:pt idx="69">
                  <c:v>5.5306375804245089</c:v>
                </c:pt>
                <c:pt idx="70">
                  <c:v>38.561790995597747</c:v>
                </c:pt>
                <c:pt idx="71">
                  <c:v>40.749474626838634</c:v>
                </c:pt>
                <c:pt idx="72">
                  <c:v>12.824636489969063</c:v>
                </c:pt>
                <c:pt idx="73">
                  <c:v>14.873882363291074</c:v>
                </c:pt>
                <c:pt idx="74">
                  <c:v>48.035638589001202</c:v>
                </c:pt>
                <c:pt idx="75">
                  <c:v>62.53694370701588</c:v>
                </c:pt>
                <c:pt idx="76">
                  <c:v>6.1734525014403889</c:v>
                </c:pt>
                <c:pt idx="77">
                  <c:v>6.6058967157324302</c:v>
                </c:pt>
                <c:pt idx="78">
                  <c:v>6.4162824017466313</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numCache>
            </c:numRef>
          </c:val>
          <c:extLst>
            <c:ext xmlns:c16="http://schemas.microsoft.com/office/drawing/2014/chart" uri="{C3380CC4-5D6E-409C-BE32-E72D297353CC}">
              <c16:uniqueId val="{00000001-C989-8643-BFF2-3E71C7A7C9B1}"/>
            </c:ext>
          </c:extLst>
        </c:ser>
        <c:ser>
          <c:idx val="2"/>
          <c:order val="2"/>
          <c:tx>
            <c:strRef>
              <c:f>'Figure - Ratio Herd Immunity'!$F$1</c:f>
              <c:strCache>
                <c:ptCount val="1"/>
                <c:pt idx="0">
                  <c:v>Upper Middle Income</c:v>
                </c:pt>
              </c:strCache>
            </c:strRef>
          </c:tx>
          <c:spPr>
            <a:solidFill>
              <a:schemeClr val="accent3"/>
            </a:solidFill>
            <a:ln>
              <a:noFill/>
            </a:ln>
            <a:effectLst/>
          </c:spPr>
          <c:invertIfNegative val="0"/>
          <c:cat>
            <c:strRef>
              <c:f>'Figure - Ratio Herd Immunity'!$A$2:$A$131</c:f>
              <c:strCache>
                <c:ptCount val="130"/>
                <c:pt idx="0">
                  <c:v>Afghanistan</c:v>
                </c:pt>
                <c:pt idx="1">
                  <c:v>Burkina Faso</c:v>
                </c:pt>
                <c:pt idx="2">
                  <c:v>Burundi</c:v>
                </c:pt>
                <c:pt idx="3">
                  <c:v>Central African Republic</c:v>
                </c:pt>
                <c:pt idx="4">
                  <c:v>Chad</c:v>
                </c:pt>
                <c:pt idx="5">
                  <c:v>Dem. People's Republic of Korea</c:v>
                </c:pt>
                <c:pt idx="6">
                  <c:v>Democratic Republic of the Congo</c:v>
                </c:pt>
                <c:pt idx="7">
                  <c:v>Eritrea</c:v>
                </c:pt>
                <c:pt idx="8">
                  <c:v>Ethiopia</c:v>
                </c:pt>
                <c:pt idx="9">
                  <c:v>Gambia</c:v>
                </c:pt>
                <c:pt idx="10">
                  <c:v>Guinea</c:v>
                </c:pt>
                <c:pt idx="11">
                  <c:v>Guinea-Bissau</c:v>
                </c:pt>
                <c:pt idx="12">
                  <c:v>Haiti</c:v>
                </c:pt>
                <c:pt idx="13">
                  <c:v>Liberia</c:v>
                </c:pt>
                <c:pt idx="14">
                  <c:v>Madagascar</c:v>
                </c:pt>
                <c:pt idx="15">
                  <c:v>Malawi</c:v>
                </c:pt>
                <c:pt idx="16">
                  <c:v>Mali</c:v>
                </c:pt>
                <c:pt idx="17">
                  <c:v>Mozambique</c:v>
                </c:pt>
                <c:pt idx="18">
                  <c:v>Niger</c:v>
                </c:pt>
                <c:pt idx="19">
                  <c:v>Rwanda</c:v>
                </c:pt>
                <c:pt idx="20">
                  <c:v>Sierra Leone</c:v>
                </c:pt>
                <c:pt idx="21">
                  <c:v>Somalia</c:v>
                </c:pt>
                <c:pt idx="22">
                  <c:v>South Sudan</c:v>
                </c:pt>
                <c:pt idx="23">
                  <c:v>Sudan</c:v>
                </c:pt>
                <c:pt idx="24">
                  <c:v>Syrian Arab Republic</c:v>
                </c:pt>
                <c:pt idx="25">
                  <c:v>Tajikistan</c:v>
                </c:pt>
                <c:pt idx="26">
                  <c:v>Togo</c:v>
                </c:pt>
                <c:pt idx="27">
                  <c:v>Uganda</c:v>
                </c:pt>
                <c:pt idx="28">
                  <c:v>Yemen</c:v>
                </c:pt>
                <c:pt idx="29">
                  <c:v>Algeria</c:v>
                </c:pt>
                <c:pt idx="30">
                  <c:v>Angola</c:v>
                </c:pt>
                <c:pt idx="31">
                  <c:v>Bangladesh</c:v>
                </c:pt>
                <c:pt idx="32">
                  <c:v>Benin</c:v>
                </c:pt>
                <c:pt idx="33">
                  <c:v>Bhutan</c:v>
                </c:pt>
                <c:pt idx="34">
                  <c:v>Bolivia</c:v>
                </c:pt>
                <c:pt idx="35">
                  <c:v>Cabo Verde</c:v>
                </c:pt>
                <c:pt idx="36">
                  <c:v>Cambodia</c:v>
                </c:pt>
                <c:pt idx="37">
                  <c:v>Cameroon</c:v>
                </c:pt>
                <c:pt idx="38">
                  <c:v>Comoros</c:v>
                </c:pt>
                <c:pt idx="39">
                  <c:v>Congo</c:v>
                </c:pt>
                <c:pt idx="40">
                  <c:v>Côte d'Ivoire</c:v>
                </c:pt>
                <c:pt idx="41">
                  <c:v>Djibouti</c:v>
                </c:pt>
                <c:pt idx="42">
                  <c:v>Egypt</c:v>
                </c:pt>
                <c:pt idx="43">
                  <c:v>El Salvador</c:v>
                </c:pt>
                <c:pt idx="44">
                  <c:v>Eswatini</c:v>
                </c:pt>
                <c:pt idx="45">
                  <c:v>Ghana</c:v>
                </c:pt>
                <c:pt idx="46">
                  <c:v>Honduras</c:v>
                </c:pt>
                <c:pt idx="47">
                  <c:v>India</c:v>
                </c:pt>
                <c:pt idx="48">
                  <c:v>Kenya</c:v>
                </c:pt>
                <c:pt idx="49">
                  <c:v>Kiribati</c:v>
                </c:pt>
                <c:pt idx="50">
                  <c:v>Kyrgyzstan</c:v>
                </c:pt>
                <c:pt idx="51">
                  <c:v>Lao People's Democratic Republic</c:v>
                </c:pt>
                <c:pt idx="52">
                  <c:v>Lesotho</c:v>
                </c:pt>
                <c:pt idx="53">
                  <c:v>Mauritania</c:v>
                </c:pt>
                <c:pt idx="54">
                  <c:v>Micronesia (Fed. States of)</c:v>
                </c:pt>
                <c:pt idx="55">
                  <c:v>Mongolia</c:v>
                </c:pt>
                <c:pt idx="56">
                  <c:v>Morocco</c:v>
                </c:pt>
                <c:pt idx="57">
                  <c:v>Myanmar</c:v>
                </c:pt>
                <c:pt idx="58">
                  <c:v>Nepal</c:v>
                </c:pt>
                <c:pt idx="59">
                  <c:v>Nicaragua</c:v>
                </c:pt>
                <c:pt idx="60">
                  <c:v>Nigeria</c:v>
                </c:pt>
                <c:pt idx="61">
                  <c:v>Pakistan</c:v>
                </c:pt>
                <c:pt idx="62">
                  <c:v>Papua New Guinea</c:v>
                </c:pt>
                <c:pt idx="63">
                  <c:v>Philippines</c:v>
                </c:pt>
                <c:pt idx="64">
                  <c:v>Republic of Moldova</c:v>
                </c:pt>
                <c:pt idx="65">
                  <c:v>Sao Tome and Principe</c:v>
                </c:pt>
                <c:pt idx="66">
                  <c:v>Senegal</c:v>
                </c:pt>
                <c:pt idx="67">
                  <c:v>Solomon Islands</c:v>
                </c:pt>
                <c:pt idx="68">
                  <c:v>Sri Lanka</c:v>
                </c:pt>
                <c:pt idx="69">
                  <c:v>Timor-Leste</c:v>
                </c:pt>
                <c:pt idx="70">
                  <c:v>Tunisia</c:v>
                </c:pt>
                <c:pt idx="71">
                  <c:v>Ukraine</c:v>
                </c:pt>
                <c:pt idx="72">
                  <c:v>United Republic of Tanzania</c:v>
                </c:pt>
                <c:pt idx="73">
                  <c:v>Uzbekistan</c:v>
                </c:pt>
                <c:pt idx="74">
                  <c:v>Vanuatu</c:v>
                </c:pt>
                <c:pt idx="75">
                  <c:v>Vietnam</c:v>
                </c:pt>
                <c:pt idx="76">
                  <c:v>West Bank and Gaza</c:v>
                </c:pt>
                <c:pt idx="77">
                  <c:v>Zambia</c:v>
                </c:pt>
                <c:pt idx="78">
                  <c:v>Zimbabwe</c:v>
                </c:pt>
                <c:pt idx="79">
                  <c:v>Albania</c:v>
                </c:pt>
                <c:pt idx="80">
                  <c:v>Argentina</c:v>
                </c:pt>
                <c:pt idx="81">
                  <c:v>Armenia</c:v>
                </c:pt>
                <c:pt idx="82">
                  <c:v>Azerbaijan</c:v>
                </c:pt>
                <c:pt idx="83">
                  <c:v>Belarus</c:v>
                </c:pt>
                <c:pt idx="84">
                  <c:v>Belize</c:v>
                </c:pt>
                <c:pt idx="85">
                  <c:v>Bosnia and Herzegovina</c:v>
                </c:pt>
                <c:pt idx="86">
                  <c:v>Botswana</c:v>
                </c:pt>
                <c:pt idx="87">
                  <c:v>Brazil</c:v>
                </c:pt>
                <c:pt idx="88">
                  <c:v>Bulgaria</c:v>
                </c:pt>
                <c:pt idx="89">
                  <c:v>China</c:v>
                </c:pt>
                <c:pt idx="90">
                  <c:v>Colombia</c:v>
                </c:pt>
                <c:pt idx="91">
                  <c:v>Costa Rica</c:v>
                </c:pt>
                <c:pt idx="92">
                  <c:v>Cuba</c:v>
                </c:pt>
                <c:pt idx="93">
                  <c:v>Dominica</c:v>
                </c:pt>
                <c:pt idx="94">
                  <c:v>Ecuador</c:v>
                </c:pt>
                <c:pt idx="95">
                  <c:v>Equatorial Guinea</c:v>
                </c:pt>
                <c:pt idx="96">
                  <c:v>Fiji</c:v>
                </c:pt>
                <c:pt idx="97">
                  <c:v>Gabon</c:v>
                </c:pt>
                <c:pt idx="98">
                  <c:v>Georgia</c:v>
                </c:pt>
                <c:pt idx="99">
                  <c:v>Grenada</c:v>
                </c:pt>
                <c:pt idx="100">
                  <c:v>Guatemala</c:v>
                </c:pt>
                <c:pt idx="101">
                  <c:v>Guyana</c:v>
                </c:pt>
                <c:pt idx="102">
                  <c:v>Indonesia</c:v>
                </c:pt>
                <c:pt idx="103">
                  <c:v>Iran</c:v>
                </c:pt>
                <c:pt idx="104">
                  <c:v>Iraq</c:v>
                </c:pt>
                <c:pt idx="105">
                  <c:v>Jamaica</c:v>
                </c:pt>
                <c:pt idx="106">
                  <c:v>Jordan</c:v>
                </c:pt>
                <c:pt idx="107">
                  <c:v>Kazakhstan</c:v>
                </c:pt>
                <c:pt idx="108">
                  <c:v>Lebanon</c:v>
                </c:pt>
                <c:pt idx="109">
                  <c:v>Libya</c:v>
                </c:pt>
                <c:pt idx="110">
                  <c:v>Malaysia</c:v>
                </c:pt>
                <c:pt idx="111">
                  <c:v>Maldives</c:v>
                </c:pt>
                <c:pt idx="112">
                  <c:v>Marshall Islands</c:v>
                </c:pt>
                <c:pt idx="113">
                  <c:v>Mexico</c:v>
                </c:pt>
                <c:pt idx="114">
                  <c:v>Montenegro</c:v>
                </c:pt>
                <c:pt idx="115">
                  <c:v>Namibia</c:v>
                </c:pt>
                <c:pt idx="116">
                  <c:v>North Macedonia</c:v>
                </c:pt>
                <c:pt idx="117">
                  <c:v>Paraguay</c:v>
                </c:pt>
                <c:pt idx="118">
                  <c:v>Peru</c:v>
                </c:pt>
                <c:pt idx="119">
                  <c:v>Saint Lucia</c:v>
                </c:pt>
                <c:pt idx="120">
                  <c:v>Saint Vincent and the Grenadines</c:v>
                </c:pt>
                <c:pt idx="121">
                  <c:v>Samoa</c:v>
                </c:pt>
                <c:pt idx="122">
                  <c:v>South Africa</c:v>
                </c:pt>
                <c:pt idx="123">
                  <c:v>Suriname</c:v>
                </c:pt>
                <c:pt idx="124">
                  <c:v>Thailand</c:v>
                </c:pt>
                <c:pt idx="125">
                  <c:v>Tonga</c:v>
                </c:pt>
                <c:pt idx="126">
                  <c:v>Turkey</c:v>
                </c:pt>
                <c:pt idx="127">
                  <c:v>Turkmenistan</c:v>
                </c:pt>
                <c:pt idx="128">
                  <c:v>Tuvalu</c:v>
                </c:pt>
                <c:pt idx="129">
                  <c:v>Venezuela (Bolivarian Republic of)</c:v>
                </c:pt>
              </c:strCache>
            </c:strRef>
          </c:cat>
          <c:val>
            <c:numRef>
              <c:f>'Figure - Ratio Herd Immunity'!$F$2:$F$131</c:f>
              <c:numCache>
                <c:formatCode>General</c:formatCode>
                <c:ptCount val="1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26.69907558791629</c:v>
                </c:pt>
                <c:pt idx="80">
                  <c:v>3.7401084964440647</c:v>
                </c:pt>
                <c:pt idx="81">
                  <c:v>17.213473544477985</c:v>
                </c:pt>
                <c:pt idx="82">
                  <c:v>66.637591337534772</c:v>
                </c:pt>
                <c:pt idx="83">
                  <c:v>16.414201961990468</c:v>
                </c:pt>
                <c:pt idx="84">
                  <c:v>38.847858447340968</c:v>
                </c:pt>
                <c:pt idx="85">
                  <c:v>16.712931043339847</c:v>
                </c:pt>
                <c:pt idx="86">
                  <c:v>9.3406680997728593</c:v>
                </c:pt>
                <c:pt idx="87">
                  <c:v>3.2803424534857886</c:v>
                </c:pt>
                <c:pt idx="88">
                  <c:v>6.9120047625931598</c:v>
                </c:pt>
                <c:pt idx="89">
                  <c:v>52.246451306639628</c:v>
                </c:pt>
                <c:pt idx="90">
                  <c:v>8.95243143792122</c:v>
                </c:pt>
                <c:pt idx="91">
                  <c:v>6.3951258362325625</c:v>
                </c:pt>
                <c:pt idx="92">
                  <c:v>8.0432028707668941</c:v>
                </c:pt>
                <c:pt idx="93">
                  <c:v>7.6497539341267844</c:v>
                </c:pt>
                <c:pt idx="94">
                  <c:v>8.4603782064825488</c:v>
                </c:pt>
                <c:pt idx="95">
                  <c:v>33.520292868102771</c:v>
                </c:pt>
                <c:pt idx="96">
                  <c:v>6.6785662017656406</c:v>
                </c:pt>
                <c:pt idx="97">
                  <c:v>39.808663290895261</c:v>
                </c:pt>
                <c:pt idx="98">
                  <c:v>12.28159416376432</c:v>
                </c:pt>
                <c:pt idx="99">
                  <c:v>16.010288135252139</c:v>
                </c:pt>
                <c:pt idx="100">
                  <c:v>10.906504961498461</c:v>
                </c:pt>
                <c:pt idx="101">
                  <c:v>20.071946631642586</c:v>
                </c:pt>
                <c:pt idx="102">
                  <c:v>48.36994022346979</c:v>
                </c:pt>
                <c:pt idx="103">
                  <c:v>35.887799619921999</c:v>
                </c:pt>
                <c:pt idx="104">
                  <c:v>2.8089909833254425</c:v>
                </c:pt>
                <c:pt idx="105">
                  <c:v>36.37204881574921</c:v>
                </c:pt>
                <c:pt idx="106">
                  <c:v>6.6576527692679317</c:v>
                </c:pt>
                <c:pt idx="107">
                  <c:v>5.6758514513914822</c:v>
                </c:pt>
                <c:pt idx="108">
                  <c:v>6.9179944283064154</c:v>
                </c:pt>
                <c:pt idx="109">
                  <c:v>7.0997005499139041</c:v>
                </c:pt>
                <c:pt idx="110">
                  <c:v>12.405905630542996</c:v>
                </c:pt>
                <c:pt idx="111">
                  <c:v>103.32168529277142</c:v>
                </c:pt>
                <c:pt idx="112">
                  <c:v>1.5455401918407865</c:v>
                </c:pt>
                <c:pt idx="113">
                  <c:v>8.054026711046955</c:v>
                </c:pt>
                <c:pt idx="114">
                  <c:v>22.232550944576644</c:v>
                </c:pt>
                <c:pt idx="115">
                  <c:v>13.177475626963659</c:v>
                </c:pt>
                <c:pt idx="116">
                  <c:v>8.9987504081014631</c:v>
                </c:pt>
                <c:pt idx="117">
                  <c:v>9.2006415083115094</c:v>
                </c:pt>
                <c:pt idx="118">
                  <c:v>2.6850781330447457</c:v>
                </c:pt>
                <c:pt idx="119">
                  <c:v>47.822446661829758</c:v>
                </c:pt>
                <c:pt idx="120">
                  <c:v>28.69841656397956</c:v>
                </c:pt>
                <c:pt idx="121">
                  <c:v>22.011758928366493</c:v>
                </c:pt>
                <c:pt idx="122">
                  <c:v>6.0791316602632746</c:v>
                </c:pt>
                <c:pt idx="123">
                  <c:v>39.626546148597832</c:v>
                </c:pt>
                <c:pt idx="124">
                  <c:v>21.097427534233763</c:v>
                </c:pt>
                <c:pt idx="125">
                  <c:v>57.182420275271802</c:v>
                </c:pt>
                <c:pt idx="126">
                  <c:v>7.7143314139011316</c:v>
                </c:pt>
                <c:pt idx="127">
                  <c:v>20.58494395037469</c:v>
                </c:pt>
                <c:pt idx="128">
                  <c:v>35.196921520025015</c:v>
                </c:pt>
                <c:pt idx="129">
                  <c:v>9.566989348310516</c:v>
                </c:pt>
              </c:numCache>
            </c:numRef>
          </c:val>
          <c:extLst>
            <c:ext xmlns:c16="http://schemas.microsoft.com/office/drawing/2014/chart" uri="{C3380CC4-5D6E-409C-BE32-E72D297353CC}">
              <c16:uniqueId val="{00000002-C989-8643-BFF2-3E71C7A7C9B1}"/>
            </c:ext>
          </c:extLst>
        </c:ser>
        <c:dLbls>
          <c:showLegendKey val="0"/>
          <c:showVal val="0"/>
          <c:showCatName val="0"/>
          <c:showSerName val="0"/>
          <c:showPercent val="0"/>
          <c:showBubbleSize val="0"/>
        </c:dLbls>
        <c:gapWidth val="219"/>
        <c:axId val="932417200"/>
        <c:axId val="971122592"/>
      </c:barChart>
      <c:catAx>
        <c:axId val="932417200"/>
        <c:scaling>
          <c:orientation val="maxMin"/>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971122592"/>
        <c:crosses val="autoZero"/>
        <c:auto val="1"/>
        <c:lblAlgn val="ctr"/>
        <c:lblOffset val="0"/>
        <c:noMultiLvlLbl val="0"/>
      </c:catAx>
      <c:valAx>
        <c:axId val="971122592"/>
        <c:scaling>
          <c:logBase val="10"/>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417200"/>
        <c:crosses val="max"/>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sz="1200" b="1">
                <a:solidFill>
                  <a:sysClr val="windowText" lastClr="000000"/>
                </a:solidFill>
                <a:latin typeface="Times New Roman" panose="02020603050405020304" pitchFamily="18" charset="0"/>
                <a:cs typeface="Times New Roman" panose="02020603050405020304" pitchFamily="18" charset="0"/>
              </a:rPr>
              <a:t>Total cost to reach herd immunity, upper middle-income countries  (2020 $US million)</a:t>
            </a:r>
          </a:p>
        </c:rich>
      </c:tx>
      <c:layout>
        <c:manualLayout>
          <c:xMode val="edge"/>
          <c:yMode val="edge"/>
          <c:x val="0.33024418125707972"/>
          <c:y val="9.5495181100160192E-4"/>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0.11738726493711914"/>
          <c:y val="4.0982897661930931E-2"/>
          <c:w val="0.84971400995310553"/>
          <c:h val="0.91409604507483877"/>
        </c:manualLayout>
      </c:layout>
      <c:barChart>
        <c:barDir val="bar"/>
        <c:grouping val="clustered"/>
        <c:varyColors val="0"/>
        <c:ser>
          <c:idx val="0"/>
          <c:order val="0"/>
          <c:tx>
            <c:strRef>
              <c:f>'Figure- herd immunity '!$B$88</c:f>
              <c:strCache>
                <c:ptCount val="1"/>
                <c:pt idx="0">
                  <c:v>Total cost to reach herd immunity (2020 $US million)</c:v>
                </c:pt>
              </c:strCache>
            </c:strRef>
          </c:tx>
          <c:spPr>
            <a:solidFill>
              <a:schemeClr val="accent5"/>
            </a:solidFill>
            <a:ln>
              <a:noFill/>
            </a:ln>
            <a:effectLst/>
          </c:spPr>
          <c:invertIfNegative val="0"/>
          <c:errBars>
            <c:errBarType val="both"/>
            <c:errValType val="cust"/>
            <c:noEndCap val="0"/>
            <c:plus>
              <c:numRef>
                <c:f>'Figure- herd immunity '!$F$89:$F$98</c:f>
                <c:numCache>
                  <c:formatCode>General</c:formatCode>
                  <c:ptCount val="10"/>
                  <c:pt idx="0">
                    <c:v>17286.998235887546</c:v>
                  </c:pt>
                  <c:pt idx="1">
                    <c:v>1849.0596016569762</c:v>
                  </c:pt>
                  <c:pt idx="2">
                    <c:v>2245.9265873352469</c:v>
                  </c:pt>
                  <c:pt idx="3">
                    <c:v>2759.8752438218571</c:v>
                  </c:pt>
                  <c:pt idx="4">
                    <c:v>1480.9395135474056</c:v>
                  </c:pt>
                  <c:pt idx="5">
                    <c:v>1625.7615138512235</c:v>
                  </c:pt>
                  <c:pt idx="6">
                    <c:v>935.18883217213215</c:v>
                  </c:pt>
                  <c:pt idx="7">
                    <c:v>1272.120893204037</c:v>
                  </c:pt>
                  <c:pt idx="8">
                    <c:v>587.35456964426317</c:v>
                  </c:pt>
                  <c:pt idx="9">
                    <c:v>506.26830138604225</c:v>
                  </c:pt>
                </c:numCache>
              </c:numRef>
            </c:plus>
            <c:minus>
              <c:numRef>
                <c:f>'Figure- herd immunity '!$E$89:$E$98</c:f>
                <c:numCache>
                  <c:formatCode>General</c:formatCode>
                  <c:ptCount val="10"/>
                  <c:pt idx="0">
                    <c:v>4023.8234558841541</c:v>
                  </c:pt>
                  <c:pt idx="1">
                    <c:v>422.20791260411806</c:v>
                  </c:pt>
                  <c:pt idx="2">
                    <c:v>513.1308182967814</c:v>
                  </c:pt>
                  <c:pt idx="3">
                    <c:v>671.02802858581163</c:v>
                  </c:pt>
                  <c:pt idx="4">
                    <c:v>348.23090142014962</c:v>
                  </c:pt>
                  <c:pt idx="5">
                    <c:v>390.97080952660485</c:v>
                  </c:pt>
                  <c:pt idx="6">
                    <c:v>224.28926035374593</c:v>
                  </c:pt>
                  <c:pt idx="7">
                    <c:v>311.30010535273368</c:v>
                  </c:pt>
                  <c:pt idx="8">
                    <c:v>141.65117497643598</c:v>
                  </c:pt>
                  <c:pt idx="9">
                    <c:v>115.11867062437182</c:v>
                  </c:pt>
                </c:numCache>
              </c:numRef>
            </c:minus>
            <c:spPr>
              <a:noFill/>
              <a:ln w="9525" cap="flat" cmpd="sng" algn="ctr">
                <a:solidFill>
                  <a:schemeClr val="tx1">
                    <a:lumMod val="65000"/>
                    <a:lumOff val="35000"/>
                  </a:schemeClr>
                </a:solidFill>
                <a:round/>
              </a:ln>
              <a:effectLst/>
            </c:spPr>
          </c:errBars>
          <c:cat>
            <c:strRef>
              <c:f>'Figure- herd immunity '!$A$89:$A$98</c:f>
              <c:strCache>
                <c:ptCount val="10"/>
                <c:pt idx="0">
                  <c:v>China</c:v>
                </c:pt>
                <c:pt idx="1">
                  <c:v>Indonesia</c:v>
                </c:pt>
                <c:pt idx="2">
                  <c:v>Brazil</c:v>
                </c:pt>
                <c:pt idx="3">
                  <c:v>Russian Federation</c:v>
                </c:pt>
                <c:pt idx="4">
                  <c:v>Mexico</c:v>
                </c:pt>
                <c:pt idx="5">
                  <c:v>Turkey</c:v>
                </c:pt>
                <c:pt idx="6">
                  <c:v>Iran</c:v>
                </c:pt>
                <c:pt idx="7">
                  <c:v>Thailand</c:v>
                </c:pt>
                <c:pt idx="8">
                  <c:v>Colombia</c:v>
                </c:pt>
                <c:pt idx="9">
                  <c:v>South Africa</c:v>
                </c:pt>
              </c:strCache>
            </c:strRef>
          </c:cat>
          <c:val>
            <c:numRef>
              <c:f>'Figure- herd immunity '!$B$89:$B$98</c:f>
              <c:numCache>
                <c:formatCode>"$"#,##0.00</c:formatCode>
                <c:ptCount val="10"/>
                <c:pt idx="0">
                  <c:v>30164.283353764618</c:v>
                </c:pt>
                <c:pt idx="1">
                  <c:v>4604.7675582361599</c:v>
                </c:pt>
                <c:pt idx="2">
                  <c:v>4134.3264969407355</c:v>
                </c:pt>
                <c:pt idx="3">
                  <c:v>3456.0477903420797</c:v>
                </c:pt>
                <c:pt idx="4">
                  <c:v>2448.5123021015679</c:v>
                </c:pt>
                <c:pt idx="5">
                  <c:v>1871.8502736476605</c:v>
                </c:pt>
                <c:pt idx="6">
                  <c:v>1742.2370083548999</c:v>
                </c:pt>
                <c:pt idx="7">
                  <c:v>1687.8964898534402</c:v>
                </c:pt>
                <c:pt idx="8">
                  <c:v>1069.1475451805759</c:v>
                </c:pt>
                <c:pt idx="9">
                  <c:v>1003.5672976074999</c:v>
                </c:pt>
              </c:numCache>
            </c:numRef>
          </c:val>
          <c:extLst>
            <c:ext xmlns:c16="http://schemas.microsoft.com/office/drawing/2014/chart" uri="{C3380CC4-5D6E-409C-BE32-E72D297353CC}">
              <c16:uniqueId val="{00000000-CF53-4EA9-94E4-CCA308F648AC}"/>
            </c:ext>
          </c:extLst>
        </c:ser>
        <c:dLbls>
          <c:showLegendKey val="0"/>
          <c:showVal val="0"/>
          <c:showCatName val="0"/>
          <c:showSerName val="0"/>
          <c:showPercent val="0"/>
          <c:showBubbleSize val="0"/>
        </c:dLbls>
        <c:gapWidth val="182"/>
        <c:axId val="581142720"/>
        <c:axId val="581139768"/>
      </c:barChart>
      <c:catAx>
        <c:axId val="58114272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581139768"/>
        <c:crosses val="autoZero"/>
        <c:auto val="1"/>
        <c:lblAlgn val="ctr"/>
        <c:lblOffset val="100"/>
        <c:noMultiLvlLbl val="0"/>
      </c:catAx>
      <c:valAx>
        <c:axId val="581139768"/>
        <c:scaling>
          <c:orientation val="minMax"/>
          <c:max val="41000"/>
          <c:min val="0"/>
        </c:scaling>
        <c:delete val="0"/>
        <c:axPos val="t"/>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0" spcFirstLastPara="1" vertOverflow="ellipsis" wrap="square" anchor="b" anchorCtr="0"/>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581142720"/>
        <c:crosses val="autoZero"/>
        <c:crossBetween val="between"/>
        <c:majorUnit val="2000"/>
        <c:minorUnit val="2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ysClr val="windowText" lastClr="000000"/>
                </a:solidFill>
                <a:latin typeface="Times New Roman" panose="02020603050405020304" pitchFamily="18" charset="0"/>
                <a:cs typeface="Times New Roman" panose="02020603050405020304" pitchFamily="18" charset="0"/>
              </a:rPr>
              <a:t>Total cost to reach herd immunity, lower middle-income countries  (2020 $US million)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'Figure- herd immunity '!$B$33</c:f>
              <c:strCache>
                <c:ptCount val="1"/>
                <c:pt idx="0">
                  <c:v>Total cost to reach herd immunity (2020 $US million)</c:v>
                </c:pt>
              </c:strCache>
            </c:strRef>
          </c:tx>
          <c:spPr>
            <a:solidFill>
              <a:schemeClr val="accent1"/>
            </a:solidFill>
            <a:ln>
              <a:noFill/>
            </a:ln>
            <a:effectLst/>
          </c:spPr>
          <c:invertIfNegative val="0"/>
          <c:errBars>
            <c:errBarType val="both"/>
            <c:errValType val="cust"/>
            <c:noEndCap val="0"/>
            <c:plus>
              <c:numRef>
                <c:f>'Figure- herd immunity '!$F$34:$F$40</c:f>
                <c:numCache>
                  <c:formatCode>General</c:formatCode>
                  <c:ptCount val="7"/>
                  <c:pt idx="0">
                    <c:v>5056.1814255467507</c:v>
                  </c:pt>
                  <c:pt idx="1">
                    <c:v>557.36705804862959</c:v>
                  </c:pt>
                  <c:pt idx="2">
                    <c:v>951.86188649059068</c:v>
                  </c:pt>
                  <c:pt idx="3">
                    <c:v>406.19357947125741</c:v>
                  </c:pt>
                  <c:pt idx="4">
                    <c:v>382.68926009657321</c:v>
                  </c:pt>
                  <c:pt idx="5">
                    <c:v>513.98649936455467</c:v>
                  </c:pt>
                  <c:pt idx="6">
                    <c:v>372.79797913117091</c:v>
                  </c:pt>
                </c:numCache>
              </c:numRef>
            </c:plus>
            <c:minus>
              <c:numRef>
                <c:f>'Figure- herd immunity '!$E$34:$E$40</c:f>
                <c:numCache>
                  <c:formatCode>General</c:formatCode>
                  <c:ptCount val="7"/>
                  <c:pt idx="0">
                    <c:v>1562.721866828153</c:v>
                  </c:pt>
                  <c:pt idx="1">
                    <c:v>176.86181778186847</c:v>
                  </c:pt>
                  <c:pt idx="2">
                    <c:v>313.36313259966846</c:v>
                  </c:pt>
                  <c:pt idx="3">
                    <c:v>110.68154122112855</c:v>
                  </c:pt>
                  <c:pt idx="4">
                    <c:v>123.62467485732691</c:v>
                  </c:pt>
                  <c:pt idx="5">
                    <c:v>180.32357405425932</c:v>
                  </c:pt>
                  <c:pt idx="6">
                    <c:v>108.12808703970222</c:v>
                  </c:pt>
                </c:numCache>
              </c:numRef>
            </c:minus>
            <c:spPr>
              <a:noFill/>
              <a:ln w="9525" cap="flat" cmpd="sng" algn="ctr">
                <a:solidFill>
                  <a:schemeClr val="tx1">
                    <a:lumMod val="65000"/>
                    <a:lumOff val="35000"/>
                  </a:schemeClr>
                </a:solidFill>
                <a:round/>
              </a:ln>
              <a:effectLst/>
            </c:spPr>
          </c:errBars>
          <c:cat>
            <c:strRef>
              <c:f>'Figure- herd immunity '!$A$34:$A$40</c:f>
              <c:strCache>
                <c:ptCount val="7"/>
                <c:pt idx="0">
                  <c:v>India</c:v>
                </c:pt>
                <c:pt idx="1">
                  <c:v>Pakistan</c:v>
                </c:pt>
                <c:pt idx="2">
                  <c:v>Bangladesh</c:v>
                </c:pt>
                <c:pt idx="3">
                  <c:v>Nigeria</c:v>
                </c:pt>
                <c:pt idx="4">
                  <c:v>Vietnam</c:v>
                </c:pt>
                <c:pt idx="5">
                  <c:v>Egypt</c:v>
                </c:pt>
                <c:pt idx="6">
                  <c:v>Philippines</c:v>
                </c:pt>
              </c:strCache>
            </c:strRef>
          </c:cat>
          <c:val>
            <c:numRef>
              <c:f>'Figure- herd immunity '!$B$34:$B$40</c:f>
              <c:numCache>
                <c:formatCode>"$"#,##0.00</c:formatCode>
                <c:ptCount val="7"/>
                <c:pt idx="0">
                  <c:v>17626.049934320512</c:v>
                </c:pt>
                <c:pt idx="1">
                  <c:v>2398.7882307115087</c:v>
                </c:pt>
                <c:pt idx="2">
                  <c:v>2324.1379416769119</c:v>
                </c:pt>
                <c:pt idx="3">
                  <c:v>1825.6579608110503</c:v>
                </c:pt>
                <c:pt idx="4">
                  <c:v>1350.3101218805066</c:v>
                </c:pt>
                <c:pt idx="5">
                  <c:v>1329.4653313840283</c:v>
                </c:pt>
                <c:pt idx="6">
                  <c:v>1300.7633098920367</c:v>
                </c:pt>
              </c:numCache>
            </c:numRef>
          </c:val>
          <c:extLst>
            <c:ext xmlns:c16="http://schemas.microsoft.com/office/drawing/2014/chart" uri="{C3380CC4-5D6E-409C-BE32-E72D297353CC}">
              <c16:uniqueId val="{00000000-662B-4927-BFDD-F36B2756C26D}"/>
            </c:ext>
          </c:extLst>
        </c:ser>
        <c:dLbls>
          <c:showLegendKey val="0"/>
          <c:showVal val="0"/>
          <c:showCatName val="0"/>
          <c:showSerName val="0"/>
          <c:showPercent val="0"/>
          <c:showBubbleSize val="0"/>
        </c:dLbls>
        <c:gapWidth val="182"/>
        <c:axId val="844470296"/>
        <c:axId val="844469312"/>
      </c:barChart>
      <c:catAx>
        <c:axId val="84447029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844469312"/>
        <c:crosses val="autoZero"/>
        <c:auto val="1"/>
        <c:lblAlgn val="ctr"/>
        <c:lblOffset val="100"/>
        <c:noMultiLvlLbl val="0"/>
      </c:catAx>
      <c:valAx>
        <c:axId val="844469312"/>
        <c:scaling>
          <c:orientation val="minMax"/>
          <c:max val="22000"/>
          <c:min val="0"/>
        </c:scaling>
        <c:delete val="0"/>
        <c:axPos val="t"/>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844470296"/>
        <c:crosses val="autoZero"/>
        <c:crossBetween val="between"/>
        <c:majorUnit val="2000"/>
        <c:minorUnit val="2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ysClr val="windowText" lastClr="000000"/>
                </a:solidFill>
                <a:latin typeface="Times New Roman" panose="02020603050405020304" pitchFamily="18" charset="0"/>
                <a:cs typeface="Times New Roman" panose="02020603050405020304" pitchFamily="18" charset="0"/>
              </a:rPr>
              <a:t>Total cost to reach herd immunity, upper middle-income countries (2020 $US million)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5"/>
            </a:solidFill>
            <a:ln>
              <a:noFill/>
            </a:ln>
            <a:effectLst/>
          </c:spPr>
          <c:invertIfNegative val="0"/>
          <c:errBars>
            <c:errBarType val="both"/>
            <c:errValType val="cust"/>
            <c:noEndCap val="0"/>
            <c:plus>
              <c:numRef>
                <c:f>'Figure- herd immunity '!$F$99:$F$141</c:f>
                <c:numCache>
                  <c:formatCode>General</c:formatCode>
                  <c:ptCount val="43"/>
                  <c:pt idx="0">
                    <c:v>708.38783314869943</c:v>
                  </c:pt>
                  <c:pt idx="1">
                    <c:v>630.81422617804424</c:v>
                  </c:pt>
                  <c:pt idx="2">
                    <c:v>372.01973924107938</c:v>
                  </c:pt>
                  <c:pt idx="3">
                    <c:v>311.03993822146003</c:v>
                  </c:pt>
                  <c:pt idx="4">
                    <c:v>370.91672519280473</c:v>
                  </c:pt>
                  <c:pt idx="5">
                    <c:v>331.69859216128788</c:v>
                  </c:pt>
                  <c:pt idx="6">
                    <c:v>198.32462459522992</c:v>
                  </c:pt>
                  <c:pt idx="7">
                    <c:v>224.38102536087831</c:v>
                  </c:pt>
                  <c:pt idx="8">
                    <c:v>154.22306532583104</c:v>
                  </c:pt>
                  <c:pt idx="9">
                    <c:v>164.74456458802948</c:v>
                  </c:pt>
                  <c:pt idx="10">
                    <c:v>185.40911805019695</c:v>
                  </c:pt>
                  <c:pt idx="11">
                    <c:v>145.13442938303766</c:v>
                  </c:pt>
                  <c:pt idx="12">
                    <c:v>121.02680986028628</c:v>
                  </c:pt>
                  <c:pt idx="13">
                    <c:v>141.31407361592019</c:v>
                  </c:pt>
                  <c:pt idx="14">
                    <c:v>121.828434172578</c:v>
                  </c:pt>
                  <c:pt idx="15">
                    <c:v>105.69635969309999</c:v>
                  </c:pt>
                  <c:pt idx="16">
                    <c:v>92.693542766378414</c:v>
                  </c:pt>
                  <c:pt idx="17">
                    <c:v>118.36536378186238</c:v>
                  </c:pt>
                  <c:pt idx="18">
                    <c:v>122.47702519534124</c:v>
                  </c:pt>
                  <c:pt idx="19">
                    <c:v>65.74605486014012</c:v>
                  </c:pt>
                  <c:pt idx="20">
                    <c:v>64.960397163486704</c:v>
                  </c:pt>
                  <c:pt idx="21">
                    <c:v>55.197056133779057</c:v>
                  </c:pt>
                  <c:pt idx="22">
                    <c:v>48.812087115986387</c:v>
                  </c:pt>
                  <c:pt idx="23">
                    <c:v>48.188398337725658</c:v>
                  </c:pt>
                  <c:pt idx="24">
                    <c:v>43.140433334659186</c:v>
                  </c:pt>
                  <c:pt idx="25">
                    <c:v>45.05769757702798</c:v>
                  </c:pt>
                  <c:pt idx="26">
                    <c:v>36.365580532722234</c:v>
                  </c:pt>
                  <c:pt idx="27">
                    <c:v>29.288025698281182</c:v>
                  </c:pt>
                  <c:pt idx="28">
                    <c:v>24.753865566830395</c:v>
                  </c:pt>
                  <c:pt idx="29">
                    <c:v>24.68266033559615</c:v>
                  </c:pt>
                  <c:pt idx="30">
                    <c:v>17.694545869439992</c:v>
                  </c:pt>
                  <c:pt idx="31">
                    <c:v>16.578388017132486</c:v>
                  </c:pt>
                  <c:pt idx="32">
                    <c:v>21.305802128889596</c:v>
                  </c:pt>
                  <c:pt idx="33">
                    <c:v>16.218816970527367</c:v>
                  </c:pt>
                  <c:pt idx="34">
                    <c:v>12.210067204790407</c:v>
                  </c:pt>
                  <c:pt idx="35">
                    <c:v>10.576730627097842</c:v>
                  </c:pt>
                  <c:pt idx="36">
                    <c:v>7.8155623732435195</c:v>
                  </c:pt>
                  <c:pt idx="37">
                    <c:v>6.4799258335379992</c:v>
                  </c:pt>
                  <c:pt idx="38">
                    <c:v>6.656028629759998</c:v>
                  </c:pt>
                  <c:pt idx="39">
                    <c:v>2.65576322993976</c:v>
                  </c:pt>
                  <c:pt idx="40">
                    <c:v>2.7902453795625597</c:v>
                  </c:pt>
                  <c:pt idx="41">
                    <c:v>3.1588211260799999</c:v>
                  </c:pt>
                  <c:pt idx="42">
                    <c:v>1.3374732355200001</c:v>
                  </c:pt>
                </c:numCache>
              </c:numRef>
            </c:plus>
            <c:minus>
              <c:numRef>
                <c:f>'Figure- herd immunity '!$E$99:$E$141</c:f>
                <c:numCache>
                  <c:formatCode>General</c:formatCode>
                  <c:ptCount val="43"/>
                  <c:pt idx="0">
                    <c:v>164.95351910075874</c:v>
                  </c:pt>
                  <c:pt idx="1">
                    <c:v>153.30801214048324</c:v>
                  </c:pt>
                  <c:pt idx="2">
                    <c:v>88.120354134964941</c:v>
                  </c:pt>
                  <c:pt idx="3">
                    <c:v>75.054686252368356</c:v>
                  </c:pt>
                  <c:pt idx="4">
                    <c:v>75.232831242412828</c:v>
                  </c:pt>
                  <c:pt idx="5">
                    <c:v>79.87912304061598</c:v>
                  </c:pt>
                  <c:pt idx="6">
                    <c:v>46.512913432229993</c:v>
                  </c:pt>
                  <c:pt idx="7">
                    <c:v>50.954716906581723</c:v>
                  </c:pt>
                  <c:pt idx="8">
                    <c:v>36.08782142901407</c:v>
                  </c:pt>
                  <c:pt idx="9">
                    <c:v>36.840663250928657</c:v>
                  </c:pt>
                  <c:pt idx="10">
                    <c:v>42.588527911076909</c:v>
                  </c:pt>
                  <c:pt idx="11">
                    <c:v>33.547311302024127</c:v>
                  </c:pt>
                  <c:pt idx="12">
                    <c:v>27.765349315338256</c:v>
                  </c:pt>
                  <c:pt idx="13">
                    <c:v>31.100633479806476</c:v>
                  </c:pt>
                  <c:pt idx="14">
                    <c:v>28.395566243226057</c:v>
                  </c:pt>
                  <c:pt idx="15">
                    <c:v>24.615126733625999</c:v>
                  </c:pt>
                  <c:pt idx="16">
                    <c:v>21.456016012442888</c:v>
                  </c:pt>
                  <c:pt idx="17">
                    <c:v>28.105799872429401</c:v>
                  </c:pt>
                  <c:pt idx="18">
                    <c:v>27.516804245830087</c:v>
                  </c:pt>
                  <c:pt idx="19">
                    <c:v>14.444209022303539</c:v>
                  </c:pt>
                  <c:pt idx="20">
                    <c:v>14.357560198406389</c:v>
                  </c:pt>
                  <c:pt idx="21">
                    <c:v>12.051615842978393</c:v>
                  </c:pt>
                  <c:pt idx="22">
                    <c:v>11.257695239291991</c:v>
                  </c:pt>
                  <c:pt idx="23">
                    <c:v>10.496004223449589</c:v>
                  </c:pt>
                  <c:pt idx="24">
                    <c:v>9.5653064660256177</c:v>
                  </c:pt>
                  <c:pt idx="25">
                    <c:v>9.9242025510095999</c:v>
                  </c:pt>
                  <c:pt idx="26">
                    <c:v>8.2025152044451204</c:v>
                  </c:pt>
                  <c:pt idx="27">
                    <c:v>6.7270985254375191</c:v>
                  </c:pt>
                  <c:pt idx="28">
                    <c:v>5.4543032303759986</c:v>
                  </c:pt>
                  <c:pt idx="29">
                    <c:v>5.5333092717460861</c:v>
                  </c:pt>
                  <c:pt idx="30">
                    <c:v>3.9166941860639994</c:v>
                  </c:pt>
                  <c:pt idx="31">
                    <c:v>2.667579890053684</c:v>
                  </c:pt>
                  <c:pt idx="32">
                    <c:v>4.8888017505684029</c:v>
                  </c:pt>
                  <c:pt idx="33">
                    <c:v>3.6139153102415964</c:v>
                  </c:pt>
                  <c:pt idx="34">
                    <c:v>2.7519948848937581</c:v>
                  </c:pt>
                  <c:pt idx="35">
                    <c:v>2.4081595189308</c:v>
                  </c:pt>
                  <c:pt idx="36">
                    <c:v>1.7837865878515204</c:v>
                  </c:pt>
                  <c:pt idx="37">
                    <c:v>1.486018263744</c:v>
                  </c:pt>
                  <c:pt idx="38">
                    <c:v>1.5561707558400011</c:v>
                  </c:pt>
                  <c:pt idx="39">
                    <c:v>0.48792776212008038</c:v>
                  </c:pt>
                  <c:pt idx="40">
                    <c:v>0.66607519473143983</c:v>
                  </c:pt>
                  <c:pt idx="41">
                    <c:v>0.74509070399999988</c:v>
                  </c:pt>
                  <c:pt idx="42">
                    <c:v>0.31049244864000003</c:v>
                  </c:pt>
                </c:numCache>
              </c:numRef>
            </c:minus>
            <c:spPr>
              <a:noFill/>
              <a:ln w="9525" cap="flat" cmpd="sng" algn="ctr">
                <a:solidFill>
                  <a:schemeClr val="tx1">
                    <a:lumMod val="65000"/>
                    <a:lumOff val="35000"/>
                  </a:schemeClr>
                </a:solidFill>
                <a:round/>
              </a:ln>
              <a:effectLst/>
            </c:spPr>
          </c:errBars>
          <c:cat>
            <c:strRef>
              <c:f>'Figure- herd immunity '!$A$99:$A$141</c:f>
              <c:strCache>
                <c:ptCount val="43"/>
                <c:pt idx="0">
                  <c:v>Argentina</c:v>
                </c:pt>
                <c:pt idx="1">
                  <c:v>Malaysia</c:v>
                </c:pt>
                <c:pt idx="2">
                  <c:v>Peru</c:v>
                </c:pt>
                <c:pt idx="3">
                  <c:v>Iraq</c:v>
                </c:pt>
                <c:pt idx="4">
                  <c:v>Venezuela</c:v>
                </c:pt>
                <c:pt idx="5">
                  <c:v>Kazakhstan</c:v>
                </c:pt>
                <c:pt idx="6">
                  <c:v>Ecuador</c:v>
                </c:pt>
                <c:pt idx="7">
                  <c:v>Cuba</c:v>
                </c:pt>
                <c:pt idx="8">
                  <c:v>Guatemala</c:v>
                </c:pt>
                <c:pt idx="9">
                  <c:v>Belarus</c:v>
                </c:pt>
                <c:pt idx="10">
                  <c:v>Serbia</c:v>
                </c:pt>
                <c:pt idx="11">
                  <c:v>Azerbaijan</c:v>
                </c:pt>
                <c:pt idx="12">
                  <c:v>Jordan</c:v>
                </c:pt>
                <c:pt idx="13">
                  <c:v>Bulgaria</c:v>
                </c:pt>
                <c:pt idx="14">
                  <c:v>Libya</c:v>
                </c:pt>
                <c:pt idx="15">
                  <c:v>Lebanon</c:v>
                </c:pt>
                <c:pt idx="16">
                  <c:v>Paraguay</c:v>
                </c:pt>
                <c:pt idx="17">
                  <c:v>Turkmenistan</c:v>
                </c:pt>
                <c:pt idx="18">
                  <c:v>Costa Rica</c:v>
                </c:pt>
                <c:pt idx="19">
                  <c:v>Georgia</c:v>
                </c:pt>
                <c:pt idx="20">
                  <c:v>Albania</c:v>
                </c:pt>
                <c:pt idx="21">
                  <c:v>Jamaica</c:v>
                </c:pt>
                <c:pt idx="22">
                  <c:v>Bosnia and Herzegovina</c:v>
                </c:pt>
                <c:pt idx="23">
                  <c:v>Armenia</c:v>
                </c:pt>
                <c:pt idx="24">
                  <c:v>North Macedonia</c:v>
                </c:pt>
                <c:pt idx="25">
                  <c:v>Botswana</c:v>
                </c:pt>
                <c:pt idx="26">
                  <c:v>Namibia</c:v>
                </c:pt>
                <c:pt idx="27">
                  <c:v>Gabon</c:v>
                </c:pt>
                <c:pt idx="28">
                  <c:v>Fiji</c:v>
                </c:pt>
                <c:pt idx="29">
                  <c:v>Maldives</c:v>
                </c:pt>
                <c:pt idx="30">
                  <c:v>Guyana</c:v>
                </c:pt>
                <c:pt idx="31">
                  <c:v>Equatorial Guinea</c:v>
                </c:pt>
                <c:pt idx="32">
                  <c:v>Montenegro</c:v>
                </c:pt>
                <c:pt idx="33">
                  <c:v>Suriname</c:v>
                </c:pt>
                <c:pt idx="34">
                  <c:v>Belize</c:v>
                </c:pt>
                <c:pt idx="35">
                  <c:v>Saint Lucia</c:v>
                </c:pt>
                <c:pt idx="36">
                  <c:v>Grenada</c:v>
                </c:pt>
                <c:pt idx="37">
                  <c:v>Saint Vincent and the Grenadines</c:v>
                </c:pt>
                <c:pt idx="38">
                  <c:v>Dominica</c:v>
                </c:pt>
                <c:pt idx="39">
                  <c:v>Samoa</c:v>
                </c:pt>
                <c:pt idx="40">
                  <c:v>Tonga</c:v>
                </c:pt>
                <c:pt idx="41">
                  <c:v>Marshall Islands</c:v>
                </c:pt>
                <c:pt idx="42">
                  <c:v>Tuvalu</c:v>
                </c:pt>
              </c:strCache>
            </c:strRef>
          </c:cat>
          <c:val>
            <c:numRef>
              <c:f>'Figure- herd immunity '!$B$99:$B$141</c:f>
              <c:numCache>
                <c:formatCode>"$"#,##0.00</c:formatCode>
                <c:ptCount val="43"/>
                <c:pt idx="0">
                  <c:v>936.34425875271199</c:v>
                </c:pt>
                <c:pt idx="1">
                  <c:v>782.17821568185605</c:v>
                </c:pt>
                <c:pt idx="2">
                  <c:v>652.63037644697192</c:v>
                </c:pt>
                <c:pt idx="3">
                  <c:v>615.19872976636395</c:v>
                </c:pt>
                <c:pt idx="4">
                  <c:v>496.37161747115999</c:v>
                </c:pt>
                <c:pt idx="5">
                  <c:v>429.01178138200004</c:v>
                </c:pt>
                <c:pt idx="6">
                  <c:v>342.72135143050002</c:v>
                </c:pt>
                <c:pt idx="7">
                  <c:v>319.52467333080006</c:v>
                </c:pt>
                <c:pt idx="8">
                  <c:v>304.62566313185602</c:v>
                </c:pt>
                <c:pt idx="9">
                  <c:v>254.230031651264</c:v>
                </c:pt>
                <c:pt idx="10">
                  <c:v>245.50469307494402</c:v>
                </c:pt>
                <c:pt idx="11">
                  <c:v>236.29180630365599</c:v>
                </c:pt>
                <c:pt idx="12">
                  <c:v>199.25339095438403</c:v>
                </c:pt>
                <c:pt idx="13">
                  <c:v>193.993554890284</c:v>
                </c:pt>
                <c:pt idx="14">
                  <c:v>163.91022680410003</c:v>
                </c:pt>
                <c:pt idx="15">
                  <c:v>147.00196290229999</c:v>
                </c:pt>
                <c:pt idx="16">
                  <c:v>145.89611137217599</c:v>
                </c:pt>
                <c:pt idx="17">
                  <c:v>143.40211133371199</c:v>
                </c:pt>
                <c:pt idx="18">
                  <c:v>141.549047928184</c:v>
                </c:pt>
                <c:pt idx="19">
                  <c:v>101.67144646871601</c:v>
                </c:pt>
                <c:pt idx="20">
                  <c:v>85.41561775345599</c:v>
                </c:pt>
                <c:pt idx="21">
                  <c:v>78.027167285547989</c:v>
                </c:pt>
                <c:pt idx="22">
                  <c:v>77.479647323239988</c:v>
                </c:pt>
                <c:pt idx="23">
                  <c:v>75.224588282743994</c:v>
                </c:pt>
                <c:pt idx="24">
                  <c:v>59.316745734304014</c:v>
                </c:pt>
                <c:pt idx="25">
                  <c:v>55.099044960719993</c:v>
                </c:pt>
                <c:pt idx="26">
                  <c:v>49.836187242175995</c:v>
                </c:pt>
                <c:pt idx="27">
                  <c:v>37.679884018591999</c:v>
                </c:pt>
                <c:pt idx="28">
                  <c:v>26.062656379759996</c:v>
                </c:pt>
                <c:pt idx="29">
                  <c:v>21.424039013328002</c:v>
                </c:pt>
                <c:pt idx="30">
                  <c:v>21.018408710199999</c:v>
                </c:pt>
                <c:pt idx="31">
                  <c:v>20.098975371440002</c:v>
                </c:pt>
                <c:pt idx="32">
                  <c:v>19.615444105880002</c:v>
                </c:pt>
                <c:pt idx="33">
                  <c:v>17.205396756351998</c:v>
                </c:pt>
                <c:pt idx="34">
                  <c:v>11.571423659263997</c:v>
                </c:pt>
                <c:pt idx="35">
                  <c:v>7.8824567782999999</c:v>
                </c:pt>
                <c:pt idx="36">
                  <c:v>4.9599015598719998</c:v>
                </c:pt>
                <c:pt idx="37">
                  <c:v>4.7423910484</c:v>
                </c:pt>
                <c:pt idx="38">
                  <c:v>4.2011953920000007</c:v>
                </c:pt>
                <c:pt idx="39">
                  <c:v>2.9379045780200004</c:v>
                </c:pt>
                <c:pt idx="40">
                  <c:v>2.5272502158719998</c:v>
                </c:pt>
                <c:pt idx="41">
                  <c:v>2.5112828439999997</c:v>
                </c:pt>
                <c:pt idx="42">
                  <c:v>0.751329888</c:v>
                </c:pt>
              </c:numCache>
            </c:numRef>
          </c:val>
          <c:extLst>
            <c:ext xmlns:c16="http://schemas.microsoft.com/office/drawing/2014/chart" uri="{C3380CC4-5D6E-409C-BE32-E72D297353CC}">
              <c16:uniqueId val="{00000000-9363-455C-8817-B8A6AAB5F4A4}"/>
            </c:ext>
          </c:extLst>
        </c:ser>
        <c:dLbls>
          <c:showLegendKey val="0"/>
          <c:showVal val="0"/>
          <c:showCatName val="0"/>
          <c:showSerName val="0"/>
          <c:showPercent val="0"/>
          <c:showBubbleSize val="0"/>
        </c:dLbls>
        <c:gapWidth val="182"/>
        <c:axId val="848060096"/>
        <c:axId val="902169848"/>
      </c:barChart>
      <c:catAx>
        <c:axId val="84806009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902169848"/>
        <c:crosses val="autoZero"/>
        <c:auto val="1"/>
        <c:lblAlgn val="ctr"/>
        <c:lblOffset val="100"/>
        <c:noMultiLvlLbl val="0"/>
      </c:catAx>
      <c:valAx>
        <c:axId val="902169848"/>
        <c:scaling>
          <c:orientation val="minMax"/>
          <c:max val="1400"/>
        </c:scaling>
        <c:delete val="0"/>
        <c:axPos val="t"/>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848060096"/>
        <c:crosses val="autoZero"/>
        <c:crossBetween val="between"/>
        <c:majorUnit val="100"/>
        <c:minorUnit val="1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sz="1200" b="1">
                <a:solidFill>
                  <a:sysClr val="windowText" lastClr="000000"/>
                </a:solidFill>
                <a:latin typeface="Times New Roman" panose="02020603050405020304" pitchFamily="18" charset="0"/>
                <a:cs typeface="Times New Roman" panose="02020603050405020304" pitchFamily="18" charset="0"/>
              </a:rPr>
              <a:t>Total cost to reach herd immunity, upper middle-income countries (2020 $US million)</a:t>
            </a:r>
          </a:p>
        </c:rich>
      </c:tx>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9.9590592195117553E-2"/>
          <c:y val="7.7328066698748962E-2"/>
          <c:w val="0.86860491592965194"/>
          <c:h val="0.90460462799780506"/>
        </c:manualLayout>
      </c:layout>
      <c:barChart>
        <c:barDir val="bar"/>
        <c:grouping val="clustered"/>
        <c:varyColors val="0"/>
        <c:ser>
          <c:idx val="0"/>
          <c:order val="0"/>
          <c:spPr>
            <a:solidFill>
              <a:schemeClr val="accent1"/>
            </a:solidFill>
            <a:ln>
              <a:noFill/>
            </a:ln>
            <a:effectLst/>
          </c:spPr>
          <c:invertIfNegative val="0"/>
          <c:errBars>
            <c:errBarType val="both"/>
            <c:errValType val="cust"/>
            <c:noEndCap val="0"/>
            <c:plus>
              <c:numRef>
                <c:f>'Figure- herd immunity '!$F$89:$F$140</c:f>
                <c:numCache>
                  <c:formatCode>General</c:formatCode>
                  <c:ptCount val="52"/>
                  <c:pt idx="0">
                    <c:v>17286.998235887546</c:v>
                  </c:pt>
                  <c:pt idx="1">
                    <c:v>1849.0596016569762</c:v>
                  </c:pt>
                  <c:pt idx="2">
                    <c:v>2245.9265873352469</c:v>
                  </c:pt>
                  <c:pt idx="3">
                    <c:v>2759.8752438218571</c:v>
                  </c:pt>
                  <c:pt idx="4">
                    <c:v>1480.9395135474056</c:v>
                  </c:pt>
                  <c:pt idx="5">
                    <c:v>1625.7615138512235</c:v>
                  </c:pt>
                  <c:pt idx="6">
                    <c:v>935.18883217213215</c:v>
                  </c:pt>
                  <c:pt idx="7">
                    <c:v>1272.120893204037</c:v>
                  </c:pt>
                  <c:pt idx="8">
                    <c:v>587.35456964426317</c:v>
                  </c:pt>
                  <c:pt idx="9">
                    <c:v>506.26830138604225</c:v>
                  </c:pt>
                  <c:pt idx="10">
                    <c:v>708.38783314869943</c:v>
                  </c:pt>
                  <c:pt idx="11">
                    <c:v>630.81422617804424</c:v>
                  </c:pt>
                  <c:pt idx="12">
                    <c:v>372.01973924107938</c:v>
                  </c:pt>
                  <c:pt idx="13">
                    <c:v>311.03993822146003</c:v>
                  </c:pt>
                  <c:pt idx="14">
                    <c:v>370.91672519280473</c:v>
                  </c:pt>
                  <c:pt idx="15">
                    <c:v>331.69859216128788</c:v>
                  </c:pt>
                  <c:pt idx="16">
                    <c:v>198.32462459522992</c:v>
                  </c:pt>
                  <c:pt idx="17">
                    <c:v>224.38102536087831</c:v>
                  </c:pt>
                  <c:pt idx="18">
                    <c:v>154.22306532583104</c:v>
                  </c:pt>
                  <c:pt idx="19">
                    <c:v>164.74456458802948</c:v>
                  </c:pt>
                  <c:pt idx="20">
                    <c:v>185.40911805019695</c:v>
                  </c:pt>
                  <c:pt idx="21">
                    <c:v>145.13442938303766</c:v>
                  </c:pt>
                  <c:pt idx="22">
                    <c:v>121.02680986028628</c:v>
                  </c:pt>
                  <c:pt idx="23">
                    <c:v>141.31407361592019</c:v>
                  </c:pt>
                  <c:pt idx="24">
                    <c:v>121.828434172578</c:v>
                  </c:pt>
                  <c:pt idx="25">
                    <c:v>105.69635969309999</c:v>
                  </c:pt>
                  <c:pt idx="26">
                    <c:v>92.693542766378414</c:v>
                  </c:pt>
                  <c:pt idx="27">
                    <c:v>118.36536378186238</c:v>
                  </c:pt>
                  <c:pt idx="28">
                    <c:v>122.47702519534124</c:v>
                  </c:pt>
                  <c:pt idx="29">
                    <c:v>65.74605486014012</c:v>
                  </c:pt>
                  <c:pt idx="30">
                    <c:v>64.960397163486704</c:v>
                  </c:pt>
                  <c:pt idx="31">
                    <c:v>55.197056133779057</c:v>
                  </c:pt>
                  <c:pt idx="32">
                    <c:v>48.812087115986387</c:v>
                  </c:pt>
                  <c:pt idx="33">
                    <c:v>48.188398337725658</c:v>
                  </c:pt>
                  <c:pt idx="34">
                    <c:v>43.140433334659186</c:v>
                  </c:pt>
                  <c:pt idx="35">
                    <c:v>45.05769757702798</c:v>
                  </c:pt>
                  <c:pt idx="36">
                    <c:v>36.365580532722234</c:v>
                  </c:pt>
                  <c:pt idx="37">
                    <c:v>29.288025698281182</c:v>
                  </c:pt>
                  <c:pt idx="38">
                    <c:v>24.753865566830395</c:v>
                  </c:pt>
                  <c:pt idx="39">
                    <c:v>24.68266033559615</c:v>
                  </c:pt>
                  <c:pt idx="40">
                    <c:v>17.694545869439992</c:v>
                  </c:pt>
                  <c:pt idx="41">
                    <c:v>16.578388017132486</c:v>
                  </c:pt>
                  <c:pt idx="42">
                    <c:v>21.305802128889596</c:v>
                  </c:pt>
                  <c:pt idx="43">
                    <c:v>16.218816970527367</c:v>
                  </c:pt>
                  <c:pt idx="44">
                    <c:v>12.210067204790407</c:v>
                  </c:pt>
                  <c:pt idx="45">
                    <c:v>10.576730627097842</c:v>
                  </c:pt>
                  <c:pt idx="46">
                    <c:v>7.8155623732435195</c:v>
                  </c:pt>
                  <c:pt idx="47">
                    <c:v>6.4799258335379992</c:v>
                  </c:pt>
                  <c:pt idx="48">
                    <c:v>6.656028629759998</c:v>
                  </c:pt>
                  <c:pt idx="49">
                    <c:v>2.65576322993976</c:v>
                  </c:pt>
                  <c:pt idx="50">
                    <c:v>2.7902453795625597</c:v>
                  </c:pt>
                  <c:pt idx="51">
                    <c:v>3.1588211260799999</c:v>
                  </c:pt>
                </c:numCache>
              </c:numRef>
            </c:plus>
            <c:minus>
              <c:numRef>
                <c:f>'Figure- herd immunity '!$E$89:$E$140</c:f>
                <c:numCache>
                  <c:formatCode>General</c:formatCode>
                  <c:ptCount val="52"/>
                  <c:pt idx="0">
                    <c:v>4023.8234558841541</c:v>
                  </c:pt>
                  <c:pt idx="1">
                    <c:v>422.20791260411806</c:v>
                  </c:pt>
                  <c:pt idx="2">
                    <c:v>513.1308182967814</c:v>
                  </c:pt>
                  <c:pt idx="3">
                    <c:v>671.02802858581163</c:v>
                  </c:pt>
                  <c:pt idx="4">
                    <c:v>348.23090142014962</c:v>
                  </c:pt>
                  <c:pt idx="5">
                    <c:v>390.97080952660485</c:v>
                  </c:pt>
                  <c:pt idx="6">
                    <c:v>224.28926035374593</c:v>
                  </c:pt>
                  <c:pt idx="7">
                    <c:v>311.30010535273368</c:v>
                  </c:pt>
                  <c:pt idx="8">
                    <c:v>141.65117497643598</c:v>
                  </c:pt>
                  <c:pt idx="9">
                    <c:v>115.11867062437182</c:v>
                  </c:pt>
                  <c:pt idx="10">
                    <c:v>164.95351910075874</c:v>
                  </c:pt>
                  <c:pt idx="11">
                    <c:v>153.30801214048324</c:v>
                  </c:pt>
                  <c:pt idx="12">
                    <c:v>88.120354134964941</c:v>
                  </c:pt>
                  <c:pt idx="13">
                    <c:v>75.054686252368356</c:v>
                  </c:pt>
                  <c:pt idx="14">
                    <c:v>75.232831242412828</c:v>
                  </c:pt>
                  <c:pt idx="15">
                    <c:v>79.87912304061598</c:v>
                  </c:pt>
                  <c:pt idx="16">
                    <c:v>46.512913432229993</c:v>
                  </c:pt>
                  <c:pt idx="17">
                    <c:v>50.954716906581723</c:v>
                  </c:pt>
                  <c:pt idx="18">
                    <c:v>36.08782142901407</c:v>
                  </c:pt>
                  <c:pt idx="19">
                    <c:v>36.840663250928657</c:v>
                  </c:pt>
                  <c:pt idx="20">
                    <c:v>42.588527911076909</c:v>
                  </c:pt>
                  <c:pt idx="21">
                    <c:v>33.547311302024127</c:v>
                  </c:pt>
                  <c:pt idx="22">
                    <c:v>27.765349315338256</c:v>
                  </c:pt>
                  <c:pt idx="23">
                    <c:v>31.100633479806476</c:v>
                  </c:pt>
                  <c:pt idx="24">
                    <c:v>28.395566243226057</c:v>
                  </c:pt>
                  <c:pt idx="25">
                    <c:v>24.615126733625999</c:v>
                  </c:pt>
                  <c:pt idx="26">
                    <c:v>21.456016012442888</c:v>
                  </c:pt>
                  <c:pt idx="27">
                    <c:v>28.105799872429401</c:v>
                  </c:pt>
                  <c:pt idx="28">
                    <c:v>27.516804245830087</c:v>
                  </c:pt>
                  <c:pt idx="29">
                    <c:v>14.444209022303539</c:v>
                  </c:pt>
                  <c:pt idx="30">
                    <c:v>14.357560198406389</c:v>
                  </c:pt>
                  <c:pt idx="31">
                    <c:v>12.051615842978393</c:v>
                  </c:pt>
                  <c:pt idx="32">
                    <c:v>11.257695239291991</c:v>
                  </c:pt>
                  <c:pt idx="33">
                    <c:v>10.496004223449589</c:v>
                  </c:pt>
                  <c:pt idx="34">
                    <c:v>9.5653064660256177</c:v>
                  </c:pt>
                  <c:pt idx="35">
                    <c:v>9.9242025510095999</c:v>
                  </c:pt>
                  <c:pt idx="36">
                    <c:v>8.2025152044451204</c:v>
                  </c:pt>
                  <c:pt idx="37">
                    <c:v>6.7270985254375191</c:v>
                  </c:pt>
                  <c:pt idx="38">
                    <c:v>5.4543032303759986</c:v>
                  </c:pt>
                  <c:pt idx="39">
                    <c:v>5.5333092717460861</c:v>
                  </c:pt>
                  <c:pt idx="40">
                    <c:v>3.9166941860639994</c:v>
                  </c:pt>
                  <c:pt idx="41">
                    <c:v>2.667579890053684</c:v>
                  </c:pt>
                  <c:pt idx="42">
                    <c:v>4.8888017505684029</c:v>
                  </c:pt>
                  <c:pt idx="43">
                    <c:v>3.6139153102415964</c:v>
                  </c:pt>
                  <c:pt idx="44">
                    <c:v>2.7519948848937581</c:v>
                  </c:pt>
                  <c:pt idx="45">
                    <c:v>2.4081595189308</c:v>
                  </c:pt>
                  <c:pt idx="46">
                    <c:v>1.7837865878515204</c:v>
                  </c:pt>
                  <c:pt idx="47">
                    <c:v>1.486018263744</c:v>
                  </c:pt>
                  <c:pt idx="48">
                    <c:v>1.5561707558400011</c:v>
                  </c:pt>
                  <c:pt idx="49">
                    <c:v>0.48792776212008038</c:v>
                  </c:pt>
                  <c:pt idx="50">
                    <c:v>0.66607519473143983</c:v>
                  </c:pt>
                  <c:pt idx="51">
                    <c:v>0.74509070399999988</c:v>
                  </c:pt>
                </c:numCache>
              </c:numRef>
            </c:minus>
            <c:spPr>
              <a:noFill/>
              <a:ln w="9525" cap="flat" cmpd="sng" algn="ctr">
                <a:solidFill>
                  <a:schemeClr val="tx1">
                    <a:lumMod val="65000"/>
                    <a:lumOff val="35000"/>
                  </a:schemeClr>
                </a:solidFill>
                <a:round/>
              </a:ln>
              <a:effectLst/>
            </c:spPr>
          </c:errBars>
          <c:cat>
            <c:strRef>
              <c:f>'Figure- herd immunity '!$A$89:$A$140</c:f>
              <c:strCache>
                <c:ptCount val="52"/>
                <c:pt idx="0">
                  <c:v>China</c:v>
                </c:pt>
                <c:pt idx="1">
                  <c:v>Indonesia</c:v>
                </c:pt>
                <c:pt idx="2">
                  <c:v>Brazil</c:v>
                </c:pt>
                <c:pt idx="3">
                  <c:v>Russian Federation</c:v>
                </c:pt>
                <c:pt idx="4">
                  <c:v>Mexico</c:v>
                </c:pt>
                <c:pt idx="5">
                  <c:v>Turkey</c:v>
                </c:pt>
                <c:pt idx="6">
                  <c:v>Iran</c:v>
                </c:pt>
                <c:pt idx="7">
                  <c:v>Thailand</c:v>
                </c:pt>
                <c:pt idx="8">
                  <c:v>Colombia</c:v>
                </c:pt>
                <c:pt idx="9">
                  <c:v>South Africa</c:v>
                </c:pt>
                <c:pt idx="10">
                  <c:v>Argentina</c:v>
                </c:pt>
                <c:pt idx="11">
                  <c:v>Malaysia</c:v>
                </c:pt>
                <c:pt idx="12">
                  <c:v>Peru</c:v>
                </c:pt>
                <c:pt idx="13">
                  <c:v>Iraq</c:v>
                </c:pt>
                <c:pt idx="14">
                  <c:v>Venezuela</c:v>
                </c:pt>
                <c:pt idx="15">
                  <c:v>Kazakhstan</c:v>
                </c:pt>
                <c:pt idx="16">
                  <c:v>Ecuador</c:v>
                </c:pt>
                <c:pt idx="17">
                  <c:v>Cuba</c:v>
                </c:pt>
                <c:pt idx="18">
                  <c:v>Guatemala</c:v>
                </c:pt>
                <c:pt idx="19">
                  <c:v>Belarus</c:v>
                </c:pt>
                <c:pt idx="20">
                  <c:v>Serbia</c:v>
                </c:pt>
                <c:pt idx="21">
                  <c:v>Azerbaijan</c:v>
                </c:pt>
                <c:pt idx="22">
                  <c:v>Jordan</c:v>
                </c:pt>
                <c:pt idx="23">
                  <c:v>Bulgaria</c:v>
                </c:pt>
                <c:pt idx="24">
                  <c:v>Libya</c:v>
                </c:pt>
                <c:pt idx="25">
                  <c:v>Lebanon</c:v>
                </c:pt>
                <c:pt idx="26">
                  <c:v>Paraguay</c:v>
                </c:pt>
                <c:pt idx="27">
                  <c:v>Turkmenistan</c:v>
                </c:pt>
                <c:pt idx="28">
                  <c:v>Costa Rica</c:v>
                </c:pt>
                <c:pt idx="29">
                  <c:v>Georgia</c:v>
                </c:pt>
                <c:pt idx="30">
                  <c:v>Albania</c:v>
                </c:pt>
                <c:pt idx="31">
                  <c:v>Jamaica</c:v>
                </c:pt>
                <c:pt idx="32">
                  <c:v>Bosnia and Herzegovina</c:v>
                </c:pt>
                <c:pt idx="33">
                  <c:v>Armenia</c:v>
                </c:pt>
                <c:pt idx="34">
                  <c:v>North Macedonia</c:v>
                </c:pt>
                <c:pt idx="35">
                  <c:v>Botswana</c:v>
                </c:pt>
                <c:pt idx="36">
                  <c:v>Namibia</c:v>
                </c:pt>
                <c:pt idx="37">
                  <c:v>Gabon</c:v>
                </c:pt>
                <c:pt idx="38">
                  <c:v>Fiji</c:v>
                </c:pt>
                <c:pt idx="39">
                  <c:v>Maldives</c:v>
                </c:pt>
                <c:pt idx="40">
                  <c:v>Guyana</c:v>
                </c:pt>
                <c:pt idx="41">
                  <c:v>Equatorial Guinea</c:v>
                </c:pt>
                <c:pt idx="42">
                  <c:v>Montenegro</c:v>
                </c:pt>
                <c:pt idx="43">
                  <c:v>Suriname</c:v>
                </c:pt>
                <c:pt idx="44">
                  <c:v>Belize</c:v>
                </c:pt>
                <c:pt idx="45">
                  <c:v>Saint Lucia</c:v>
                </c:pt>
                <c:pt idx="46">
                  <c:v>Grenada</c:v>
                </c:pt>
                <c:pt idx="47">
                  <c:v>Saint Vincent and the Grenadines</c:v>
                </c:pt>
                <c:pt idx="48">
                  <c:v>Dominica</c:v>
                </c:pt>
                <c:pt idx="49">
                  <c:v>Samoa</c:v>
                </c:pt>
                <c:pt idx="50">
                  <c:v>Tonga</c:v>
                </c:pt>
                <c:pt idx="51">
                  <c:v>Marshall Islands</c:v>
                </c:pt>
              </c:strCache>
            </c:strRef>
          </c:cat>
          <c:val>
            <c:numRef>
              <c:f>'Figure- herd immunity '!$B$89:$B$140</c:f>
              <c:numCache>
                <c:formatCode>"$"#,##0.00</c:formatCode>
                <c:ptCount val="52"/>
                <c:pt idx="0">
                  <c:v>30164.283353764618</c:v>
                </c:pt>
                <c:pt idx="1">
                  <c:v>4604.7675582361599</c:v>
                </c:pt>
                <c:pt idx="2">
                  <c:v>4134.3264969407355</c:v>
                </c:pt>
                <c:pt idx="3">
                  <c:v>3456.0477903420797</c:v>
                </c:pt>
                <c:pt idx="4">
                  <c:v>2448.5123021015679</c:v>
                </c:pt>
                <c:pt idx="5">
                  <c:v>1871.8502736476605</c:v>
                </c:pt>
                <c:pt idx="6">
                  <c:v>1742.2370083548999</c:v>
                </c:pt>
                <c:pt idx="7">
                  <c:v>1687.8964898534402</c:v>
                </c:pt>
                <c:pt idx="8">
                  <c:v>1069.1475451805759</c:v>
                </c:pt>
                <c:pt idx="9">
                  <c:v>1003.5672976074999</c:v>
                </c:pt>
                <c:pt idx="10">
                  <c:v>936.34425875271199</c:v>
                </c:pt>
                <c:pt idx="11">
                  <c:v>782.17821568185605</c:v>
                </c:pt>
                <c:pt idx="12">
                  <c:v>652.63037644697192</c:v>
                </c:pt>
                <c:pt idx="13">
                  <c:v>615.19872976636395</c:v>
                </c:pt>
                <c:pt idx="14">
                  <c:v>496.37161747115999</c:v>
                </c:pt>
                <c:pt idx="15">
                  <c:v>429.01178138200004</c:v>
                </c:pt>
                <c:pt idx="16">
                  <c:v>342.72135143050002</c:v>
                </c:pt>
                <c:pt idx="17">
                  <c:v>319.52467333080006</c:v>
                </c:pt>
                <c:pt idx="18">
                  <c:v>304.62566313185602</c:v>
                </c:pt>
                <c:pt idx="19">
                  <c:v>254.230031651264</c:v>
                </c:pt>
                <c:pt idx="20">
                  <c:v>245.50469307494402</c:v>
                </c:pt>
                <c:pt idx="21">
                  <c:v>236.29180630365599</c:v>
                </c:pt>
                <c:pt idx="22">
                  <c:v>199.25339095438403</c:v>
                </c:pt>
                <c:pt idx="23">
                  <c:v>193.993554890284</c:v>
                </c:pt>
                <c:pt idx="24">
                  <c:v>163.91022680410003</c:v>
                </c:pt>
                <c:pt idx="25">
                  <c:v>147.00196290229999</c:v>
                </c:pt>
                <c:pt idx="26">
                  <c:v>145.89611137217599</c:v>
                </c:pt>
                <c:pt idx="27">
                  <c:v>143.40211133371199</c:v>
                </c:pt>
                <c:pt idx="28">
                  <c:v>141.549047928184</c:v>
                </c:pt>
                <c:pt idx="29">
                  <c:v>101.67144646871601</c:v>
                </c:pt>
                <c:pt idx="30">
                  <c:v>85.41561775345599</c:v>
                </c:pt>
                <c:pt idx="31">
                  <c:v>78.027167285547989</c:v>
                </c:pt>
                <c:pt idx="32">
                  <c:v>77.479647323239988</c:v>
                </c:pt>
                <c:pt idx="33">
                  <c:v>75.224588282743994</c:v>
                </c:pt>
                <c:pt idx="34">
                  <c:v>59.316745734304014</c:v>
                </c:pt>
                <c:pt idx="35">
                  <c:v>55.099044960719993</c:v>
                </c:pt>
                <c:pt idx="36">
                  <c:v>49.836187242175995</c:v>
                </c:pt>
                <c:pt idx="37">
                  <c:v>37.679884018591999</c:v>
                </c:pt>
                <c:pt idx="38">
                  <c:v>26.062656379759996</c:v>
                </c:pt>
                <c:pt idx="39">
                  <c:v>21.424039013328002</c:v>
                </c:pt>
                <c:pt idx="40">
                  <c:v>21.018408710199999</c:v>
                </c:pt>
                <c:pt idx="41">
                  <c:v>20.098975371440002</c:v>
                </c:pt>
                <c:pt idx="42">
                  <c:v>19.615444105880002</c:v>
                </c:pt>
                <c:pt idx="43">
                  <c:v>17.205396756351998</c:v>
                </c:pt>
                <c:pt idx="44">
                  <c:v>11.571423659263997</c:v>
                </c:pt>
                <c:pt idx="45">
                  <c:v>7.8824567782999999</c:v>
                </c:pt>
                <c:pt idx="46">
                  <c:v>4.9599015598719998</c:v>
                </c:pt>
                <c:pt idx="47">
                  <c:v>4.7423910484</c:v>
                </c:pt>
                <c:pt idx="48">
                  <c:v>4.2011953920000007</c:v>
                </c:pt>
                <c:pt idx="49">
                  <c:v>2.9379045780200004</c:v>
                </c:pt>
                <c:pt idx="50">
                  <c:v>2.5272502158719998</c:v>
                </c:pt>
                <c:pt idx="51">
                  <c:v>2.5112828439999997</c:v>
                </c:pt>
              </c:numCache>
            </c:numRef>
          </c:val>
          <c:extLst>
            <c:ext xmlns:c16="http://schemas.microsoft.com/office/drawing/2014/chart" uri="{C3380CC4-5D6E-409C-BE32-E72D297353CC}">
              <c16:uniqueId val="{00000000-0542-403F-BDB0-54B8FD6EB60C}"/>
            </c:ext>
          </c:extLst>
        </c:ser>
        <c:dLbls>
          <c:showLegendKey val="0"/>
          <c:showVal val="0"/>
          <c:showCatName val="0"/>
          <c:showSerName val="0"/>
          <c:showPercent val="0"/>
          <c:showBubbleSize val="0"/>
        </c:dLbls>
        <c:gapWidth val="182"/>
        <c:axId val="839651968"/>
        <c:axId val="839650000"/>
      </c:barChart>
      <c:catAx>
        <c:axId val="8396519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839650000"/>
        <c:crosses val="autoZero"/>
        <c:auto val="1"/>
        <c:lblAlgn val="ctr"/>
        <c:lblOffset val="100"/>
        <c:noMultiLvlLbl val="0"/>
      </c:catAx>
      <c:valAx>
        <c:axId val="839650000"/>
        <c:scaling>
          <c:logBase val="2"/>
          <c:orientation val="minMax"/>
          <c:max val="60000"/>
          <c:min val="1"/>
        </c:scaling>
        <c:delete val="0"/>
        <c:axPos val="t"/>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8396519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Cost to</a:t>
            </a:r>
            <a:r>
              <a:rPr lang="en-US" baseline="0"/>
              <a:t> Vaccinate all Healthcare Professionals (2020 USD Millions) - Low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'Figure -  workers_high risk'!$B$1</c:f>
              <c:strCache>
                <c:ptCount val="1"/>
                <c:pt idx="0">
                  <c:v>Healthcare Professionals</c:v>
                </c:pt>
              </c:strCache>
            </c:strRef>
          </c:tx>
          <c:spPr>
            <a:solidFill>
              <a:schemeClr val="accent1"/>
            </a:solidFill>
            <a:ln>
              <a:noFill/>
            </a:ln>
            <a:effectLst/>
          </c:spPr>
          <c:invertIfNegative val="0"/>
          <c:cat>
            <c:strRef>
              <c:f>'Figure -  workers_high risk'!$A$2:$A$30</c:f>
              <c:strCache>
                <c:ptCount val="29"/>
                <c:pt idx="0">
                  <c:v>Guinea-Bissau</c:v>
                </c:pt>
                <c:pt idx="1">
                  <c:v>Liberia</c:v>
                </c:pt>
                <c:pt idx="2">
                  <c:v>Togo</c:v>
                </c:pt>
                <c:pt idx="3">
                  <c:v>Gambia</c:v>
                </c:pt>
                <c:pt idx="4">
                  <c:v>Guinea</c:v>
                </c:pt>
                <c:pt idx="5">
                  <c:v>Sierra Leone</c:v>
                </c:pt>
                <c:pt idx="6">
                  <c:v>Yemen</c:v>
                </c:pt>
                <c:pt idx="7">
                  <c:v>Ethiopia</c:v>
                </c:pt>
                <c:pt idx="8">
                  <c:v>Sudan</c:v>
                </c:pt>
                <c:pt idx="9">
                  <c:v>Uganda</c:v>
                </c:pt>
                <c:pt idx="10">
                  <c:v>Burkina Faso</c:v>
                </c:pt>
                <c:pt idx="11">
                  <c:v>Afghanistan</c:v>
                </c:pt>
                <c:pt idx="12">
                  <c:v>Burundi</c:v>
                </c:pt>
                <c:pt idx="13">
                  <c:v>Rwanda</c:v>
                </c:pt>
                <c:pt idx="14">
                  <c:v>Mozambique</c:v>
                </c:pt>
                <c:pt idx="15">
                  <c:v>Tajikistan</c:v>
                </c:pt>
                <c:pt idx="16">
                  <c:v>Central African Republic</c:v>
                </c:pt>
                <c:pt idx="17">
                  <c:v>South Sudan</c:v>
                </c:pt>
                <c:pt idx="18">
                  <c:v>DR Congo</c:v>
                </c:pt>
                <c:pt idx="19">
                  <c:v>Haiti</c:v>
                </c:pt>
                <c:pt idx="20">
                  <c:v>Madagascar</c:v>
                </c:pt>
                <c:pt idx="21">
                  <c:v>Somalia</c:v>
                </c:pt>
                <c:pt idx="22">
                  <c:v>Eritrea</c:v>
                </c:pt>
                <c:pt idx="23">
                  <c:v>Syrian Arab Republic</c:v>
                </c:pt>
                <c:pt idx="24">
                  <c:v>Malawi</c:v>
                </c:pt>
                <c:pt idx="25">
                  <c:v>Korea</c:v>
                </c:pt>
                <c:pt idx="26">
                  <c:v>Niger</c:v>
                </c:pt>
                <c:pt idx="27">
                  <c:v>Mali</c:v>
                </c:pt>
                <c:pt idx="28">
                  <c:v>Chad</c:v>
                </c:pt>
              </c:strCache>
            </c:strRef>
          </c:cat>
          <c:val>
            <c:numRef>
              <c:f>'Figure -  workers_high risk'!$B$2:$B$30</c:f>
              <c:numCache>
                <c:formatCode>"$"#,##0.00_);\("$"#,##0.00\)</c:formatCode>
                <c:ptCount val="29"/>
                <c:pt idx="0">
                  <c:v>2.5048896793806477</c:v>
                </c:pt>
                <c:pt idx="1">
                  <c:v>2.5914485175908473</c:v>
                </c:pt>
                <c:pt idx="2">
                  <c:v>2.5169749806434378</c:v>
                </c:pt>
                <c:pt idx="3">
                  <c:v>2.1997801622045334</c:v>
                </c:pt>
                <c:pt idx="4">
                  <c:v>2.5703166205220938</c:v>
                </c:pt>
                <c:pt idx="5">
                  <c:v>1.6433917815101664</c:v>
                </c:pt>
                <c:pt idx="6">
                  <c:v>1.3564508485930258</c:v>
                </c:pt>
                <c:pt idx="7">
                  <c:v>1.0566189157342782</c:v>
                </c:pt>
                <c:pt idx="8">
                  <c:v>0.81772824855430437</c:v>
                </c:pt>
                <c:pt idx="9">
                  <c:v>0.62185749606431939</c:v>
                </c:pt>
                <c:pt idx="10">
                  <c:v>0.56696713568099166</c:v>
                </c:pt>
                <c:pt idx="11">
                  <c:v>0.59182974270776367</c:v>
                </c:pt>
                <c:pt idx="12">
                  <c:v>0.40473638216933727</c:v>
                </c:pt>
                <c:pt idx="13">
                  <c:v>0.31885782296382009</c:v>
                </c:pt>
                <c:pt idx="14">
                  <c:v>0.33889431417095517</c:v>
                </c:pt>
                <c:pt idx="15">
                  <c:v>0.2771962474028512</c:v>
                </c:pt>
                <c:pt idx="16">
                  <c:v>0.27698852573076321</c:v>
                </c:pt>
                <c:pt idx="17">
                  <c:v>0.23404050379697944</c:v>
                </c:pt>
                <c:pt idx="18">
                  <c:v>0.19296549334838431</c:v>
                </c:pt>
                <c:pt idx="19">
                  <c:v>0.16522433055045077</c:v>
                </c:pt>
                <c:pt idx="20">
                  <c:v>0.13962403285132677</c:v>
                </c:pt>
                <c:pt idx="21">
                  <c:v>0.13271555263820786</c:v>
                </c:pt>
                <c:pt idx="22">
                  <c:v>9.0711521279999999E-2</c:v>
                </c:pt>
                <c:pt idx="23">
                  <c:v>0.12083814219270998</c:v>
                </c:pt>
                <c:pt idx="24">
                  <c:v>8.3279036451333069E-2</c:v>
                </c:pt>
                <c:pt idx="25">
                  <c:v>5.4058661882357972E-2</c:v>
                </c:pt>
                <c:pt idx="26">
                  <c:v>5.8554957661825453E-2</c:v>
                </c:pt>
                <c:pt idx="27">
                  <c:v>4.271014897732496E-2</c:v>
                </c:pt>
                <c:pt idx="28">
                  <c:v>1.3423840688597487E-2</c:v>
                </c:pt>
              </c:numCache>
            </c:numRef>
          </c:val>
          <c:extLst>
            <c:ext xmlns:c16="http://schemas.microsoft.com/office/drawing/2014/chart" uri="{C3380CC4-5D6E-409C-BE32-E72D297353CC}">
              <c16:uniqueId val="{00000000-878C-2347-84C5-893D24E61ED8}"/>
            </c:ext>
          </c:extLst>
        </c:ser>
        <c:dLbls>
          <c:showLegendKey val="0"/>
          <c:showVal val="0"/>
          <c:showCatName val="0"/>
          <c:showSerName val="0"/>
          <c:showPercent val="0"/>
          <c:showBubbleSize val="0"/>
        </c:dLbls>
        <c:gapWidth val="182"/>
        <c:axId val="937577792"/>
        <c:axId val="787978032"/>
      </c:barChart>
      <c:catAx>
        <c:axId val="93757779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978032"/>
        <c:crossesAt val="1.0000000000000002E-3"/>
        <c:auto val="1"/>
        <c:lblAlgn val="ctr"/>
        <c:lblOffset val="100"/>
        <c:noMultiLvlLbl val="0"/>
      </c:catAx>
      <c:valAx>
        <c:axId val="787978032"/>
        <c:scaling>
          <c:logBase val="10"/>
          <c:orientation val="minMax"/>
          <c:max val="1000"/>
        </c:scaling>
        <c:delete val="0"/>
        <c:axPos val="b"/>
        <c:majorGridlines>
          <c:spPr>
            <a:ln w="9525" cap="flat" cmpd="sng" algn="ctr">
              <a:solidFill>
                <a:schemeClr val="tx1">
                  <a:lumMod val="15000"/>
                  <a:lumOff val="85000"/>
                </a:schemeClr>
              </a:solidFill>
              <a:round/>
            </a:ln>
            <a:effectLst/>
          </c:spPr>
        </c:majorGridlines>
        <c:numFmt formatCode="&quot;$&quot;#,##0.00_);\(&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577792"/>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Cost to Vaccinate all Healthcare Professionals (2020 USD Millions) - Lower Middle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'Figure -  workers_high risk'!$B$33</c:f>
              <c:strCache>
                <c:ptCount val="1"/>
                <c:pt idx="0">
                  <c:v>Healthcare Professionals</c:v>
                </c:pt>
              </c:strCache>
            </c:strRef>
          </c:tx>
          <c:spPr>
            <a:solidFill>
              <a:schemeClr val="accent1"/>
            </a:solidFill>
            <a:ln>
              <a:noFill/>
            </a:ln>
            <a:effectLst/>
          </c:spPr>
          <c:invertIfNegative val="0"/>
          <c:cat>
            <c:strRef>
              <c:f>'Figure -  workers_high risk'!$A$34:$A$83</c:f>
              <c:strCache>
                <c:ptCount val="50"/>
                <c:pt idx="0">
                  <c:v>India</c:v>
                </c:pt>
                <c:pt idx="1">
                  <c:v>Philippines</c:v>
                </c:pt>
                <c:pt idx="2">
                  <c:v>Uzbekistan</c:v>
                </c:pt>
                <c:pt idx="3">
                  <c:v>Egypt</c:v>
                </c:pt>
                <c:pt idx="4">
                  <c:v>Ukraine</c:v>
                </c:pt>
                <c:pt idx="5">
                  <c:v>Pakistan</c:v>
                </c:pt>
                <c:pt idx="6">
                  <c:v>Nigeria</c:v>
                </c:pt>
                <c:pt idx="7">
                  <c:v>Vietnam</c:v>
                </c:pt>
                <c:pt idx="8">
                  <c:v>Algeria</c:v>
                </c:pt>
                <c:pt idx="9">
                  <c:v>Bangladesh</c:v>
                </c:pt>
                <c:pt idx="10">
                  <c:v>Nepal</c:v>
                </c:pt>
                <c:pt idx="11">
                  <c:v>Morocco</c:v>
                </c:pt>
                <c:pt idx="12">
                  <c:v>Ghana</c:v>
                </c:pt>
                <c:pt idx="13">
                  <c:v>Myanmar</c:v>
                </c:pt>
                <c:pt idx="14">
                  <c:v>Sri Lanka</c:v>
                </c:pt>
                <c:pt idx="15">
                  <c:v>Tunisia</c:v>
                </c:pt>
                <c:pt idx="16">
                  <c:v>Kenya</c:v>
                </c:pt>
                <c:pt idx="17">
                  <c:v>Kyrgyzstan</c:v>
                </c:pt>
                <c:pt idx="18">
                  <c:v>Mongolia</c:v>
                </c:pt>
                <c:pt idx="19">
                  <c:v>El Salvador</c:v>
                </c:pt>
                <c:pt idx="20">
                  <c:v>United Republic of Tanzania</c:v>
                </c:pt>
                <c:pt idx="21">
                  <c:v>Zambia</c:v>
                </c:pt>
                <c:pt idx="22">
                  <c:v>Nicaragua</c:v>
                </c:pt>
                <c:pt idx="23">
                  <c:v>Senegal</c:v>
                </c:pt>
                <c:pt idx="24">
                  <c:v>Republic of Moldova</c:v>
                </c:pt>
                <c:pt idx="25">
                  <c:v>Zimbabwe</c:v>
                </c:pt>
                <c:pt idx="26">
                  <c:v>Bolivia</c:v>
                </c:pt>
                <c:pt idx="27">
                  <c:v>Côte d'Ivoire</c:v>
                </c:pt>
                <c:pt idx="28">
                  <c:v>Cambodia</c:v>
                </c:pt>
                <c:pt idx="29">
                  <c:v>Honduras</c:v>
                </c:pt>
                <c:pt idx="30">
                  <c:v>Lao People's Democratic Republic</c:v>
                </c:pt>
                <c:pt idx="31">
                  <c:v>Angola</c:v>
                </c:pt>
                <c:pt idx="32">
                  <c:v>Lesotho</c:v>
                </c:pt>
                <c:pt idx="33">
                  <c:v>Benin</c:v>
                </c:pt>
                <c:pt idx="34">
                  <c:v>Mauritania</c:v>
                </c:pt>
                <c:pt idx="35">
                  <c:v>Papua New Guinea</c:v>
                </c:pt>
                <c:pt idx="36">
                  <c:v>Congo</c:v>
                </c:pt>
                <c:pt idx="37">
                  <c:v>Timor-Leste</c:v>
                </c:pt>
                <c:pt idx="38">
                  <c:v>Bhutan</c:v>
                </c:pt>
                <c:pt idx="39">
                  <c:v>Solomon Islands</c:v>
                </c:pt>
                <c:pt idx="40">
                  <c:v>Cabo Verde</c:v>
                </c:pt>
                <c:pt idx="41">
                  <c:v>Djibouti</c:v>
                </c:pt>
                <c:pt idx="42">
                  <c:v>Kiribati</c:v>
                </c:pt>
                <c:pt idx="43">
                  <c:v>Comoros</c:v>
                </c:pt>
                <c:pt idx="44">
                  <c:v>Vanuatu</c:v>
                </c:pt>
                <c:pt idx="45">
                  <c:v>Sao Tome and Principe</c:v>
                </c:pt>
                <c:pt idx="46">
                  <c:v>Cameroon</c:v>
                </c:pt>
                <c:pt idx="47">
                  <c:v>Micronesia (Fed. States of)</c:v>
                </c:pt>
                <c:pt idx="48">
                  <c:v>Eswatini</c:v>
                </c:pt>
                <c:pt idx="49">
                  <c:v>West Bank and Gaza</c:v>
                </c:pt>
              </c:strCache>
            </c:strRef>
          </c:cat>
          <c:val>
            <c:numRef>
              <c:f>'Figure -  workers_high risk'!$B$34:$B$83</c:f>
              <c:numCache>
                <c:formatCode>"$"#,##0.00_);\("$"#,##0.00\)</c:formatCode>
                <c:ptCount val="50"/>
                <c:pt idx="0">
                  <c:v>130.85958220837736</c:v>
                </c:pt>
                <c:pt idx="1">
                  <c:v>21.499947564622126</c:v>
                </c:pt>
                <c:pt idx="2">
                  <c:v>16.054753654828563</c:v>
                </c:pt>
                <c:pt idx="3">
                  <c:v>13.710689280286017</c:v>
                </c:pt>
                <c:pt idx="4">
                  <c:v>15.980325605974301</c:v>
                </c:pt>
                <c:pt idx="5">
                  <c:v>12.066774431206168</c:v>
                </c:pt>
                <c:pt idx="6">
                  <c:v>10.71751643046542</c:v>
                </c:pt>
                <c:pt idx="7">
                  <c:v>8.4056149900646133</c:v>
                </c:pt>
                <c:pt idx="8">
                  <c:v>6.5330029219456698</c:v>
                </c:pt>
                <c:pt idx="9">
                  <c:v>5.8379794400293701</c:v>
                </c:pt>
                <c:pt idx="10">
                  <c:v>4.4132530448779486</c:v>
                </c:pt>
                <c:pt idx="11">
                  <c:v>3.4771683120953911</c:v>
                </c:pt>
                <c:pt idx="12">
                  <c:v>3.5129506518662508</c:v>
                </c:pt>
                <c:pt idx="13">
                  <c:v>3.5673533633334089</c:v>
                </c:pt>
                <c:pt idx="14">
                  <c:v>2.8706949013413263</c:v>
                </c:pt>
                <c:pt idx="15">
                  <c:v>2.4646119317421498</c:v>
                </c:pt>
                <c:pt idx="16">
                  <c:v>2.7097104904521001</c:v>
                </c:pt>
                <c:pt idx="17">
                  <c:v>1.5055377801753855</c:v>
                </c:pt>
                <c:pt idx="18">
                  <c:v>1.0878818201731364</c:v>
                </c:pt>
                <c:pt idx="19">
                  <c:v>1.2852946633884663</c:v>
                </c:pt>
                <c:pt idx="20">
                  <c:v>1.2181781885284988</c:v>
                </c:pt>
                <c:pt idx="21">
                  <c:v>1.0715715546264826</c:v>
                </c:pt>
                <c:pt idx="22">
                  <c:v>0.91165533705137736</c:v>
                </c:pt>
                <c:pt idx="23">
                  <c:v>1.0489866251473463</c:v>
                </c:pt>
                <c:pt idx="24">
                  <c:v>0.82788439345991527</c:v>
                </c:pt>
                <c:pt idx="25">
                  <c:v>0.94340210526873636</c:v>
                </c:pt>
                <c:pt idx="26">
                  <c:v>0.89968931600876378</c:v>
                </c:pt>
                <c:pt idx="27">
                  <c:v>0.83550783867913958</c:v>
                </c:pt>
                <c:pt idx="28">
                  <c:v>0.65998459933236997</c:v>
                </c:pt>
                <c:pt idx="29">
                  <c:v>0.60852726041846528</c:v>
                </c:pt>
                <c:pt idx="30">
                  <c:v>0.67484628563970805</c:v>
                </c:pt>
                <c:pt idx="31">
                  <c:v>0.69775070892889723</c:v>
                </c:pt>
                <c:pt idx="32">
                  <c:v>0.33155736198864311</c:v>
                </c:pt>
                <c:pt idx="33">
                  <c:v>0.24043409267399815</c:v>
                </c:pt>
                <c:pt idx="34">
                  <c:v>0.19636546645885672</c:v>
                </c:pt>
                <c:pt idx="35">
                  <c:v>0.19305773138665744</c:v>
                </c:pt>
                <c:pt idx="36">
                  <c:v>0.15690549590231626</c:v>
                </c:pt>
                <c:pt idx="37">
                  <c:v>0.11819841153441951</c:v>
                </c:pt>
                <c:pt idx="38">
                  <c:v>8.8451043682357122E-2</c:v>
                </c:pt>
                <c:pt idx="39">
                  <c:v>7.670251086587114E-2</c:v>
                </c:pt>
                <c:pt idx="40">
                  <c:v>6.0148713615863575E-2</c:v>
                </c:pt>
                <c:pt idx="41">
                  <c:v>4.0014904480075324E-2</c:v>
                </c:pt>
                <c:pt idx="42">
                  <c:v>3.100307750028531E-2</c:v>
                </c:pt>
                <c:pt idx="43">
                  <c:v>3.0301551242373822E-2</c:v>
                </c:pt>
                <c:pt idx="44">
                  <c:v>2.191714178458682E-2</c:v>
                </c:pt>
                <c:pt idx="45">
                  <c:v>1.6698808710811312E-2</c:v>
                </c:pt>
                <c:pt idx="46">
                  <c:v>1.9337521159625788E-2</c:v>
                </c:pt>
                <c:pt idx="47">
                  <c:v>1.1979953738528984E-2</c:v>
                </c:pt>
                <c:pt idx="48">
                  <c:v>0.1862139876218897</c:v>
                </c:pt>
                <c:pt idx="49">
                  <c:v>1.1193469663999998</c:v>
                </c:pt>
              </c:numCache>
            </c:numRef>
          </c:val>
          <c:extLst>
            <c:ext xmlns:c16="http://schemas.microsoft.com/office/drawing/2014/chart" uri="{C3380CC4-5D6E-409C-BE32-E72D297353CC}">
              <c16:uniqueId val="{00000000-98BF-EC47-8605-9136974DCAFB}"/>
            </c:ext>
          </c:extLst>
        </c:ser>
        <c:dLbls>
          <c:showLegendKey val="0"/>
          <c:showVal val="0"/>
          <c:showCatName val="0"/>
          <c:showSerName val="0"/>
          <c:showPercent val="0"/>
          <c:showBubbleSize val="0"/>
        </c:dLbls>
        <c:gapWidth val="182"/>
        <c:axId val="926877776"/>
        <c:axId val="790800768"/>
      </c:barChart>
      <c:catAx>
        <c:axId val="92687777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800768"/>
        <c:crossesAt val="1.0000000000000002E-3"/>
        <c:auto val="1"/>
        <c:lblAlgn val="ctr"/>
        <c:lblOffset val="100"/>
        <c:noMultiLvlLbl val="0"/>
      </c:catAx>
      <c:valAx>
        <c:axId val="790800768"/>
        <c:scaling>
          <c:logBase val="10"/>
          <c:orientation val="minMax"/>
          <c:max val="500"/>
        </c:scaling>
        <c:delete val="0"/>
        <c:axPos val="b"/>
        <c:majorGridlines>
          <c:spPr>
            <a:ln w="9525" cap="flat" cmpd="sng" algn="ctr">
              <a:solidFill>
                <a:schemeClr val="tx1">
                  <a:lumMod val="15000"/>
                  <a:lumOff val="85000"/>
                </a:schemeClr>
              </a:solidFill>
              <a:round/>
            </a:ln>
            <a:effectLst/>
          </c:spPr>
        </c:majorGridlines>
        <c:numFmt formatCode="&quot;$&quot;#,##0.00_);\(&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877776"/>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Cost to Vaccinate High</a:t>
            </a:r>
            <a:r>
              <a:rPr lang="en-US" baseline="0"/>
              <a:t> Risk Population (2020 USD Millions) - Low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'Figure -  workers_high risk'!$E$1</c:f>
              <c:strCache>
                <c:ptCount val="1"/>
                <c:pt idx="0">
                  <c:v>High Risk</c:v>
                </c:pt>
              </c:strCache>
            </c:strRef>
          </c:tx>
          <c:spPr>
            <a:solidFill>
              <a:schemeClr val="accent1"/>
            </a:solidFill>
            <a:ln>
              <a:noFill/>
            </a:ln>
            <a:effectLst/>
          </c:spPr>
          <c:invertIfNegative val="0"/>
          <c:cat>
            <c:strRef>
              <c:f>'Figure -  workers_high risk'!$D$2:$D$30</c:f>
              <c:strCache>
                <c:ptCount val="29"/>
                <c:pt idx="0">
                  <c:v>Sierra Leone</c:v>
                </c:pt>
                <c:pt idx="1">
                  <c:v>Ethiopia</c:v>
                </c:pt>
                <c:pt idx="2">
                  <c:v>Democratic Republic of the Congo</c:v>
                </c:pt>
                <c:pt idx="3">
                  <c:v>Sudan</c:v>
                </c:pt>
                <c:pt idx="4">
                  <c:v>Uganda</c:v>
                </c:pt>
                <c:pt idx="5">
                  <c:v>Afghanistan</c:v>
                </c:pt>
                <c:pt idx="6">
                  <c:v>Dem. People's Republic of Korea</c:v>
                </c:pt>
                <c:pt idx="7">
                  <c:v>Mozambique</c:v>
                </c:pt>
                <c:pt idx="8">
                  <c:v>Yemen</c:v>
                </c:pt>
                <c:pt idx="9">
                  <c:v>Madagascar</c:v>
                </c:pt>
                <c:pt idx="10">
                  <c:v>Burkina Faso</c:v>
                </c:pt>
                <c:pt idx="11">
                  <c:v>Syrian Arab Republic</c:v>
                </c:pt>
                <c:pt idx="12">
                  <c:v>Malawi</c:v>
                </c:pt>
                <c:pt idx="13">
                  <c:v>Niger</c:v>
                </c:pt>
                <c:pt idx="14">
                  <c:v>Mali</c:v>
                </c:pt>
                <c:pt idx="15">
                  <c:v>Rwanda</c:v>
                </c:pt>
                <c:pt idx="16">
                  <c:v>Tajikistan</c:v>
                </c:pt>
                <c:pt idx="17">
                  <c:v>Haiti</c:v>
                </c:pt>
                <c:pt idx="18">
                  <c:v>Togo</c:v>
                </c:pt>
                <c:pt idx="19">
                  <c:v>Somalia</c:v>
                </c:pt>
                <c:pt idx="20">
                  <c:v>Chad</c:v>
                </c:pt>
                <c:pt idx="21">
                  <c:v>Burundi</c:v>
                </c:pt>
                <c:pt idx="22">
                  <c:v>Guinea</c:v>
                </c:pt>
                <c:pt idx="23">
                  <c:v>South Sudan</c:v>
                </c:pt>
                <c:pt idx="24">
                  <c:v>Liberia</c:v>
                </c:pt>
                <c:pt idx="25">
                  <c:v>Eritrea</c:v>
                </c:pt>
                <c:pt idx="26">
                  <c:v>Central African Republic</c:v>
                </c:pt>
                <c:pt idx="27">
                  <c:v>Gambia</c:v>
                </c:pt>
                <c:pt idx="28">
                  <c:v>Guinea-Bissau</c:v>
                </c:pt>
              </c:strCache>
            </c:strRef>
          </c:cat>
          <c:val>
            <c:numRef>
              <c:f>'Figure -  workers_high risk'!$E$2:$E$30</c:f>
              <c:numCache>
                <c:formatCode>"$"#,##0.00</c:formatCode>
                <c:ptCount val="29"/>
                <c:pt idx="0">
                  <c:v>42.347868781871995</c:v>
                </c:pt>
                <c:pt idx="1">
                  <c:v>41.378017080688963</c:v>
                </c:pt>
                <c:pt idx="2">
                  <c:v>32.038712155003992</c:v>
                </c:pt>
                <c:pt idx="3">
                  <c:v>22.307151577848316</c:v>
                </c:pt>
                <c:pt idx="4">
                  <c:v>14.518154724121443</c:v>
                </c:pt>
                <c:pt idx="5">
                  <c:v>16.250137285423996</c:v>
                </c:pt>
                <c:pt idx="6">
                  <c:v>18.187709039493122</c:v>
                </c:pt>
                <c:pt idx="7">
                  <c:v>12.128345430988798</c:v>
                </c:pt>
                <c:pt idx="8">
                  <c:v>14.035208153580159</c:v>
                </c:pt>
                <c:pt idx="9">
                  <c:v>11.09686344168</c:v>
                </c:pt>
                <c:pt idx="10">
                  <c:v>8.0343673639180793</c:v>
                </c:pt>
                <c:pt idx="11">
                  <c:v>11.784744603071999</c:v>
                </c:pt>
                <c:pt idx="12">
                  <c:v>7.7622553041280007</c:v>
                </c:pt>
                <c:pt idx="13">
                  <c:v>6.7417891656191999</c:v>
                </c:pt>
                <c:pt idx="14">
                  <c:v>6.5164846043068803</c:v>
                </c:pt>
                <c:pt idx="15">
                  <c:v>6.1267469306000004</c:v>
                </c:pt>
                <c:pt idx="16">
                  <c:v>6.0229237941431988</c:v>
                </c:pt>
                <c:pt idx="17">
                  <c:v>7.3903340960064012</c:v>
                </c:pt>
                <c:pt idx="18">
                  <c:v>4.5092417619907188</c:v>
                </c:pt>
                <c:pt idx="19">
                  <c:v>4.8829335201484803</c:v>
                </c:pt>
                <c:pt idx="20">
                  <c:v>4.8128805754198396</c:v>
                </c:pt>
                <c:pt idx="21">
                  <c:v>4.0759952849897605</c:v>
                </c:pt>
                <c:pt idx="22">
                  <c:v>4.7505034752000004</c:v>
                </c:pt>
                <c:pt idx="23">
                  <c:v>4.578813109185119</c:v>
                </c:pt>
                <c:pt idx="24">
                  <c:v>2.4866422183679999</c:v>
                </c:pt>
                <c:pt idx="25">
                  <c:v>2.0559988630271997</c:v>
                </c:pt>
                <c:pt idx="26">
                  <c:v>2.1986850302105601</c:v>
                </c:pt>
                <c:pt idx="27">
                  <c:v>1.1995508129975998</c:v>
                </c:pt>
                <c:pt idx="28">
                  <c:v>1.1674590984806399</c:v>
                </c:pt>
              </c:numCache>
            </c:numRef>
          </c:val>
          <c:extLst>
            <c:ext xmlns:c16="http://schemas.microsoft.com/office/drawing/2014/chart" uri="{C3380CC4-5D6E-409C-BE32-E72D297353CC}">
              <c16:uniqueId val="{00000000-5293-8D40-97D8-A273FE51E301}"/>
            </c:ext>
          </c:extLst>
        </c:ser>
        <c:dLbls>
          <c:showLegendKey val="0"/>
          <c:showVal val="0"/>
          <c:showCatName val="0"/>
          <c:showSerName val="0"/>
          <c:showPercent val="0"/>
          <c:showBubbleSize val="0"/>
        </c:dLbls>
        <c:gapWidth val="182"/>
        <c:axId val="923427104"/>
        <c:axId val="923401216"/>
      </c:barChart>
      <c:catAx>
        <c:axId val="92342710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3401216"/>
        <c:crossesAt val="1.0000000000000002E-3"/>
        <c:auto val="1"/>
        <c:lblAlgn val="ctr"/>
        <c:lblOffset val="100"/>
        <c:noMultiLvlLbl val="0"/>
      </c:catAx>
      <c:valAx>
        <c:axId val="923401216"/>
        <c:scaling>
          <c:logBase val="10"/>
          <c:orientation val="minMax"/>
          <c:max val="1000"/>
          <c:min val="1.0000000000000002E-3"/>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3427104"/>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5" Type="http://schemas.openxmlformats.org/officeDocument/2006/relationships/chart" Target="../charts/chart19.xml"/><Relationship Id="rId4" Type="http://schemas.openxmlformats.org/officeDocument/2006/relationships/chart" Target="../charts/chart1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3.xml"/></Relationships>
</file>

<file path=xl/drawings/drawing1.xml><?xml version="1.0" encoding="utf-8"?>
<xdr:wsDr xmlns:xdr="http://schemas.openxmlformats.org/drawingml/2006/spreadsheetDrawing" xmlns:a="http://schemas.openxmlformats.org/drawingml/2006/main">
  <xdr:twoCellAnchor>
    <xdr:from>
      <xdr:col>6</xdr:col>
      <xdr:colOff>122872</xdr:colOff>
      <xdr:row>0</xdr:row>
      <xdr:rowOff>0</xdr:rowOff>
    </xdr:from>
    <xdr:to>
      <xdr:col>26</xdr:col>
      <xdr:colOff>437592</xdr:colOff>
      <xdr:row>32</xdr:row>
      <xdr:rowOff>29308</xdr:rowOff>
    </xdr:to>
    <xdr:graphicFrame macro="">
      <xdr:nvGraphicFramePr>
        <xdr:cNvPr id="9" name="Chart 8">
          <a:extLst>
            <a:ext uri="{FF2B5EF4-FFF2-40B4-BE49-F238E27FC236}">
              <a16:creationId xmlns:a16="http://schemas.microsoft.com/office/drawing/2014/main" id="{3B8CC636-6D2A-4716-B4A2-739B297C00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16788</xdr:colOff>
      <xdr:row>32</xdr:row>
      <xdr:rowOff>41860</xdr:rowOff>
    </xdr:from>
    <xdr:to>
      <xdr:col>26</xdr:col>
      <xdr:colOff>277812</xdr:colOff>
      <xdr:row>88</xdr:row>
      <xdr:rowOff>19843</xdr:rowOff>
    </xdr:to>
    <xdr:graphicFrame macro="">
      <xdr:nvGraphicFramePr>
        <xdr:cNvPr id="10" name="Chart 9">
          <a:extLst>
            <a:ext uri="{FF2B5EF4-FFF2-40B4-BE49-F238E27FC236}">
              <a16:creationId xmlns:a16="http://schemas.microsoft.com/office/drawing/2014/main" id="{DF60FE52-857A-4196-810C-95702CC2A9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797099</xdr:colOff>
      <xdr:row>94</xdr:row>
      <xdr:rowOff>68925</xdr:rowOff>
    </xdr:from>
    <xdr:to>
      <xdr:col>28</xdr:col>
      <xdr:colOff>96450</xdr:colOff>
      <xdr:row>132</xdr:row>
      <xdr:rowOff>59655</xdr:rowOff>
    </xdr:to>
    <xdr:graphicFrame macro="">
      <xdr:nvGraphicFramePr>
        <xdr:cNvPr id="11" name="Chart 10">
          <a:extLst>
            <a:ext uri="{FF2B5EF4-FFF2-40B4-BE49-F238E27FC236}">
              <a16:creationId xmlns:a16="http://schemas.microsoft.com/office/drawing/2014/main" id="{C3830A11-7858-4C14-A590-8254E78B76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682988</xdr:colOff>
      <xdr:row>31</xdr:row>
      <xdr:rowOff>175845</xdr:rowOff>
    </xdr:from>
    <xdr:to>
      <xdr:col>40</xdr:col>
      <xdr:colOff>287262</xdr:colOff>
      <xdr:row>53</xdr:row>
      <xdr:rowOff>29307</xdr:rowOff>
    </xdr:to>
    <xdr:graphicFrame macro="">
      <xdr:nvGraphicFramePr>
        <xdr:cNvPr id="2" name="Chart 1">
          <a:extLst>
            <a:ext uri="{FF2B5EF4-FFF2-40B4-BE49-F238E27FC236}">
              <a16:creationId xmlns:a16="http://schemas.microsoft.com/office/drawing/2014/main" id="{A435E05C-EE76-499A-A399-219ECD025C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59655</xdr:colOff>
      <xdr:row>134</xdr:row>
      <xdr:rowOff>136757</xdr:rowOff>
    </xdr:from>
    <xdr:to>
      <xdr:col>28</xdr:col>
      <xdr:colOff>131042</xdr:colOff>
      <xdr:row>187</xdr:row>
      <xdr:rowOff>51953</xdr:rowOff>
    </xdr:to>
    <xdr:graphicFrame macro="">
      <xdr:nvGraphicFramePr>
        <xdr:cNvPr id="3" name="Chart 2">
          <a:extLst>
            <a:ext uri="{FF2B5EF4-FFF2-40B4-BE49-F238E27FC236}">
              <a16:creationId xmlns:a16="http://schemas.microsoft.com/office/drawing/2014/main" id="{CCA7B70B-E6A1-45D7-9655-DDE50C831A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29</xdr:col>
      <xdr:colOff>0</xdr:colOff>
      <xdr:row>92</xdr:row>
      <xdr:rowOff>91587</xdr:rowOff>
    </xdr:from>
    <xdr:to>
      <xdr:col>45</xdr:col>
      <xdr:colOff>211406</xdr:colOff>
      <xdr:row>137</xdr:row>
      <xdr:rowOff>130517</xdr:rowOff>
    </xdr:to>
    <xdr:graphicFrame macro="">
      <xdr:nvGraphicFramePr>
        <xdr:cNvPr id="4" name="Chart 3">
          <a:extLst>
            <a:ext uri="{FF2B5EF4-FFF2-40B4-BE49-F238E27FC236}">
              <a16:creationId xmlns:a16="http://schemas.microsoft.com/office/drawing/2014/main" id="{1EFA4EF9-A8DA-44A9-A6DF-8DC2C5C780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247245</xdr:colOff>
      <xdr:row>0</xdr:row>
      <xdr:rowOff>94302</xdr:rowOff>
    </xdr:from>
    <xdr:to>
      <xdr:col>17</xdr:col>
      <xdr:colOff>351278</xdr:colOff>
      <xdr:row>33</xdr:row>
      <xdr:rowOff>54042</xdr:rowOff>
    </xdr:to>
    <xdr:graphicFrame macro="">
      <xdr:nvGraphicFramePr>
        <xdr:cNvPr id="8" name="Chart 7">
          <a:extLst>
            <a:ext uri="{FF2B5EF4-FFF2-40B4-BE49-F238E27FC236}">
              <a16:creationId xmlns:a16="http://schemas.microsoft.com/office/drawing/2014/main" id="{66939A3B-E166-0748-93C0-2FABCB55D9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233733</xdr:colOff>
      <xdr:row>34</xdr:row>
      <xdr:rowOff>121323</xdr:rowOff>
    </xdr:from>
    <xdr:to>
      <xdr:col>17</xdr:col>
      <xdr:colOff>418831</xdr:colOff>
      <xdr:row>81</xdr:row>
      <xdr:rowOff>81063</xdr:rowOff>
    </xdr:to>
    <xdr:graphicFrame macro="">
      <xdr:nvGraphicFramePr>
        <xdr:cNvPr id="10" name="Chart 9">
          <a:extLst>
            <a:ext uri="{FF2B5EF4-FFF2-40B4-BE49-F238E27FC236}">
              <a16:creationId xmlns:a16="http://schemas.microsoft.com/office/drawing/2014/main" id="{D9D7D8B6-53E3-0541-AA05-A1174DD890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85116</xdr:colOff>
      <xdr:row>0</xdr:row>
      <xdr:rowOff>94302</xdr:rowOff>
    </xdr:from>
    <xdr:to>
      <xdr:col>29</xdr:col>
      <xdr:colOff>513404</xdr:colOff>
      <xdr:row>33</xdr:row>
      <xdr:rowOff>67553</xdr:rowOff>
    </xdr:to>
    <xdr:graphicFrame macro="">
      <xdr:nvGraphicFramePr>
        <xdr:cNvPr id="11" name="Chart 10">
          <a:extLst>
            <a:ext uri="{FF2B5EF4-FFF2-40B4-BE49-F238E27FC236}">
              <a16:creationId xmlns:a16="http://schemas.microsoft.com/office/drawing/2014/main" id="{32A34334-FA68-0240-9890-DBCA425E24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71605</xdr:colOff>
      <xdr:row>34</xdr:row>
      <xdr:rowOff>134837</xdr:rowOff>
    </xdr:from>
    <xdr:to>
      <xdr:col>29</xdr:col>
      <xdr:colOff>553936</xdr:colOff>
      <xdr:row>81</xdr:row>
      <xdr:rowOff>108086</xdr:rowOff>
    </xdr:to>
    <xdr:graphicFrame macro="">
      <xdr:nvGraphicFramePr>
        <xdr:cNvPr id="13" name="Chart 12">
          <a:extLst>
            <a:ext uri="{FF2B5EF4-FFF2-40B4-BE49-F238E27FC236}">
              <a16:creationId xmlns:a16="http://schemas.microsoft.com/office/drawing/2014/main" id="{ABCAE9A4-77A3-2645-8A29-C0124910B2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220223</xdr:colOff>
      <xdr:row>82</xdr:row>
      <xdr:rowOff>107814</xdr:rowOff>
    </xdr:from>
    <xdr:to>
      <xdr:col>17</xdr:col>
      <xdr:colOff>162128</xdr:colOff>
      <xdr:row>134</xdr:row>
      <xdr:rowOff>54042</xdr:rowOff>
    </xdr:to>
    <xdr:graphicFrame macro="">
      <xdr:nvGraphicFramePr>
        <xdr:cNvPr id="14" name="Chart 13">
          <a:extLst>
            <a:ext uri="{FF2B5EF4-FFF2-40B4-BE49-F238E27FC236}">
              <a16:creationId xmlns:a16="http://schemas.microsoft.com/office/drawing/2014/main" id="{6BD80B2C-7A42-104D-A522-B7A9CE563D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71607</xdr:colOff>
      <xdr:row>82</xdr:row>
      <xdr:rowOff>121326</xdr:rowOff>
    </xdr:from>
    <xdr:to>
      <xdr:col>29</xdr:col>
      <xdr:colOff>594469</xdr:colOff>
      <xdr:row>134</xdr:row>
      <xdr:rowOff>94576</xdr:rowOff>
    </xdr:to>
    <xdr:graphicFrame macro="">
      <xdr:nvGraphicFramePr>
        <xdr:cNvPr id="15" name="Chart 14">
          <a:extLst>
            <a:ext uri="{FF2B5EF4-FFF2-40B4-BE49-F238E27FC236}">
              <a16:creationId xmlns:a16="http://schemas.microsoft.com/office/drawing/2014/main" id="{E081315A-2E33-7A49-8F51-FFF50B695E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704643</xdr:colOff>
      <xdr:row>3</xdr:row>
      <xdr:rowOff>159774</xdr:rowOff>
    </xdr:from>
    <xdr:to>
      <xdr:col>28</xdr:col>
      <xdr:colOff>368710</xdr:colOff>
      <xdr:row>113</xdr:row>
      <xdr:rowOff>81936</xdr:rowOff>
    </xdr:to>
    <xdr:graphicFrame macro="">
      <xdr:nvGraphicFramePr>
        <xdr:cNvPr id="9" name="Chart 8">
          <a:extLst>
            <a:ext uri="{FF2B5EF4-FFF2-40B4-BE49-F238E27FC236}">
              <a16:creationId xmlns:a16="http://schemas.microsoft.com/office/drawing/2014/main" id="{F2EBC278-9E04-5843-97DD-862AA3D204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110610</xdr:colOff>
      <xdr:row>3</xdr:row>
      <xdr:rowOff>818</xdr:rowOff>
    </xdr:from>
    <xdr:to>
      <xdr:col>34</xdr:col>
      <xdr:colOff>532580</xdr:colOff>
      <xdr:row>111</xdr:row>
      <xdr:rowOff>122904</xdr:rowOff>
    </xdr:to>
    <xdr:graphicFrame macro="">
      <xdr:nvGraphicFramePr>
        <xdr:cNvPr id="8" name="Chart 7">
          <a:extLst>
            <a:ext uri="{FF2B5EF4-FFF2-40B4-BE49-F238E27FC236}">
              <a16:creationId xmlns:a16="http://schemas.microsoft.com/office/drawing/2014/main" id="{0E09E270-7359-A047-AB31-8E02FA2A23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120650</xdr:colOff>
      <xdr:row>0</xdr:row>
      <xdr:rowOff>101600</xdr:rowOff>
    </xdr:from>
    <xdr:to>
      <xdr:col>14</xdr:col>
      <xdr:colOff>258305</xdr:colOff>
      <xdr:row>29</xdr:row>
      <xdr:rowOff>127000</xdr:rowOff>
    </xdr:to>
    <xdr:graphicFrame macro="">
      <xdr:nvGraphicFramePr>
        <xdr:cNvPr id="3" name="Chart 2">
          <a:extLst>
            <a:ext uri="{FF2B5EF4-FFF2-40B4-BE49-F238E27FC236}">
              <a16:creationId xmlns:a16="http://schemas.microsoft.com/office/drawing/2014/main" id="{A5134C9A-8F89-6D42-B7E4-537B7567B3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232474</xdr:colOff>
      <xdr:row>0</xdr:row>
      <xdr:rowOff>88900</xdr:rowOff>
    </xdr:from>
    <xdr:to>
      <xdr:col>24</xdr:col>
      <xdr:colOff>387457</xdr:colOff>
      <xdr:row>30</xdr:row>
      <xdr:rowOff>129153</xdr:rowOff>
    </xdr:to>
    <xdr:graphicFrame macro="">
      <xdr:nvGraphicFramePr>
        <xdr:cNvPr id="4" name="Chart 3">
          <a:extLst>
            <a:ext uri="{FF2B5EF4-FFF2-40B4-BE49-F238E27FC236}">
              <a16:creationId xmlns:a16="http://schemas.microsoft.com/office/drawing/2014/main" id="{2E66246E-85F3-CD4C-9401-5CF1C41CA7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107950</xdr:colOff>
      <xdr:row>32</xdr:row>
      <xdr:rowOff>101600</xdr:rowOff>
    </xdr:from>
    <xdr:to>
      <xdr:col>14</xdr:col>
      <xdr:colOff>368300</xdr:colOff>
      <xdr:row>80</xdr:row>
      <xdr:rowOff>114300</xdr:rowOff>
    </xdr:to>
    <xdr:graphicFrame macro="">
      <xdr:nvGraphicFramePr>
        <xdr:cNvPr id="5" name="Chart 4">
          <a:extLst>
            <a:ext uri="{FF2B5EF4-FFF2-40B4-BE49-F238E27FC236}">
              <a16:creationId xmlns:a16="http://schemas.microsoft.com/office/drawing/2014/main" id="{1C7E1ECD-FCBB-B84F-A3BB-06B3ED3D0D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133350</xdr:colOff>
      <xdr:row>32</xdr:row>
      <xdr:rowOff>114300</xdr:rowOff>
    </xdr:from>
    <xdr:to>
      <xdr:col>24</xdr:col>
      <xdr:colOff>342900</xdr:colOff>
      <xdr:row>80</xdr:row>
      <xdr:rowOff>127000</xdr:rowOff>
    </xdr:to>
    <xdr:graphicFrame macro="">
      <xdr:nvGraphicFramePr>
        <xdr:cNvPr id="6" name="Chart 5">
          <a:extLst>
            <a:ext uri="{FF2B5EF4-FFF2-40B4-BE49-F238E27FC236}">
              <a16:creationId xmlns:a16="http://schemas.microsoft.com/office/drawing/2014/main" id="{0EA647DD-E0E5-904B-BFBD-67477881B2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107950</xdr:colOff>
      <xdr:row>87</xdr:row>
      <xdr:rowOff>63500</xdr:rowOff>
    </xdr:from>
    <xdr:to>
      <xdr:col>15</xdr:col>
      <xdr:colOff>558800</xdr:colOff>
      <xdr:row>136</xdr:row>
      <xdr:rowOff>88900</xdr:rowOff>
    </xdr:to>
    <xdr:graphicFrame macro="">
      <xdr:nvGraphicFramePr>
        <xdr:cNvPr id="7" name="Chart 6">
          <a:extLst>
            <a:ext uri="{FF2B5EF4-FFF2-40B4-BE49-F238E27FC236}">
              <a16:creationId xmlns:a16="http://schemas.microsoft.com/office/drawing/2014/main" id="{962319C2-0548-6B46-BD26-C90FFD854D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196850</xdr:colOff>
      <xdr:row>87</xdr:row>
      <xdr:rowOff>63500</xdr:rowOff>
    </xdr:from>
    <xdr:to>
      <xdr:col>26</xdr:col>
      <xdr:colOff>685800</xdr:colOff>
      <xdr:row>136</xdr:row>
      <xdr:rowOff>88900</xdr:rowOff>
    </xdr:to>
    <xdr:graphicFrame macro="">
      <xdr:nvGraphicFramePr>
        <xdr:cNvPr id="8" name="Chart 7">
          <a:extLst>
            <a:ext uri="{FF2B5EF4-FFF2-40B4-BE49-F238E27FC236}">
              <a16:creationId xmlns:a16="http://schemas.microsoft.com/office/drawing/2014/main" id="{DD5F641A-2E80-A247-B64D-90C254035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641347</xdr:colOff>
      <xdr:row>0</xdr:row>
      <xdr:rowOff>139699</xdr:rowOff>
    </xdr:from>
    <xdr:to>
      <xdr:col>22</xdr:col>
      <xdr:colOff>683846</xdr:colOff>
      <xdr:row>119</xdr:row>
      <xdr:rowOff>156307</xdr:rowOff>
    </xdr:to>
    <xdr:graphicFrame macro="">
      <xdr:nvGraphicFramePr>
        <xdr:cNvPr id="2" name="Chart 1">
          <a:extLst>
            <a:ext uri="{FF2B5EF4-FFF2-40B4-BE49-F238E27FC236}">
              <a16:creationId xmlns:a16="http://schemas.microsoft.com/office/drawing/2014/main" id="{89B9F35C-FB2D-F944-A1EF-BB0942788D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260346</xdr:colOff>
      <xdr:row>2</xdr:row>
      <xdr:rowOff>76201</xdr:rowOff>
    </xdr:from>
    <xdr:to>
      <xdr:col>24</xdr:col>
      <xdr:colOff>508000</xdr:colOff>
      <xdr:row>111</xdr:row>
      <xdr:rowOff>0</xdr:rowOff>
    </xdr:to>
    <xdr:graphicFrame macro="">
      <xdr:nvGraphicFramePr>
        <xdr:cNvPr id="8" name="Chart 7">
          <a:extLst>
            <a:ext uri="{FF2B5EF4-FFF2-40B4-BE49-F238E27FC236}">
              <a16:creationId xmlns:a16="http://schemas.microsoft.com/office/drawing/2014/main" id="{C3783C44-AE38-0841-BCDE-71AB55DF2A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16842</xdr:colOff>
      <xdr:row>0</xdr:row>
      <xdr:rowOff>164546</xdr:rowOff>
    </xdr:from>
    <xdr:to>
      <xdr:col>21</xdr:col>
      <xdr:colOff>213508</xdr:colOff>
      <xdr:row>116</xdr:row>
      <xdr:rowOff>14725</xdr:rowOff>
    </xdr:to>
    <xdr:graphicFrame macro="">
      <xdr:nvGraphicFramePr>
        <xdr:cNvPr id="2" name="Chart 1">
          <a:extLst>
            <a:ext uri="{FF2B5EF4-FFF2-40B4-BE49-F238E27FC236}">
              <a16:creationId xmlns:a16="http://schemas.microsoft.com/office/drawing/2014/main" id="{7271E912-963D-5945-8166-19DC449F99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Armand Zimmerman" id="{FBBAABE8-55D7-E848-9BC0-DF8B3E4B97B9}" userId="S::amz26@duke.edu::c53a2eb8-060f-4334-b9bc-bf52540cc871"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Arial"/>
        <a:ea typeface=""/>
        <a:cs typeface=""/>
      </a:majorFont>
      <a:minorFont>
        <a:latin typeface="Arial"/>
        <a:ea typeface=""/>
        <a:cs typeface=""/>
      </a:minorFont>
    </a:fontScheme>
    <a:fmtScheme name="Office">
      <a:fillStyleLst>
        <a:solidFill>
          <a:schemeClr val="phClr"/>
        </a:solidFill>
        <a:solidFill>
          <a:schemeClr val="phClr"/>
        </a:solidFill>
        <a:solidFill>
          <a:schemeClr val="phClr"/>
        </a:solidFill>
      </a:fillStyleLst>
      <a:lnStyleLst>
        <a:ln w="9525" cap="flat" cmpd="sng" algn="ctr">
          <a:solidFill>
            <a:schemeClr val="phClr"/>
          </a:solidFill>
        </a:ln>
        <a:ln w="25400" cap="flat" cmpd="sng" algn="ctr">
          <a:solidFill>
            <a:schemeClr val="phClr"/>
          </a:solidFill>
        </a:ln>
        <a:ln w="38100" cap="flat" cmpd="sng" algn="ctr">
          <a:solidFill>
            <a:schemeClr val="phClr"/>
          </a:solidFill>
        </a:ln>
      </a:lnStyleLst>
      <a:effectStyleLst>
        <a:effectStyle>
          <a:effectLst>
            <a:fillOverlay blend="over">
              <a:noFill/>
            </a:fillOverlay>
          </a:effectLst>
        </a:effectStyle>
        <a:effectStyle>
          <a:effectLst>
            <a:fillOverlay blend="over">
              <a:noFill/>
            </a:fillOverlay>
          </a:effectLst>
        </a:effectStyle>
        <a:effectStyle>
          <a:effectLst>
            <a:fillOverlay blend="over">
              <a:noFill/>
            </a:fillOverlay>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G81" dT="2020-12-15T20:44:17.66" personId="{FBBAABE8-55D7-E848-9BC0-DF8B3E4B97B9}" id="{05E2A1FB-C95C-8148-9C1A-3B392318193E}">
    <text>from world bank database</text>
  </threadedComment>
  <threadedComment ref="H81" dT="2020-12-15T20:51:34.04" personId="{FBBAABE8-55D7-E848-9BC0-DF8B3E4B97B9}" id="{F25C24DC-0695-404E-A484-21AD98741629}">
    <text>from world bank database</text>
  </threadedComment>
  <threadedComment ref="I81" dT="2020-12-15T20:52:20.03" personId="{FBBAABE8-55D7-E848-9BC0-DF8B3E4B97B9}" id="{874CD237-0C17-FF44-9842-98E00D6EBE1C}">
    <text>from world bank database</text>
  </threadedComment>
  <threadedComment ref="J81" dT="2020-12-15T20:52:40.08" personId="{FBBAABE8-55D7-E848-9BC0-DF8B3E4B97B9}" id="{2D6BE447-2D11-BF49-A858-C33046F43226}">
    <text>from world bank database</text>
  </threadedComment>
  <threadedComment ref="G101" dT="2020-12-15T20:48:19.98" personId="{FBBAABE8-55D7-E848-9BC0-DF8B3E4B97B9}" id="{8CA30B99-FB3D-C442-BB5E-5025729F68E2}">
    <text>from world bank database</text>
  </threadedComment>
  <threadedComment ref="G120" dT="2020-12-15T20:48:35.98" personId="{FBBAABE8-55D7-E848-9BC0-DF8B3E4B97B9}" id="{5310AA9F-AC9A-CC47-911C-B75E6E6EBFBA}">
    <text>from world bank database</text>
  </threadedComment>
</ThreadedComments>
</file>

<file path=xl/threadedComments/threadedComment2.xml><?xml version="1.0" encoding="utf-8"?>
<ThreadedComments xmlns="http://schemas.microsoft.com/office/spreadsheetml/2018/threadedcomments" xmlns:x="http://schemas.openxmlformats.org/spreadsheetml/2006/main">
  <threadedComment ref="F30" dT="2020-12-16T02:49:30.03" personId="{FBBAABE8-55D7-E848-9BC0-DF8B3E4B97B9}" id="{976A0A8D-6961-1541-93CF-7DE01FAC0536}">
    <text>2014</text>
  </threadedComment>
  <threadedComment ref="G30" dT="2020-12-16T02:49:42.87" personId="{FBBAABE8-55D7-E848-9BC0-DF8B3E4B97B9}" id="{6CFF82F5-BF1C-A945-9497-5D06B0279614}">
    <text>2014</text>
  </threadedComment>
  <threadedComment ref="G52" dT="2020-12-16T02:53:03.01" personId="{FBBAABE8-55D7-E848-9BC0-DF8B3E4B97B9}" id="{5C1ABBD2-0229-0C44-9CD4-75F7A0C772DC}">
    <text>2014</text>
  </threadedComment>
  <threadedComment ref="E53" dT="2020-12-16T02:54:33.08" personId="{FBBAABE8-55D7-E848-9BC0-DF8B3E4B97B9}" id="{A6FDBD4B-24E4-264C-9738-63EFCF601737}">
    <text>2013</text>
  </threadedComment>
  <threadedComment ref="F54" dT="2020-12-16T02:55:16.77" personId="{FBBAABE8-55D7-E848-9BC0-DF8B3E4B97B9}" id="{BBB8C5BB-542E-3B42-95F1-8A4C62D68D3C}">
    <text>2018</text>
  </threadedComment>
  <threadedComment ref="G54" dT="2020-12-16T02:55:26.58" personId="{FBBAABE8-55D7-E848-9BC0-DF8B3E4B97B9}" id="{0C491BA3-BCCB-0144-BA86-6F837320F4D1}">
    <text>2018</text>
  </threadedComment>
  <threadedComment ref="F57" dT="2020-12-16T02:56:30.91" personId="{FBBAABE8-55D7-E848-9BC0-DF8B3E4B97B9}" id="{79592A79-E8AD-EB49-93EE-55179B126664}">
    <text>2018</text>
  </threadedComment>
  <threadedComment ref="G57" dT="2020-12-16T02:56:37.87" personId="{FBBAABE8-55D7-E848-9BC0-DF8B3E4B97B9}" id="{DD28AACC-2EB1-3048-81D0-3B48BE9185A1}">
    <text>2018</text>
  </threadedComment>
  <threadedComment ref="D65" dT="2020-12-16T02:59:26.38" personId="{FBBAABE8-55D7-E848-9BC0-DF8B3E4B97B9}" id="{6A28A948-0498-454B-A33D-613D0E21CD11}">
    <text>2011</text>
  </threadedComment>
  <threadedComment ref="G78" dT="2020-12-16T03:04:39.81" personId="{FBBAABE8-55D7-E848-9BC0-DF8B3E4B97B9}" id="{38EE39B8-A24F-924F-B502-B267887F3BEA}">
    <text>2012</text>
  </threadedComment>
  <threadedComment ref="G80" dT="2020-12-16T03:05:49.52" personId="{FBBAABE8-55D7-E848-9BC0-DF8B3E4B97B9}" id="{58F94A7F-9052-CC40-8B2C-05BA17F6D61D}">
    <text>2016</text>
  </threadedComment>
  <threadedComment ref="G103" dT="2020-12-16T03:08:58.46" personId="{FBBAABE8-55D7-E848-9BC0-DF8B3E4B97B9}" id="{1D50E21E-6D89-324B-BFE5-499402329013}">
    <text>1999</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16.xml.rels><?xml version="1.0" encoding="UTF-8" standalone="yes"?>
<Relationships xmlns="http://schemas.openxmlformats.org/package/2006/relationships"><Relationship Id="rId1" Type="http://schemas.openxmlformats.org/officeDocument/2006/relationships/hyperlink" Target="https://www.who.int/immunization/programmes_systems/financing/data_indicators/en/"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s://www.pfizer.com/news/press-release/press-release-detail/pfizer-and-biontech-conclude-phase-3-study-covid-19-vaccine" TargetMode="External"/><Relationship Id="rId3" Type="http://schemas.openxmlformats.org/officeDocument/2006/relationships/hyperlink" Target="https://www.gavi.org/news/media-room/100-million-covid-19-vaccine-doses-available-low-and-middle-income-countries-2021" TargetMode="External"/><Relationship Id="rId7" Type="http://schemas.openxmlformats.org/officeDocument/2006/relationships/hyperlink" Target="https://apps.who.int/gho/data/node.imr.HWF_0001?lang=en" TargetMode="External"/><Relationship Id="rId2" Type="http://schemas.openxmlformats.org/officeDocument/2006/relationships/hyperlink" Target="https://www.thelancet.com/journals/langlo/article/PIIS2214-109X(20)30264-3/fulltext" TargetMode="External"/><Relationship Id="rId1" Type="http://schemas.openxmlformats.org/officeDocument/2006/relationships/hyperlink" Target="https://population.un.org/wpp2019/Download/Standard/Interpolated/" TargetMode="External"/><Relationship Id="rId6" Type="http://schemas.openxmlformats.org/officeDocument/2006/relationships/hyperlink" Target="http://data.un.org/Data.aspx?q=dentistry&amp;d=WHO&amp;f=MEASURE_CODE%3AHRH_21" TargetMode="External"/><Relationship Id="rId5" Type="http://schemas.openxmlformats.org/officeDocument/2006/relationships/hyperlink" Target="https://data.humdata.org/dataset/who-data-for-burundi/resource/7b65faed-142c-45a7-b9f2-6443c6c887d0" TargetMode="External"/><Relationship Id="rId4" Type="http://schemas.openxmlformats.org/officeDocument/2006/relationships/hyperlink" Target="https://www.thelancet.com/journals/langlo/article/PIIS2214-109X(20)30264-3/fulltext" TargetMode="External"/><Relationship Id="rId9" Type="http://schemas.openxmlformats.org/officeDocument/2006/relationships/hyperlink" Target="https://www.who.int/data/gho/data/themes/topics/health-workforce"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BA590-5D4F-4800-A3D2-6075447D010C}">
  <dimension ref="A1:AZ133"/>
  <sheetViews>
    <sheetView tabSelected="1" zoomScaleNormal="100" workbookViewId="0">
      <pane xSplit="7" ySplit="1" topLeftCell="V2" activePane="bottomRight" state="frozen"/>
      <selection pane="topRight" activeCell="C1" sqref="C1"/>
      <selection pane="bottomLeft" activeCell="A2" sqref="A2"/>
      <selection pane="bottomRight" activeCell="A81" sqref="A81:XFD81"/>
    </sheetView>
  </sheetViews>
  <sheetFormatPr defaultColWidth="8.7109375" defaultRowHeight="12.75" x14ac:dyDescent="0.2"/>
  <cols>
    <col min="1" max="6" width="20.7109375" customWidth="1"/>
    <col min="7" max="7" width="15.28515625" customWidth="1"/>
    <col min="8" max="8" width="18.7109375" hidden="1" customWidth="1"/>
    <col min="9" max="9" width="16.7109375" customWidth="1"/>
    <col min="10" max="11" width="16.140625" customWidth="1"/>
    <col min="12" max="16" width="15.7109375" customWidth="1"/>
    <col min="17" max="18" width="20.28515625" customWidth="1"/>
    <col min="19" max="22" width="22.7109375" customWidth="1"/>
    <col min="23" max="23" width="4.28515625" customWidth="1"/>
    <col min="24" max="29" width="29" customWidth="1"/>
    <col min="30" max="30" width="31.7109375" customWidth="1"/>
    <col min="31" max="33" width="18.140625" customWidth="1"/>
    <col min="34" max="37" width="27.42578125" customWidth="1"/>
    <col min="38" max="40" width="27.42578125" hidden="1" customWidth="1"/>
    <col min="41" max="43" width="27.42578125" customWidth="1"/>
    <col min="44" max="44" width="27.7109375" style="130" customWidth="1"/>
    <col min="45" max="45" width="28" style="130" customWidth="1"/>
    <col min="46" max="47" width="14" customWidth="1"/>
    <col min="48" max="48" width="34.42578125" customWidth="1"/>
    <col min="49" max="49" width="26.7109375" customWidth="1"/>
    <col min="50" max="50" width="22.28515625" customWidth="1"/>
    <col min="52" max="52" width="17.140625" bestFit="1" customWidth="1"/>
  </cols>
  <sheetData>
    <row r="1" spans="1:52" ht="51.75" thickBot="1" x14ac:dyDescent="0.25">
      <c r="A1" s="165" t="s">
        <v>0</v>
      </c>
      <c r="B1" s="4" t="s">
        <v>769</v>
      </c>
      <c r="C1" s="165" t="s">
        <v>724</v>
      </c>
      <c r="D1" s="165" t="s">
        <v>37</v>
      </c>
      <c r="E1" s="165" t="s">
        <v>751</v>
      </c>
      <c r="F1" s="156" t="s">
        <v>1</v>
      </c>
      <c r="G1" s="156" t="s">
        <v>779</v>
      </c>
      <c r="H1" s="9" t="s">
        <v>2</v>
      </c>
      <c r="I1" s="156" t="s">
        <v>752</v>
      </c>
      <c r="J1" s="9" t="s">
        <v>3</v>
      </c>
      <c r="K1" s="173" t="s">
        <v>4</v>
      </c>
      <c r="L1" s="63" t="s">
        <v>709</v>
      </c>
      <c r="M1" s="63" t="s">
        <v>708</v>
      </c>
      <c r="N1" s="63" t="s">
        <v>710</v>
      </c>
      <c r="O1" s="63" t="s">
        <v>709</v>
      </c>
      <c r="P1" s="63" t="s">
        <v>708</v>
      </c>
      <c r="Q1" s="165" t="s">
        <v>5</v>
      </c>
      <c r="R1" s="4" t="s">
        <v>755</v>
      </c>
      <c r="S1" s="166" t="s">
        <v>781</v>
      </c>
      <c r="T1" s="165" t="s">
        <v>711</v>
      </c>
      <c r="U1" s="4" t="s">
        <v>712</v>
      </c>
      <c r="V1" s="4" t="s">
        <v>713</v>
      </c>
      <c r="W1" s="4"/>
      <c r="X1" s="164" t="s">
        <v>753</v>
      </c>
      <c r="Y1" s="143" t="s">
        <v>712</v>
      </c>
      <c r="Z1" s="143" t="s">
        <v>713</v>
      </c>
      <c r="AA1" s="165" t="s">
        <v>754</v>
      </c>
      <c r="AB1" s="4" t="s">
        <v>712</v>
      </c>
      <c r="AC1" s="4" t="s">
        <v>713</v>
      </c>
      <c r="AD1" s="154" t="s">
        <v>756</v>
      </c>
      <c r="AE1" s="153" t="s">
        <v>757</v>
      </c>
      <c r="AF1" s="68" t="s">
        <v>715</v>
      </c>
      <c r="AG1" s="68" t="s">
        <v>716</v>
      </c>
      <c r="AH1" s="155" t="s">
        <v>714</v>
      </c>
      <c r="AI1" s="74" t="s">
        <v>720</v>
      </c>
      <c r="AJ1" s="74" t="s">
        <v>721</v>
      </c>
      <c r="AK1" s="103" t="s">
        <v>728</v>
      </c>
      <c r="AL1" s="101" t="s">
        <v>727</v>
      </c>
      <c r="AM1" s="102" t="s">
        <v>720</v>
      </c>
      <c r="AN1" s="102" t="s">
        <v>721</v>
      </c>
      <c r="AO1" s="116" t="s">
        <v>735</v>
      </c>
      <c r="AP1" s="116" t="s">
        <v>736</v>
      </c>
      <c r="AQ1" s="116" t="s">
        <v>737</v>
      </c>
      <c r="AR1" s="129" t="s">
        <v>748</v>
      </c>
      <c r="AS1" s="131" t="s">
        <v>749</v>
      </c>
      <c r="AT1" s="128" t="s">
        <v>774</v>
      </c>
      <c r="AV1" s="168" t="s">
        <v>6</v>
      </c>
      <c r="AW1" s="168"/>
      <c r="AX1" s="168"/>
      <c r="AY1" s="2" t="s">
        <v>7</v>
      </c>
      <c r="AZ1" s="49">
        <v>1000000</v>
      </c>
    </row>
    <row r="2" spans="1:52" x14ac:dyDescent="0.2">
      <c r="A2" s="161" t="s">
        <v>8</v>
      </c>
      <c r="B2" s="61" t="s">
        <v>767</v>
      </c>
      <c r="C2" s="70">
        <f>VLOOKUP(A2,'Baseline spending'!$A$2:$C$138,2,FALSE)</f>
        <v>57122405</v>
      </c>
      <c r="D2" s="71">
        <f>VLOOKUP(A2,'Baseline spending'!$A$2:$C$138,3,FALSE)</f>
        <v>2018</v>
      </c>
      <c r="E2" s="104">
        <f>C2*'CPI index'!$E$13/$AZ$1</f>
        <v>58.847630977451828</v>
      </c>
      <c r="F2" s="140">
        <v>38928341</v>
      </c>
      <c r="G2" s="99">
        <f>F2-I2</f>
        <v>19791367</v>
      </c>
      <c r="H2" s="99">
        <f>VLOOKUP(A2,'Population data_UN'!$A$2:$BK$256,8,FALSE)*1000</f>
        <v>5672509</v>
      </c>
      <c r="I2" s="99">
        <f>VLOOKUP($A2,'Population data_UN'!$A$2:$BK$256,10,FALSE)*1000</f>
        <v>19136974</v>
      </c>
      <c r="J2" s="99">
        <f>VLOOKUP($A2,'Population data_UN'!$A$2:$BK$256,57,FALSE)*1000</f>
        <v>1031238</v>
      </c>
      <c r="K2" s="8">
        <v>2.8000000000000001E-2</v>
      </c>
      <c r="L2" s="8">
        <v>1.4999999999999999E-2</v>
      </c>
      <c r="M2" s="8">
        <v>0.06</v>
      </c>
      <c r="N2" s="64">
        <f>K2*F2</f>
        <v>1089993.548</v>
      </c>
      <c r="O2" s="64">
        <f>L2*F2</f>
        <v>583925.11499999999</v>
      </c>
      <c r="P2" s="64">
        <f>M2*F2</f>
        <v>2335700.46</v>
      </c>
      <c r="Q2" s="46">
        <f>VLOOKUP(Results!A2,'Health workers'!$A$2:$M$138,13,FALSE)</f>
        <v>20182.435640013769</v>
      </c>
      <c r="R2" s="141">
        <f>Q2/G2</f>
        <v>1.0197595567811848E-3</v>
      </c>
      <c r="S2" s="66">
        <f>VLOOKUP(A2,'Economic cost per dose'!$A$3:$L$138,10,FALSE)*$AW$13</f>
        <v>0.89999999999999991</v>
      </c>
      <c r="T2" s="66">
        <f t="shared" ref="T2:T34" si="0">S2*$AW$10</f>
        <v>1.0619999999999998</v>
      </c>
      <c r="U2" s="146">
        <f>0.2*$AW$13*$AW$10</f>
        <v>0.28319999999999995</v>
      </c>
      <c r="V2" s="66">
        <f>2.02*$AW$13*$AW$10</f>
        <v>2.8603199999999998</v>
      </c>
      <c r="X2" s="59">
        <f t="shared" ref="X2:X33" si="1">(T2)+$AW$7</f>
        <v>4.0619999999999994</v>
      </c>
      <c r="Y2" s="59">
        <f t="shared" ref="Y2:Y33" si="2">(U2*$AW$10)+$AW$7</f>
        <v>3.3341759999999998</v>
      </c>
      <c r="Z2" s="59">
        <f t="shared" ref="Z2:Z33" si="3">(V2*$AW$10)+$AW$7</f>
        <v>6.3751775999999989</v>
      </c>
      <c r="AA2" s="59">
        <f t="shared" ref="AA2:AA33" si="4">(T2+$AW$8)</f>
        <v>14.661999999999999</v>
      </c>
      <c r="AB2" s="59">
        <f t="shared" ref="AB2:AB33" si="5">(U2*$AW$10+$AW$8)</f>
        <v>13.934175999999999</v>
      </c>
      <c r="AC2" s="59">
        <f t="shared" ref="AC2:AC33" si="6">(V2*$AW$10+$AW$8)</f>
        <v>16.975177599999999</v>
      </c>
      <c r="AD2" s="59">
        <f>(AA2*Q2*$AW$6)/$AZ$1</f>
        <v>0.59182974270776367</v>
      </c>
      <c r="AE2" s="60">
        <f t="shared" ref="AE2:AE45" si="7">((K2*$G2)*$AA2*$AW$6)/$AZ$1</f>
        <v>16.250137285423996</v>
      </c>
      <c r="AF2" s="60">
        <f t="shared" ref="AF2:AF45" si="8">((L2*$G2)*$AA2*$AW$6)/$AZ$1</f>
        <v>8.7054306886199999</v>
      </c>
      <c r="AG2" s="60">
        <f t="shared" ref="AG2:AG45" si="9">((M2*$G2)*$AA2*$AW$6)/$AZ$1</f>
        <v>34.82172275448</v>
      </c>
      <c r="AH2" s="174">
        <f>(($G2*$X2*$AW$6*$AW$4)+($G2*$AA2*$AW$6*$AW$5))/$AZ$1</f>
        <v>356.87425420441429</v>
      </c>
      <c r="AI2" s="67">
        <f t="shared" ref="AI2:AI33" si="10">(($G2*$Y2*$AW$6*$AW$4)+($G2*$AB2*$AW$6*$AW$5))/$AZ$1</f>
        <v>334.54707476653186</v>
      </c>
      <c r="AJ2" s="67">
        <f t="shared" ref="AJ2:AJ33" si="11">(($G2*$Z2*$AW$6*$AW$4)+($G2*$AC2*$AW$6*$AW$5))/$AZ$1</f>
        <v>427.83472177197206</v>
      </c>
      <c r="AK2" s="67">
        <f t="shared" ref="AK2:AK45" si="12">(J2*$AW$4*$X2)*$AW$6/$AZ$1</f>
        <v>1.8550793062285713</v>
      </c>
      <c r="AL2" s="67">
        <f t="shared" ref="AL2:AL45" si="13">(($G2*$X2*$AW$6*$AW$4)+($G2*$AA2*$AW$6*$AW$5))/$AZ$1</f>
        <v>356.87425420441429</v>
      </c>
      <c r="AM2" s="67">
        <f t="shared" ref="AM2:AM30" si="14">($G2*$AW$4*(($U2*$AW$10)+$AW$7)*$AW$6/$AZ$1)</f>
        <v>29.223213237376456</v>
      </c>
      <c r="AN2" s="67">
        <f t="shared" ref="AN2:AN30" si="15">($G2*$AW$4*(($V2*$AW$10)+$AW$7)*$AW$6/$AZ$1)</f>
        <v>55.876826667502208</v>
      </c>
      <c r="AO2" s="117">
        <f t="shared" ref="AO2:AO33" si="16">AD2/E2</f>
        <v>1.0056985011589172E-2</v>
      </c>
      <c r="AP2" s="117">
        <f t="shared" ref="AP2:AP33" si="17">AE2/E2</f>
        <v>0.27613919227522393</v>
      </c>
      <c r="AQ2" s="117">
        <f t="shared" ref="AQ2:AQ33" si="18">AH2/E2</f>
        <v>6.0643775845650421</v>
      </c>
      <c r="AR2" s="132">
        <f t="shared" ref="AR2:AR33" si="19">(S2*Q2*$AW$6)/$AZ$1</f>
        <v>3.632838415202478E-2</v>
      </c>
      <c r="AS2" s="132">
        <f t="shared" ref="AS2:AS33" si="20">(S2*N2*$AW$6)/$AZ$1</f>
        <v>1.9619883863999996</v>
      </c>
      <c r="AT2" s="150" t="s">
        <v>767</v>
      </c>
      <c r="AU2" s="150"/>
      <c r="AV2" s="2" t="s">
        <v>9</v>
      </c>
      <c r="AW2" s="2" t="s">
        <v>10</v>
      </c>
      <c r="AX2" s="2" t="s">
        <v>11</v>
      </c>
    </row>
    <row r="3" spans="1:52" ht="13.5" thickBot="1" x14ac:dyDescent="0.25">
      <c r="A3" s="161" t="s">
        <v>12</v>
      </c>
      <c r="B3" s="61" t="s">
        <v>767</v>
      </c>
      <c r="C3" s="70">
        <f>VLOOKUP(A3,'Baseline spending'!$A$2:$C$138,2,FALSE)</f>
        <v>32448245</v>
      </c>
      <c r="D3" s="71">
        <f>VLOOKUP(A3,'Baseline spending'!$A$2:$C$138,3,FALSE)</f>
        <v>2019</v>
      </c>
      <c r="E3" s="104">
        <f>C3*'CPI index'!$E$14/$AZ$1</f>
        <v>32.833323348451238</v>
      </c>
      <c r="F3" s="140">
        <v>20903278</v>
      </c>
      <c r="G3" s="99">
        <f t="shared" ref="G3:G30" si="21">F3-I3</f>
        <v>10195169</v>
      </c>
      <c r="H3" s="99">
        <f>VLOOKUP(A3,'Population data_UN'!$A$2:$BK$256,8,FALSE)*1000</f>
        <v>3472482</v>
      </c>
      <c r="I3" s="99">
        <f>VLOOKUP($A3,'Population data_UN'!$A$2:$BK$256,10,FALSE)*1000</f>
        <v>10708109</v>
      </c>
      <c r="J3" s="99">
        <f>VLOOKUP($A3,'Population data_UN'!$A$2:$BK$256,57,FALSE)*1000</f>
        <v>503984</v>
      </c>
      <c r="K3" s="8">
        <v>2.4E-2</v>
      </c>
      <c r="L3" s="8">
        <v>1.2999999999999999E-2</v>
      </c>
      <c r="M3" s="8">
        <v>5.1999999999999998E-2</v>
      </c>
      <c r="N3" s="64">
        <f t="shared" ref="N3:N30" si="22">K3*F3</f>
        <v>501678.67200000002</v>
      </c>
      <c r="O3" s="64">
        <f t="shared" ref="O3:O30" si="23">L3*F3</f>
        <v>271742.614</v>
      </c>
      <c r="P3" s="64">
        <f t="shared" ref="P3:P30" si="24">M3*F3</f>
        <v>1086970.456</v>
      </c>
      <c r="Q3" s="46">
        <f>VLOOKUP(Results!A3,'Health workers'!$A$2:$M$138,13,FALSE)</f>
        <v>17266.800495101419</v>
      </c>
      <c r="R3" s="141">
        <f t="shared" ref="R3:R30" si="25">Q3/G3</f>
        <v>1.6936257255864438E-3</v>
      </c>
      <c r="S3" s="66">
        <f>VLOOKUP(A3,'Economic cost per dose'!$A$3:$L$138,10,FALSE)*$AW$13</f>
        <v>2.3879999999999999</v>
      </c>
      <c r="T3" s="66">
        <f t="shared" si="0"/>
        <v>2.8178399999999999</v>
      </c>
      <c r="U3" s="7">
        <f>VLOOKUP(A3,'Economic cost per dose'!$A$3:$L$139,11,FALSE)*$AW$13*$AW$10</f>
        <v>1.0478399999999999</v>
      </c>
      <c r="V3" s="7">
        <f>VLOOKUP(A3,'Economic cost per dose'!$A$3:$L$139,12,FALSE)*$AW$13*$AW$10</f>
        <v>6.2870400000000002</v>
      </c>
      <c r="X3" s="59">
        <f t="shared" si="1"/>
        <v>5.8178400000000003</v>
      </c>
      <c r="Y3" s="59">
        <f t="shared" si="2"/>
        <v>4.2364511999999994</v>
      </c>
      <c r="Z3" s="59">
        <f t="shared" si="3"/>
        <v>10.4187072</v>
      </c>
      <c r="AA3" s="59">
        <f t="shared" si="4"/>
        <v>16.417839999999998</v>
      </c>
      <c r="AB3" s="59">
        <f t="shared" si="5"/>
        <v>14.836451199999999</v>
      </c>
      <c r="AC3" s="59">
        <f t="shared" si="6"/>
        <v>21.018707200000001</v>
      </c>
      <c r="AD3" s="59">
        <f t="shared" ref="AD2:AD33" si="26">(AA3*Q3*$AW$6)/$AZ$1</f>
        <v>0.56696713568099166</v>
      </c>
      <c r="AE3" s="60">
        <f t="shared" si="7"/>
        <v>8.0343673639180793</v>
      </c>
      <c r="AF3" s="60">
        <f t="shared" si="8"/>
        <v>4.3519489887889584</v>
      </c>
      <c r="AG3" s="60">
        <f t="shared" si="9"/>
        <v>17.407795955155834</v>
      </c>
      <c r="AH3" s="67">
        <f t="shared" ref="AH2:AH33" si="27">(($G3*$X3*$AW$6*$AW$4)+($G3*$AA3*$AW$6*$AW$5))/$AZ$1</f>
        <v>211.58407660175939</v>
      </c>
      <c r="AI3" s="67">
        <f t="shared" si="10"/>
        <v>186.59416119216328</v>
      </c>
      <c r="AJ3" s="67">
        <f t="shared" si="11"/>
        <v>284.28933551012256</v>
      </c>
      <c r="AK3" s="67">
        <f t="shared" si="12"/>
        <v>1.2985006644480002</v>
      </c>
      <c r="AL3" s="67">
        <f t="shared" si="13"/>
        <v>211.58407660175939</v>
      </c>
      <c r="AM3" s="67">
        <f t="shared" si="14"/>
        <v>19.127591632454813</v>
      </c>
      <c r="AN3" s="67">
        <f t="shared" si="15"/>
        <v>47.040498580443156</v>
      </c>
      <c r="AO3" s="117">
        <f t="shared" si="16"/>
        <v>1.7268039840619295E-2</v>
      </c>
      <c r="AP3" s="117">
        <f t="shared" si="17"/>
        <v>0.24470161849446362</v>
      </c>
      <c r="AQ3" s="117">
        <f t="shared" si="18"/>
        <v>6.4441870338946332</v>
      </c>
      <c r="AR3" s="132">
        <f t="shared" si="19"/>
        <v>8.2466239164604369E-2</v>
      </c>
      <c r="AS3" s="132">
        <f t="shared" si="20"/>
        <v>2.3960173374720002</v>
      </c>
      <c r="AT3" s="150" t="s">
        <v>767</v>
      </c>
      <c r="AU3" s="150"/>
    </row>
    <row r="4" spans="1:52" x14ac:dyDescent="0.2">
      <c r="A4" s="161" t="s">
        <v>13</v>
      </c>
      <c r="B4" s="61" t="s">
        <v>767</v>
      </c>
      <c r="C4" s="70">
        <f>VLOOKUP(A4,'Baseline spending'!$A$2:$C$138,2,FALSE)</f>
        <v>26383942</v>
      </c>
      <c r="D4" s="71">
        <f>VLOOKUP(A4,'Baseline spending'!$A$2:$C$138,3,FALSE)</f>
        <v>2018</v>
      </c>
      <c r="E4" s="90">
        <f>C4*'CPI index'!$E$13/$AZ$1</f>
        <v>27.180796791495251</v>
      </c>
      <c r="F4" s="140">
        <v>11890781</v>
      </c>
      <c r="G4" s="99">
        <f t="shared" si="21"/>
        <v>5751547</v>
      </c>
      <c r="H4" s="99">
        <f>VLOOKUP(A4,'Population data_UN'!$A$2:$BK$256,8,FALSE)*1000</f>
        <v>2053840.0000000002</v>
      </c>
      <c r="I4" s="99">
        <f>VLOOKUP($A4,'Population data_UN'!$A$2:$BK$256,10,FALSE)*1000</f>
        <v>6139234</v>
      </c>
      <c r="J4" s="99">
        <f>VLOOKUP($A4,'Population data_UN'!$A$2:$BK$256,57,FALSE)*1000</f>
        <v>283017</v>
      </c>
      <c r="K4" s="8">
        <v>2.1999999999999999E-2</v>
      </c>
      <c r="L4" s="8">
        <v>1.0999999999999999E-2</v>
      </c>
      <c r="M4" s="8">
        <v>4.8000000000000001E-2</v>
      </c>
      <c r="N4" s="64">
        <f t="shared" si="22"/>
        <v>261597.18199999997</v>
      </c>
      <c r="O4" s="64">
        <f t="shared" si="23"/>
        <v>130798.59099999999</v>
      </c>
      <c r="P4" s="64">
        <f t="shared" si="24"/>
        <v>570757.48800000001</v>
      </c>
      <c r="Q4" s="46">
        <f>VLOOKUP(Results!A4,'Health workers'!$A$2:$M$138,13,FALSE)</f>
        <v>12564.5207027222</v>
      </c>
      <c r="R4" s="141">
        <f t="shared" si="25"/>
        <v>2.1845462973217817E-3</v>
      </c>
      <c r="S4" s="66">
        <f>VLOOKUP(A4,'Economic cost per dose'!$A$3:$L$138,10,FALSE)*$AW$13</f>
        <v>2.1240000000000001</v>
      </c>
      <c r="T4" s="66">
        <f t="shared" si="0"/>
        <v>2.5063200000000001</v>
      </c>
      <c r="U4" s="7">
        <f>VLOOKUP(A4,'Economic cost per dose'!$A$3:$L$139,11,FALSE)*$AW$13*$AW$10</f>
        <v>0.77880000000000005</v>
      </c>
      <c r="V4" s="7">
        <f>VLOOKUP(A4,'Economic cost per dose'!$A$3:$L$139,12,FALSE)*$AW$13*$AW$10</f>
        <v>6.1879199999999992</v>
      </c>
      <c r="X4" s="59">
        <f t="shared" si="1"/>
        <v>5.5063200000000005</v>
      </c>
      <c r="Y4" s="59">
        <f t="shared" si="2"/>
        <v>3.918984</v>
      </c>
      <c r="Z4" s="59">
        <f t="shared" si="3"/>
        <v>10.301745599999999</v>
      </c>
      <c r="AA4" s="59">
        <f t="shared" si="4"/>
        <v>16.10632</v>
      </c>
      <c r="AB4" s="59">
        <f t="shared" si="5"/>
        <v>14.518984</v>
      </c>
      <c r="AC4" s="59">
        <f t="shared" si="6"/>
        <v>20.901745599999998</v>
      </c>
      <c r="AD4" s="59">
        <f t="shared" si="26"/>
        <v>0.40473638216933727</v>
      </c>
      <c r="AE4" s="60">
        <f t="shared" si="7"/>
        <v>4.0759952849897605</v>
      </c>
      <c r="AF4" s="60">
        <f t="shared" si="8"/>
        <v>2.0379976424948802</v>
      </c>
      <c r="AG4" s="60">
        <f t="shared" si="9"/>
        <v>8.8930806217958409</v>
      </c>
      <c r="AH4" s="67">
        <f t="shared" si="27"/>
        <v>116.58679262226916</v>
      </c>
      <c r="AI4" s="67">
        <f t="shared" si="10"/>
        <v>102.43585432864155</v>
      </c>
      <c r="AJ4" s="67">
        <f t="shared" si="11"/>
        <v>159.3375219935441</v>
      </c>
      <c r="AK4" s="67">
        <f t="shared" si="12"/>
        <v>0.69014067415200009</v>
      </c>
      <c r="AL4" s="67">
        <f t="shared" si="13"/>
        <v>116.58679262226916</v>
      </c>
      <c r="AM4" s="67">
        <f t="shared" si="14"/>
        <v>9.9820977245098295</v>
      </c>
      <c r="AN4" s="67">
        <f t="shared" si="15"/>
        <v>26.239717057339128</v>
      </c>
      <c r="AO4" s="117">
        <f t="shared" si="16"/>
        <v>1.4890526766896601E-2</v>
      </c>
      <c r="AP4" s="117">
        <f t="shared" si="17"/>
        <v>0.14995863867629963</v>
      </c>
      <c r="AQ4" s="117">
        <f t="shared" si="18"/>
        <v>4.289307392885136</v>
      </c>
      <c r="AR4" s="132">
        <f t="shared" si="19"/>
        <v>5.3374083945163908E-2</v>
      </c>
      <c r="AS4" s="132">
        <f t="shared" si="20"/>
        <v>1.1112648291360001</v>
      </c>
      <c r="AT4" s="150" t="s">
        <v>768</v>
      </c>
      <c r="AU4" s="163" t="s">
        <v>780</v>
      </c>
      <c r="AV4" s="2" t="s">
        <v>16</v>
      </c>
      <c r="AW4" s="47">
        <f>(20%*AW12/0.7)+20%</f>
        <v>0.22142857142857145</v>
      </c>
      <c r="AX4" s="2" t="s">
        <v>14</v>
      </c>
    </row>
    <row r="5" spans="1:52" x14ac:dyDescent="0.2">
      <c r="A5" s="161" t="s">
        <v>103</v>
      </c>
      <c r="B5" s="61" t="s">
        <v>767</v>
      </c>
      <c r="C5" s="70">
        <f>VLOOKUP(A5,'Baseline spending'!$A$2:$C$138,2,FALSE)</f>
        <v>5040321</v>
      </c>
      <c r="D5" s="71">
        <f>VLOOKUP(A5,'Baseline spending'!$A$2:$C$138,3,FALSE)</f>
        <v>2018</v>
      </c>
      <c r="E5" s="104">
        <f>C5*'CPI index'!$E$13/$AZ$1</f>
        <v>5.1925501073685707</v>
      </c>
      <c r="F5" s="140">
        <v>4829764</v>
      </c>
      <c r="G5" s="99">
        <f t="shared" si="21"/>
        <v>2356751</v>
      </c>
      <c r="H5" s="99">
        <f>VLOOKUP(A5,'Population data_UN'!$A$2:$BK$256,8,FALSE)*1000</f>
        <v>738242</v>
      </c>
      <c r="I5" s="99">
        <f>VLOOKUP($A5,'Population data_UN'!$A$2:$BK$256,10,FALSE)*1000</f>
        <v>2473013</v>
      </c>
      <c r="J5" s="99">
        <f>VLOOKUP($A5,'Population data_UN'!$A$2:$BK$256,57,FALSE)*1000</f>
        <v>135143</v>
      </c>
      <c r="K5" s="8">
        <v>3.2000000000000001E-2</v>
      </c>
      <c r="L5" s="8">
        <v>1.9E-2</v>
      </c>
      <c r="M5" s="8">
        <v>6.6000000000000003E-2</v>
      </c>
      <c r="N5" s="64">
        <f t="shared" si="22"/>
        <v>154552.448</v>
      </c>
      <c r="O5" s="64">
        <f t="shared" si="23"/>
        <v>91765.516000000003</v>
      </c>
      <c r="P5" s="64">
        <f t="shared" si="24"/>
        <v>318764.424</v>
      </c>
      <c r="Q5" s="46">
        <f>VLOOKUP(Results!A22,'Health workers'!$A$2:$M$138,13,FALSE)</f>
        <v>9500.8494773549101</v>
      </c>
      <c r="R5" s="141">
        <f t="shared" si="25"/>
        <v>4.0313335933048972E-3</v>
      </c>
      <c r="S5" s="66">
        <f>VLOOKUP(A5,'Economic cost per dose'!$A$3:$L$138,10,FALSE)*$AW$13</f>
        <v>0.82799999999999996</v>
      </c>
      <c r="T5" s="66">
        <f t="shared" si="0"/>
        <v>0.97703999999999991</v>
      </c>
      <c r="U5" s="7">
        <f>VLOOKUP(A5,'Economic cost per dose'!$A$3:$L$139,11,FALSE)*$AW$13*$AW$10</f>
        <v>0.16991999999999999</v>
      </c>
      <c r="V5" s="7">
        <f>VLOOKUP(A5,'Economic cost per dose'!$A$3:$L$139,12,FALSE)*$AW$13*$AW$10</f>
        <v>3.2426399999999997</v>
      </c>
      <c r="X5" s="59">
        <f t="shared" si="1"/>
        <v>3.9770399999999997</v>
      </c>
      <c r="Y5" s="59">
        <f t="shared" si="2"/>
        <v>3.2005056000000001</v>
      </c>
      <c r="Z5" s="59">
        <f t="shared" si="3"/>
        <v>6.8263151999999998</v>
      </c>
      <c r="AA5" s="59">
        <f t="shared" si="4"/>
        <v>14.57704</v>
      </c>
      <c r="AB5" s="59">
        <f t="shared" si="5"/>
        <v>13.800505599999999</v>
      </c>
      <c r="AC5" s="59">
        <f t="shared" si="6"/>
        <v>17.426315199999998</v>
      </c>
      <c r="AD5" s="59">
        <f t="shared" si="26"/>
        <v>0.27698852573076321</v>
      </c>
      <c r="AE5" s="60">
        <f t="shared" si="7"/>
        <v>2.1986850302105601</v>
      </c>
      <c r="AF5" s="60">
        <f t="shared" si="8"/>
        <v>1.30546923668752</v>
      </c>
      <c r="AG5" s="60">
        <f t="shared" si="9"/>
        <v>4.5347878748092807</v>
      </c>
      <c r="AH5" s="67">
        <f t="shared" si="27"/>
        <v>42.186140523983433</v>
      </c>
      <c r="AI5" s="67">
        <f t="shared" si="10"/>
        <v>39.349488277195107</v>
      </c>
      <c r="AJ5" s="67">
        <f t="shared" si="11"/>
        <v>52.59444039813998</v>
      </c>
      <c r="AK5" s="67">
        <f t="shared" si="12"/>
        <v>0.23802203740457142</v>
      </c>
      <c r="AL5" s="67">
        <f t="shared" si="13"/>
        <v>42.186140523983433</v>
      </c>
      <c r="AM5" s="67">
        <f t="shared" si="14"/>
        <v>3.340380542463909</v>
      </c>
      <c r="AN5" s="67">
        <f t="shared" si="15"/>
        <v>7.1246525770195888</v>
      </c>
      <c r="AO5" s="117">
        <f t="shared" si="16"/>
        <v>5.3343447824932541E-2</v>
      </c>
      <c r="AP5" s="117">
        <f t="shared" si="17"/>
        <v>0.42343068140844342</v>
      </c>
      <c r="AQ5" s="117">
        <f t="shared" si="18"/>
        <v>8.1243588702434515</v>
      </c>
      <c r="AR5" s="132">
        <f t="shared" si="19"/>
        <v>1.573340673449973E-2</v>
      </c>
      <c r="AS5" s="132">
        <f t="shared" si="20"/>
        <v>0.25593885388799997</v>
      </c>
      <c r="AT5" s="150" t="s">
        <v>767</v>
      </c>
      <c r="AU5" s="150"/>
      <c r="AV5" s="2" t="s">
        <v>750</v>
      </c>
      <c r="AW5" s="48">
        <f>(50%*(AW12/0.7))+0.5</f>
        <v>0.5535714285714286</v>
      </c>
      <c r="AX5" t="s">
        <v>17</v>
      </c>
    </row>
    <row r="6" spans="1:52" x14ac:dyDescent="0.2">
      <c r="A6" s="161" t="s">
        <v>15</v>
      </c>
      <c r="B6" s="61" t="s">
        <v>767</v>
      </c>
      <c r="C6" s="70">
        <f>VLOOKUP(A6,'Baseline spending'!$A$2:$C$138,2,FALSE)</f>
        <v>10368088</v>
      </c>
      <c r="D6" s="71">
        <f>VLOOKUP(A6,'Baseline spending'!$A$2:$C$138,3,FALSE)</f>
        <v>2019</v>
      </c>
      <c r="E6" s="104">
        <f>C6*'CPI index'!$E$14/$AZ$1</f>
        <v>10.491130901199652</v>
      </c>
      <c r="F6" s="140">
        <v>16425859</v>
      </c>
      <c r="G6" s="99">
        <f t="shared" si="21"/>
        <v>7637371</v>
      </c>
      <c r="H6" s="99">
        <f>VLOOKUP(A6,'Population data_UN'!$A$2:$BK$256,8,FALSE)*1000</f>
        <v>2930435</v>
      </c>
      <c r="I6" s="99">
        <f>VLOOKUP($A6,'Population data_UN'!$A$2:$BK$256,10,FALSE)*1000</f>
        <v>8788488</v>
      </c>
      <c r="J6" s="99">
        <f>VLOOKUP($A6,'Population data_UN'!$A$2:$BK$256,57,FALSE)*1000</f>
        <v>410417</v>
      </c>
      <c r="K6" s="8">
        <v>2.1999999999999999E-2</v>
      </c>
      <c r="L6" s="8">
        <v>1.0999999999999999E-2</v>
      </c>
      <c r="M6" s="8">
        <v>0.05</v>
      </c>
      <c r="N6" s="64">
        <f t="shared" si="22"/>
        <v>361368.89799999999</v>
      </c>
      <c r="O6" s="64">
        <f t="shared" si="23"/>
        <v>180684.44899999999</v>
      </c>
      <c r="P6" s="64">
        <f t="shared" si="24"/>
        <v>821292.95000000007</v>
      </c>
      <c r="Q6" s="46">
        <f>VLOOKUP(Results!A5,'Health workers'!$A$2:$M$138,13,FALSE)</f>
        <v>468.63883271089998</v>
      </c>
      <c r="R6" s="141">
        <f t="shared" si="25"/>
        <v>6.136127637519508E-5</v>
      </c>
      <c r="S6" s="66">
        <f>VLOOKUP(A6,'Economic cost per dose'!$A$3:$L$138,10,FALSE)*$AW$13</f>
        <v>0.61199999999999999</v>
      </c>
      <c r="T6" s="66">
        <f t="shared" si="0"/>
        <v>0.72215999999999991</v>
      </c>
      <c r="U6" s="7">
        <f>VLOOKUP(A6,'Economic cost per dose'!$A$3:$L$139,11,FALSE)*$AW$13*$AW$10</f>
        <v>0.11327999999999999</v>
      </c>
      <c r="V6" s="7">
        <f>VLOOKUP(A6,'Economic cost per dose'!$A$3:$L$139,12,FALSE)*$AW$13*$AW$10</f>
        <v>2.5488</v>
      </c>
      <c r="X6" s="59">
        <f t="shared" si="1"/>
        <v>3.7221599999999997</v>
      </c>
      <c r="Y6" s="59">
        <f t="shared" si="2"/>
        <v>3.1336704000000002</v>
      </c>
      <c r="Z6" s="59">
        <f t="shared" si="3"/>
        <v>6.0075839999999996</v>
      </c>
      <c r="AA6" s="59">
        <f t="shared" si="4"/>
        <v>14.32216</v>
      </c>
      <c r="AB6" s="59">
        <f t="shared" si="5"/>
        <v>13.733670399999999</v>
      </c>
      <c r="AC6" s="59">
        <f t="shared" si="6"/>
        <v>16.607583999999999</v>
      </c>
      <c r="AD6" s="59">
        <f t="shared" si="26"/>
        <v>1.3423840688597487E-2</v>
      </c>
      <c r="AE6" s="60">
        <f t="shared" si="7"/>
        <v>4.8128805754198396</v>
      </c>
      <c r="AF6" s="60">
        <f t="shared" si="8"/>
        <v>2.4064402877099198</v>
      </c>
      <c r="AG6" s="60">
        <f t="shared" si="9"/>
        <v>10.938364944136001</v>
      </c>
      <c r="AH6" s="67">
        <f t="shared" si="27"/>
        <v>133.692655054108</v>
      </c>
      <c r="AI6" s="67">
        <f t="shared" si="10"/>
        <v>126.72615927660352</v>
      </c>
      <c r="AJ6" s="67">
        <f t="shared" si="11"/>
        <v>160.7473330735792</v>
      </c>
      <c r="AK6" s="67">
        <f t="shared" si="12"/>
        <v>0.67652528517599997</v>
      </c>
      <c r="AL6" s="67">
        <f t="shared" si="13"/>
        <v>133.692655054108</v>
      </c>
      <c r="AM6" s="67">
        <f t="shared" si="14"/>
        <v>10.598901521886722</v>
      </c>
      <c r="AN6" s="67">
        <f t="shared" si="15"/>
        <v>20.319236892451201</v>
      </c>
      <c r="AO6" s="117">
        <f t="shared" si="16"/>
        <v>1.2795418163224408E-3</v>
      </c>
      <c r="AP6" s="117">
        <f t="shared" si="17"/>
        <v>0.45875707974146912</v>
      </c>
      <c r="AQ6" s="117">
        <f t="shared" si="18"/>
        <v>12.743397857977385</v>
      </c>
      <c r="AR6" s="132">
        <f t="shared" si="19"/>
        <v>5.7361393123814156E-4</v>
      </c>
      <c r="AS6" s="132">
        <f t="shared" si="20"/>
        <v>0.44231553115199995</v>
      </c>
      <c r="AT6" s="150" t="s">
        <v>767</v>
      </c>
      <c r="AU6" s="150"/>
      <c r="AV6" s="2" t="s">
        <v>19</v>
      </c>
      <c r="AW6" s="53">
        <v>2</v>
      </c>
      <c r="AX6" t="s">
        <v>20</v>
      </c>
    </row>
    <row r="7" spans="1:52" x14ac:dyDescent="0.2">
      <c r="A7" s="161" t="s">
        <v>619</v>
      </c>
      <c r="B7" s="61" t="s">
        <v>767</v>
      </c>
      <c r="C7" s="70">
        <f>VLOOKUP(A7,'Baseline spending'!$A$2:$C$138,2,FALSE)</f>
        <v>9592455</v>
      </c>
      <c r="D7" s="71">
        <f>VLOOKUP(A7,'Baseline spending'!$A$2:$C$138,3,FALSE)</f>
        <v>2019</v>
      </c>
      <c r="E7" s="104">
        <f>C7*'CPI index'!$E$14/$AZ$1</f>
        <v>9.7062931052347459</v>
      </c>
      <c r="F7" s="140">
        <v>25778815</v>
      </c>
      <c r="G7" s="99">
        <f t="shared" si="21"/>
        <v>19553568</v>
      </c>
      <c r="H7" s="99">
        <f>VLOOKUP(A7,'Population data_UN'!$A$2:$BK$256,8,FALSE)*1000</f>
        <v>1746093</v>
      </c>
      <c r="I7" s="99">
        <f>VLOOKUP($A7,'Population data_UN'!$A$2:$BK$256,10,FALSE)*1000</f>
        <v>6225247</v>
      </c>
      <c r="J7" s="99">
        <f>VLOOKUP($A7,'Population data_UN'!$A$2:$BK$256,57,FALSE)*1000</f>
        <v>2409986</v>
      </c>
      <c r="K7" s="8">
        <v>2.7E-2</v>
      </c>
      <c r="L7" s="8">
        <v>1.6E-2</v>
      </c>
      <c r="M7" s="8">
        <v>5.5E-2</v>
      </c>
      <c r="N7" s="64">
        <f t="shared" si="22"/>
        <v>696028.005</v>
      </c>
      <c r="O7" s="64">
        <f t="shared" si="23"/>
        <v>412461.04000000004</v>
      </c>
      <c r="P7" s="64">
        <f t="shared" si="24"/>
        <v>1417834.825</v>
      </c>
      <c r="Q7" s="46">
        <f>VLOOKUP(Results!A23,'Health workers'!$A$2:$M$138,13,FALSE)</f>
        <v>1569.1955709144745</v>
      </c>
      <c r="R7" s="141">
        <f t="shared" si="25"/>
        <v>8.0251111762031082E-5</v>
      </c>
      <c r="S7" s="66">
        <f>VLOOKUP(A7,'Economic cost per dose'!$A$3:$L$138,10,FALSE)*$AW$13</f>
        <v>3.0720000000000001</v>
      </c>
      <c r="T7" s="66">
        <f t="shared" si="0"/>
        <v>3.6249599999999997</v>
      </c>
      <c r="U7" s="7">
        <f>VLOOKUP(A7,'Economic cost per dose'!$A$3:$L$139,11,FALSE)*$AW$13*$AW$10</f>
        <v>1.1327999999999998</v>
      </c>
      <c r="V7" s="7">
        <f>VLOOKUP(A7,'Economic cost per dose'!$A$3:$L$139,12,FALSE)*$AW$13*$AW$10</f>
        <v>9.0482399999999981</v>
      </c>
      <c r="X7" s="59">
        <f t="shared" si="1"/>
        <v>6.6249599999999997</v>
      </c>
      <c r="Y7" s="59">
        <f t="shared" si="2"/>
        <v>4.3367039999999992</v>
      </c>
      <c r="Z7" s="59">
        <f t="shared" si="3"/>
        <v>13.676923199999997</v>
      </c>
      <c r="AA7" s="59">
        <f t="shared" si="4"/>
        <v>17.224959999999999</v>
      </c>
      <c r="AB7" s="59">
        <f t="shared" si="5"/>
        <v>14.936703999999999</v>
      </c>
      <c r="AC7" s="59">
        <f t="shared" si="6"/>
        <v>24.276923199999999</v>
      </c>
      <c r="AD7" s="59">
        <f t="shared" si="26"/>
        <v>5.4058661882357972E-2</v>
      </c>
      <c r="AE7" s="60">
        <f t="shared" si="7"/>
        <v>18.187709039493122</v>
      </c>
      <c r="AF7" s="60">
        <f t="shared" si="8"/>
        <v>10.777901653032959</v>
      </c>
      <c r="AG7" s="60">
        <f t="shared" si="9"/>
        <v>37.049036932300801</v>
      </c>
      <c r="AH7" s="67">
        <f t="shared" si="27"/>
        <v>430.26457639306972</v>
      </c>
      <c r="AI7" s="67">
        <f t="shared" si="10"/>
        <v>360.91204398208731</v>
      </c>
      <c r="AJ7" s="67">
        <f t="shared" si="11"/>
        <v>643.99569143835095</v>
      </c>
      <c r="AK7" s="67">
        <f t="shared" si="12"/>
        <v>7.0706840909622857</v>
      </c>
      <c r="AL7" s="67">
        <f t="shared" si="13"/>
        <v>430.26457639306972</v>
      </c>
      <c r="AM7" s="67">
        <f t="shared" si="14"/>
        <v>37.553416190800455</v>
      </c>
      <c r="AN7" s="67">
        <f t="shared" si="15"/>
        <v>118.43445832116151</v>
      </c>
      <c r="AO7" s="117">
        <f t="shared" si="16"/>
        <v>5.5694446166274685E-3</v>
      </c>
      <c r="AP7" s="117">
        <f t="shared" si="17"/>
        <v>1.8738058744263786</v>
      </c>
      <c r="AQ7" s="117">
        <f t="shared" si="18"/>
        <v>44.328413713472315</v>
      </c>
      <c r="AR7" s="132">
        <f t="shared" si="19"/>
        <v>9.6411375876985315E-3</v>
      </c>
      <c r="AS7" s="132">
        <f t="shared" si="20"/>
        <v>4.2763960627199999</v>
      </c>
      <c r="AT7" s="150" t="s">
        <v>767</v>
      </c>
      <c r="AU7" s="150"/>
      <c r="AV7" s="2" t="s">
        <v>777</v>
      </c>
      <c r="AW7" s="62">
        <v>3</v>
      </c>
    </row>
    <row r="8" spans="1:52" x14ac:dyDescent="0.2">
      <c r="A8" s="161" t="s">
        <v>18</v>
      </c>
      <c r="B8" s="61" t="s">
        <v>767</v>
      </c>
      <c r="C8" s="70">
        <f>VLOOKUP(A8,'Baseline spending'!$A$2:$C$138,2,FALSE)</f>
        <v>92732014</v>
      </c>
      <c r="D8" s="71">
        <f>VLOOKUP(A8,'Baseline spending'!$A$2:$C$138,3,FALSE)</f>
        <v>2019</v>
      </c>
      <c r="E8" s="104">
        <f>C8*'CPI index'!$E$14/$AZ$1</f>
        <v>93.832507749343833</v>
      </c>
      <c r="F8" s="140">
        <v>89561404</v>
      </c>
      <c r="G8" s="99">
        <f t="shared" si="21"/>
        <v>42632563</v>
      </c>
      <c r="H8" s="99">
        <f>VLOOKUP(A8,'Population data_UN'!$A$2:$BK$256,8,FALSE)*1000</f>
        <v>15827439</v>
      </c>
      <c r="I8" s="99">
        <f>VLOOKUP($A8,'Population data_UN'!$A$2:$BK$256,10,FALSE)*1000</f>
        <v>46928841</v>
      </c>
      <c r="J8" s="99">
        <f>VLOOKUP($A8,'Population data_UN'!$A$2:$BK$256,57,FALSE)*1000</f>
        <v>2703565</v>
      </c>
      <c r="K8" s="8">
        <v>2.5000000000000001E-2</v>
      </c>
      <c r="L8" s="8">
        <v>1.4999999999999999E-2</v>
      </c>
      <c r="M8" s="8">
        <v>5.5E-2</v>
      </c>
      <c r="N8" s="64">
        <f t="shared" si="22"/>
        <v>2239035.1</v>
      </c>
      <c r="O8" s="64">
        <f t="shared" si="23"/>
        <v>1343421.06</v>
      </c>
      <c r="P8" s="64">
        <f t="shared" si="24"/>
        <v>4925877.22</v>
      </c>
      <c r="Q8" s="46">
        <f>VLOOKUP(Results!A6,'Health workers'!$A$2:$M$138,13,FALSE)</f>
        <v>6419.2760871602277</v>
      </c>
      <c r="R8" s="141">
        <f t="shared" si="25"/>
        <v>1.5057213630717504E-4</v>
      </c>
      <c r="S8" s="66">
        <f>VLOOKUP(A8,'Economic cost per dose'!$A$3:$L$138,10,FALSE)*$AW$13</f>
        <v>1.212</v>
      </c>
      <c r="T8" s="66">
        <f t="shared" si="0"/>
        <v>1.4301599999999999</v>
      </c>
      <c r="U8" s="7">
        <f>VLOOKUP(A8,'Economic cost per dose'!$A$3:$L$139,11,FALSE)*$AW$13*$AW$10</f>
        <v>0.45311999999999997</v>
      </c>
      <c r="V8" s="7">
        <f>VLOOKUP(A8,'Economic cost per dose'!$A$3:$L$139,12,FALSE)*$AW$13*$AW$10</f>
        <v>3.4975199999999997</v>
      </c>
      <c r="X8" s="59">
        <f t="shared" si="1"/>
        <v>4.4301599999999999</v>
      </c>
      <c r="Y8" s="59">
        <f t="shared" si="2"/>
        <v>3.5346815999999999</v>
      </c>
      <c r="Z8" s="59">
        <f t="shared" si="3"/>
        <v>7.1270735999999992</v>
      </c>
      <c r="AA8" s="59">
        <f t="shared" si="4"/>
        <v>15.030159999999999</v>
      </c>
      <c r="AB8" s="59">
        <f t="shared" si="5"/>
        <v>14.1346816</v>
      </c>
      <c r="AC8" s="59">
        <f t="shared" si="6"/>
        <v>17.727073599999997</v>
      </c>
      <c r="AD8" s="59">
        <f t="shared" si="26"/>
        <v>0.19296549334838431</v>
      </c>
      <c r="AE8" s="60">
        <f t="shared" si="7"/>
        <v>32.038712155003992</v>
      </c>
      <c r="AF8" s="60">
        <f t="shared" si="8"/>
        <v>19.223227293002395</v>
      </c>
      <c r="AG8" s="60">
        <f t="shared" si="9"/>
        <v>70.485166741008783</v>
      </c>
      <c r="AH8" s="67">
        <f t="shared" si="27"/>
        <v>793.07064535083816</v>
      </c>
      <c r="AI8" s="67">
        <f t="shared" si="10"/>
        <v>733.89700943097262</v>
      </c>
      <c r="AJ8" s="67">
        <f t="shared" si="11"/>
        <v>971.28397073505118</v>
      </c>
      <c r="AK8" s="67">
        <f t="shared" si="12"/>
        <v>5.30419987332</v>
      </c>
      <c r="AL8" s="67">
        <f t="shared" si="13"/>
        <v>793.07064535083816</v>
      </c>
      <c r="AM8" s="67">
        <f t="shared" si="14"/>
        <v>66.735265941502348</v>
      </c>
      <c r="AN8" s="67">
        <f t="shared" si="15"/>
        <v>134.56011202838201</v>
      </c>
      <c r="AO8" s="117">
        <f t="shared" si="16"/>
        <v>2.0564887156576468E-3</v>
      </c>
      <c r="AP8" s="117">
        <f t="shared" si="17"/>
        <v>0.34144576249192315</v>
      </c>
      <c r="AQ8" s="117">
        <f t="shared" si="18"/>
        <v>8.4519817744760637</v>
      </c>
      <c r="AR8" s="132">
        <f t="shared" si="19"/>
        <v>1.5560325235276392E-2</v>
      </c>
      <c r="AS8" s="132">
        <f t="shared" si="20"/>
        <v>5.4274210823999995</v>
      </c>
      <c r="AT8" s="150" t="s">
        <v>767</v>
      </c>
      <c r="AU8" s="150"/>
      <c r="AV8" s="2" t="s">
        <v>778</v>
      </c>
      <c r="AW8" s="135">
        <v>13.6</v>
      </c>
    </row>
    <row r="9" spans="1:52" x14ac:dyDescent="0.2">
      <c r="A9" s="161" t="s">
        <v>136</v>
      </c>
      <c r="B9" s="61" t="s">
        <v>767</v>
      </c>
      <c r="C9" s="70">
        <f>VLOOKUP(A9,'Baseline spending'!$A$2:$C$138,2,FALSE)</f>
        <v>3011094.5273631802</v>
      </c>
      <c r="D9" s="71">
        <f>VLOOKUP(A9,'Baseline spending'!$A$2:$C$138,3,FALSE)</f>
        <v>2019</v>
      </c>
      <c r="E9" s="104">
        <f>C9*'CPI index'!$E$14/$AZ$1</f>
        <v>3.0468285803952493</v>
      </c>
      <c r="F9" s="140">
        <v>3546427</v>
      </c>
      <c r="G9" s="99">
        <f t="shared" si="21"/>
        <v>1849484</v>
      </c>
      <c r="H9" s="99">
        <f>VLOOKUP(A9,'Population data_UN'!$A$2:$BK$256,8,FALSE)*1000</f>
        <v>495070</v>
      </c>
      <c r="I9" s="99">
        <f>VLOOKUP($A9,'Population data_UN'!$A$2:$BK$256,10,FALSE)*1000</f>
        <v>1696943</v>
      </c>
      <c r="J9" s="99">
        <f>VLOOKUP($A9,'Population data_UN'!$A$2:$BK$256,57,FALSE)*1000</f>
        <v>159819</v>
      </c>
      <c r="K9" s="8">
        <v>0.03</v>
      </c>
      <c r="L9" s="8">
        <v>1.7999999999999999E-2</v>
      </c>
      <c r="M9" s="8">
        <v>6.2E-2</v>
      </c>
      <c r="N9" s="64">
        <f t="shared" si="22"/>
        <v>106392.81</v>
      </c>
      <c r="O9" s="64">
        <f t="shared" si="23"/>
        <v>63835.685999999994</v>
      </c>
      <c r="P9" s="64">
        <f t="shared" si="24"/>
        <v>219878.47399999999</v>
      </c>
      <c r="Q9" s="46">
        <f>VLOOKUP(Results!A24,'Health workers'!$A$2:$M$138,13,FALSE)</f>
        <v>2448</v>
      </c>
      <c r="R9" s="141">
        <f t="shared" si="25"/>
        <v>1.3236124237895543E-3</v>
      </c>
      <c r="S9" s="66">
        <f>VLOOKUP(A9,'Economic cost per dose'!$A$3:$L$138,10,FALSE)*$AW$13</f>
        <v>4.1760000000000002</v>
      </c>
      <c r="T9" s="66">
        <f t="shared" si="0"/>
        <v>4.9276799999999996</v>
      </c>
      <c r="U9" s="7">
        <f>VLOOKUP(A9,'Economic cost per dose'!$A$3:$L$139,11,FALSE)*$AW$13*$AW$10</f>
        <v>1.6142399999999997</v>
      </c>
      <c r="V9" s="7">
        <f>VLOOKUP(A9,'Economic cost per dose'!$A$3:$L$139,12,FALSE)*$AW$13*$AW$10</f>
        <v>12.064319999999997</v>
      </c>
      <c r="X9" s="59">
        <f t="shared" si="1"/>
        <v>7.9276799999999996</v>
      </c>
      <c r="Y9" s="59">
        <f t="shared" si="2"/>
        <v>4.9048031999999999</v>
      </c>
      <c r="Z9" s="59">
        <f t="shared" si="3"/>
        <v>17.235897599999994</v>
      </c>
      <c r="AA9" s="59">
        <f t="shared" si="4"/>
        <v>18.52768</v>
      </c>
      <c r="AB9" s="59">
        <f t="shared" si="5"/>
        <v>15.5048032</v>
      </c>
      <c r="AC9" s="59">
        <f t="shared" si="6"/>
        <v>27.835897599999996</v>
      </c>
      <c r="AD9" s="59">
        <f t="shared" si="26"/>
        <v>9.0711521279999999E-2</v>
      </c>
      <c r="AE9" s="60">
        <f t="shared" si="7"/>
        <v>2.0559988630271997</v>
      </c>
      <c r="AF9" s="60">
        <f t="shared" si="8"/>
        <v>1.23359931781632</v>
      </c>
      <c r="AG9" s="60">
        <f t="shared" si="9"/>
        <v>4.2490643169228797</v>
      </c>
      <c r="AH9" s="67">
        <f t="shared" si="27"/>
        <v>44.431297641535998</v>
      </c>
      <c r="AI9" s="67">
        <f t="shared" si="10"/>
        <v>35.765616114400643</v>
      </c>
      <c r="AJ9" s="67">
        <f t="shared" si="11"/>
        <v>71.115166897099513</v>
      </c>
      <c r="AK9" s="67">
        <f t="shared" si="12"/>
        <v>0.56109729410742859</v>
      </c>
      <c r="AL9" s="67">
        <f t="shared" si="13"/>
        <v>44.431297641535998</v>
      </c>
      <c r="AM9" s="67">
        <f t="shared" si="14"/>
        <v>4.0173143755430401</v>
      </c>
      <c r="AN9" s="67">
        <f t="shared" si="15"/>
        <v>14.117186027742715</v>
      </c>
      <c r="AO9" s="117">
        <f t="shared" si="16"/>
        <v>2.9772440059044104E-2</v>
      </c>
      <c r="AP9" s="117">
        <f t="shared" si="17"/>
        <v>0.67479965110491569</v>
      </c>
      <c r="AQ9" s="117">
        <f t="shared" si="18"/>
        <v>14.582801909969007</v>
      </c>
      <c r="AR9" s="132">
        <f t="shared" si="19"/>
        <v>2.0445695999999999E-2</v>
      </c>
      <c r="AS9" s="132">
        <f t="shared" si="20"/>
        <v>0.88859274912000008</v>
      </c>
      <c r="AT9" s="150" t="s">
        <v>767</v>
      </c>
      <c r="AU9" s="150"/>
      <c r="AW9" s="136"/>
    </row>
    <row r="10" spans="1:52" x14ac:dyDescent="0.2">
      <c r="A10" s="161" t="s">
        <v>21</v>
      </c>
      <c r="B10" s="61" t="s">
        <v>767</v>
      </c>
      <c r="C10" s="70">
        <f>VLOOKUP(A10,'Baseline spending'!$A$2:$C$138,2,FALSE)</f>
        <v>82902744</v>
      </c>
      <c r="D10" s="71">
        <f>VLOOKUP(A10,'Baseline spending'!$A$2:$C$138,3,FALSE)</f>
        <v>2019</v>
      </c>
      <c r="E10" s="104">
        <f>C10*'CPI index'!$E$14/$AZ$1</f>
        <v>83.886589250847805</v>
      </c>
      <c r="F10" s="140">
        <v>114963583</v>
      </c>
      <c r="G10" s="99">
        <f t="shared" si="21"/>
        <v>61173337</v>
      </c>
      <c r="H10" s="99">
        <f>VLOOKUP(A10,'Population data_UN'!$A$2:$BK$256,8,FALSE)*1000</f>
        <v>16791484</v>
      </c>
      <c r="I10" s="99">
        <f>VLOOKUP($A10,'Population data_UN'!$A$2:$BK$256,10,FALSE)*1000</f>
        <v>53790246</v>
      </c>
      <c r="J10" s="99">
        <f>VLOOKUP($A10,'Population data_UN'!$A$2:$BK$256,57,FALSE)*1000</f>
        <v>4066135</v>
      </c>
      <c r="K10" s="8">
        <v>2.3E-2</v>
      </c>
      <c r="L10" s="8">
        <v>1.0999999999999999E-2</v>
      </c>
      <c r="M10" s="8">
        <v>4.9000000000000002E-2</v>
      </c>
      <c r="N10" s="64">
        <f t="shared" si="22"/>
        <v>2644162.409</v>
      </c>
      <c r="O10" s="64">
        <f t="shared" si="23"/>
        <v>1264599.4129999999</v>
      </c>
      <c r="P10" s="64">
        <f t="shared" si="24"/>
        <v>5633215.5669999998</v>
      </c>
      <c r="Q10" s="46">
        <f>VLOOKUP(Results!A7,'Health workers'!$A$2:$M$138,13,FALSE)</f>
        <v>35928.46927379541</v>
      </c>
      <c r="R10" s="141">
        <f t="shared" si="25"/>
        <v>5.8732237010048036E-4</v>
      </c>
      <c r="S10" s="66">
        <f>VLOOKUP(A10,'Economic cost per dose'!$A$3:$L$138,10,FALSE)*$AW$13</f>
        <v>0.93599999999999994</v>
      </c>
      <c r="T10" s="66">
        <f t="shared" si="0"/>
        <v>1.1044799999999999</v>
      </c>
      <c r="U10" s="7">
        <f>VLOOKUP(A10,'Economic cost per dose'!$A$3:$L$139,11,FALSE)*$AW$13*$AW$10</f>
        <v>0.31152000000000002</v>
      </c>
      <c r="V10" s="7">
        <f>VLOOKUP(A10,'Economic cost per dose'!$A$3:$L$139,12,FALSE)*$AW$13*$AW$10</f>
        <v>2.8744799999999993</v>
      </c>
      <c r="X10" s="59">
        <f t="shared" si="1"/>
        <v>4.1044799999999997</v>
      </c>
      <c r="Y10" s="59">
        <f t="shared" si="2"/>
        <v>3.3675936000000002</v>
      </c>
      <c r="Z10" s="59">
        <f t="shared" si="3"/>
        <v>6.3918863999999989</v>
      </c>
      <c r="AA10" s="59">
        <f t="shared" si="4"/>
        <v>14.70448</v>
      </c>
      <c r="AB10" s="59">
        <f t="shared" si="5"/>
        <v>13.967593599999999</v>
      </c>
      <c r="AC10" s="59">
        <f t="shared" si="6"/>
        <v>16.991886399999999</v>
      </c>
      <c r="AD10" s="59">
        <f t="shared" si="26"/>
        <v>1.0566189157342782</v>
      </c>
      <c r="AE10" s="60">
        <f t="shared" si="7"/>
        <v>41.378017080688963</v>
      </c>
      <c r="AF10" s="60">
        <f t="shared" si="8"/>
        <v>19.789486429894719</v>
      </c>
      <c r="AG10" s="60">
        <f t="shared" si="9"/>
        <v>88.153166824076493</v>
      </c>
      <c r="AH10" s="67">
        <f t="shared" si="27"/>
        <v>1107.0941492228421</v>
      </c>
      <c r="AI10" s="67">
        <f t="shared" si="10"/>
        <v>1037.2235591020712</v>
      </c>
      <c r="AJ10" s="67">
        <f t="shared" si="11"/>
        <v>1323.9829871957352</v>
      </c>
      <c r="AK10" s="67">
        <f t="shared" si="12"/>
        <v>7.3910066189828569</v>
      </c>
      <c r="AL10" s="67">
        <f t="shared" si="13"/>
        <v>1107.0941492228421</v>
      </c>
      <c r="AM10" s="67">
        <f t="shared" si="14"/>
        <v>91.231644047530565</v>
      </c>
      <c r="AN10" s="67">
        <f t="shared" si="15"/>
        <v>173.16290921714884</v>
      </c>
      <c r="AO10" s="117">
        <f t="shared" si="16"/>
        <v>1.2595802561177554E-2</v>
      </c>
      <c r="AP10" s="117">
        <f t="shared" si="17"/>
        <v>0.49326140745757846</v>
      </c>
      <c r="AQ10" s="117">
        <f t="shared" si="18"/>
        <v>13.197510580770849</v>
      </c>
      <c r="AR10" s="132">
        <f t="shared" si="19"/>
        <v>6.7258094480544997E-2</v>
      </c>
      <c r="AS10" s="132">
        <f t="shared" si="20"/>
        <v>4.9498720296479997</v>
      </c>
      <c r="AT10" s="150" t="s">
        <v>767</v>
      </c>
      <c r="AU10" s="150"/>
      <c r="AV10" s="159" t="s">
        <v>725</v>
      </c>
      <c r="AW10" s="160">
        <f>1+0.18</f>
        <v>1.18</v>
      </c>
    </row>
    <row r="11" spans="1:52" x14ac:dyDescent="0.2">
      <c r="A11" s="161" t="s">
        <v>143</v>
      </c>
      <c r="B11" s="61" t="s">
        <v>767</v>
      </c>
      <c r="C11" s="70">
        <f>VLOOKUP(A11,'Baseline spending'!$A$2:$C$138,2,FALSE)</f>
        <v>1926169</v>
      </c>
      <c r="D11" s="71">
        <f>VLOOKUP(A11,'Baseline spending'!$A$2:$C$138,3,FALSE)</f>
        <v>2018</v>
      </c>
      <c r="E11" s="104">
        <f>C11*'CPI index'!$E$13/$AZ$1</f>
        <v>1.98434366536576</v>
      </c>
      <c r="F11" s="140">
        <v>2416664</v>
      </c>
      <c r="G11" s="99">
        <f t="shared" si="21"/>
        <v>1196215</v>
      </c>
      <c r="H11" s="99">
        <f>VLOOKUP(A11,'Population data_UN'!$A$2:$BK$256,8,FALSE)*1000</f>
        <v>409506</v>
      </c>
      <c r="I11" s="99">
        <f>VLOOKUP($A11,'Population data_UN'!$A$2:$BK$256,10,FALSE)*1000</f>
        <v>1220449</v>
      </c>
      <c r="J11" s="99">
        <f>VLOOKUP($A11,'Population data_UN'!$A$2:$BK$256,57,FALSE)*1000</f>
        <v>61173</v>
      </c>
      <c r="K11" s="8">
        <v>2.7E-2</v>
      </c>
      <c r="L11" s="8">
        <v>1.6E-2</v>
      </c>
      <c r="M11" s="8">
        <v>5.5E-2</v>
      </c>
      <c r="N11" s="64">
        <f t="shared" si="22"/>
        <v>65249.928</v>
      </c>
      <c r="O11" s="64">
        <f t="shared" si="23"/>
        <v>38666.624000000003</v>
      </c>
      <c r="P11" s="64">
        <f t="shared" si="24"/>
        <v>132916.51999999999</v>
      </c>
      <c r="Q11" s="46">
        <f>VLOOKUP(Results!A25,'Health workers'!$A$2:$M$138,13,FALSE)</f>
        <v>59228.896310116164</v>
      </c>
      <c r="R11" s="141">
        <f t="shared" si="25"/>
        <v>4.9513587699632731E-2</v>
      </c>
      <c r="S11" s="66">
        <f>VLOOKUP(A11,'Economic cost per dose'!$A$3:$L$138,10,FALSE)*$AW$13</f>
        <v>4.2119999999999997</v>
      </c>
      <c r="T11" s="66">
        <f t="shared" si="0"/>
        <v>4.970159999999999</v>
      </c>
      <c r="U11" s="7">
        <f>VLOOKUP(A11,'Economic cost per dose'!$A$3:$L$139,11,FALSE)*$AW$13*$AW$10</f>
        <v>1.58592</v>
      </c>
      <c r="V11" s="7">
        <f>VLOOKUP(A11,'Economic cost per dose'!$A$3:$L$139,12,FALSE)*$AW$13*$AW$10</f>
        <v>12.290879999999998</v>
      </c>
      <c r="X11" s="59">
        <f t="shared" si="1"/>
        <v>7.970159999999999</v>
      </c>
      <c r="Y11" s="59">
        <f t="shared" si="2"/>
        <v>4.8713856</v>
      </c>
      <c r="Z11" s="59">
        <f t="shared" si="3"/>
        <v>17.503238399999997</v>
      </c>
      <c r="AA11" s="59">
        <f t="shared" si="4"/>
        <v>18.570159999999998</v>
      </c>
      <c r="AB11" s="59">
        <f t="shared" si="5"/>
        <v>15.4713856</v>
      </c>
      <c r="AC11" s="59">
        <f t="shared" si="6"/>
        <v>28.103238399999995</v>
      </c>
      <c r="AD11" s="59">
        <f t="shared" si="26"/>
        <v>2.1997801622045334</v>
      </c>
      <c r="AE11" s="60">
        <f t="shared" si="7"/>
        <v>1.1995508129975998</v>
      </c>
      <c r="AF11" s="60">
        <f t="shared" si="8"/>
        <v>0.71084492622079987</v>
      </c>
      <c r="AG11" s="60">
        <f t="shared" si="9"/>
        <v>2.4435294338839997</v>
      </c>
      <c r="AH11" s="67">
        <f t="shared" si="27"/>
        <v>28.81617612810571</v>
      </c>
      <c r="AI11" s="67">
        <f t="shared" si="10"/>
        <v>23.070635478816918</v>
      </c>
      <c r="AJ11" s="67">
        <f t="shared" si="11"/>
        <v>46.49177376440251</v>
      </c>
      <c r="AK11" s="67">
        <f t="shared" si="12"/>
        <v>0.21591880754399997</v>
      </c>
      <c r="AL11" s="67">
        <f t="shared" si="13"/>
        <v>28.81617612810571</v>
      </c>
      <c r="AM11" s="67">
        <f t="shared" si="14"/>
        <v>2.5806280041517713</v>
      </c>
      <c r="AN11" s="67">
        <f t="shared" si="15"/>
        <v>9.2723818000333704</v>
      </c>
      <c r="AO11" s="117">
        <f t="shared" si="16"/>
        <v>1.108568137968714</v>
      </c>
      <c r="AP11" s="117">
        <f t="shared" si="17"/>
        <v>0.6045075930819146</v>
      </c>
      <c r="AQ11" s="117">
        <f t="shared" si="18"/>
        <v>14.521766884968601</v>
      </c>
      <c r="AR11" s="132">
        <f t="shared" si="19"/>
        <v>0.49894422251641857</v>
      </c>
      <c r="AS11" s="132">
        <f t="shared" si="20"/>
        <v>0.54966539347199994</v>
      </c>
      <c r="AT11" s="150" t="s">
        <v>767</v>
      </c>
      <c r="AU11" s="150"/>
      <c r="AV11" s="157" t="s">
        <v>726</v>
      </c>
      <c r="AW11" s="158">
        <f>1+0.38</f>
        <v>1.38</v>
      </c>
    </row>
    <row r="12" spans="1:52" x14ac:dyDescent="0.2">
      <c r="A12" s="161" t="s">
        <v>22</v>
      </c>
      <c r="B12" s="61" t="s">
        <v>767</v>
      </c>
      <c r="C12" s="70">
        <f>VLOOKUP(A12,'Baseline spending'!$A$2:$C$138,2,FALSE)</f>
        <v>12946620</v>
      </c>
      <c r="D12" s="71">
        <f>VLOOKUP(A12,'Baseline spending'!$A$2:$C$138,3,FALSE)</f>
        <v>2019</v>
      </c>
      <c r="E12" s="104">
        <f>C12*'CPI index'!$E$14/$AZ$1</f>
        <v>13.100263534423071</v>
      </c>
      <c r="F12" s="140">
        <v>13132792</v>
      </c>
      <c r="G12" s="99">
        <f t="shared" si="21"/>
        <v>6549600</v>
      </c>
      <c r="H12" s="99">
        <f>VLOOKUP(A12,'Population data_UN'!$A$2:$BK$256,8,FALSE)*1000</f>
        <v>2100111</v>
      </c>
      <c r="I12" s="99">
        <f>VLOOKUP($A12,'Population data_UN'!$A$2:$BK$256,10,FALSE)*1000</f>
        <v>6583192</v>
      </c>
      <c r="J12" s="99">
        <f>VLOOKUP($A12,'Population data_UN'!$A$2:$BK$256,57,FALSE)*1000</f>
        <v>387719</v>
      </c>
      <c r="K12" s="8">
        <v>2.5000000000000001E-2</v>
      </c>
      <c r="L12" s="8">
        <v>1.4999999999999999E-2</v>
      </c>
      <c r="M12" s="8">
        <v>5.5E-2</v>
      </c>
      <c r="N12" s="64">
        <f t="shared" si="22"/>
        <v>328319.80000000005</v>
      </c>
      <c r="O12" s="64">
        <f t="shared" si="23"/>
        <v>196991.88</v>
      </c>
      <c r="P12" s="64">
        <f t="shared" si="24"/>
        <v>722303.56</v>
      </c>
      <c r="Q12" s="46">
        <f>VLOOKUP(Results!A8,'Health workers'!$A$2:$M$138,13,FALSE)</f>
        <v>88593.481857534891</v>
      </c>
      <c r="R12" s="141">
        <f t="shared" si="25"/>
        <v>1.3526548469759205E-2</v>
      </c>
      <c r="S12" s="66">
        <f>VLOOKUP(A12,'Economic cost per dose'!$A$3:$L$138,10,FALSE)*$AW$13</f>
        <v>0.76800000000000002</v>
      </c>
      <c r="T12" s="66">
        <f t="shared" si="0"/>
        <v>0.90623999999999993</v>
      </c>
      <c r="U12" s="7">
        <f>VLOOKUP(A12,'Economic cost per dose'!$A$3:$L$139,11,FALSE)*$AW$13*$AW$10</f>
        <v>0.12744</v>
      </c>
      <c r="V12" s="7">
        <f>VLOOKUP(A12,'Economic cost per dose'!$A$3:$L$139,12,FALSE)*$AW$13*$AW$10</f>
        <v>3.3559199999999998</v>
      </c>
      <c r="X12" s="59">
        <f t="shared" si="1"/>
        <v>3.9062399999999999</v>
      </c>
      <c r="Y12" s="59">
        <f t="shared" si="2"/>
        <v>3.1503792000000002</v>
      </c>
      <c r="Z12" s="59">
        <f t="shared" si="3"/>
        <v>6.9599855999999996</v>
      </c>
      <c r="AA12" s="59">
        <f t="shared" si="4"/>
        <v>14.50624</v>
      </c>
      <c r="AB12" s="59">
        <f t="shared" si="5"/>
        <v>13.750379199999999</v>
      </c>
      <c r="AC12" s="59">
        <f t="shared" si="6"/>
        <v>17.559985599999997</v>
      </c>
      <c r="AD12" s="59">
        <f t="shared" si="26"/>
        <v>2.5703166205220938</v>
      </c>
      <c r="AE12" s="60">
        <f t="shared" si="7"/>
        <v>4.7505034752000004</v>
      </c>
      <c r="AF12" s="60">
        <f t="shared" si="8"/>
        <v>2.8503020851200001</v>
      </c>
      <c r="AG12" s="60">
        <f t="shared" si="9"/>
        <v>10.451107645439999</v>
      </c>
      <c r="AH12" s="67">
        <f t="shared" si="27"/>
        <v>116.51991401691429</v>
      </c>
      <c r="AI12" s="67">
        <f t="shared" si="10"/>
        <v>108.8465058786103</v>
      </c>
      <c r="AJ12" s="67">
        <f t="shared" si="11"/>
        <v>147.52117289864228</v>
      </c>
      <c r="AK12" s="67">
        <f t="shared" si="12"/>
        <v>0.67071753519085719</v>
      </c>
      <c r="AL12" s="67">
        <f t="shared" si="13"/>
        <v>116.51991401691429</v>
      </c>
      <c r="AM12" s="67">
        <f t="shared" si="14"/>
        <v>9.1377918836845744</v>
      </c>
      <c r="AN12" s="67">
        <f t="shared" si="15"/>
        <v>20.187696746550859</v>
      </c>
      <c r="AO12" s="117">
        <f t="shared" si="16"/>
        <v>0.19620342856219414</v>
      </c>
      <c r="AP12" s="117">
        <f t="shared" si="17"/>
        <v>0.36262655806253674</v>
      </c>
      <c r="AQ12" s="117">
        <f t="shared" si="18"/>
        <v>8.8944709937123996</v>
      </c>
      <c r="AR12" s="132">
        <f t="shared" si="19"/>
        <v>0.13607958813317358</v>
      </c>
      <c r="AS12" s="132">
        <f t="shared" si="20"/>
        <v>0.50429921280000012</v>
      </c>
      <c r="AT12" s="150" t="s">
        <v>767</v>
      </c>
      <c r="AU12" s="150"/>
      <c r="AV12" s="2" t="s">
        <v>763</v>
      </c>
      <c r="AW12">
        <v>7.4999999999999997E-2</v>
      </c>
    </row>
    <row r="13" spans="1:52" x14ac:dyDescent="0.2">
      <c r="A13" s="161" t="s">
        <v>154</v>
      </c>
      <c r="B13" s="61" t="s">
        <v>767</v>
      </c>
      <c r="C13" s="70">
        <f>VLOOKUP(A13,'Baseline spending'!$A$2:$C$138,2,FALSE)</f>
        <v>2685183</v>
      </c>
      <c r="D13" s="71">
        <f>VLOOKUP(A13,'Baseline spending'!$A$2:$C$138,3,FALSE)</f>
        <v>2019</v>
      </c>
      <c r="E13" s="104">
        <f>C13*'CPI index'!$E$14/$AZ$1</f>
        <v>2.7170493100247595</v>
      </c>
      <c r="F13" s="140">
        <v>1967998</v>
      </c>
      <c r="G13" s="99">
        <f t="shared" si="21"/>
        <v>1014804</v>
      </c>
      <c r="H13" s="99">
        <f>VLOOKUP(A13,'Population data_UN'!$A$2:$BK$256,8,FALSE)*1000</f>
        <v>305111</v>
      </c>
      <c r="I13" s="99">
        <f>VLOOKUP($A13,'Population data_UN'!$A$2:$BK$256,10,FALSE)*1000</f>
        <v>953194</v>
      </c>
      <c r="J13" s="99">
        <f>VLOOKUP($A13,'Population data_UN'!$A$2:$BK$256,57,FALSE)*1000</f>
        <v>56792</v>
      </c>
      <c r="K13" s="8">
        <v>3.2000000000000001E-2</v>
      </c>
      <c r="L13" s="8">
        <v>1.9E-2</v>
      </c>
      <c r="M13" s="8">
        <v>6.5000000000000002E-2</v>
      </c>
      <c r="N13" s="64">
        <f t="shared" si="22"/>
        <v>62975.936000000002</v>
      </c>
      <c r="O13" s="64">
        <f t="shared" si="23"/>
        <v>37391.962</v>
      </c>
      <c r="P13" s="64">
        <f t="shared" si="24"/>
        <v>127919.87000000001</v>
      </c>
      <c r="Q13" s="46">
        <f>VLOOKUP(Results!A26,'Health workers'!$A$2:$M$138,13,FALSE)</f>
        <v>69675.336998166604</v>
      </c>
      <c r="R13" s="141">
        <f t="shared" si="25"/>
        <v>6.865891048731243E-2</v>
      </c>
      <c r="S13" s="66">
        <f>VLOOKUP(A13,'Economic cost per dose'!$A$3:$L$138,10,FALSE)*$AW$13</f>
        <v>3.7079999999999997</v>
      </c>
      <c r="T13" s="66">
        <f t="shared" si="0"/>
        <v>4.3754399999999993</v>
      </c>
      <c r="U13" s="7">
        <f>VLOOKUP(A13,'Economic cost per dose'!$A$3:$L$139,11,FALSE)*$AW$13*$AW$10</f>
        <v>1.7133599999999998</v>
      </c>
      <c r="V13" s="7">
        <f>VLOOKUP(A13,'Economic cost per dose'!$A$3:$L$139,12,FALSE)*$AW$13*$AW$10</f>
        <v>9.2889599999999977</v>
      </c>
      <c r="X13" s="59">
        <f t="shared" si="1"/>
        <v>7.3754399999999993</v>
      </c>
      <c r="Y13" s="59">
        <f t="shared" si="2"/>
        <v>5.0217647999999997</v>
      </c>
      <c r="Z13" s="59">
        <f t="shared" si="3"/>
        <v>13.960972799999997</v>
      </c>
      <c r="AA13" s="59">
        <f t="shared" si="4"/>
        <v>17.975439999999999</v>
      </c>
      <c r="AB13" s="59">
        <f t="shared" si="5"/>
        <v>15.621764799999999</v>
      </c>
      <c r="AC13" s="59">
        <f t="shared" si="6"/>
        <v>24.560972799999995</v>
      </c>
      <c r="AD13" s="59">
        <f t="shared" si="26"/>
        <v>2.5048896793806477</v>
      </c>
      <c r="AE13" s="60">
        <f t="shared" si="7"/>
        <v>1.1674590984806399</v>
      </c>
      <c r="AF13" s="60">
        <f t="shared" si="8"/>
        <v>0.69317883972287997</v>
      </c>
      <c r="AG13" s="60">
        <f t="shared" si="9"/>
        <v>2.3714012937888</v>
      </c>
      <c r="AH13" s="67">
        <f t="shared" si="27"/>
        <v>23.510620121327999</v>
      </c>
      <c r="AI13" s="67">
        <f t="shared" si="10"/>
        <v>19.808415659453761</v>
      </c>
      <c r="AJ13" s="67">
        <f t="shared" si="11"/>
        <v>33.86930891406336</v>
      </c>
      <c r="AK13" s="67">
        <f t="shared" si="12"/>
        <v>0.18549779489828574</v>
      </c>
      <c r="AL13" s="67">
        <f t="shared" si="13"/>
        <v>23.510620121327999</v>
      </c>
      <c r="AM13" s="67">
        <f t="shared" si="14"/>
        <v>2.2568473884153599</v>
      </c>
      <c r="AN13" s="67">
        <f t="shared" si="15"/>
        <v>6.2742454611609588</v>
      </c>
      <c r="AO13" s="117">
        <f t="shared" si="16"/>
        <v>0.92191542867428544</v>
      </c>
      <c r="AP13" s="117">
        <f t="shared" si="17"/>
        <v>0.42967902502660182</v>
      </c>
      <c r="AQ13" s="117">
        <f t="shared" si="18"/>
        <v>8.6529972181895207</v>
      </c>
      <c r="AR13" s="132">
        <f t="shared" si="19"/>
        <v>0.51671229917840356</v>
      </c>
      <c r="AS13" s="132">
        <f t="shared" si="20"/>
        <v>0.467029541376</v>
      </c>
      <c r="AT13" s="150" t="s">
        <v>767</v>
      </c>
      <c r="AU13" s="150"/>
      <c r="AV13" s="2" t="s">
        <v>764</v>
      </c>
      <c r="AW13" s="6">
        <v>1.2</v>
      </c>
    </row>
    <row r="14" spans="1:52" x14ac:dyDescent="0.2">
      <c r="A14" s="161" t="s">
        <v>23</v>
      </c>
      <c r="B14" s="61" t="s">
        <v>767</v>
      </c>
      <c r="C14" s="70">
        <f>VLOOKUP(A14,'Baseline spending'!$A$2:$C$138,2,FALSE)</f>
        <v>10653267</v>
      </c>
      <c r="D14" s="71">
        <f>VLOOKUP(A14,'Baseline spending'!$A$2:$C$138,3,FALSE)</f>
        <v>2018</v>
      </c>
      <c r="E14" s="90">
        <f>C14*'CPI index'!$E$13/$AZ$1</f>
        <v>10.975019786373934</v>
      </c>
      <c r="F14" s="140">
        <v>11402533</v>
      </c>
      <c r="G14" s="99">
        <f t="shared" si="21"/>
        <v>7004493</v>
      </c>
      <c r="H14" s="99">
        <f>VLOOKUP(A14,'Population data_UN'!$A$2:$BK$256,8,FALSE)*1000</f>
        <v>1262943</v>
      </c>
      <c r="I14" s="99">
        <f>VLOOKUP($A14,'Population data_UN'!$A$2:$BK$256,10,FALSE)*1000</f>
        <v>4398040</v>
      </c>
      <c r="J14" s="99">
        <f>VLOOKUP($A14,'Population data_UN'!$A$2:$BK$256,57,FALSE)*1000</f>
        <v>590047</v>
      </c>
      <c r="K14" s="8">
        <v>3.5000000000000003E-2</v>
      </c>
      <c r="L14" s="8">
        <v>0.02</v>
      </c>
      <c r="M14" s="8">
        <v>7.1999999999999995E-2</v>
      </c>
      <c r="N14" s="64">
        <f t="shared" si="22"/>
        <v>399088.65500000003</v>
      </c>
      <c r="O14" s="64">
        <f t="shared" si="23"/>
        <v>228050.66</v>
      </c>
      <c r="P14" s="64">
        <f t="shared" si="24"/>
        <v>820982.37599999993</v>
      </c>
      <c r="Q14" s="46">
        <f>VLOOKUP(Results!A9,'Health workers'!$A$2:$M$138,13,FALSE)</f>
        <v>5480.93534213153</v>
      </c>
      <c r="R14" s="141">
        <f t="shared" si="25"/>
        <v>7.8248851731760316E-4</v>
      </c>
      <c r="S14" s="66">
        <f>VLOOKUP(A14,'Economic cost per dose'!$A$3:$L$138,10,FALSE)*$AW$13</f>
        <v>1.248</v>
      </c>
      <c r="T14" s="66">
        <f t="shared" si="0"/>
        <v>1.4726399999999999</v>
      </c>
      <c r="U14" s="7">
        <f>VLOOKUP(A14,'Economic cost per dose'!$A$3:$L$139,11,FALSE)*$AW$13*$AW$10</f>
        <v>0.41063999999999995</v>
      </c>
      <c r="V14" s="7">
        <f>VLOOKUP(A14,'Economic cost per dose'!$A$3:$L$139,12,FALSE)*$AW$13*$AW$10</f>
        <v>3.8798400000000002</v>
      </c>
      <c r="X14" s="59">
        <f t="shared" si="1"/>
        <v>4.4726400000000002</v>
      </c>
      <c r="Y14" s="59">
        <f t="shared" si="2"/>
        <v>3.4845552</v>
      </c>
      <c r="Z14" s="59">
        <f t="shared" si="3"/>
        <v>7.5782112000000001</v>
      </c>
      <c r="AA14" s="59">
        <f t="shared" si="4"/>
        <v>15.07264</v>
      </c>
      <c r="AB14" s="59">
        <f t="shared" si="5"/>
        <v>14.084555199999999</v>
      </c>
      <c r="AC14" s="59">
        <f t="shared" si="6"/>
        <v>18.1782112</v>
      </c>
      <c r="AD14" s="59">
        <f t="shared" si="26"/>
        <v>0.16522433055045077</v>
      </c>
      <c r="AE14" s="60">
        <f t="shared" si="7"/>
        <v>7.3903340960064012</v>
      </c>
      <c r="AF14" s="60">
        <f t="shared" si="8"/>
        <v>4.2230480548608007</v>
      </c>
      <c r="AG14" s="60">
        <f t="shared" si="9"/>
        <v>15.202972997498879</v>
      </c>
      <c r="AH14" s="67">
        <f t="shared" si="27"/>
        <v>130.76202070014173</v>
      </c>
      <c r="AI14" s="67">
        <f t="shared" si="10"/>
        <v>120.0344194493818</v>
      </c>
      <c r="AJ14" s="67">
        <f t="shared" si="11"/>
        <v>164.47909588381421</v>
      </c>
      <c r="AK14" s="67">
        <f t="shared" si="12"/>
        <v>1.1687300319497143</v>
      </c>
      <c r="AL14" s="67">
        <f t="shared" si="13"/>
        <v>130.76202070014173</v>
      </c>
      <c r="AM14" s="67">
        <f t="shared" si="14"/>
        <v>10.809054538598881</v>
      </c>
      <c r="AN14" s="67">
        <f t="shared" si="15"/>
        <v>23.50753351986528</v>
      </c>
      <c r="AO14" s="117">
        <f t="shared" si="16"/>
        <v>1.5054581564908473E-2</v>
      </c>
      <c r="AP14" s="117">
        <f t="shared" si="17"/>
        <v>0.67337774690683383</v>
      </c>
      <c r="AQ14" s="117">
        <f t="shared" si="18"/>
        <v>11.914513435546574</v>
      </c>
      <c r="AR14" s="132">
        <f t="shared" si="19"/>
        <v>1.3680414613960298E-2</v>
      </c>
      <c r="AS14" s="132">
        <f t="shared" si="20"/>
        <v>0.99612528288000002</v>
      </c>
      <c r="AT14" s="150" t="s">
        <v>767</v>
      </c>
      <c r="AU14" s="150"/>
    </row>
    <row r="15" spans="1:52" x14ac:dyDescent="0.2">
      <c r="A15" s="161" t="s">
        <v>24</v>
      </c>
      <c r="B15" s="61" t="s">
        <v>767</v>
      </c>
      <c r="C15" s="70">
        <f>VLOOKUP(A15,'Baseline spending'!$A$2:$C$138,2,FALSE)</f>
        <v>38179772</v>
      </c>
      <c r="D15" s="71">
        <f>VLOOKUP(A15,'Baseline spending'!$A$2:$C$138,3,FALSE)</f>
        <v>2019</v>
      </c>
      <c r="E15" s="104">
        <f>C15*'CPI index'!$E$14/$AZ$1</f>
        <v>38.632869033321981</v>
      </c>
      <c r="F15" s="140">
        <v>5057677</v>
      </c>
      <c r="G15" s="99">
        <f t="shared" si="21"/>
        <v>2674650</v>
      </c>
      <c r="H15" s="99">
        <f>VLOOKUP(A15,'Population data_UN'!$A$2:$BK$256,8,FALSE)*1000</f>
        <v>740493</v>
      </c>
      <c r="I15" s="99">
        <f>VLOOKUP($A15,'Population data_UN'!$A$2:$BK$256,10,FALSE)*1000</f>
        <v>2383027</v>
      </c>
      <c r="J15" s="99">
        <f>VLOOKUP($A15,'Population data_UN'!$A$2:$BK$256,57,FALSE)*1000</f>
        <v>167839</v>
      </c>
      <c r="K15" s="8">
        <v>2.8000000000000001E-2</v>
      </c>
      <c r="L15" s="8">
        <v>1.6E-2</v>
      </c>
      <c r="M15" s="8">
        <v>6.0999999999999999E-2</v>
      </c>
      <c r="N15" s="64">
        <f t="shared" si="22"/>
        <v>141614.95600000001</v>
      </c>
      <c r="O15" s="64">
        <f t="shared" si="23"/>
        <v>80922.831999999995</v>
      </c>
      <c r="P15" s="64">
        <f t="shared" si="24"/>
        <v>308518.29700000002</v>
      </c>
      <c r="Q15" s="46">
        <f>VLOOKUP(Results!A10,'Health workers'!$A$2:$M$138,13,FALSE)</f>
        <v>78046.651158144581</v>
      </c>
      <c r="R15" s="141">
        <f t="shared" si="25"/>
        <v>2.9180136151700065E-2</v>
      </c>
      <c r="S15" s="66">
        <f>VLOOKUP(A15,'Economic cost per dose'!$A$3:$L$138,10,FALSE)*$AW$13</f>
        <v>2.544</v>
      </c>
      <c r="T15" s="66">
        <f t="shared" si="0"/>
        <v>3.0019199999999997</v>
      </c>
      <c r="U15" s="7">
        <f>VLOOKUP(A15,'Economic cost per dose'!$A$3:$L$139,11,FALSE)*$AW$13*$AW$10</f>
        <v>1.1327999999999998</v>
      </c>
      <c r="V15" s="7">
        <f>VLOOKUP(A15,'Economic cost per dose'!$A$3:$L$139,12,FALSE)*$AW$13*$AW$10</f>
        <v>6.5419199999999993</v>
      </c>
      <c r="X15" s="59">
        <f t="shared" si="1"/>
        <v>6.0019200000000001</v>
      </c>
      <c r="Y15" s="59">
        <f t="shared" si="2"/>
        <v>4.3367039999999992</v>
      </c>
      <c r="Z15" s="59">
        <f t="shared" si="3"/>
        <v>10.719465599999999</v>
      </c>
      <c r="AA15" s="59">
        <f t="shared" si="4"/>
        <v>16.60192</v>
      </c>
      <c r="AB15" s="59">
        <f t="shared" si="5"/>
        <v>14.936703999999999</v>
      </c>
      <c r="AC15" s="59">
        <f t="shared" si="6"/>
        <v>21.319465599999997</v>
      </c>
      <c r="AD15" s="59">
        <f t="shared" si="26"/>
        <v>2.5914485175908473</v>
      </c>
      <c r="AE15" s="60">
        <f t="shared" si="7"/>
        <v>2.4866422183679999</v>
      </c>
      <c r="AF15" s="60">
        <f t="shared" si="8"/>
        <v>1.4209384104959999</v>
      </c>
      <c r="AG15" s="60">
        <f t="shared" si="9"/>
        <v>5.4173276900159992</v>
      </c>
      <c r="AH15" s="67">
        <f t="shared" si="27"/>
        <v>56.271132972685727</v>
      </c>
      <c r="AI15" s="67">
        <f t="shared" si="10"/>
        <v>49.367634512365711</v>
      </c>
      <c r="AJ15" s="67">
        <f t="shared" si="11"/>
        <v>75.828697148197705</v>
      </c>
      <c r="AK15" s="67">
        <f t="shared" si="12"/>
        <v>0.44611491110400003</v>
      </c>
      <c r="AL15" s="67">
        <f t="shared" si="13"/>
        <v>56.271132972685727</v>
      </c>
      <c r="AM15" s="67">
        <f t="shared" si="14"/>
        <v>5.1367732280228564</v>
      </c>
      <c r="AN15" s="67">
        <f t="shared" si="15"/>
        <v>12.697076838260573</v>
      </c>
      <c r="AO15" s="117">
        <f t="shared" si="16"/>
        <v>6.7078852346059176E-2</v>
      </c>
      <c r="AP15" s="117">
        <f t="shared" si="17"/>
        <v>6.4365973343144617E-2</v>
      </c>
      <c r="AQ15" s="117">
        <f t="shared" si="18"/>
        <v>1.4565610678344967</v>
      </c>
      <c r="AR15" s="132">
        <f t="shared" si="19"/>
        <v>0.3971013610926396</v>
      </c>
      <c r="AS15" s="132">
        <f t="shared" si="20"/>
        <v>0.72053689612799998</v>
      </c>
      <c r="AT15" s="150" t="s">
        <v>768</v>
      </c>
      <c r="AU15" s="150"/>
      <c r="AV15" s="6"/>
      <c r="AW15" s="134"/>
      <c r="AX15" s="69"/>
      <c r="AZ15" s="130"/>
    </row>
    <row r="16" spans="1:52" x14ac:dyDescent="0.2">
      <c r="A16" s="161" t="s">
        <v>25</v>
      </c>
      <c r="B16" s="61" t="s">
        <v>767</v>
      </c>
      <c r="C16" s="70">
        <f>VLOOKUP(A16,'Baseline spending'!$A$2:$C$138,2,FALSE)</f>
        <v>18774728</v>
      </c>
      <c r="D16" s="71">
        <f>VLOOKUP(A16,'Baseline spending'!$A$2:$C$138,3,FALSE)</f>
        <v>2019</v>
      </c>
      <c r="E16" s="104">
        <f>C16*'CPI index'!$E$14/$AZ$1</f>
        <v>18.99753639074228</v>
      </c>
      <c r="F16" s="140">
        <v>27691019</v>
      </c>
      <c r="G16" s="99">
        <f t="shared" si="21"/>
        <v>14752230</v>
      </c>
      <c r="H16" s="99">
        <f>VLOOKUP(A16,'Population data_UN'!$A$2:$BK$256,8,FALSE)*1000</f>
        <v>4109426.9999999995</v>
      </c>
      <c r="I16" s="99">
        <f>VLOOKUP($A16,'Population data_UN'!$A$2:$BK$256,10,FALSE)*1000</f>
        <v>12938789</v>
      </c>
      <c r="J16" s="99">
        <f>VLOOKUP($A16,'Population data_UN'!$A$2:$BK$256,57,FALSE)*1000</f>
        <v>858612</v>
      </c>
      <c r="K16" s="8">
        <v>2.5000000000000001E-2</v>
      </c>
      <c r="L16" s="8">
        <v>1.4999999999999999E-2</v>
      </c>
      <c r="M16" s="8">
        <v>5.5E-2</v>
      </c>
      <c r="N16" s="64">
        <f t="shared" si="22"/>
        <v>692275.47500000009</v>
      </c>
      <c r="O16" s="64">
        <f t="shared" si="23"/>
        <v>415365.28499999997</v>
      </c>
      <c r="P16" s="64">
        <f t="shared" si="24"/>
        <v>1523006.0449999999</v>
      </c>
      <c r="Q16" s="46">
        <f>VLOOKUP(Results!A11,'Health workers'!$A$2:$M$138,13,FALSE)</f>
        <v>4640.4235236729473</v>
      </c>
      <c r="R16" s="141">
        <f t="shared" si="25"/>
        <v>3.1455742783788939E-4</v>
      </c>
      <c r="S16" s="66">
        <f>VLOOKUP(A16,'Economic cost per dose'!$A$3:$L$138,10,FALSE)*$AW$13</f>
        <v>1.224</v>
      </c>
      <c r="T16" s="66">
        <f t="shared" si="0"/>
        <v>1.4443199999999998</v>
      </c>
      <c r="U16" s="7">
        <f>VLOOKUP(A16,'Economic cost per dose'!$A$3:$L$139,11,FALSE)*$AW$13*$AW$10</f>
        <v>0.45311999999999997</v>
      </c>
      <c r="V16" s="7">
        <f>VLOOKUP(A16,'Economic cost per dose'!$A$3:$L$139,12,FALSE)*$AW$13*$AW$10</f>
        <v>3.5258399999999996</v>
      </c>
      <c r="X16" s="59">
        <f t="shared" si="1"/>
        <v>4.4443199999999994</v>
      </c>
      <c r="Y16" s="59">
        <f t="shared" si="2"/>
        <v>3.5346815999999999</v>
      </c>
      <c r="Z16" s="59">
        <f t="shared" si="3"/>
        <v>7.1604911999999992</v>
      </c>
      <c r="AA16" s="59">
        <f t="shared" si="4"/>
        <v>15.044319999999999</v>
      </c>
      <c r="AB16" s="59">
        <f t="shared" si="5"/>
        <v>14.1346816</v>
      </c>
      <c r="AC16" s="59">
        <f t="shared" si="6"/>
        <v>17.760491199999997</v>
      </c>
      <c r="AD16" s="59">
        <f t="shared" si="26"/>
        <v>0.13962403285132677</v>
      </c>
      <c r="AE16" s="60">
        <f t="shared" si="7"/>
        <v>11.09686344168</v>
      </c>
      <c r="AF16" s="60">
        <f t="shared" si="8"/>
        <v>6.658118065007999</v>
      </c>
      <c r="AG16" s="60">
        <f t="shared" si="9"/>
        <v>24.413099571695998</v>
      </c>
      <c r="AH16" s="67">
        <f t="shared" si="27"/>
        <v>274.75158414922288</v>
      </c>
      <c r="AI16" s="67">
        <f t="shared" si="10"/>
        <v>253.95183206409328</v>
      </c>
      <c r="AJ16" s="67">
        <f t="shared" si="11"/>
        <v>336.85943665497564</v>
      </c>
      <c r="AK16" s="67">
        <f t="shared" si="12"/>
        <v>1.689919157129143</v>
      </c>
      <c r="AL16" s="67">
        <f t="shared" si="13"/>
        <v>274.75158414922288</v>
      </c>
      <c r="AM16" s="67">
        <f t="shared" si="14"/>
        <v>23.092535916271544</v>
      </c>
      <c r="AN16" s="67">
        <f t="shared" si="15"/>
        <v>46.780422942237941</v>
      </c>
      <c r="AO16" s="117">
        <f t="shared" si="16"/>
        <v>7.3495862821121999E-3</v>
      </c>
      <c r="AP16" s="117">
        <f t="shared" si="17"/>
        <v>0.58412118358081577</v>
      </c>
      <c r="AQ16" s="117">
        <f t="shared" si="18"/>
        <v>14.462484950580883</v>
      </c>
      <c r="AR16" s="132">
        <f t="shared" si="19"/>
        <v>1.1359756785951376E-2</v>
      </c>
      <c r="AS16" s="132">
        <f t="shared" si="20"/>
        <v>1.6946903628000003</v>
      </c>
      <c r="AT16" s="150" t="s">
        <v>767</v>
      </c>
      <c r="AU16" s="150"/>
      <c r="AV16" s="137"/>
      <c r="AW16" s="138"/>
      <c r="AX16" s="69"/>
    </row>
    <row r="17" spans="1:52" x14ac:dyDescent="0.2">
      <c r="A17" s="161" t="s">
        <v>26</v>
      </c>
      <c r="B17" s="61" t="s">
        <v>767</v>
      </c>
      <c r="C17" s="70">
        <f>VLOOKUP(A17,'Baseline spending'!$A$2:$C$138,2,FALSE)</f>
        <v>17509875</v>
      </c>
      <c r="D17" s="71">
        <f>VLOOKUP(A17,'Baseline spending'!$A$2:$C$138,3,FALSE)</f>
        <v>2019</v>
      </c>
      <c r="E17" s="104">
        <f>C17*'CPI index'!$E$14/$AZ$1</f>
        <v>17.717672794505916</v>
      </c>
      <c r="F17" s="140">
        <v>19129955</v>
      </c>
      <c r="G17" s="99">
        <f t="shared" si="21"/>
        <v>9554768</v>
      </c>
      <c r="H17" s="99">
        <f>VLOOKUP(A17,'Population data_UN'!$A$2:$BK$256,8,FALSE)*1000</f>
        <v>2923943</v>
      </c>
      <c r="I17" s="99">
        <f>VLOOKUP($A17,'Population data_UN'!$A$2:$BK$256,10,FALSE)*1000</f>
        <v>9575187</v>
      </c>
      <c r="J17" s="99">
        <f>VLOOKUP($A17,'Population data_UN'!$A$2:$BK$256,57,FALSE)*1000</f>
        <v>505331</v>
      </c>
      <c r="K17" s="8">
        <v>2.5000000000000001E-2</v>
      </c>
      <c r="L17" s="8">
        <v>1.4999999999999999E-2</v>
      </c>
      <c r="M17" s="8">
        <v>5.5E-2</v>
      </c>
      <c r="N17" s="64">
        <f t="shared" si="22"/>
        <v>478248.875</v>
      </c>
      <c r="O17" s="64">
        <f t="shared" si="23"/>
        <v>286949.32500000001</v>
      </c>
      <c r="P17" s="64">
        <f t="shared" si="24"/>
        <v>1052147.5249999999</v>
      </c>
      <c r="Q17" s="46">
        <f>VLOOKUP(Results!A12,'Health workers'!$A$2:$M$138,13,FALSE)</f>
        <v>2562.7599240805307</v>
      </c>
      <c r="R17" s="141">
        <f t="shared" si="25"/>
        <v>2.6821791215448986E-4</v>
      </c>
      <c r="S17" s="66">
        <f>VLOOKUP(A17,'Economic cost per dose'!$A$3:$L$138,10,FALSE)*$AW$13</f>
        <v>2.2440000000000002</v>
      </c>
      <c r="T17" s="66">
        <f t="shared" si="0"/>
        <v>2.6479200000000001</v>
      </c>
      <c r="U17" s="7">
        <f>VLOOKUP(A17,'Economic cost per dose'!$A$3:$L$139,11,FALSE)*$AW$13*$AW$10</f>
        <v>0.73631999999999997</v>
      </c>
      <c r="V17" s="7">
        <f>VLOOKUP(A17,'Economic cost per dose'!$A$3:$L$139,12,FALSE)*$AW$13*$AW$10</f>
        <v>7.0516799999999993</v>
      </c>
      <c r="X17" s="59">
        <f t="shared" si="1"/>
        <v>5.6479200000000001</v>
      </c>
      <c r="Y17" s="59">
        <f t="shared" si="2"/>
        <v>3.8688576000000001</v>
      </c>
      <c r="Z17" s="59">
        <f t="shared" si="3"/>
        <v>11.320982399999998</v>
      </c>
      <c r="AA17" s="59">
        <f t="shared" si="4"/>
        <v>16.247920000000001</v>
      </c>
      <c r="AB17" s="59">
        <f t="shared" si="5"/>
        <v>14.4688576</v>
      </c>
      <c r="AC17" s="59">
        <f t="shared" si="6"/>
        <v>21.9209824</v>
      </c>
      <c r="AD17" s="59">
        <f t="shared" si="26"/>
        <v>8.3279036451333069E-2</v>
      </c>
      <c r="AE17" s="60">
        <f t="shared" si="7"/>
        <v>7.7622553041280007</v>
      </c>
      <c r="AF17" s="60">
        <f t="shared" si="8"/>
        <v>4.6573531824767995</v>
      </c>
      <c r="AG17" s="60">
        <f t="shared" si="9"/>
        <v>17.076961669081598</v>
      </c>
      <c r="AH17" s="67">
        <f t="shared" si="27"/>
        <v>195.77710350225374</v>
      </c>
      <c r="AI17" s="67">
        <f t="shared" si="10"/>
        <v>169.42938434349276</v>
      </c>
      <c r="AJ17" s="67">
        <f t="shared" si="11"/>
        <v>279.79453587861468</v>
      </c>
      <c r="AK17" s="67">
        <f t="shared" si="12"/>
        <v>1.2639448701017144</v>
      </c>
      <c r="AL17" s="67">
        <f t="shared" si="13"/>
        <v>195.77710350225374</v>
      </c>
      <c r="AM17" s="67">
        <f t="shared" si="14"/>
        <v>16.370673436916299</v>
      </c>
      <c r="AN17" s="67">
        <f t="shared" si="15"/>
        <v>47.903573875522561</v>
      </c>
      <c r="AO17" s="117">
        <f t="shared" si="16"/>
        <v>4.7003371953655854E-3</v>
      </c>
      <c r="AP17" s="117">
        <f t="shared" si="17"/>
        <v>0.43810806273242631</v>
      </c>
      <c r="AQ17" s="117">
        <f t="shared" si="18"/>
        <v>11.049820468688324</v>
      </c>
      <c r="AR17" s="132">
        <f t="shared" si="19"/>
        <v>1.1501666539273423E-2</v>
      </c>
      <c r="AS17" s="132">
        <f t="shared" si="20"/>
        <v>2.1463809510000003</v>
      </c>
      <c r="AT17" s="150" t="s">
        <v>767</v>
      </c>
      <c r="AU17" s="150"/>
      <c r="AV17" s="137"/>
      <c r="AW17" s="138"/>
      <c r="AX17" s="69"/>
      <c r="AY17" s="6"/>
    </row>
    <row r="18" spans="1:52" x14ac:dyDescent="0.2">
      <c r="A18" s="161" t="s">
        <v>27</v>
      </c>
      <c r="B18" s="61" t="s">
        <v>767</v>
      </c>
      <c r="C18" s="70">
        <f>VLOOKUP(A18,'Baseline spending'!$A$2:$C$138,2,FALSE)</f>
        <v>50646360</v>
      </c>
      <c r="D18" s="71">
        <f>VLOOKUP(A18,'Baseline spending'!$A$2:$C$138,3,FALSE)</f>
        <v>2019</v>
      </c>
      <c r="E18" s="104">
        <f>C18*'CPI index'!$E$14/$AZ$1</f>
        <v>51.247403805724062</v>
      </c>
      <c r="F18" s="140">
        <v>20250834</v>
      </c>
      <c r="G18" s="99">
        <f t="shared" si="21"/>
        <v>9319866</v>
      </c>
      <c r="H18" s="99">
        <f>VLOOKUP(A18,'Population data_UN'!$A$2:$BK$256,8,FALSE)*1000</f>
        <v>3605514</v>
      </c>
      <c r="I18" s="99">
        <f>VLOOKUP($A18,'Population data_UN'!$A$2:$BK$256,10,FALSE)*1000</f>
        <v>10930968</v>
      </c>
      <c r="J18" s="99">
        <f>VLOOKUP($A18,'Population data_UN'!$A$2:$BK$256,57,FALSE)*1000</f>
        <v>501642</v>
      </c>
      <c r="K18" s="8">
        <v>2.3E-2</v>
      </c>
      <c r="L18" s="8">
        <v>1.2999999999999999E-2</v>
      </c>
      <c r="M18" s="8">
        <v>0.05</v>
      </c>
      <c r="N18" s="64">
        <f t="shared" si="22"/>
        <v>465769.18199999997</v>
      </c>
      <c r="O18" s="64">
        <f t="shared" si="23"/>
        <v>263260.842</v>
      </c>
      <c r="P18" s="64">
        <f t="shared" si="24"/>
        <v>1012541.7000000001</v>
      </c>
      <c r="Q18" s="46">
        <f>VLOOKUP(Results!A13,'Health workers'!$A$2:$M$138,13,FALSE)</f>
        <v>1404.9317167187596</v>
      </c>
      <c r="R18" s="141">
        <f t="shared" si="25"/>
        <v>1.5074591380592379E-4</v>
      </c>
      <c r="S18" s="66">
        <f>VLOOKUP(A18,'Economic cost per dose'!$A$3:$L$138,10,FALSE)*$AW$13</f>
        <v>1.3559999999999999</v>
      </c>
      <c r="T18" s="66">
        <f t="shared" si="0"/>
        <v>1.6000799999999997</v>
      </c>
      <c r="U18" s="7">
        <f>VLOOKUP(A18,'Economic cost per dose'!$A$3:$L$139,11,FALSE)*$AW$13*$AW$10</f>
        <v>0.50975999999999999</v>
      </c>
      <c r="V18" s="7">
        <f>VLOOKUP(A18,'Economic cost per dose'!$A$3:$L$139,12,FALSE)*$AW$13*$AW$10</f>
        <v>3.9081599999999996</v>
      </c>
      <c r="X18" s="59">
        <f t="shared" si="1"/>
        <v>4.6000800000000002</v>
      </c>
      <c r="Y18" s="59">
        <f t="shared" si="2"/>
        <v>3.6015167999999997</v>
      </c>
      <c r="Z18" s="59">
        <f t="shared" si="3"/>
        <v>7.6116287999999992</v>
      </c>
      <c r="AA18" s="59">
        <f t="shared" si="4"/>
        <v>15.20008</v>
      </c>
      <c r="AB18" s="59">
        <f t="shared" si="5"/>
        <v>14.2015168</v>
      </c>
      <c r="AC18" s="59">
        <f t="shared" si="6"/>
        <v>18.2116288</v>
      </c>
      <c r="AD18" s="59">
        <f t="shared" si="26"/>
        <v>4.271014897732496E-2</v>
      </c>
      <c r="AE18" s="60">
        <f t="shared" si="7"/>
        <v>6.5164846043068803</v>
      </c>
      <c r="AF18" s="60">
        <f t="shared" si="8"/>
        <v>3.6832304285212802</v>
      </c>
      <c r="AG18" s="60">
        <f t="shared" si="9"/>
        <v>14.166270878928001</v>
      </c>
      <c r="AH18" s="67">
        <f t="shared" si="27"/>
        <v>175.82708480052685</v>
      </c>
      <c r="AI18" s="67">
        <f t="shared" si="10"/>
        <v>161.40204821490352</v>
      </c>
      <c r="AJ18" s="67">
        <f t="shared" si="11"/>
        <v>219.33129326664115</v>
      </c>
      <c r="AK18" s="67">
        <f t="shared" si="12"/>
        <v>1.0219341896022858</v>
      </c>
      <c r="AL18" s="67">
        <f t="shared" si="13"/>
        <v>175.82708480052685</v>
      </c>
      <c r="AM18" s="67">
        <f t="shared" si="14"/>
        <v>14.864789616503039</v>
      </c>
      <c r="AN18" s="67">
        <f t="shared" si="15"/>
        <v>31.416002488428067</v>
      </c>
      <c r="AO18" s="117">
        <f t="shared" si="16"/>
        <v>8.3341097900757393E-4</v>
      </c>
      <c r="AP18" s="117">
        <f t="shared" si="17"/>
        <v>0.12715736057597174</v>
      </c>
      <c r="AQ18" s="117">
        <f t="shared" si="18"/>
        <v>3.4309461893343345</v>
      </c>
      <c r="AR18" s="132">
        <f t="shared" si="19"/>
        <v>3.8101748157412757E-3</v>
      </c>
      <c r="AS18" s="132">
        <f t="shared" si="20"/>
        <v>1.2631660215839997</v>
      </c>
      <c r="AT18" s="150" t="s">
        <v>768</v>
      </c>
      <c r="AU18" s="150"/>
      <c r="AV18" s="137"/>
      <c r="AW18" s="145"/>
      <c r="AX18" s="69"/>
      <c r="AZ18" s="130"/>
    </row>
    <row r="19" spans="1:52" x14ac:dyDescent="0.2">
      <c r="A19" s="161" t="s">
        <v>28</v>
      </c>
      <c r="B19" s="61" t="s">
        <v>767</v>
      </c>
      <c r="C19" s="70">
        <f>VLOOKUP(A19,'Baseline spending'!$A$2:$C$138,2,FALSE)</f>
        <v>17821517</v>
      </c>
      <c r="D19" s="71">
        <f>VLOOKUP(A19,'Baseline spending'!$A$2:$C$138,3,FALSE)</f>
        <v>2019</v>
      </c>
      <c r="E19" s="104">
        <f>C19*'CPI index'!$E$14/$AZ$1</f>
        <v>18.033013194424559</v>
      </c>
      <c r="F19" s="140">
        <v>31255435</v>
      </c>
      <c r="G19" s="99">
        <f t="shared" si="21"/>
        <v>15287520</v>
      </c>
      <c r="H19" s="99">
        <f>VLOOKUP(A19,'Population data_UN'!$A$2:$BK$256,8,FALSE)*1000</f>
        <v>5156628</v>
      </c>
      <c r="I19" s="99">
        <f>VLOOKUP($A19,'Population data_UN'!$A$2:$BK$256,10,FALSE)*1000</f>
        <v>15967915</v>
      </c>
      <c r="J19" s="99">
        <f>VLOOKUP($A19,'Population data_UN'!$A$2:$BK$256,57,FALSE)*1000</f>
        <v>894476</v>
      </c>
      <c r="K19" s="8">
        <v>2.5999999999999999E-2</v>
      </c>
      <c r="L19" s="8">
        <v>1.4999999999999999E-2</v>
      </c>
      <c r="M19" s="8">
        <v>5.8999999999999997E-2</v>
      </c>
      <c r="N19" s="64">
        <f t="shared" si="22"/>
        <v>812641.30999999994</v>
      </c>
      <c r="O19" s="64">
        <f t="shared" si="23"/>
        <v>468831.52499999997</v>
      </c>
      <c r="P19" s="64">
        <f t="shared" si="24"/>
        <v>1844070.6649999998</v>
      </c>
      <c r="Q19" s="46">
        <f>VLOOKUP(Results!A14,'Health workers'!$A$2:$M$138,13,FALSE)</f>
        <v>11106.394892577015</v>
      </c>
      <c r="R19" s="141">
        <f t="shared" si="25"/>
        <v>7.2650075961156651E-4</v>
      </c>
      <c r="S19" s="66">
        <f>VLOOKUP(A19,'Economic cost per dose'!$A$3:$L$138,10,FALSE)*$AW$13</f>
        <v>1.4039999999999999</v>
      </c>
      <c r="T19" s="66">
        <f t="shared" si="0"/>
        <v>1.6567199999999997</v>
      </c>
      <c r="U19" s="7">
        <f>VLOOKUP(A19,'Economic cost per dose'!$A$3:$L$139,11,FALSE)*$AW$13*$AW$10</f>
        <v>0.55223999999999995</v>
      </c>
      <c r="V19" s="7">
        <f>VLOOKUP(A19,'Economic cost per dose'!$A$3:$L$139,12,FALSE)*$AW$13*$AW$10</f>
        <v>3.9364799999999995</v>
      </c>
      <c r="X19" s="59">
        <f t="shared" si="1"/>
        <v>4.65672</v>
      </c>
      <c r="Y19" s="59">
        <f t="shared" si="2"/>
        <v>3.6516431999999996</v>
      </c>
      <c r="Z19" s="59">
        <f t="shared" si="3"/>
        <v>7.6450463999999991</v>
      </c>
      <c r="AA19" s="59">
        <f t="shared" si="4"/>
        <v>15.25672</v>
      </c>
      <c r="AB19" s="59">
        <f t="shared" si="5"/>
        <v>14.2516432</v>
      </c>
      <c r="AC19" s="59">
        <f t="shared" si="6"/>
        <v>18.2450464</v>
      </c>
      <c r="AD19" s="59">
        <f t="shared" si="26"/>
        <v>0.33889431417095517</v>
      </c>
      <c r="AE19" s="60">
        <f t="shared" si="7"/>
        <v>12.128345430988798</v>
      </c>
      <c r="AF19" s="60">
        <f t="shared" si="8"/>
        <v>6.9971223640319993</v>
      </c>
      <c r="AG19" s="60">
        <f t="shared" si="9"/>
        <v>27.522014631859196</v>
      </c>
      <c r="AH19" s="67">
        <f t="shared" si="27"/>
        <v>289.75400206546288</v>
      </c>
      <c r="AI19" s="67">
        <f t="shared" si="10"/>
        <v>265.93804795908204</v>
      </c>
      <c r="AJ19" s="67">
        <f t="shared" si="11"/>
        <v>360.56435645558128</v>
      </c>
      <c r="AK19" s="67">
        <f t="shared" si="12"/>
        <v>1.8446436091474285</v>
      </c>
      <c r="AL19" s="67">
        <f t="shared" si="13"/>
        <v>289.75400206546288</v>
      </c>
      <c r="AM19" s="67">
        <f t="shared" si="14"/>
        <v>24.722308886268344</v>
      </c>
      <c r="AN19" s="67">
        <f t="shared" si="15"/>
        <v>51.758397028125259</v>
      </c>
      <c r="AO19" s="117">
        <f t="shared" si="16"/>
        <v>1.8792994299795356E-2</v>
      </c>
      <c r="AP19" s="117">
        <f t="shared" si="17"/>
        <v>0.67256344240565613</v>
      </c>
      <c r="AQ19" s="117">
        <f t="shared" si="18"/>
        <v>16.067974827138091</v>
      </c>
      <c r="AR19" s="132">
        <f t="shared" si="19"/>
        <v>3.1186756858356254E-2</v>
      </c>
      <c r="AS19" s="132">
        <f t="shared" si="20"/>
        <v>2.28189679848</v>
      </c>
      <c r="AT19" s="150" t="s">
        <v>767</v>
      </c>
      <c r="AU19" s="150"/>
      <c r="AV19" s="100"/>
      <c r="AW19" s="100"/>
      <c r="AX19" s="100"/>
      <c r="AZ19" s="130"/>
    </row>
    <row r="20" spans="1:52" x14ac:dyDescent="0.2">
      <c r="A20" s="161" t="s">
        <v>29</v>
      </c>
      <c r="B20" s="61" t="s">
        <v>767</v>
      </c>
      <c r="C20" s="70">
        <f>VLOOKUP(A20,'Baseline spending'!$A$2:$C$138,2,FALSE)</f>
        <v>18800119</v>
      </c>
      <c r="D20" s="71">
        <f>VLOOKUP(A20,'Baseline spending'!$A$2:$C$138,3,FALSE)</f>
        <v>2019</v>
      </c>
      <c r="E20" s="104">
        <f>C20*'CPI index'!$E$14/$AZ$1</f>
        <v>19.023228717496483</v>
      </c>
      <c r="F20" s="140">
        <v>24206636</v>
      </c>
      <c r="G20" s="99">
        <f t="shared" si="21"/>
        <v>10530960</v>
      </c>
      <c r="H20" s="99">
        <f>VLOOKUP(A20,'Population data_UN'!$A$2:$BK$256,8,FALSE)*1000</f>
        <v>4787474</v>
      </c>
      <c r="I20" s="99">
        <f>VLOOKUP($A20,'Population data_UN'!$A$2:$BK$256,10,FALSE)*1000</f>
        <v>13675676</v>
      </c>
      <c r="J20" s="99">
        <f>VLOOKUP($A20,'Population data_UN'!$A$2:$BK$256,57,FALSE)*1000</f>
        <v>628425</v>
      </c>
      <c r="K20" s="8">
        <v>2.1000000000000001E-2</v>
      </c>
      <c r="L20" s="8">
        <v>1.0999999999999999E-2</v>
      </c>
      <c r="M20" s="8">
        <v>4.7E-2</v>
      </c>
      <c r="N20" s="64">
        <f t="shared" si="22"/>
        <v>508339.35600000003</v>
      </c>
      <c r="O20" s="64">
        <f t="shared" si="23"/>
        <v>266272.99599999998</v>
      </c>
      <c r="P20" s="64">
        <f t="shared" si="24"/>
        <v>1137711.892</v>
      </c>
      <c r="Q20" s="46">
        <f>VLOOKUP(Results!A15,'Health workers'!$A$2:$M$138,13,FALSE)</f>
        <v>1920.771762152337</v>
      </c>
      <c r="R20" s="141">
        <f t="shared" si="25"/>
        <v>1.8239284568095758E-4</v>
      </c>
      <c r="S20" s="66">
        <f>VLOOKUP(A20,'Economic cost per dose'!$A$3:$L$138,10,FALSE)*$AW$13</f>
        <v>1.3919999999999999</v>
      </c>
      <c r="T20" s="66">
        <f t="shared" si="0"/>
        <v>1.6425599999999998</v>
      </c>
      <c r="U20" s="7">
        <f>VLOOKUP(A20,'Economic cost per dose'!$A$3:$L$139,11,FALSE)*$AW$13*$AW$10</f>
        <v>0.52391999999999994</v>
      </c>
      <c r="V20" s="7">
        <f>VLOOKUP(A20,'Economic cost per dose'!$A$3:$L$139,12,FALSE)*$AW$13*$AW$10</f>
        <v>3.9223199999999996</v>
      </c>
      <c r="X20" s="59">
        <f t="shared" si="1"/>
        <v>4.6425599999999996</v>
      </c>
      <c r="Y20" s="59">
        <f t="shared" si="2"/>
        <v>3.6182255999999997</v>
      </c>
      <c r="Z20" s="59">
        <f t="shared" si="3"/>
        <v>7.6283375999999992</v>
      </c>
      <c r="AA20" s="59">
        <f t="shared" si="4"/>
        <v>15.242559999999999</v>
      </c>
      <c r="AB20" s="59">
        <f t="shared" si="5"/>
        <v>14.2182256</v>
      </c>
      <c r="AC20" s="59">
        <f t="shared" si="6"/>
        <v>18.2283376</v>
      </c>
      <c r="AD20" s="59">
        <f t="shared" si="26"/>
        <v>5.8554957661825453E-2</v>
      </c>
      <c r="AE20" s="60">
        <f t="shared" si="7"/>
        <v>6.7417891656191999</v>
      </c>
      <c r="AF20" s="60">
        <f t="shared" si="8"/>
        <v>3.5314133724671999</v>
      </c>
      <c r="AG20" s="60">
        <f t="shared" si="9"/>
        <v>15.088766227814398</v>
      </c>
      <c r="AH20" s="67">
        <f t="shared" si="27"/>
        <v>199.36878888356571</v>
      </c>
      <c r="AI20" s="67">
        <f t="shared" si="10"/>
        <v>182.64859076437853</v>
      </c>
      <c r="AJ20" s="67">
        <f t="shared" si="11"/>
        <v>248.10560081903452</v>
      </c>
      <c r="AK20" s="67">
        <f t="shared" si="12"/>
        <v>1.2920360543999998</v>
      </c>
      <c r="AL20" s="67">
        <f t="shared" si="13"/>
        <v>199.36878888356571</v>
      </c>
      <c r="AM20" s="67">
        <f t="shared" si="14"/>
        <v>16.874358014312225</v>
      </c>
      <c r="AN20" s="67">
        <f t="shared" si="15"/>
        <v>35.576360887071083</v>
      </c>
      <c r="AO20" s="117">
        <f t="shared" si="16"/>
        <v>3.0780767308953151E-3</v>
      </c>
      <c r="AP20" s="117">
        <f t="shared" si="17"/>
        <v>0.35439773477666731</v>
      </c>
      <c r="AQ20" s="117">
        <f t="shared" si="18"/>
        <v>10.48028133626957</v>
      </c>
      <c r="AR20" s="132">
        <f t="shared" si="19"/>
        <v>5.3474285858321063E-3</v>
      </c>
      <c r="AS20" s="132">
        <f t="shared" si="20"/>
        <v>1.4152167671040001</v>
      </c>
      <c r="AT20" s="150" t="s">
        <v>767</v>
      </c>
      <c r="AU20" s="150"/>
      <c r="AV20" s="100"/>
      <c r="AW20" s="100"/>
      <c r="AX20" s="139"/>
    </row>
    <row r="21" spans="1:52" x14ac:dyDescent="0.2">
      <c r="A21" s="161" t="s">
        <v>30</v>
      </c>
      <c r="B21" s="61" t="s">
        <v>767</v>
      </c>
      <c r="C21" s="70">
        <f>VLOOKUP(A21,'Baseline spending'!$A$2:$C$138,2,FALSE)</f>
        <v>11398793</v>
      </c>
      <c r="D21" s="71">
        <f>VLOOKUP(A21,'Baseline spending'!$A$2:$C$138,3,FALSE)</f>
        <v>2019</v>
      </c>
      <c r="E21" s="104">
        <f>C21*'CPI index'!$E$14/$AZ$1</f>
        <v>11.534067754698675</v>
      </c>
      <c r="F21" s="140">
        <v>12952209</v>
      </c>
      <c r="G21" s="99">
        <f t="shared" si="21"/>
        <v>7004398</v>
      </c>
      <c r="H21" s="99">
        <f>VLOOKUP(A21,'Population data_UN'!$A$2:$BK$256,8,FALSE)*1000</f>
        <v>1885105</v>
      </c>
      <c r="I21" s="99">
        <f>VLOOKUP($A21,'Population data_UN'!$A$2:$BK$256,10,FALSE)*1000</f>
        <v>5947811</v>
      </c>
      <c r="J21" s="99">
        <f>VLOOKUP($A21,'Population data_UN'!$A$2:$BK$256,57,FALSE)*1000</f>
        <v>404016</v>
      </c>
      <c r="K21" s="8">
        <v>2.5000000000000001E-2</v>
      </c>
      <c r="L21" s="8">
        <v>1.2999999999999999E-2</v>
      </c>
      <c r="M21" s="8">
        <v>5.2999999999999999E-2</v>
      </c>
      <c r="N21" s="64">
        <f t="shared" si="22"/>
        <v>323805.22500000003</v>
      </c>
      <c r="O21" s="64">
        <f t="shared" si="23"/>
        <v>168378.717</v>
      </c>
      <c r="P21" s="64">
        <f t="shared" si="24"/>
        <v>686467.07699999993</v>
      </c>
      <c r="Q21" s="46">
        <f>VLOOKUP(Results!A16,'Health workers'!$A$2:$M$138,13,FALSE)</f>
        <v>9113.3480897399131</v>
      </c>
      <c r="R21" s="141">
        <f t="shared" si="25"/>
        <v>1.3010894140709755E-3</v>
      </c>
      <c r="S21" s="66">
        <f>VLOOKUP(A21,'Economic cost per dose'!$A$3:$L$138,10,FALSE)*$AW$13</f>
        <v>3.3</v>
      </c>
      <c r="T21" s="66">
        <f t="shared" si="0"/>
        <v>3.8939999999999997</v>
      </c>
      <c r="U21" s="7">
        <f>VLOOKUP(A21,'Economic cost per dose'!$A$3:$L$139,11,FALSE)*$AW$13*$AW$10</f>
        <v>1.51512</v>
      </c>
      <c r="V21" s="7">
        <f>VLOOKUP(A21,'Economic cost per dose'!$A$3:$L$139,12,FALSE)*$AW$13*$AW$10</f>
        <v>8.4110399999999998</v>
      </c>
      <c r="X21" s="59">
        <f t="shared" si="1"/>
        <v>6.8940000000000001</v>
      </c>
      <c r="Y21" s="59">
        <f t="shared" si="2"/>
        <v>4.7878416000000001</v>
      </c>
      <c r="Z21" s="59">
        <f t="shared" si="3"/>
        <v>12.925027199999999</v>
      </c>
      <c r="AA21" s="59">
        <f t="shared" si="4"/>
        <v>17.494</v>
      </c>
      <c r="AB21" s="59">
        <f t="shared" si="5"/>
        <v>15.3878416</v>
      </c>
      <c r="AC21" s="59">
        <f t="shared" si="6"/>
        <v>23.525027199999997</v>
      </c>
      <c r="AD21" s="59">
        <f t="shared" si="26"/>
        <v>0.31885782296382009</v>
      </c>
      <c r="AE21" s="60">
        <f t="shared" si="7"/>
        <v>6.1267469306000004</v>
      </c>
      <c r="AF21" s="60">
        <f t="shared" si="8"/>
        <v>3.1859084039119998</v>
      </c>
      <c r="AG21" s="60">
        <f t="shared" si="9"/>
        <v>12.988703492872</v>
      </c>
      <c r="AH21" s="67">
        <f t="shared" si="27"/>
        <v>157.04850938002861</v>
      </c>
      <c r="AI21" s="67">
        <f t="shared" si="10"/>
        <v>134.1823332688316</v>
      </c>
      <c r="AJ21" s="67">
        <f t="shared" si="11"/>
        <v>222.52626740934821</v>
      </c>
      <c r="AK21" s="67">
        <f t="shared" si="12"/>
        <v>1.2334839346285715</v>
      </c>
      <c r="AL21" s="67">
        <f t="shared" si="13"/>
        <v>157.04850938002861</v>
      </c>
      <c r="AM21" s="67">
        <f t="shared" si="14"/>
        <v>14.851634170686584</v>
      </c>
      <c r="AN21" s="67">
        <f t="shared" si="15"/>
        <v>40.092758210834191</v>
      </c>
      <c r="AO21" s="117">
        <f t="shared" si="16"/>
        <v>2.7644871674516201E-2</v>
      </c>
      <c r="AP21" s="117">
        <f t="shared" si="17"/>
        <v>0.53118700712540246</v>
      </c>
      <c r="AQ21" s="117">
        <f t="shared" si="18"/>
        <v>13.616055733334077</v>
      </c>
      <c r="AR21" s="132">
        <f t="shared" si="19"/>
        <v>6.0148097392283426E-2</v>
      </c>
      <c r="AS21" s="132">
        <f t="shared" si="20"/>
        <v>2.1371144850000001</v>
      </c>
      <c r="AT21" s="150" t="s">
        <v>767</v>
      </c>
      <c r="AU21" s="150"/>
      <c r="AV21" s="100"/>
      <c r="AW21" s="100"/>
      <c r="AX21" s="100"/>
      <c r="AZ21" s="130"/>
    </row>
    <row r="22" spans="1:52" x14ac:dyDescent="0.2">
      <c r="A22" s="161" t="s">
        <v>258</v>
      </c>
      <c r="B22" s="61" t="s">
        <v>767</v>
      </c>
      <c r="C22" s="70">
        <f>VLOOKUP(A22,'Baseline spending'!$A$2:$C$138,2,FALSE)</f>
        <v>10444337</v>
      </c>
      <c r="D22" s="71">
        <f>VLOOKUP(A22,'Baseline spending'!$A$2:$C$138,3,FALSE)</f>
        <v>2019</v>
      </c>
      <c r="E22" s="104">
        <f>C22*'CPI index'!$E$14/$AZ$1</f>
        <v>10.56828478338946</v>
      </c>
      <c r="F22" s="140">
        <v>7976985</v>
      </c>
      <c r="G22" s="99">
        <f t="shared" si="21"/>
        <v>4218917</v>
      </c>
      <c r="H22" s="99">
        <f>VLOOKUP(A22,'Population data_UN'!$A$2:$BK$256,8,FALSE)*1000</f>
        <v>1158651</v>
      </c>
      <c r="I22" s="99">
        <f>VLOOKUP($A22,'Population data_UN'!$A$2:$BK$256,10,FALSE)*1000</f>
        <v>3758068</v>
      </c>
      <c r="J22" s="99">
        <f>VLOOKUP($A22,'Population data_UN'!$A$2:$BK$256,57,FALSE)*1000</f>
        <v>233514</v>
      </c>
      <c r="K22" s="8">
        <v>0.3</v>
      </c>
      <c r="L22" s="8">
        <v>1.9E-2</v>
      </c>
      <c r="M22" s="8">
        <v>6.7000000000000004E-2</v>
      </c>
      <c r="N22" s="64">
        <f t="shared" si="22"/>
        <v>2393095.5</v>
      </c>
      <c r="O22" s="64">
        <f t="shared" si="23"/>
        <v>151562.715</v>
      </c>
      <c r="P22" s="64">
        <f t="shared" si="24"/>
        <v>534457.995</v>
      </c>
      <c r="Q22" s="46">
        <f>VLOOKUP(Results!A27,'Health workers'!$A$2:$M$138,13,FALSE)</f>
        <v>49116.994957074457</v>
      </c>
      <c r="R22" s="141">
        <f t="shared" si="25"/>
        <v>1.1642086098653862E-2</v>
      </c>
      <c r="S22" s="66">
        <f>VLOOKUP(A22,'Economic cost per dose'!$A$3:$L$138,10,FALSE)*$AW$13</f>
        <v>2.6519999999999997</v>
      </c>
      <c r="T22" s="66">
        <f t="shared" si="0"/>
        <v>3.1293599999999993</v>
      </c>
      <c r="U22" s="7">
        <f>VLOOKUP(A22,'Economic cost per dose'!$A$3:$L$139,11,FALSE)*$AW$13*$AW$10</f>
        <v>1.14696</v>
      </c>
      <c r="V22" s="7">
        <f>VLOOKUP(A22,'Economic cost per dose'!$A$3:$L$139,12,FALSE)*$AW$13*$AW$10</f>
        <v>6.8959200000000003</v>
      </c>
      <c r="X22" s="59">
        <f t="shared" si="1"/>
        <v>6.1293599999999993</v>
      </c>
      <c r="Y22" s="59">
        <f t="shared" si="2"/>
        <v>4.3534128000000001</v>
      </c>
      <c r="Z22" s="59">
        <f t="shared" si="3"/>
        <v>11.1371856</v>
      </c>
      <c r="AA22" s="59">
        <f t="shared" si="4"/>
        <v>16.72936</v>
      </c>
      <c r="AB22" s="59">
        <f t="shared" si="5"/>
        <v>14.953412799999999</v>
      </c>
      <c r="AC22" s="59">
        <f t="shared" si="6"/>
        <v>21.7371856</v>
      </c>
      <c r="AD22" s="59">
        <f t="shared" si="26"/>
        <v>1.6433917815101664</v>
      </c>
      <c r="AE22" s="60">
        <f t="shared" si="7"/>
        <v>42.347868781871995</v>
      </c>
      <c r="AF22" s="60">
        <f t="shared" si="8"/>
        <v>2.6820316895185599</v>
      </c>
      <c r="AG22" s="60">
        <f t="shared" si="9"/>
        <v>9.4576906946180799</v>
      </c>
      <c r="AH22" s="67">
        <f t="shared" si="27"/>
        <v>89.593859216978856</v>
      </c>
      <c r="AI22" s="67">
        <f t="shared" si="10"/>
        <v>77.980369775546137</v>
      </c>
      <c r="AJ22" s="67">
        <f t="shared" si="11"/>
        <v>122.34164008013543</v>
      </c>
      <c r="AK22" s="67">
        <f t="shared" si="12"/>
        <v>0.63385760717485717</v>
      </c>
      <c r="AL22" s="67">
        <f t="shared" si="13"/>
        <v>89.593859216978856</v>
      </c>
      <c r="AM22" s="67">
        <f t="shared" si="14"/>
        <v>8.1338186481152235</v>
      </c>
      <c r="AN22" s="67">
        <f t="shared" si="15"/>
        <v>20.808467306569305</v>
      </c>
      <c r="AO22" s="117">
        <f t="shared" si="16"/>
        <v>0.15550222341596456</v>
      </c>
      <c r="AP22" s="117">
        <f t="shared" si="17"/>
        <v>4.0070711236350869</v>
      </c>
      <c r="AQ22" s="117">
        <f t="shared" si="18"/>
        <v>8.4776159096125632</v>
      </c>
      <c r="AR22" s="132">
        <f t="shared" si="19"/>
        <v>0.26051654125232288</v>
      </c>
      <c r="AS22" s="132">
        <f t="shared" si="20"/>
        <v>12.692978531999998</v>
      </c>
      <c r="AT22" s="150" t="s">
        <v>767</v>
      </c>
      <c r="AU22" s="150"/>
      <c r="AV22" s="100"/>
      <c r="AW22" s="100"/>
      <c r="AX22" s="100"/>
    </row>
    <row r="23" spans="1:52" x14ac:dyDescent="0.2">
      <c r="A23" s="161" t="s">
        <v>31</v>
      </c>
      <c r="B23" s="61" t="s">
        <v>767</v>
      </c>
      <c r="C23" s="70">
        <f>VLOOKUP(A23,'Baseline spending'!$A$2:$C$138,2,FALSE)</f>
        <v>4173216</v>
      </c>
      <c r="D23" s="71">
        <f>VLOOKUP(A23,'Baseline spending'!$A$2:$C$138,3,FALSE)</f>
        <v>2018</v>
      </c>
      <c r="E23" s="90">
        <f>C23*'CPI index'!$E$13/$AZ$1</f>
        <v>4.2992565729191137</v>
      </c>
      <c r="F23" s="140">
        <v>15893219</v>
      </c>
      <c r="G23" s="99">
        <f t="shared" si="21"/>
        <v>7433691</v>
      </c>
      <c r="H23" s="99">
        <f>VLOOKUP(A23,'Population data_UN'!$A$2:$BK$256,8,FALSE)*1000</f>
        <v>2826505</v>
      </c>
      <c r="I23" s="99">
        <f>VLOOKUP($A23,'Population data_UN'!$A$2:$BK$256,10,FALSE)*1000</f>
        <v>8459528</v>
      </c>
      <c r="J23" s="99">
        <f>VLOOKUP($A23,'Population data_UN'!$A$2:$BK$256,57,FALSE)*1000</f>
        <v>461244</v>
      </c>
      <c r="K23" s="8">
        <v>2.3E-2</v>
      </c>
      <c r="L23" s="8">
        <v>1.2999999999999999E-2</v>
      </c>
      <c r="M23" s="8">
        <v>0.05</v>
      </c>
      <c r="N23" s="64">
        <f t="shared" si="22"/>
        <v>365544.03700000001</v>
      </c>
      <c r="O23" s="64">
        <f t="shared" si="23"/>
        <v>206611.84699999998</v>
      </c>
      <c r="P23" s="64">
        <f t="shared" si="24"/>
        <v>794660.95000000007</v>
      </c>
      <c r="Q23" s="46">
        <f>VLOOKUP(Results!A17,'Health workers'!$A$2:$M$138,13,FALSE)</f>
        <v>4647.0072381946884</v>
      </c>
      <c r="R23" s="141">
        <f t="shared" si="25"/>
        <v>6.2512784539937004E-4</v>
      </c>
      <c r="S23" s="66">
        <f>VLOOKUP(A23,'Economic cost per dose'!$A$3:$L$138,10,FALSE)*$AW$13</f>
        <v>0.57599999999999996</v>
      </c>
      <c r="T23" s="66">
        <f t="shared" si="0"/>
        <v>0.67967999999999995</v>
      </c>
      <c r="U23" s="7">
        <f>VLOOKUP(A23,'Economic cost per dose'!$A$3:$L$139,11,FALSE)*$AW$13*$AW$10</f>
        <v>9.912E-2</v>
      </c>
      <c r="V23" s="7">
        <f>VLOOKUP(A23,'Economic cost per dose'!$A$3:$L$139,12,FALSE)*$AW$13*$AW$10</f>
        <v>2.4355199999999999</v>
      </c>
      <c r="X23" s="59">
        <f t="shared" si="1"/>
        <v>3.6796799999999998</v>
      </c>
      <c r="Y23" s="59">
        <f t="shared" si="2"/>
        <v>3.1169615999999998</v>
      </c>
      <c r="Z23" s="59">
        <f t="shared" si="3"/>
        <v>5.8739135999999998</v>
      </c>
      <c r="AA23" s="59">
        <f t="shared" si="4"/>
        <v>14.279679999999999</v>
      </c>
      <c r="AB23" s="59">
        <f t="shared" si="5"/>
        <v>13.716961599999999</v>
      </c>
      <c r="AC23" s="59">
        <f t="shared" si="6"/>
        <v>16.473913599999999</v>
      </c>
      <c r="AD23" s="59">
        <f t="shared" si="26"/>
        <v>0.13271555263820786</v>
      </c>
      <c r="AE23" s="60">
        <f t="shared" si="7"/>
        <v>4.8829335201484803</v>
      </c>
      <c r="AF23" s="60">
        <f t="shared" si="8"/>
        <v>2.7599189461708797</v>
      </c>
      <c r="AG23" s="60">
        <f t="shared" si="9"/>
        <v>10.615072869887999</v>
      </c>
      <c r="AH23" s="67">
        <f t="shared" si="27"/>
        <v>129.63776001754971</v>
      </c>
      <c r="AI23" s="67">
        <f t="shared" si="10"/>
        <v>123.15399422384741</v>
      </c>
      <c r="AJ23" s="67">
        <f t="shared" si="11"/>
        <v>154.920204592087</v>
      </c>
      <c r="AK23" s="67">
        <f t="shared" si="12"/>
        <v>0.75163057113599996</v>
      </c>
      <c r="AL23" s="67">
        <f t="shared" si="13"/>
        <v>129.63776001754971</v>
      </c>
      <c r="AM23" s="67">
        <f t="shared" si="14"/>
        <v>10.261234445589052</v>
      </c>
      <c r="AN23" s="67">
        <f t="shared" si="15"/>
        <v>19.337294550800369</v>
      </c>
      <c r="AO23" s="117">
        <f t="shared" si="16"/>
        <v>3.086941902332117E-2</v>
      </c>
      <c r="AP23" s="117">
        <f t="shared" si="17"/>
        <v>1.135762296883124</v>
      </c>
      <c r="AQ23" s="117">
        <f t="shared" si="18"/>
        <v>30.153529527438305</v>
      </c>
      <c r="AR23" s="132">
        <f t="shared" si="19"/>
        <v>5.3533523384002813E-3</v>
      </c>
      <c r="AS23" s="132">
        <f t="shared" si="20"/>
        <v>0.42110673062399995</v>
      </c>
      <c r="AT23" s="150" t="s">
        <v>767</v>
      </c>
      <c r="AU23" s="150"/>
      <c r="AV23" s="100"/>
      <c r="AW23" s="138"/>
      <c r="AX23" s="139"/>
    </row>
    <row r="24" spans="1:52" x14ac:dyDescent="0.2">
      <c r="A24" s="161" t="s">
        <v>32</v>
      </c>
      <c r="B24" s="61" t="s">
        <v>767</v>
      </c>
      <c r="C24" s="70">
        <f>VLOOKUP(A24,'Baseline spending'!$A$2:$C$138,2,FALSE)</f>
        <v>3879867</v>
      </c>
      <c r="D24" s="71">
        <f>VLOOKUP(A24,'Baseline spending'!$A$2:$C$138,3,FALSE)</f>
        <v>2017</v>
      </c>
      <c r="E24" s="104">
        <f>C24*'CPI index'!$E$12/$AZ$1</f>
        <v>4.0946747474583871</v>
      </c>
      <c r="F24" s="140">
        <v>11193729</v>
      </c>
      <c r="G24" s="99">
        <f t="shared" si="21"/>
        <v>5828199</v>
      </c>
      <c r="H24" s="99">
        <f>VLOOKUP(A24,'Population data_UN'!$A$2:$BK$256,8,FALSE)*1000</f>
        <v>1707392</v>
      </c>
      <c r="I24" s="99">
        <f>VLOOKUP($A24,'Population data_UN'!$A$2:$BK$256,10,FALSE)*1000</f>
        <v>5365530</v>
      </c>
      <c r="J24" s="99">
        <f>VLOOKUP($A24,'Population data_UN'!$A$2:$BK$256,57,FALSE)*1000</f>
        <v>375302</v>
      </c>
      <c r="K24" s="8">
        <v>2.7E-2</v>
      </c>
      <c r="L24" s="8">
        <v>1.4999999999999999E-2</v>
      </c>
      <c r="M24" s="8">
        <v>5.8999999999999997E-2</v>
      </c>
      <c r="N24" s="64">
        <f t="shared" si="22"/>
        <v>302230.68300000002</v>
      </c>
      <c r="O24" s="64">
        <f t="shared" si="23"/>
        <v>167905.935</v>
      </c>
      <c r="P24" s="64">
        <f t="shared" si="24"/>
        <v>660430.01099999994</v>
      </c>
      <c r="Q24" s="46">
        <f>VLOOKUP(Results!A18,'Health workers'!$A$2:$M$138,13,FALSE)</f>
        <v>8043.3365889569477</v>
      </c>
      <c r="R24" s="141">
        <f t="shared" si="25"/>
        <v>1.3800724012609982E-3</v>
      </c>
      <c r="S24" s="66">
        <f>VLOOKUP(A24,'Economic cost per dose'!$A$3:$L$138,10,FALSE)*$AW$13</f>
        <v>0.80400000000000005</v>
      </c>
      <c r="T24" s="66">
        <f t="shared" si="0"/>
        <v>0.94872000000000001</v>
      </c>
      <c r="U24" s="7">
        <f>VLOOKUP(A24,'Economic cost per dose'!$A$3:$L$139,11,FALSE)*$AW$13*$AW$10</f>
        <v>0.18407999999999999</v>
      </c>
      <c r="V24" s="7">
        <f>VLOOKUP(A24,'Economic cost per dose'!$A$3:$L$139,12,FALSE)*$AW$13*$AW$10</f>
        <v>3.0160799999999992</v>
      </c>
      <c r="X24" s="59">
        <f t="shared" si="1"/>
        <v>3.9487199999999998</v>
      </c>
      <c r="Y24" s="59">
        <f t="shared" si="2"/>
        <v>3.2172144</v>
      </c>
      <c r="Z24" s="59">
        <f t="shared" si="3"/>
        <v>6.5589743999999985</v>
      </c>
      <c r="AA24" s="59">
        <f t="shared" si="4"/>
        <v>14.548719999999999</v>
      </c>
      <c r="AB24" s="59">
        <f t="shared" si="5"/>
        <v>13.817214399999999</v>
      </c>
      <c r="AC24" s="59">
        <f t="shared" si="6"/>
        <v>17.158974399999998</v>
      </c>
      <c r="AD24" s="59">
        <f t="shared" si="26"/>
        <v>0.23404050379697944</v>
      </c>
      <c r="AE24" s="60">
        <f t="shared" si="7"/>
        <v>4.578813109185119</v>
      </c>
      <c r="AF24" s="60">
        <f t="shared" si="8"/>
        <v>2.5437850606583998</v>
      </c>
      <c r="AG24" s="60">
        <f t="shared" si="9"/>
        <v>10.005554571923041</v>
      </c>
      <c r="AH24" s="67">
        <f t="shared" si="27"/>
        <v>104.06966349496973</v>
      </c>
      <c r="AI24" s="67">
        <f t="shared" si="10"/>
        <v>97.461455175027396</v>
      </c>
      <c r="AJ24" s="67">
        <f t="shared" si="11"/>
        <v>127.64994072489938</v>
      </c>
      <c r="AK24" s="67">
        <f t="shared" si="12"/>
        <v>0.65629768452342863</v>
      </c>
      <c r="AL24" s="67">
        <f t="shared" si="13"/>
        <v>104.06966349496973</v>
      </c>
      <c r="AM24" s="67">
        <f t="shared" si="14"/>
        <v>8.3038219744976232</v>
      </c>
      <c r="AN24" s="67">
        <f t="shared" si="15"/>
        <v>16.929103560175339</v>
      </c>
      <c r="AO24" s="117">
        <f t="shared" si="16"/>
        <v>5.7157287997600087E-2</v>
      </c>
      <c r="AP24" s="117">
        <f t="shared" si="17"/>
        <v>1.1182360972693233</v>
      </c>
      <c r="AQ24" s="117">
        <f t="shared" si="18"/>
        <v>25.415855938146734</v>
      </c>
      <c r="AR24" s="132">
        <f t="shared" si="19"/>
        <v>1.2933685235042772E-2</v>
      </c>
      <c r="AS24" s="132">
        <f t="shared" si="20"/>
        <v>0.48598693826400008</v>
      </c>
      <c r="AT24" s="150" t="s">
        <v>767</v>
      </c>
      <c r="AU24" s="150"/>
      <c r="AV24" s="100"/>
      <c r="AW24" s="100"/>
      <c r="AX24" s="100"/>
    </row>
    <row r="25" spans="1:52" x14ac:dyDescent="0.2">
      <c r="A25" s="161" t="s">
        <v>33</v>
      </c>
      <c r="B25" s="61" t="s">
        <v>767</v>
      </c>
      <c r="C25" s="70">
        <f>VLOOKUP(A25,'Baseline spending'!$A$2:$C$138,2,FALSE)</f>
        <v>113467514</v>
      </c>
      <c r="D25" s="71">
        <f>VLOOKUP(A25,'Baseline spending'!$A$2:$C$138,3,FALSE)</f>
        <v>2019</v>
      </c>
      <c r="E25" s="104">
        <f>C25*'CPI index'!$E$14/$AZ$1</f>
        <v>114.8140855293381</v>
      </c>
      <c r="F25" s="140">
        <v>43849269</v>
      </c>
      <c r="G25" s="99">
        <f t="shared" si="21"/>
        <v>23446328</v>
      </c>
      <c r="H25" s="99">
        <f>VLOOKUP(A25,'Population data_UN'!$A$2:$BK$256,8,FALSE)*1000</f>
        <v>6339078</v>
      </c>
      <c r="I25" s="99">
        <f>VLOOKUP($A25,'Population data_UN'!$A$2:$BK$256,10,FALSE)*1000</f>
        <v>20402941</v>
      </c>
      <c r="J25" s="99">
        <f>VLOOKUP($A25,'Population data_UN'!$A$2:$BK$256,57,FALSE)*1000</f>
        <v>1611077</v>
      </c>
      <c r="K25" s="8">
        <v>2.9000000000000001E-2</v>
      </c>
      <c r="L25" s="8">
        <v>1.6E-2</v>
      </c>
      <c r="M25" s="8">
        <v>6.0999999999999999E-2</v>
      </c>
      <c r="N25" s="64">
        <f t="shared" si="22"/>
        <v>1271628.801</v>
      </c>
      <c r="O25" s="64">
        <f t="shared" si="23"/>
        <v>701588.304</v>
      </c>
      <c r="P25" s="64">
        <f t="shared" si="24"/>
        <v>2674805.409</v>
      </c>
      <c r="Q25" s="46">
        <f>VLOOKUP(Results!A19,'Health workers'!$A$2:$M$138,13,FALSE)</f>
        <v>24925.14632552892</v>
      </c>
      <c r="R25" s="141">
        <f t="shared" si="25"/>
        <v>1.0630724915871228E-3</v>
      </c>
      <c r="S25" s="66">
        <f>VLOOKUP(A25,'Economic cost per dose'!$A$3:$L$138,10,FALSE)*$AW$13</f>
        <v>2.3759999999999999</v>
      </c>
      <c r="T25" s="66">
        <f t="shared" si="0"/>
        <v>2.8036799999999995</v>
      </c>
      <c r="U25" s="7">
        <f>VLOOKUP(A25,'Economic cost per dose'!$A$3:$L$139,11,FALSE)*$AW$13*$AW$10</f>
        <v>1.01952</v>
      </c>
      <c r="V25" s="7">
        <f>VLOOKUP(A25,'Economic cost per dose'!$A$3:$L$139,12,FALSE)*$AW$13*$AW$10</f>
        <v>6.2587199999999985</v>
      </c>
      <c r="X25" s="59">
        <f t="shared" si="1"/>
        <v>5.8036799999999999</v>
      </c>
      <c r="Y25" s="59">
        <f t="shared" si="2"/>
        <v>4.2030335999999995</v>
      </c>
      <c r="Z25" s="59">
        <f t="shared" si="3"/>
        <v>10.385289599999997</v>
      </c>
      <c r="AA25" s="59">
        <f t="shared" si="4"/>
        <v>16.403679999999998</v>
      </c>
      <c r="AB25" s="59">
        <f t="shared" si="5"/>
        <v>14.803033599999999</v>
      </c>
      <c r="AC25" s="59">
        <f t="shared" si="6"/>
        <v>20.985289599999998</v>
      </c>
      <c r="AD25" s="59">
        <f t="shared" si="26"/>
        <v>0.81772824855430437</v>
      </c>
      <c r="AE25" s="60">
        <f t="shared" si="7"/>
        <v>22.307151577848316</v>
      </c>
      <c r="AF25" s="60">
        <f t="shared" si="8"/>
        <v>12.307393973985279</v>
      </c>
      <c r="AG25" s="60">
        <f t="shared" si="9"/>
        <v>46.921939525818871</v>
      </c>
      <c r="AH25" s="67">
        <f t="shared" si="27"/>
        <v>486.07563303205484</v>
      </c>
      <c r="AI25" s="67">
        <f t="shared" si="10"/>
        <v>427.90524824710513</v>
      </c>
      <c r="AJ25" s="67">
        <f t="shared" si="11"/>
        <v>652.57961127885528</v>
      </c>
      <c r="AK25" s="67">
        <f t="shared" si="12"/>
        <v>4.1407919466308583</v>
      </c>
      <c r="AL25" s="67">
        <f t="shared" si="13"/>
        <v>486.07563303205484</v>
      </c>
      <c r="AM25" s="67">
        <f t="shared" si="14"/>
        <v>43.641669082846349</v>
      </c>
      <c r="AN25" s="67">
        <f t="shared" si="15"/>
        <v>107.834344234775</v>
      </c>
      <c r="AO25" s="117">
        <f t="shared" si="16"/>
        <v>7.1221945006508169E-3</v>
      </c>
      <c r="AP25" s="117">
        <f t="shared" si="17"/>
        <v>0.19428932848268199</v>
      </c>
      <c r="AQ25" s="117">
        <f t="shared" si="18"/>
        <v>4.2335888562022239</v>
      </c>
      <c r="AR25" s="132">
        <f t="shared" si="19"/>
        <v>0.11844429533891342</v>
      </c>
      <c r="AS25" s="132">
        <f t="shared" si="20"/>
        <v>6.0427800623519996</v>
      </c>
      <c r="AT25" s="150" t="s">
        <v>768</v>
      </c>
      <c r="AU25" s="150"/>
      <c r="AV25" s="100"/>
      <c r="AW25" s="100"/>
      <c r="AX25" s="100"/>
    </row>
    <row r="26" spans="1:52" x14ac:dyDescent="0.2">
      <c r="A26" s="161" t="s">
        <v>277</v>
      </c>
      <c r="B26" s="61" t="s">
        <v>767</v>
      </c>
      <c r="C26" s="70">
        <f>VLOOKUP(A26,'Baseline spending'!$A$2:$C$138,2,FALSE)</f>
        <v>21775966</v>
      </c>
      <c r="D26" s="71">
        <f>VLOOKUP(A26,'Baseline spending'!$A$2:$C$138,3,FALSE)</f>
        <v>2019</v>
      </c>
      <c r="E26" s="104">
        <f>C26*'CPI index'!$E$14/$AZ$1</f>
        <v>22.034391471800102</v>
      </c>
      <c r="F26" s="140">
        <v>17500657</v>
      </c>
      <c r="G26" s="99">
        <f t="shared" si="21"/>
        <v>11163348</v>
      </c>
      <c r="H26" s="99">
        <f>VLOOKUP(A26,'Population data_UN'!$A$2:$BK$256,8,FALSE)*1000</f>
        <v>1919096</v>
      </c>
      <c r="I26" s="99">
        <f>VLOOKUP($A26,'Population data_UN'!$A$2:$BK$256,10,FALSE)*1000</f>
        <v>6337309</v>
      </c>
      <c r="J26" s="99">
        <f>VLOOKUP($A26,'Population data_UN'!$A$2:$BK$256,57,FALSE)*1000</f>
        <v>853060</v>
      </c>
      <c r="K26" s="8">
        <v>3.5999999999999997E-2</v>
      </c>
      <c r="L26" s="8">
        <v>2.1000000000000001E-2</v>
      </c>
      <c r="M26" s="8">
        <v>7.2999999999999995E-2</v>
      </c>
      <c r="N26" s="64">
        <f t="shared" si="22"/>
        <v>630023.652</v>
      </c>
      <c r="O26" s="64">
        <f t="shared" si="23"/>
        <v>367513.79700000002</v>
      </c>
      <c r="P26" s="64">
        <f t="shared" si="24"/>
        <v>1277547.9609999999</v>
      </c>
      <c r="Q26" s="46">
        <f>VLOOKUP(Results!A28,'Health workers'!$A$2:$M$138,13,FALSE)</f>
        <v>4120.7932817047467</v>
      </c>
      <c r="R26" s="141">
        <f t="shared" si="25"/>
        <v>3.6913596903946259E-4</v>
      </c>
      <c r="S26" s="66">
        <f>VLOOKUP(A26,'Economic cost per dose'!$A$3:$L$138,10,FALSE)*$AW$13</f>
        <v>0.89999999999999991</v>
      </c>
      <c r="T26" s="66">
        <f t="shared" si="0"/>
        <v>1.0619999999999998</v>
      </c>
      <c r="U26" s="7">
        <f>VLOOKUP(A26,'Economic cost per dose'!$A$3:$L$139,11,FALSE)*$AW$13*$AW$10</f>
        <v>0.18407999999999999</v>
      </c>
      <c r="V26" s="7">
        <f>VLOOKUP(A26,'Economic cost per dose'!$A$3:$L$139,12,FALSE)*$AW$13*$AW$10</f>
        <v>3.5824799999999994</v>
      </c>
      <c r="X26" s="59">
        <f t="shared" si="1"/>
        <v>4.0619999999999994</v>
      </c>
      <c r="Y26" s="59">
        <f t="shared" si="2"/>
        <v>3.2172144</v>
      </c>
      <c r="Z26" s="59">
        <f t="shared" si="3"/>
        <v>7.227326399999999</v>
      </c>
      <c r="AA26" s="59">
        <f t="shared" si="4"/>
        <v>14.661999999999999</v>
      </c>
      <c r="AB26" s="59">
        <f t="shared" si="5"/>
        <v>13.817214399999999</v>
      </c>
      <c r="AC26" s="59">
        <f t="shared" si="6"/>
        <v>17.827326399999997</v>
      </c>
      <c r="AD26" s="59">
        <f t="shared" si="26"/>
        <v>0.12083814219270998</v>
      </c>
      <c r="AE26" s="60">
        <f t="shared" si="7"/>
        <v>11.784744603071999</v>
      </c>
      <c r="AF26" s="60">
        <f t="shared" si="8"/>
        <v>6.8744343517919999</v>
      </c>
      <c r="AG26" s="60">
        <f t="shared" si="9"/>
        <v>23.896843222895999</v>
      </c>
      <c r="AH26" s="67">
        <f t="shared" si="27"/>
        <v>201.29541794279999</v>
      </c>
      <c r="AI26" s="67">
        <f t="shared" si="10"/>
        <v>186.67793270360735</v>
      </c>
      <c r="AJ26" s="67">
        <f t="shared" si="11"/>
        <v>256.06566015482014</v>
      </c>
      <c r="AK26" s="67">
        <f t="shared" si="12"/>
        <v>1.5345574474285713</v>
      </c>
      <c r="AL26" s="67">
        <f t="shared" si="13"/>
        <v>201.29541794279999</v>
      </c>
      <c r="AM26" s="67">
        <f t="shared" si="14"/>
        <v>15.905162886744961</v>
      </c>
      <c r="AN26" s="67">
        <f t="shared" si="15"/>
        <v>35.730227872805756</v>
      </c>
      <c r="AO26" s="117">
        <f t="shared" si="16"/>
        <v>5.4840698617595225E-3</v>
      </c>
      <c r="AP26" s="117">
        <f t="shared" si="17"/>
        <v>0.53483413046165884</v>
      </c>
      <c r="AQ26" s="117">
        <f t="shared" si="18"/>
        <v>9.1355106493601355</v>
      </c>
      <c r="AR26" s="132">
        <f t="shared" si="19"/>
        <v>7.4174279070685434E-3</v>
      </c>
      <c r="AS26" s="132">
        <f t="shared" si="20"/>
        <v>1.1340425735999999</v>
      </c>
      <c r="AT26" s="150" t="s">
        <v>767</v>
      </c>
      <c r="AU26" s="150"/>
      <c r="AV26" s="100"/>
      <c r="AW26" s="100"/>
      <c r="AX26" s="100"/>
    </row>
    <row r="27" spans="1:52" x14ac:dyDescent="0.2">
      <c r="A27" s="161" t="s">
        <v>34</v>
      </c>
      <c r="B27" s="61" t="s">
        <v>767</v>
      </c>
      <c r="C27" s="70">
        <f>VLOOKUP(A27,'Baseline spending'!$A$2:$C$138,2,FALSE)</f>
        <v>5371631</v>
      </c>
      <c r="D27" s="71">
        <f>VLOOKUP(A27,'Baseline spending'!$A$2:$C$138,3,FALSE)</f>
        <v>2019</v>
      </c>
      <c r="E27" s="104">
        <f>C27*'CPI index'!$E$14/$AZ$1</f>
        <v>5.4353786323902717</v>
      </c>
      <c r="F27" s="140">
        <v>9537642</v>
      </c>
      <c r="G27" s="99">
        <f t="shared" si="21"/>
        <v>5490765</v>
      </c>
      <c r="H27" s="99">
        <f>VLOOKUP(A27,'Population data_UN'!$A$2:$BK$256,8,FALSE)*1000</f>
        <v>1356750</v>
      </c>
      <c r="I27" s="99">
        <f>VLOOKUP($A27,'Population data_UN'!$A$2:$BK$256,10,FALSE)*1000</f>
        <v>4046877</v>
      </c>
      <c r="J27" s="99">
        <f>VLOOKUP($A27,'Population data_UN'!$A$2:$BK$256,57,FALSE)*1000</f>
        <v>303273</v>
      </c>
      <c r="K27" s="8">
        <v>3.1E-2</v>
      </c>
      <c r="L27" s="8">
        <v>1.9E-2</v>
      </c>
      <c r="M27" s="8">
        <v>6.9000000000000006E-2</v>
      </c>
      <c r="N27" s="64">
        <f t="shared" si="22"/>
        <v>295666.902</v>
      </c>
      <c r="O27" s="64">
        <f t="shared" si="23"/>
        <v>181215.198</v>
      </c>
      <c r="P27" s="64">
        <f t="shared" si="24"/>
        <v>658097.29800000007</v>
      </c>
      <c r="Q27" s="46">
        <f>VLOOKUP(Results!A20,'Health workers'!$A$2:$M$138,13,FALSE)</f>
        <v>7833.8369647611389</v>
      </c>
      <c r="R27" s="141">
        <f t="shared" si="25"/>
        <v>1.4267296022978837E-3</v>
      </c>
      <c r="S27" s="66">
        <f>VLOOKUP(A27,'Economic cost per dose'!$A$3:$L$138,10,FALSE)*$AW$13</f>
        <v>3.468</v>
      </c>
      <c r="T27" s="66">
        <f t="shared" si="0"/>
        <v>4.0922399999999994</v>
      </c>
      <c r="U27" s="7">
        <f>VLOOKUP(A27,'Economic cost per dose'!$A$3:$L$139,11,FALSE)*$AW$13*$AW$10</f>
        <v>1.6142399999999997</v>
      </c>
      <c r="V27" s="7">
        <f>VLOOKUP(A27,'Economic cost per dose'!$A$3:$L$139,12,FALSE)*$AW$13*$AW$10</f>
        <v>8.7225599999999996</v>
      </c>
      <c r="X27" s="59">
        <f t="shared" si="1"/>
        <v>7.0922399999999994</v>
      </c>
      <c r="Y27" s="59">
        <f t="shared" si="2"/>
        <v>4.9048031999999999</v>
      </c>
      <c r="Z27" s="59">
        <f t="shared" si="3"/>
        <v>13.2926208</v>
      </c>
      <c r="AA27" s="59">
        <f t="shared" si="4"/>
        <v>17.692239999999998</v>
      </c>
      <c r="AB27" s="59">
        <f t="shared" si="5"/>
        <v>15.5048032</v>
      </c>
      <c r="AC27" s="59">
        <f t="shared" si="6"/>
        <v>23.8926208</v>
      </c>
      <c r="AD27" s="59">
        <f t="shared" si="26"/>
        <v>0.2771962474028512</v>
      </c>
      <c r="AE27" s="60">
        <f t="shared" si="7"/>
        <v>6.0229237941431988</v>
      </c>
      <c r="AF27" s="60">
        <f t="shared" si="8"/>
        <v>3.6914694222167994</v>
      </c>
      <c r="AG27" s="60">
        <f t="shared" si="9"/>
        <v>13.405862638576799</v>
      </c>
      <c r="AH27" s="67">
        <f t="shared" si="27"/>
        <v>124.79787515357999</v>
      </c>
      <c r="AI27" s="67">
        <f t="shared" si="10"/>
        <v>106.1812879507944</v>
      </c>
      <c r="AJ27" s="67">
        <f t="shared" si="11"/>
        <v>177.5673676727136</v>
      </c>
      <c r="AK27" s="67">
        <f t="shared" si="12"/>
        <v>0.95253474210171429</v>
      </c>
      <c r="AL27" s="67">
        <f t="shared" si="13"/>
        <v>124.79787515357999</v>
      </c>
      <c r="AM27" s="67">
        <f t="shared" si="14"/>
        <v>11.9266396287984</v>
      </c>
      <c r="AN27" s="67">
        <f t="shared" si="15"/>
        <v>32.322662406489599</v>
      </c>
      <c r="AO27" s="117">
        <f t="shared" si="16"/>
        <v>5.0998516598456528E-2</v>
      </c>
      <c r="AP27" s="117">
        <f t="shared" si="17"/>
        <v>1.1080964550016172</v>
      </c>
      <c r="AQ27" s="117">
        <f t="shared" si="18"/>
        <v>22.960291010802806</v>
      </c>
      <c r="AR27" s="132">
        <f t="shared" si="19"/>
        <v>5.433549318758326E-2</v>
      </c>
      <c r="AS27" s="132">
        <f t="shared" si="20"/>
        <v>2.0507456322720001</v>
      </c>
      <c r="AT27" s="150" t="s">
        <v>767</v>
      </c>
      <c r="AU27" s="150"/>
      <c r="AV27" s="100"/>
      <c r="AW27" s="100"/>
      <c r="AX27" s="100"/>
    </row>
    <row r="28" spans="1:52" x14ac:dyDescent="0.2">
      <c r="A28" s="161" t="s">
        <v>286</v>
      </c>
      <c r="B28" s="61" t="s">
        <v>767</v>
      </c>
      <c r="C28" s="70">
        <f>VLOOKUP(A28,'Baseline spending'!$A$2:$C$138,2,FALSE)</f>
        <v>7627485</v>
      </c>
      <c r="D28" s="71">
        <f>VLOOKUP(A28,'Baseline spending'!$A$2:$C$138,3,FALSE)</f>
        <v>2019</v>
      </c>
      <c r="E28" s="104">
        <f>C28*'CPI index'!$E$14/$AZ$1</f>
        <v>7.7180038963728732</v>
      </c>
      <c r="F28" s="140">
        <v>8278736.9999999991</v>
      </c>
      <c r="G28" s="99">
        <f t="shared" si="21"/>
        <v>4362197.9999999991</v>
      </c>
      <c r="H28" s="99">
        <f>VLOOKUP(A28,'Population data_UN'!$A$2:$BK$256,8,FALSE)*1000</f>
        <v>1220060</v>
      </c>
      <c r="I28" s="99">
        <f>VLOOKUP($A28,'Population data_UN'!$A$2:$BK$256,10,FALSE)*1000</f>
        <v>3916539</v>
      </c>
      <c r="J28" s="99">
        <f>VLOOKUP($A28,'Population data_UN'!$A$2:$BK$256,57,FALSE)*1000</f>
        <v>240499</v>
      </c>
      <c r="K28" s="8">
        <v>3.1E-2</v>
      </c>
      <c r="L28" s="8">
        <v>1.7999999999999999E-2</v>
      </c>
      <c r="M28" s="8">
        <v>6.3E-2</v>
      </c>
      <c r="N28" s="64">
        <f t="shared" si="22"/>
        <v>256640.84699999998</v>
      </c>
      <c r="O28" s="64">
        <f t="shared" si="23"/>
        <v>149017.26599999997</v>
      </c>
      <c r="P28" s="64">
        <f t="shared" si="24"/>
        <v>521560.43099999992</v>
      </c>
      <c r="Q28" s="46">
        <f>VLOOKUP(Results!A29,'Health workers'!$A$2:$M$138,13,FALSE)</f>
        <v>75481.834417042875</v>
      </c>
      <c r="R28" s="141">
        <f t="shared" si="25"/>
        <v>1.7303624094331088E-2</v>
      </c>
      <c r="S28" s="66">
        <f>VLOOKUP(A28,'Economic cost per dose'!$A$3:$L$138,10,FALSE)*$AW$13</f>
        <v>2.6039999999999996</v>
      </c>
      <c r="T28" s="66">
        <f t="shared" si="0"/>
        <v>3.0727199999999995</v>
      </c>
      <c r="U28" s="7">
        <f>VLOOKUP(A28,'Economic cost per dose'!$A$3:$L$139,11,FALSE)*$AW$13*$AW$10</f>
        <v>1.1894400000000001</v>
      </c>
      <c r="V28" s="7">
        <f>VLOOKUP(A28,'Economic cost per dose'!$A$3:$L$139,12,FALSE)*$AW$13*$AW$10</f>
        <v>6.6127199999999995</v>
      </c>
      <c r="X28" s="59">
        <f t="shared" si="1"/>
        <v>6.0727199999999995</v>
      </c>
      <c r="Y28" s="59">
        <f t="shared" si="2"/>
        <v>4.4035392</v>
      </c>
      <c r="Z28" s="59">
        <f t="shared" si="3"/>
        <v>10.803009599999999</v>
      </c>
      <c r="AA28" s="59">
        <f t="shared" si="4"/>
        <v>16.672719999999998</v>
      </c>
      <c r="AB28" s="59">
        <f t="shared" si="5"/>
        <v>15.003539199999999</v>
      </c>
      <c r="AC28" s="59">
        <f t="shared" si="6"/>
        <v>21.403009599999997</v>
      </c>
      <c r="AD28" s="59">
        <f t="shared" si="26"/>
        <v>2.5169749806434378</v>
      </c>
      <c r="AE28" s="60">
        <f t="shared" si="7"/>
        <v>4.5092417619907188</v>
      </c>
      <c r="AF28" s="60">
        <f t="shared" si="8"/>
        <v>2.6182694101881592</v>
      </c>
      <c r="AG28" s="60">
        <f t="shared" si="9"/>
        <v>9.1639429356585573</v>
      </c>
      <c r="AH28" s="67">
        <f t="shared" si="27"/>
        <v>92.253640295482242</v>
      </c>
      <c r="AI28" s="67">
        <f t="shared" si="10"/>
        <v>80.967629717014745</v>
      </c>
      <c r="AJ28" s="67">
        <f t="shared" si="11"/>
        <v>124.23705303592048</v>
      </c>
      <c r="AK28" s="67">
        <f t="shared" si="12"/>
        <v>0.64678536722400004</v>
      </c>
      <c r="AL28" s="67">
        <f t="shared" si="13"/>
        <v>92.253640295482242</v>
      </c>
      <c r="AM28" s="67">
        <f t="shared" si="14"/>
        <v>8.5068915232287061</v>
      </c>
      <c r="AN28" s="67">
        <f t="shared" si="15"/>
        <v>20.86958390005892</v>
      </c>
      <c r="AO28" s="117">
        <f t="shared" si="16"/>
        <v>0.32611735034576839</v>
      </c>
      <c r="AP28" s="117">
        <f t="shared" si="17"/>
        <v>0.58424973899143362</v>
      </c>
      <c r="AQ28" s="117">
        <f t="shared" si="18"/>
        <v>11.953044016839309</v>
      </c>
      <c r="AR28" s="132">
        <f t="shared" si="19"/>
        <v>0.39310939364395925</v>
      </c>
      <c r="AS28" s="132">
        <f t="shared" si="20"/>
        <v>1.3365855311759998</v>
      </c>
      <c r="AT28" s="150" t="s">
        <v>767</v>
      </c>
      <c r="AU28" s="150"/>
      <c r="AV28" s="100"/>
      <c r="AW28" s="100"/>
      <c r="AX28" s="100"/>
    </row>
    <row r="29" spans="1:52" x14ac:dyDescent="0.2">
      <c r="A29" s="161" t="s">
        <v>35</v>
      </c>
      <c r="B29" s="61" t="s">
        <v>767</v>
      </c>
      <c r="C29" s="70">
        <f>VLOOKUP(A29,'Baseline spending'!$A$2:$C$138,2,FALSE)</f>
        <v>66058443</v>
      </c>
      <c r="D29" s="71">
        <f>VLOOKUP(A29,'Baseline spending'!$A$2:$C$138,3,FALSE)</f>
        <v>2019</v>
      </c>
      <c r="E29" s="104">
        <f>C29*'CPI index'!$E$14/$AZ$1</f>
        <v>66.842389131191382</v>
      </c>
      <c r="F29" s="140">
        <v>45741000</v>
      </c>
      <c r="G29" s="99">
        <f t="shared" si="21"/>
        <v>21424113</v>
      </c>
      <c r="H29" s="99">
        <f>VLOOKUP(A29,'Population data_UN'!$A$2:$BK$256,8,FALSE)*1000</f>
        <v>7796039</v>
      </c>
      <c r="I29" s="99">
        <f>VLOOKUP($A29,'Population data_UN'!$A$2:$BK$256,10,FALSE)*1000</f>
        <v>24316887</v>
      </c>
      <c r="J29" s="99">
        <f>VLOOKUP($A29,'Population data_UN'!$A$2:$BK$256,57,FALSE)*1000</f>
        <v>908276</v>
      </c>
      <c r="K29" s="8">
        <v>2.1000000000000001E-2</v>
      </c>
      <c r="L29" s="8">
        <v>1.0999999999999999E-2</v>
      </c>
      <c r="M29" s="8">
        <v>4.4999999999999998E-2</v>
      </c>
      <c r="N29" s="64">
        <f t="shared" si="22"/>
        <v>960561.00000000012</v>
      </c>
      <c r="O29" s="64">
        <f t="shared" si="23"/>
        <v>503150.99999999994</v>
      </c>
      <c r="P29" s="64">
        <f t="shared" si="24"/>
        <v>2058345</v>
      </c>
      <c r="Q29" s="46">
        <f>VLOOKUP(Results!A21,'Health workers'!$A$2:$M$138,13,FALSE)</f>
        <v>19270.88227764361</v>
      </c>
      <c r="R29" s="141">
        <f t="shared" si="25"/>
        <v>8.9949498855068633E-4</v>
      </c>
      <c r="S29" s="66">
        <f>VLOOKUP(A29,'Economic cost per dose'!$A$3:$L$138,10,FALSE)*$AW$13</f>
        <v>2.1480000000000001</v>
      </c>
      <c r="T29" s="66">
        <f t="shared" si="0"/>
        <v>2.53464</v>
      </c>
      <c r="U29" s="7">
        <f>VLOOKUP(A29,'Economic cost per dose'!$A$3:$L$139,11,FALSE)*$AW$13*$AW$10</f>
        <v>0.84959999999999991</v>
      </c>
      <c r="V29" s="7">
        <f>VLOOKUP(A29,'Economic cost per dose'!$A$3:$L$139,12,FALSE)*$AW$13*$AW$10</f>
        <v>5.9047199999999993</v>
      </c>
      <c r="X29" s="59">
        <f t="shared" si="1"/>
        <v>5.5346399999999996</v>
      </c>
      <c r="Y29" s="59">
        <f t="shared" si="2"/>
        <v>4.0025279999999999</v>
      </c>
      <c r="Z29" s="59">
        <f t="shared" si="3"/>
        <v>9.9675695999999991</v>
      </c>
      <c r="AA29" s="59">
        <f t="shared" si="4"/>
        <v>16.134640000000001</v>
      </c>
      <c r="AB29" s="59">
        <f t="shared" si="5"/>
        <v>14.602528</v>
      </c>
      <c r="AC29" s="59">
        <f t="shared" si="6"/>
        <v>20.567569599999999</v>
      </c>
      <c r="AD29" s="59">
        <f t="shared" si="26"/>
        <v>0.62185749606431939</v>
      </c>
      <c r="AE29" s="60">
        <f t="shared" si="7"/>
        <v>14.518154724121443</v>
      </c>
      <c r="AF29" s="60">
        <f t="shared" si="8"/>
        <v>7.6047477126350405</v>
      </c>
      <c r="AG29" s="60">
        <f t="shared" si="9"/>
        <v>31.110331551688802</v>
      </c>
      <c r="AH29" s="67">
        <f t="shared" si="27"/>
        <v>435.21813579305319</v>
      </c>
      <c r="AI29" s="67">
        <f t="shared" si="10"/>
        <v>384.34071783723635</v>
      </c>
      <c r="AJ29" s="67">
        <f t="shared" si="11"/>
        <v>582.42409203379259</v>
      </c>
      <c r="AK29" s="67">
        <f t="shared" si="12"/>
        <v>2.226234301426286</v>
      </c>
      <c r="AL29" s="67">
        <f t="shared" si="13"/>
        <v>435.21813579305319</v>
      </c>
      <c r="AM29" s="67">
        <f t="shared" si="14"/>
        <v>37.975271098394067</v>
      </c>
      <c r="AN29" s="67">
        <f t="shared" si="15"/>
        <v>94.570520868838713</v>
      </c>
      <c r="AO29" s="117">
        <f t="shared" si="16"/>
        <v>9.3033403525388855E-3</v>
      </c>
      <c r="AP29" s="117">
        <f t="shared" si="17"/>
        <v>0.21719981755329987</v>
      </c>
      <c r="AQ29" s="117">
        <f t="shared" si="18"/>
        <v>6.5111098129489609</v>
      </c>
      <c r="AR29" s="132">
        <f t="shared" si="19"/>
        <v>8.2787710264756953E-2</v>
      </c>
      <c r="AS29" s="132">
        <f t="shared" si="20"/>
        <v>4.1265700560000012</v>
      </c>
      <c r="AT29" s="150" t="s">
        <v>767</v>
      </c>
      <c r="AU29" s="150"/>
      <c r="AV29" s="100"/>
      <c r="AW29" s="100"/>
      <c r="AX29" s="100"/>
    </row>
    <row r="30" spans="1:52" x14ac:dyDescent="0.2">
      <c r="A30" s="161" t="s">
        <v>309</v>
      </c>
      <c r="B30" s="61" t="s">
        <v>767</v>
      </c>
      <c r="C30" s="70">
        <f>VLOOKUP(A30,'Baseline spending'!$A$2:$C$138,2,FALSE)</f>
        <v>23376218.771929801</v>
      </c>
      <c r="D30" s="71">
        <f>VLOOKUP(A30,'Baseline spending'!$A$2:$C$138,3,FALSE)</f>
        <v>2019</v>
      </c>
      <c r="E30" s="104">
        <f>C30*'CPI index'!$E$14/$AZ$1</f>
        <v>23.653635184365342</v>
      </c>
      <c r="F30" s="140">
        <v>29825968</v>
      </c>
      <c r="G30" s="99">
        <f t="shared" si="21"/>
        <v>16284148</v>
      </c>
      <c r="H30" s="99">
        <f>VLOOKUP(A30,'Population data_UN'!$A$2:$BK$256,8,FALSE)*1000</f>
        <v>4115305.9999999995</v>
      </c>
      <c r="I30" s="99">
        <f>VLOOKUP($A30,'Population data_UN'!$A$2:$BK$256,10,FALSE)*1000</f>
        <v>13541820</v>
      </c>
      <c r="J30" s="99">
        <f>VLOOKUP($A30,'Population data_UN'!$A$2:$BK$256,57,FALSE)*1000</f>
        <v>874196</v>
      </c>
      <c r="K30" s="8">
        <v>2.9000000000000001E-2</v>
      </c>
      <c r="L30" s="8">
        <v>1.7000000000000001E-2</v>
      </c>
      <c r="M30" s="8">
        <v>5.8000000000000003E-2</v>
      </c>
      <c r="N30" s="64">
        <f t="shared" si="22"/>
        <v>864953.07200000004</v>
      </c>
      <c r="O30" s="64">
        <f t="shared" si="23"/>
        <v>507041.45600000006</v>
      </c>
      <c r="P30" s="64">
        <f t="shared" si="24"/>
        <v>1729906.1440000001</v>
      </c>
      <c r="Q30" s="46">
        <f>VLOOKUP(Results!A30,'Health workers'!$A$2:$M$138,13,FALSE)</f>
        <v>45640.273932084063</v>
      </c>
      <c r="R30" s="141">
        <f t="shared" si="25"/>
        <v>2.8027425157327274E-3</v>
      </c>
      <c r="S30" s="66">
        <f>VLOOKUP(A30,'Economic cost per dose'!$A$3:$L$138,10,FALSE)*$AW$13</f>
        <v>1.0680000000000001</v>
      </c>
      <c r="T30" s="66">
        <f t="shared" si="0"/>
        <v>1.26024</v>
      </c>
      <c r="U30" s="7">
        <f>VLOOKUP(A30,'Economic cost per dose'!$A$3:$L$139,11,FALSE)*$AW$13*$AW$10</f>
        <v>0.35399999999999998</v>
      </c>
      <c r="V30" s="7">
        <f>VLOOKUP(A30,'Economic cost per dose'!$A$3:$L$139,12,FALSE)*$AW$13*$AW$10</f>
        <v>3.3983999999999996</v>
      </c>
      <c r="X30" s="59">
        <f t="shared" si="1"/>
        <v>4.2602399999999996</v>
      </c>
      <c r="Y30" s="144">
        <f t="shared" si="2"/>
        <v>3.4177200000000001</v>
      </c>
      <c r="Z30" s="144">
        <f t="shared" si="3"/>
        <v>7.0101119999999995</v>
      </c>
      <c r="AA30" s="59">
        <f t="shared" si="4"/>
        <v>14.860239999999999</v>
      </c>
      <c r="AB30" s="59">
        <f t="shared" si="5"/>
        <v>14.017719999999999</v>
      </c>
      <c r="AC30" s="59">
        <f t="shared" si="6"/>
        <v>17.610112000000001</v>
      </c>
      <c r="AD30" s="59">
        <f t="shared" si="26"/>
        <v>1.3564508485930258</v>
      </c>
      <c r="AE30" s="60">
        <f t="shared" si="7"/>
        <v>14.035208153580159</v>
      </c>
      <c r="AF30" s="60">
        <f t="shared" si="8"/>
        <v>8.2275358141676787</v>
      </c>
      <c r="AG30" s="60">
        <f t="shared" si="9"/>
        <v>28.070416307160318</v>
      </c>
      <c r="AH30" s="67">
        <f t="shared" si="27"/>
        <v>298.63639526134176</v>
      </c>
      <c r="AI30" s="67">
        <f t="shared" si="10"/>
        <v>277.37082868325371</v>
      </c>
      <c r="AJ30" s="67">
        <f t="shared" si="11"/>
        <v>368.04434533637857</v>
      </c>
      <c r="AK30" s="67">
        <f t="shared" si="12"/>
        <v>1.6493261111177142</v>
      </c>
      <c r="AL30" s="67">
        <f t="shared" si="13"/>
        <v>298.63639526134176</v>
      </c>
      <c r="AM30" s="67">
        <f t="shared" si="14"/>
        <v>24.647062962562288</v>
      </c>
      <c r="AN30" s="67">
        <f t="shared" si="15"/>
        <v>50.553782006312225</v>
      </c>
      <c r="AO30" s="117">
        <f t="shared" si="16"/>
        <v>5.7346401008569588E-2</v>
      </c>
      <c r="AP30" s="117">
        <f t="shared" si="17"/>
        <v>0.59336368571614728</v>
      </c>
      <c r="AQ30" s="117">
        <f t="shared" si="18"/>
        <v>12.625391105158139</v>
      </c>
      <c r="AR30" s="132">
        <f t="shared" si="19"/>
        <v>9.7487625118931567E-2</v>
      </c>
      <c r="AS30" s="132">
        <f t="shared" si="20"/>
        <v>1.8475397617920002</v>
      </c>
      <c r="AT30" s="150" t="s">
        <v>767</v>
      </c>
      <c r="AU30" s="150"/>
      <c r="AV30" s="100"/>
      <c r="AW30" s="100"/>
      <c r="AX30" s="100"/>
    </row>
    <row r="31" spans="1:52" x14ac:dyDescent="0.2">
      <c r="A31" s="161" t="s">
        <v>60</v>
      </c>
      <c r="B31" s="61" t="s">
        <v>767</v>
      </c>
      <c r="C31" s="70">
        <f>VLOOKUP(A31,'Baseline spending'!$A$2:$C$138,2,FALSE)</f>
        <v>120075004</v>
      </c>
      <c r="D31" s="71">
        <f>VLOOKUP(A31,'Baseline spending'!$A$2:$C$138,3,FALSE)</f>
        <v>2018</v>
      </c>
      <c r="E31" s="90">
        <f>C31*'CPI index'!$E$13/$AZ$1</f>
        <v>123.70154101543962</v>
      </c>
      <c r="F31" s="140">
        <v>43851043</v>
      </c>
      <c r="G31" s="99">
        <f t="shared" ref="G31:G80" si="28">F31-I31</f>
        <v>28559306</v>
      </c>
      <c r="H31" s="99">
        <f>VLOOKUP(A31,'Population data_UN'!$A$2:$BK$256,8,FALSE)*1000</f>
        <v>5041518</v>
      </c>
      <c r="I31" s="99">
        <f>VLOOKUP($A31,'Population data_UN'!$A$2:$BK$256,10,FALSE)*1000</f>
        <v>15291737</v>
      </c>
      <c r="J31" s="99">
        <f>VLOOKUP($A31,'Population data_UN'!$A$2:$BK$256,57,FALSE)*1000</f>
        <v>2956839</v>
      </c>
      <c r="K31" s="8">
        <v>3.5999999999999997E-2</v>
      </c>
      <c r="L31" s="8">
        <v>2.1000000000000001E-2</v>
      </c>
      <c r="M31" s="8">
        <v>7.9000000000000001E-2</v>
      </c>
      <c r="N31" s="64">
        <f t="shared" ref="N31" si="29">K31*F31</f>
        <v>1578637.548</v>
      </c>
      <c r="O31" s="64">
        <f t="shared" ref="O31" si="30">L31*F31</f>
        <v>920871.90300000005</v>
      </c>
      <c r="P31" s="64">
        <f t="shared" ref="P31" si="31">M31*F31</f>
        <v>3464232.3969999999</v>
      </c>
      <c r="Q31" s="46">
        <f>VLOOKUP(A31,'Health workers'!$A$2:$M$138,13,FALSE)</f>
        <v>185669.25371809179</v>
      </c>
      <c r="R31" s="141">
        <f t="shared" ref="R31:R80" si="32">Q31/G31</f>
        <v>6.5011822667571748E-3</v>
      </c>
      <c r="S31" s="66">
        <f>VLOOKUP(A31,'Economic cost per dose'!$A$3:$L$138,10,FALSE)*$AW$13</f>
        <v>3.3839999999999999</v>
      </c>
      <c r="T31" s="66">
        <f t="shared" si="0"/>
        <v>3.9931199999999998</v>
      </c>
      <c r="U31" s="7">
        <f>VLOOKUP(A31,'Economic cost per dose'!$A$3:$L$139,11,FALSE)*$AW$13*$AW$10</f>
        <v>1.26024</v>
      </c>
      <c r="V31" s="7">
        <f>VLOOKUP(A31,'Economic cost per dose'!$A$3:$L$139,12,FALSE)*$AW$13*$AW$10</f>
        <v>9.657119999999999</v>
      </c>
      <c r="X31" s="59">
        <f t="shared" si="1"/>
        <v>6.9931199999999993</v>
      </c>
      <c r="Y31" s="144">
        <f t="shared" si="2"/>
        <v>4.4870831999999998</v>
      </c>
      <c r="Z31" s="144">
        <f t="shared" si="3"/>
        <v>14.395401599999998</v>
      </c>
      <c r="AA31" s="59">
        <f t="shared" si="4"/>
        <v>17.593119999999999</v>
      </c>
      <c r="AB31" s="59">
        <f t="shared" si="5"/>
        <v>15.0870832</v>
      </c>
      <c r="AC31" s="59">
        <f t="shared" si="6"/>
        <v>24.995401599999997</v>
      </c>
      <c r="AD31" s="59">
        <f t="shared" si="26"/>
        <v>6.5330029219456698</v>
      </c>
      <c r="AE31" s="60">
        <f t="shared" si="7"/>
        <v>36.176205425379834</v>
      </c>
      <c r="AF31" s="60">
        <f t="shared" si="8"/>
        <v>21.10278649813824</v>
      </c>
      <c r="AG31" s="60">
        <f t="shared" si="9"/>
        <v>79.386673016805759</v>
      </c>
      <c r="AH31" s="67">
        <f t="shared" si="27"/>
        <v>644.72776907510172</v>
      </c>
      <c r="AI31" s="67">
        <f t="shared" si="10"/>
        <v>533.79322775648745</v>
      </c>
      <c r="AJ31" s="67">
        <f t="shared" si="11"/>
        <v>972.40400830958458</v>
      </c>
      <c r="AK31" s="67">
        <f t="shared" si="12"/>
        <v>9.157191833972572</v>
      </c>
      <c r="AL31" s="67">
        <f t="shared" si="13"/>
        <v>644.72776907510172</v>
      </c>
      <c r="AM31" s="67">
        <f t="shared" ref="AM31:AM45" si="33">($G31*$AW$4*(($U31*$AW$11)+$AW$7)*$AW$6/$AZ$1)</f>
        <v>59.939074879476628</v>
      </c>
      <c r="AN31" s="67">
        <f t="shared" ref="AN31:AN45" si="34">($G31*$AW$4*(($V31*$AW$11)+$AW$7)*$AW$6/$AZ$1)</f>
        <v>206.49667225557204</v>
      </c>
      <c r="AO31" s="117">
        <f t="shared" si="16"/>
        <v>5.2812623580253244E-2</v>
      </c>
      <c r="AP31" s="117">
        <f t="shared" si="17"/>
        <v>0.292447491990941</v>
      </c>
      <c r="AQ31" s="117">
        <f t="shared" si="18"/>
        <v>5.2119623068772523</v>
      </c>
      <c r="AR31" s="132">
        <f t="shared" si="19"/>
        <v>1.256609509164045</v>
      </c>
      <c r="AS31" s="132">
        <f t="shared" si="20"/>
        <v>10.684218924864</v>
      </c>
      <c r="AT31" s="150" t="s">
        <v>767</v>
      </c>
      <c r="AU31" s="150"/>
      <c r="AV31" s="100"/>
      <c r="AW31" s="100"/>
      <c r="AX31" s="100"/>
    </row>
    <row r="32" spans="1:52" x14ac:dyDescent="0.2">
      <c r="A32" s="161" t="s">
        <v>63</v>
      </c>
      <c r="B32" s="61" t="s">
        <v>767</v>
      </c>
      <c r="C32" s="70">
        <f>VLOOKUP(A32,'Baseline spending'!$A$2:$C$138,2,FALSE)</f>
        <v>29469517</v>
      </c>
      <c r="D32" s="71">
        <f>VLOOKUP(A32,'Baseline spending'!$A$2:$C$138,3,FALSE)</f>
        <v>2019</v>
      </c>
      <c r="E32" s="104">
        <f>C32*'CPI index'!$E$14/$AZ$1</f>
        <v>29.819245403986585</v>
      </c>
      <c r="F32" s="140">
        <v>32866267.999999996</v>
      </c>
      <c r="G32" s="99">
        <f t="shared" si="28"/>
        <v>15408817.999999996</v>
      </c>
      <c r="H32" s="99">
        <f>VLOOKUP(A32,'Population data_UN'!$A$2:$BK$256,8,FALSE)*1000</f>
        <v>5795004</v>
      </c>
      <c r="I32" s="99">
        <f>VLOOKUP($A32,'Population data_UN'!$A$2:$BK$256,10,FALSE)*1000</f>
        <v>17457450</v>
      </c>
      <c r="J32" s="99">
        <f>VLOOKUP($A32,'Population data_UN'!$A$2:$BK$256,57,FALSE)*1000</f>
        <v>720250</v>
      </c>
      <c r="K32" s="8">
        <v>2.5000000000000001E-2</v>
      </c>
      <c r="L32" s="8">
        <v>1.4999999999999999E-2</v>
      </c>
      <c r="M32" s="8">
        <v>5.5E-2</v>
      </c>
      <c r="N32" s="64">
        <f t="shared" ref="N32:N80" si="35">K32*F32</f>
        <v>821656.7</v>
      </c>
      <c r="O32" s="64">
        <f t="shared" ref="O32:O80" si="36">L32*F32</f>
        <v>492994.0199999999</v>
      </c>
      <c r="P32" s="64">
        <f t="shared" ref="P32:P80" si="37">M32*F32</f>
        <v>1807644.7399999998</v>
      </c>
      <c r="Q32" s="46">
        <f>VLOOKUP(A32,'Health workers'!$A$2:$M$138,13,FALSE)</f>
        <v>23124.542942469485</v>
      </c>
      <c r="R32" s="141">
        <f t="shared" si="32"/>
        <v>1.5007343809544309E-3</v>
      </c>
      <c r="S32" s="66">
        <f>VLOOKUP(A32,'Economic cost per dose'!$A$3:$L$138,10,FALSE)*$AW$13</f>
        <v>1.26</v>
      </c>
      <c r="T32" s="66">
        <f t="shared" si="0"/>
        <v>1.4867999999999999</v>
      </c>
      <c r="U32" s="7">
        <f>VLOOKUP(A32,'Economic cost per dose'!$A$3:$L$139,11,FALSE)*$AW$13*$AW$10</f>
        <v>0.33983999999999998</v>
      </c>
      <c r="V32" s="7">
        <f>VLOOKUP(A32,'Economic cost per dose'!$A$3:$L$139,12,FALSE)*$AW$13*$AW$10</f>
        <v>4.4320799999999991</v>
      </c>
      <c r="X32" s="59">
        <f t="shared" si="1"/>
        <v>4.4867999999999997</v>
      </c>
      <c r="Y32" s="144">
        <f t="shared" si="2"/>
        <v>3.4010112000000001</v>
      </c>
      <c r="Z32" s="144">
        <f t="shared" si="3"/>
        <v>8.2298543999999989</v>
      </c>
      <c r="AA32" s="59">
        <f t="shared" si="4"/>
        <v>15.0868</v>
      </c>
      <c r="AB32" s="59">
        <f t="shared" si="5"/>
        <v>14.001011199999999</v>
      </c>
      <c r="AC32" s="59">
        <f t="shared" si="6"/>
        <v>18.829854399999999</v>
      </c>
      <c r="AD32" s="59">
        <f t="shared" si="26"/>
        <v>0.69775070892889723</v>
      </c>
      <c r="AE32" s="60">
        <f t="shared" si="7"/>
        <v>11.623487770119999</v>
      </c>
      <c r="AF32" s="60">
        <f t="shared" si="8"/>
        <v>6.9740926620719979</v>
      </c>
      <c r="AG32" s="60">
        <f t="shared" si="9"/>
        <v>25.571673094263993</v>
      </c>
      <c r="AH32" s="67">
        <f t="shared" si="27"/>
        <v>287.99472666229138</v>
      </c>
      <c r="AI32" s="67">
        <f t="shared" si="10"/>
        <v>262.06210755355187</v>
      </c>
      <c r="AJ32" s="67">
        <f t="shared" si="11"/>
        <v>377.39259488352513</v>
      </c>
      <c r="AK32" s="67">
        <f t="shared" si="12"/>
        <v>1.4311449814285715</v>
      </c>
      <c r="AL32" s="67">
        <f t="shared" si="13"/>
        <v>287.99472666229138</v>
      </c>
      <c r="AM32" s="67">
        <f t="shared" si="33"/>
        <v>23.671984904230758</v>
      </c>
      <c r="AN32" s="67">
        <f t="shared" si="34"/>
        <v>62.208564205771445</v>
      </c>
      <c r="AO32" s="117">
        <f t="shared" si="16"/>
        <v>2.339934158211843E-2</v>
      </c>
      <c r="AP32" s="117">
        <f t="shared" si="17"/>
        <v>0.38979818612599887</v>
      </c>
      <c r="AQ32" s="117">
        <f t="shared" si="18"/>
        <v>9.6580152435309063</v>
      </c>
      <c r="AR32" s="132">
        <f t="shared" si="19"/>
        <v>5.82738482150231E-2</v>
      </c>
      <c r="AS32" s="132">
        <f t="shared" si="20"/>
        <v>2.070574884</v>
      </c>
      <c r="AT32" s="150" t="s">
        <v>767</v>
      </c>
      <c r="AU32" s="150"/>
      <c r="AV32" s="100"/>
      <c r="AW32" s="100"/>
      <c r="AX32" s="100"/>
    </row>
    <row r="33" spans="1:47" x14ac:dyDescent="0.2">
      <c r="A33" s="161" t="s">
        <v>73</v>
      </c>
      <c r="B33" s="61" t="s">
        <v>767</v>
      </c>
      <c r="C33" s="70">
        <f>VLOOKUP(A33,'Baseline spending'!$A$2:$C$138,2,FALSE)</f>
        <v>100656111</v>
      </c>
      <c r="D33" s="71">
        <f>VLOOKUP(A33,'Baseline spending'!$A$2:$C$138,3,FALSE)</f>
        <v>2019</v>
      </c>
      <c r="E33" s="104">
        <f>C33*'CPI index'!$E$14/$AZ$1</f>
        <v>101.85064367766576</v>
      </c>
      <c r="F33" s="140">
        <v>164689383</v>
      </c>
      <c r="G33" s="99">
        <f t="shared" si="28"/>
        <v>111282351</v>
      </c>
      <c r="H33" s="99">
        <f>VLOOKUP(A33,'Population data_UN'!$A$2:$BK$256,8,FALSE)*1000</f>
        <v>14328179</v>
      </c>
      <c r="I33" s="99">
        <f>VLOOKUP($A33,'Population data_UN'!$A$2:$BK$256,10,FALSE)*1000</f>
        <v>53407032</v>
      </c>
      <c r="J33" s="99">
        <f>VLOOKUP($A33,'Population data_UN'!$A$2:$BK$256,57,FALSE)*1000</f>
        <v>8608323</v>
      </c>
      <c r="K33" s="8">
        <v>3.3000000000000002E-2</v>
      </c>
      <c r="L33" s="8">
        <v>1.9E-2</v>
      </c>
      <c r="M33" s="8">
        <v>7.0000000000000007E-2</v>
      </c>
      <c r="N33" s="64">
        <f t="shared" si="35"/>
        <v>5434749.6390000004</v>
      </c>
      <c r="O33" s="64">
        <f t="shared" si="36"/>
        <v>3129098.2769999998</v>
      </c>
      <c r="P33" s="64">
        <f t="shared" si="37"/>
        <v>11528256.810000001</v>
      </c>
      <c r="Q33" s="46">
        <f>VLOOKUP(A33,'Health workers'!$A$2:$M$138,13,FALSE)</f>
        <v>176878.45214234461</v>
      </c>
      <c r="R33" s="141">
        <f t="shared" si="32"/>
        <v>1.5894564641462743E-3</v>
      </c>
      <c r="S33" s="66">
        <f>VLOOKUP(A33,'Economic cost per dose'!$A$3:$L$138,10,FALSE)*$AW$13</f>
        <v>2.4599999999999995</v>
      </c>
      <c r="T33" s="66">
        <f t="shared" si="0"/>
        <v>2.9027999999999992</v>
      </c>
      <c r="U33" s="7">
        <f>VLOOKUP(A33,'Economic cost per dose'!$A$3:$L$139,11,FALSE)*$AW$13*$AW$10</f>
        <v>0.9204</v>
      </c>
      <c r="V33" s="7">
        <f>VLOOKUP(A33,'Economic cost per dose'!$A$3:$L$139,12,FALSE)*$AW$13*$AW$10</f>
        <v>7.1366399999999999</v>
      </c>
      <c r="X33" s="59">
        <f t="shared" si="1"/>
        <v>5.9027999999999992</v>
      </c>
      <c r="Y33" s="144">
        <f t="shared" si="2"/>
        <v>4.0860719999999997</v>
      </c>
      <c r="Z33" s="144">
        <f t="shared" si="3"/>
        <v>11.4212352</v>
      </c>
      <c r="AA33" s="59">
        <f t="shared" si="4"/>
        <v>16.502800000000001</v>
      </c>
      <c r="AB33" s="59">
        <f t="shared" si="5"/>
        <v>14.686071999999999</v>
      </c>
      <c r="AC33" s="59">
        <f t="shared" si="6"/>
        <v>22.0212352</v>
      </c>
      <c r="AD33" s="59">
        <f t="shared" si="26"/>
        <v>5.8379794400293701</v>
      </c>
      <c r="AE33" s="60">
        <f t="shared" si="7"/>
        <v>121.20704521746481</v>
      </c>
      <c r="AF33" s="60">
        <f t="shared" si="8"/>
        <v>69.785874519146404</v>
      </c>
      <c r="AG33" s="60">
        <f t="shared" si="9"/>
        <v>257.10585349159203</v>
      </c>
      <c r="AH33" s="67">
        <f t="shared" si="27"/>
        <v>2324.1379416769119</v>
      </c>
      <c r="AI33" s="67">
        <f t="shared" si="10"/>
        <v>2010.7748090772434</v>
      </c>
      <c r="AJ33" s="67">
        <f t="shared" si="11"/>
        <v>3275.9998281675025</v>
      </c>
      <c r="AK33" s="67">
        <f t="shared" si="12"/>
        <v>22.502992559091428</v>
      </c>
      <c r="AL33" s="67">
        <f t="shared" si="13"/>
        <v>2324.1379416769119</v>
      </c>
      <c r="AM33" s="67">
        <f t="shared" si="33"/>
        <v>210.44241663297018</v>
      </c>
      <c r="AN33" s="67">
        <f t="shared" si="34"/>
        <v>633.20525594157971</v>
      </c>
      <c r="AO33" s="117">
        <f t="shared" si="16"/>
        <v>5.7319023515504275E-2</v>
      </c>
      <c r="AP33" s="117">
        <f t="shared" si="17"/>
        <v>1.1900469240141249</v>
      </c>
      <c r="AQ33" s="117">
        <f t="shared" si="18"/>
        <v>22.819079563525221</v>
      </c>
      <c r="AR33" s="132">
        <f t="shared" si="19"/>
        <v>0.87024198454033541</v>
      </c>
      <c r="AS33" s="132">
        <f t="shared" si="20"/>
        <v>26.738968223879997</v>
      </c>
      <c r="AT33" s="150" t="s">
        <v>767</v>
      </c>
      <c r="AU33" s="150"/>
    </row>
    <row r="34" spans="1:47" x14ac:dyDescent="0.2">
      <c r="A34" s="161" t="s">
        <v>80</v>
      </c>
      <c r="B34" s="61" t="s">
        <v>767</v>
      </c>
      <c r="C34" s="70">
        <f>VLOOKUP(A34,'Baseline spending'!$A$2:$C$138,2,FALSE)</f>
        <v>9817518</v>
      </c>
      <c r="D34" s="71">
        <f>VLOOKUP(A34,'Baseline spending'!$A$2:$C$138,3,FALSE)</f>
        <v>2019</v>
      </c>
      <c r="E34" s="104">
        <f>C34*'CPI index'!$E$14/$AZ$1</f>
        <v>9.9340270320703112</v>
      </c>
      <c r="F34" s="140">
        <v>12123198</v>
      </c>
      <c r="G34" s="99">
        <f t="shared" si="28"/>
        <v>6241163</v>
      </c>
      <c r="H34" s="99">
        <f>VLOOKUP(A34,'Population data_UN'!$A$2:$BK$256,8,FALSE)*1000</f>
        <v>1908329</v>
      </c>
      <c r="I34" s="99">
        <f>VLOOKUP($A34,'Population data_UN'!$A$2:$BK$256,10,FALSE)*1000</f>
        <v>5882035</v>
      </c>
      <c r="J34" s="99">
        <f>VLOOKUP($A34,'Population data_UN'!$A$2:$BK$256,57,FALSE)*1000</f>
        <v>397452</v>
      </c>
      <c r="K34" s="8">
        <v>2.8000000000000001E-2</v>
      </c>
      <c r="L34" s="8">
        <v>1.7000000000000001E-2</v>
      </c>
      <c r="M34" s="8">
        <v>5.8000000000000003E-2</v>
      </c>
      <c r="N34" s="64">
        <f t="shared" si="35"/>
        <v>339449.54399999999</v>
      </c>
      <c r="O34" s="64">
        <f t="shared" si="36"/>
        <v>206094.36600000001</v>
      </c>
      <c r="P34" s="64">
        <f t="shared" si="37"/>
        <v>703145.48400000005</v>
      </c>
      <c r="Q34" s="46">
        <f>VLOOKUP(A34,'Health workers'!$A$2:$M$138,13,FALSE)</f>
        <v>7666.1603171758279</v>
      </c>
      <c r="R34" s="141">
        <f t="shared" si="32"/>
        <v>1.2283224003564444E-3</v>
      </c>
      <c r="S34" s="66">
        <f>VLOOKUP(A34,'Economic cost per dose'!$A$3:$L$138,10,FALSE)*$AW$13</f>
        <v>1.764</v>
      </c>
      <c r="T34" s="66">
        <f t="shared" si="0"/>
        <v>2.0815199999999998</v>
      </c>
      <c r="U34" s="7">
        <f>VLOOKUP(A34,'Economic cost per dose'!$A$3:$L$139,11,FALSE)*$AW$13*$AW$10</f>
        <v>0.73631999999999997</v>
      </c>
      <c r="V34" s="7">
        <f>VLOOKUP(A34,'Economic cost per dose'!$A$3:$L$139,12,FALSE)*$AW$13*$AW$10</f>
        <v>4.7860800000000001</v>
      </c>
      <c r="X34" s="59">
        <f t="shared" ref="X34:X65" si="38">(T34)+$AW$7</f>
        <v>5.0815199999999994</v>
      </c>
      <c r="Y34" s="144">
        <f t="shared" ref="Y34:Y65" si="39">(U34*$AW$10)+$AW$7</f>
        <v>3.8688576000000001</v>
      </c>
      <c r="Z34" s="144">
        <f t="shared" ref="Z34:Z65" si="40">(V34*$AW$10)+$AW$7</f>
        <v>8.6475743999999999</v>
      </c>
      <c r="AA34" s="59">
        <f t="shared" ref="AA34:AA65" si="41">(T34+$AW$8)</f>
        <v>15.681519999999999</v>
      </c>
      <c r="AB34" s="59">
        <f t="shared" ref="AB34:AB65" si="42">(U34*$AW$10+$AW$8)</f>
        <v>14.4688576</v>
      </c>
      <c r="AC34" s="59">
        <f t="shared" ref="AC34:AC65" si="43">(V34*$AW$10+$AW$8)</f>
        <v>19.247574399999998</v>
      </c>
      <c r="AD34" s="59">
        <f t="shared" ref="AD34:AD65" si="44">(AA34*Q34*$AW$6)/$AZ$1</f>
        <v>0.24043409267399815</v>
      </c>
      <c r="AE34" s="60">
        <f t="shared" si="7"/>
        <v>5.4807716548345597</v>
      </c>
      <c r="AF34" s="60">
        <f t="shared" si="8"/>
        <v>3.3276113618638399</v>
      </c>
      <c r="AG34" s="60">
        <f t="shared" si="9"/>
        <v>11.353026999300159</v>
      </c>
      <c r="AH34" s="67">
        <f t="shared" ref="AH34:AH65" si="45">(($G34*$X34*$AW$6*$AW$4)+($G34*$AA34*$AW$6*$AW$5))/$AZ$1</f>
        <v>122.40212742059943</v>
      </c>
      <c r="AI34" s="67">
        <f t="shared" ref="AI34:AI65" si="46">(($G34*$Y34*$AW$6*$AW$4)+($G34*$AB34*$AW$6*$AW$5))/$AZ$1</f>
        <v>110.67107068192408</v>
      </c>
      <c r="AJ34" s="67">
        <f t="shared" ref="AJ34:AJ65" si="47">(($G34*$Z34*$AW$6*$AW$4)+($G34*$AC34*$AW$6*$AW$5))/$AZ$1</f>
        <v>156.89943392536358</v>
      </c>
      <c r="AK34" s="67">
        <f t="shared" si="12"/>
        <v>0.89442098426057137</v>
      </c>
      <c r="AL34" s="67">
        <f t="shared" si="13"/>
        <v>122.40212742059943</v>
      </c>
      <c r="AM34" s="67">
        <f t="shared" si="33"/>
        <v>11.100333650514926</v>
      </c>
      <c r="AN34" s="67">
        <f t="shared" si="34"/>
        <v>26.547099092632731</v>
      </c>
      <c r="AO34" s="117">
        <f t="shared" ref="AO34:AO65" si="48">AD34/E34</f>
        <v>2.4203084197153654E-2</v>
      </c>
      <c r="AP34" s="117">
        <f t="shared" ref="AP34:AP65" si="49">AE34/E34</f>
        <v>0.55171700631987652</v>
      </c>
      <c r="AQ34" s="117">
        <f t="shared" ref="AQ34:AQ65" si="50">AH34/E34</f>
        <v>12.321501343357033</v>
      </c>
      <c r="AR34" s="132">
        <f t="shared" ref="AR34:AR65" si="51">(S34*Q34*$AW$6)/$AZ$1</f>
        <v>2.7046213598996321E-2</v>
      </c>
      <c r="AS34" s="132">
        <f t="shared" ref="AS34:AS65" si="52">(S34*N34*$AW$6)/$AZ$1</f>
        <v>1.1975779912320001</v>
      </c>
      <c r="AT34" s="150" t="s">
        <v>767</v>
      </c>
      <c r="AU34" s="150"/>
    </row>
    <row r="35" spans="1:47" x14ac:dyDescent="0.2">
      <c r="A35" s="161" t="s">
        <v>82</v>
      </c>
      <c r="B35" s="61" t="s">
        <v>767</v>
      </c>
      <c r="C35" s="70">
        <f>VLOOKUP(A35,'Baseline spending'!$A$2:$C$138,2,FALSE)</f>
        <v>1398258</v>
      </c>
      <c r="D35" s="71">
        <f>VLOOKUP(A35,'Baseline spending'!$A$2:$C$138,3,FALSE)</f>
        <v>2019</v>
      </c>
      <c r="E35" s="104">
        <f>C35*'CPI index'!$E$14/$AZ$1</f>
        <v>1.4148517751440404</v>
      </c>
      <c r="F35" s="140">
        <v>771612</v>
      </c>
      <c r="G35" s="99">
        <f t="shared" si="28"/>
        <v>538168</v>
      </c>
      <c r="H35" s="99">
        <f>VLOOKUP(A35,'Population data_UN'!$A$2:$BK$256,8,FALSE)*1000</f>
        <v>63855</v>
      </c>
      <c r="I35" s="99">
        <f>VLOOKUP($A35,'Population data_UN'!$A$2:$BK$256,10,FALSE)*1000</f>
        <v>233444</v>
      </c>
      <c r="J35" s="99">
        <f>VLOOKUP($A35,'Population data_UN'!$A$2:$BK$256,57,FALSE)*1000</f>
        <v>47875</v>
      </c>
      <c r="K35" s="8">
        <v>3.3000000000000002E-2</v>
      </c>
      <c r="L35" s="8">
        <v>0.02</v>
      </c>
      <c r="M35" s="8">
        <v>6.8000000000000005E-2</v>
      </c>
      <c r="N35" s="64">
        <f t="shared" si="35"/>
        <v>25463.196</v>
      </c>
      <c r="O35" s="64">
        <f t="shared" si="36"/>
        <v>15432.24</v>
      </c>
      <c r="P35" s="64">
        <f t="shared" si="37"/>
        <v>52469.616000000002</v>
      </c>
      <c r="Q35" s="46">
        <f>VLOOKUP(A35,'Health workers'!$A$2:$M$138,13,FALSE)</f>
        <v>1844.3223416707494</v>
      </c>
      <c r="R35" s="141">
        <f t="shared" si="32"/>
        <v>3.427038288546977E-3</v>
      </c>
      <c r="S35" s="66">
        <f>VLOOKUP(A35,'Economic cost per dose'!$A$3:$L$138,10,FALSE)*$AW$13</f>
        <v>8.7959999999999994</v>
      </c>
      <c r="T35" s="66">
        <f t="shared" ref="T35:T78" si="53">S35*$AW$10</f>
        <v>10.379279999999998</v>
      </c>
      <c r="U35" s="7">
        <f>VLOOKUP(A35,'Economic cost per dose'!$A$3:$L$139,11,FALSE)*$AW$13*$AW$10</f>
        <v>4.4603999999999999</v>
      </c>
      <c r="V35" s="7">
        <f>VLOOKUP(A35,'Economic cost per dose'!$A$3:$L$139,12,FALSE)*$AW$13*$AW$10</f>
        <v>21.197519999999997</v>
      </c>
      <c r="X35" s="59">
        <f t="shared" si="38"/>
        <v>13.379279999999998</v>
      </c>
      <c r="Y35" s="144">
        <f t="shared" si="39"/>
        <v>8.2632720000000006</v>
      </c>
      <c r="Z35" s="144">
        <f t="shared" si="40"/>
        <v>28.013073599999995</v>
      </c>
      <c r="AA35" s="59">
        <f t="shared" si="41"/>
        <v>23.979279999999996</v>
      </c>
      <c r="AB35" s="59">
        <f t="shared" si="42"/>
        <v>18.863271999999998</v>
      </c>
      <c r="AC35" s="59">
        <f t="shared" si="43"/>
        <v>38.613073599999993</v>
      </c>
      <c r="AD35" s="59">
        <f t="shared" si="44"/>
        <v>8.8451043682357122E-2</v>
      </c>
      <c r="AE35" s="60">
        <f t="shared" si="7"/>
        <v>0.85172215649663996</v>
      </c>
      <c r="AF35" s="60">
        <f t="shared" si="8"/>
        <v>0.51619524636159997</v>
      </c>
      <c r="AG35" s="60">
        <f t="shared" si="9"/>
        <v>1.7550638376294396</v>
      </c>
      <c r="AH35" s="67">
        <f t="shared" si="45"/>
        <v>17.476251442226282</v>
      </c>
      <c r="AI35" s="67">
        <f t="shared" si="46"/>
        <v>13.208680162543088</v>
      </c>
      <c r="AJ35" s="67">
        <f t="shared" si="47"/>
        <v>29.683182565119722</v>
      </c>
      <c r="AK35" s="67">
        <f t="shared" si="12"/>
        <v>0.28366462757142852</v>
      </c>
      <c r="AL35" s="67">
        <f t="shared" si="13"/>
        <v>17.476251442226282</v>
      </c>
      <c r="AM35" s="67">
        <f t="shared" si="33"/>
        <v>2.1820091675602287</v>
      </c>
      <c r="AN35" s="67">
        <f t="shared" si="34"/>
        <v>7.6868065805277244</v>
      </c>
      <c r="AO35" s="117">
        <f t="shared" si="48"/>
        <v>6.2516120229875155E-2</v>
      </c>
      <c r="AP35" s="117">
        <f t="shared" si="49"/>
        <v>0.60198684516611611</v>
      </c>
      <c r="AQ35" s="117">
        <f t="shared" si="50"/>
        <v>12.35200163667116</v>
      </c>
      <c r="AR35" s="132">
        <f t="shared" si="51"/>
        <v>3.2445318634671823E-2</v>
      </c>
      <c r="AS35" s="132">
        <f t="shared" si="52"/>
        <v>0.44794854403199996</v>
      </c>
      <c r="AT35" s="150" t="s">
        <v>767</v>
      </c>
      <c r="AU35" s="150"/>
    </row>
    <row r="36" spans="1:47" x14ac:dyDescent="0.2">
      <c r="A36" s="161" t="s">
        <v>84</v>
      </c>
      <c r="B36" s="61" t="s">
        <v>767</v>
      </c>
      <c r="C36" s="70">
        <f>VLOOKUP(A36,'Baseline spending'!$A$2:$C$138,2,FALSE)</f>
        <v>13750023</v>
      </c>
      <c r="D36" s="71">
        <f>VLOOKUP(A36,'Baseline spending'!$A$2:$C$138,3,FALSE)</f>
        <v>2019</v>
      </c>
      <c r="E36" s="104">
        <f>C36*'CPI index'!$E$14/$AZ$1</f>
        <v>13.913200889836769</v>
      </c>
      <c r="F36" s="140">
        <v>11673029</v>
      </c>
      <c r="G36" s="99">
        <f t="shared" si="28"/>
        <v>7459408</v>
      </c>
      <c r="H36" s="99">
        <f>VLOOKUP(A36,'Population data_UN'!$A$2:$BK$256,8,FALSE)*1000</f>
        <v>1185499</v>
      </c>
      <c r="I36" s="99">
        <f>VLOOKUP($A36,'Population data_UN'!$A$2:$BK$256,10,FALSE)*1000</f>
        <v>4213621</v>
      </c>
      <c r="J36" s="99">
        <f>VLOOKUP($A36,'Population data_UN'!$A$2:$BK$256,57,FALSE)*1000</f>
        <v>873987</v>
      </c>
      <c r="K36" s="8">
        <v>2.9000000000000001E-2</v>
      </c>
      <c r="L36" s="8">
        <v>1.7000000000000001E-2</v>
      </c>
      <c r="M36" s="8">
        <v>6.3E-2</v>
      </c>
      <c r="N36" s="64">
        <f t="shared" si="35"/>
        <v>338517.84100000001</v>
      </c>
      <c r="O36" s="64">
        <f t="shared" si="36"/>
        <v>198441.49300000002</v>
      </c>
      <c r="P36" s="64">
        <f t="shared" si="37"/>
        <v>735400.82700000005</v>
      </c>
      <c r="Q36" s="46">
        <f>VLOOKUP(A36,'Health workers'!$A$2:$M$138,13,FALSE)</f>
        <v>25945.231926907338</v>
      </c>
      <c r="R36" s="141">
        <f t="shared" si="32"/>
        <v>3.4781891440858761E-3</v>
      </c>
      <c r="S36" s="66">
        <f>VLOOKUP(A36,'Economic cost per dose'!$A$3:$L$138,10,FALSE)*$AW$13</f>
        <v>3.1680000000000001</v>
      </c>
      <c r="T36" s="66">
        <f t="shared" si="53"/>
        <v>3.7382399999999998</v>
      </c>
      <c r="U36" s="7">
        <f>VLOOKUP(A36,'Economic cost per dose'!$A$3:$L$139,11,FALSE)*$AW$13*$AW$10</f>
        <v>1.4159999999999999</v>
      </c>
      <c r="V36" s="7">
        <f>VLOOKUP(A36,'Economic cost per dose'!$A$3:$L$139,12,FALSE)*$AW$13*$AW$10</f>
        <v>8.2269599999999983</v>
      </c>
      <c r="X36" s="59">
        <f t="shared" si="38"/>
        <v>6.7382399999999993</v>
      </c>
      <c r="Y36" s="144">
        <f t="shared" si="39"/>
        <v>4.6708800000000004</v>
      </c>
      <c r="Z36" s="144">
        <f t="shared" si="40"/>
        <v>12.707812799999997</v>
      </c>
      <c r="AA36" s="59">
        <f t="shared" si="41"/>
        <v>17.338239999999999</v>
      </c>
      <c r="AB36" s="59">
        <f t="shared" si="42"/>
        <v>15.27088</v>
      </c>
      <c r="AC36" s="59">
        <f t="shared" si="43"/>
        <v>23.307812799999997</v>
      </c>
      <c r="AD36" s="59">
        <f t="shared" si="44"/>
        <v>0.89968931600876378</v>
      </c>
      <c r="AE36" s="60">
        <f t="shared" si="7"/>
        <v>7.5013143573913599</v>
      </c>
      <c r="AF36" s="60">
        <f t="shared" si="8"/>
        <v>4.3973222095052806</v>
      </c>
      <c r="AG36" s="60">
        <f t="shared" si="9"/>
        <v>16.295958776401921</v>
      </c>
      <c r="AH36" s="67">
        <f t="shared" si="45"/>
        <v>165.44956713954744</v>
      </c>
      <c r="AI36" s="67">
        <f t="shared" si="46"/>
        <v>141.54658046908347</v>
      </c>
      <c r="AJ36" s="67">
        <f t="shared" si="47"/>
        <v>234.47025974594615</v>
      </c>
      <c r="AK36" s="67">
        <f t="shared" si="12"/>
        <v>2.6080451292754288</v>
      </c>
      <c r="AL36" s="67">
        <f t="shared" si="13"/>
        <v>165.44956713954744</v>
      </c>
      <c r="AM36" s="67">
        <f t="shared" si="33"/>
        <v>16.365566050340572</v>
      </c>
      <c r="AN36" s="67">
        <f t="shared" si="34"/>
        <v>47.415124743335859</v>
      </c>
      <c r="AO36" s="117">
        <f t="shared" si="48"/>
        <v>6.4664437977458036E-2</v>
      </c>
      <c r="AP36" s="117">
        <f t="shared" si="49"/>
        <v>0.53915086950774027</v>
      </c>
      <c r="AQ36" s="117">
        <f t="shared" si="50"/>
        <v>11.89155309763435</v>
      </c>
      <c r="AR36" s="132">
        <f t="shared" si="51"/>
        <v>0.16438898948888489</v>
      </c>
      <c r="AS36" s="132">
        <f t="shared" si="52"/>
        <v>2.1448490405760001</v>
      </c>
      <c r="AT36" s="150" t="s">
        <v>767</v>
      </c>
      <c r="AU36" s="150"/>
    </row>
    <row r="37" spans="1:47" x14ac:dyDescent="0.2">
      <c r="A37" s="161" t="s">
        <v>96</v>
      </c>
      <c r="B37" s="61" t="s">
        <v>767</v>
      </c>
      <c r="C37" s="147">
        <v>300000</v>
      </c>
      <c r="D37" s="148">
        <v>2018</v>
      </c>
      <c r="E37" s="104">
        <f>C37*'CPI index'!$E$14/$AZ$1</f>
        <v>0.30356023891385714</v>
      </c>
      <c r="F37" s="140">
        <v>555988</v>
      </c>
      <c r="G37" s="99">
        <f t="shared" si="28"/>
        <v>370087</v>
      </c>
      <c r="H37" s="99">
        <f>VLOOKUP(A37,'Population data_UN'!$A$2:$BK$256,8,FALSE)*1000</f>
        <v>51932</v>
      </c>
      <c r="I37" s="99">
        <f>VLOOKUP($A37,'Population data_UN'!$A$2:$BK$256,10,FALSE)*1000</f>
        <v>185901</v>
      </c>
      <c r="J37" s="99">
        <f>VLOOKUP($A37,'Population data_UN'!$A$2:$BK$256,57,FALSE)*1000</f>
        <v>26612</v>
      </c>
      <c r="K37" s="8">
        <v>3.7999999999999999E-2</v>
      </c>
      <c r="L37" s="8">
        <v>2.3E-2</v>
      </c>
      <c r="M37" s="8">
        <v>7.8E-2</v>
      </c>
      <c r="N37" s="64">
        <f t="shared" si="35"/>
        <v>21127.543999999998</v>
      </c>
      <c r="O37" s="64">
        <f t="shared" si="36"/>
        <v>12787.724</v>
      </c>
      <c r="P37" s="64">
        <f t="shared" si="37"/>
        <v>43367.063999999998</v>
      </c>
      <c r="Q37" s="46">
        <f>VLOOKUP(A37,'Health workers'!$A$2:$M$138,13,FALSE)</f>
        <v>1182.930694627503</v>
      </c>
      <c r="R37" s="141">
        <f t="shared" si="32"/>
        <v>3.1963584093132238E-3</v>
      </c>
      <c r="S37" s="66">
        <f>VLOOKUP(A37,'Economic cost per dose'!$A$3:$L$138,10,FALSE)*$AW$13</f>
        <v>10.02</v>
      </c>
      <c r="T37" s="66">
        <f t="shared" si="53"/>
        <v>11.823599999999999</v>
      </c>
      <c r="U37" s="7">
        <f>VLOOKUP(A37,'Economic cost per dose'!$A$3:$L$139,11,FALSE)*$AW$13*$AW$10</f>
        <v>5.1117599999999994</v>
      </c>
      <c r="V37" s="7">
        <f>VLOOKUP(A37,'Economic cost per dose'!$A$3:$L$139,12,FALSE)*$AW$13*$AW$10</f>
        <v>23.831279999999996</v>
      </c>
      <c r="X37" s="59">
        <f t="shared" si="38"/>
        <v>14.823599999999999</v>
      </c>
      <c r="Y37" s="144">
        <f t="shared" si="39"/>
        <v>9.0318767999999992</v>
      </c>
      <c r="Z37" s="144">
        <f t="shared" si="40"/>
        <v>31.120910399999993</v>
      </c>
      <c r="AA37" s="59">
        <f t="shared" si="41"/>
        <v>25.4236</v>
      </c>
      <c r="AB37" s="59">
        <f t="shared" si="42"/>
        <v>19.631876800000001</v>
      </c>
      <c r="AC37" s="59">
        <f t="shared" si="43"/>
        <v>41.720910399999994</v>
      </c>
      <c r="AD37" s="59">
        <f t="shared" si="44"/>
        <v>6.0148713615863575E-2</v>
      </c>
      <c r="AE37" s="60">
        <f t="shared" si="7"/>
        <v>0.71507973284320014</v>
      </c>
      <c r="AF37" s="60">
        <f t="shared" si="8"/>
        <v>0.43281141724720001</v>
      </c>
      <c r="AG37" s="60">
        <f t="shared" si="9"/>
        <v>1.4677952410991999</v>
      </c>
      <c r="AH37" s="67">
        <f t="shared" si="45"/>
        <v>12.846568855317141</v>
      </c>
      <c r="AI37" s="67">
        <f t="shared" si="46"/>
        <v>9.5242345862436224</v>
      </c>
      <c r="AJ37" s="67">
        <f t="shared" si="47"/>
        <v>22.195274062024581</v>
      </c>
      <c r="AK37" s="67">
        <f t="shared" si="12"/>
        <v>0.17470078484571427</v>
      </c>
      <c r="AL37" s="67">
        <f t="shared" si="13"/>
        <v>12.846568855317141</v>
      </c>
      <c r="AM37" s="67">
        <f t="shared" si="33"/>
        <v>1.6478445798724801</v>
      </c>
      <c r="AN37" s="67">
        <f t="shared" si="34"/>
        <v>5.8817512327968684</v>
      </c>
      <c r="AO37" s="117">
        <f t="shared" si="48"/>
        <v>0.19814424257628907</v>
      </c>
      <c r="AP37" s="117">
        <f t="shared" si="49"/>
        <v>2.3556435961500282</v>
      </c>
      <c r="AQ37" s="117">
        <f t="shared" si="50"/>
        <v>42.31966907550985</v>
      </c>
      <c r="AR37" s="132">
        <f t="shared" si="51"/>
        <v>2.3705931120335162E-2</v>
      </c>
      <c r="AS37" s="132">
        <f t="shared" si="52"/>
        <v>0.42339598175999993</v>
      </c>
      <c r="AT37" s="150" t="s">
        <v>767</v>
      </c>
      <c r="AU37" s="150"/>
    </row>
    <row r="38" spans="1:47" x14ac:dyDescent="0.2">
      <c r="A38" s="161" t="s">
        <v>98</v>
      </c>
      <c r="B38" s="61" t="s">
        <v>767</v>
      </c>
      <c r="C38" s="70">
        <f>VLOOKUP(A38,'Baseline spending'!$A$2:$C$138,2,FALSE)</f>
        <v>10533846</v>
      </c>
      <c r="D38" s="71">
        <f>VLOOKUP(A38,'Baseline spending'!$A$2:$C$138,3,FALSE)</f>
        <v>2019</v>
      </c>
      <c r="E38" s="104">
        <f>C38*'CPI index'!$E$14/$AZ$1</f>
        <v>10.658856028139262</v>
      </c>
      <c r="F38" s="140">
        <v>16718971.000000002</v>
      </c>
      <c r="G38" s="99">
        <f t="shared" si="28"/>
        <v>10667892.000000002</v>
      </c>
      <c r="H38" s="99">
        <f>VLOOKUP(A38,'Population data_UN'!$A$2:$BK$256,8,FALSE)*1000</f>
        <v>1778977</v>
      </c>
      <c r="I38" s="99">
        <f>VLOOKUP($A38,'Population data_UN'!$A$2:$BK$256,10,FALSE)*1000</f>
        <v>6051079</v>
      </c>
      <c r="J38" s="99">
        <f>VLOOKUP($A38,'Population data_UN'!$A$2:$BK$256,57,FALSE)*1000</f>
        <v>811352</v>
      </c>
      <c r="K38" s="8">
        <v>3.7999999999999999E-2</v>
      </c>
      <c r="L38" s="8">
        <v>2.1999999999999999E-2</v>
      </c>
      <c r="M38" s="8">
        <v>7.6999999999999999E-2</v>
      </c>
      <c r="N38" s="64">
        <f t="shared" si="35"/>
        <v>635320.89800000004</v>
      </c>
      <c r="O38" s="64">
        <f t="shared" si="36"/>
        <v>367817.36200000002</v>
      </c>
      <c r="P38" s="64">
        <f t="shared" si="37"/>
        <v>1287360.7670000002</v>
      </c>
      <c r="Q38" s="46">
        <f>VLOOKUP(A38,'Health workers'!$A$2:$M$138,13,FALSE)</f>
        <v>19126.351607705026</v>
      </c>
      <c r="R38" s="141">
        <f t="shared" si="32"/>
        <v>1.7928895050404543E-3</v>
      </c>
      <c r="S38" s="66">
        <f>VLOOKUP(A38,'Economic cost per dose'!$A$3:$L$138,10,FALSE)*$AW$13</f>
        <v>3.0960000000000001</v>
      </c>
      <c r="T38" s="66">
        <f t="shared" si="53"/>
        <v>3.6532800000000001</v>
      </c>
      <c r="U38" s="7">
        <f>VLOOKUP(A38,'Economic cost per dose'!$A$3:$L$139,11,FALSE)*$AW$13*$AW$10</f>
        <v>1.5009599999999998</v>
      </c>
      <c r="V38" s="7">
        <f>VLOOKUP(A38,'Economic cost per dose'!$A$3:$L$139,12,FALSE)*$AW$13*$AW$10</f>
        <v>7.5897600000000001</v>
      </c>
      <c r="X38" s="59">
        <f t="shared" si="38"/>
        <v>6.6532800000000005</v>
      </c>
      <c r="Y38" s="144">
        <f t="shared" si="39"/>
        <v>4.7711328000000002</v>
      </c>
      <c r="Z38" s="144">
        <f t="shared" si="40"/>
        <v>11.955916799999999</v>
      </c>
      <c r="AA38" s="59">
        <f t="shared" si="41"/>
        <v>17.25328</v>
      </c>
      <c r="AB38" s="59">
        <f t="shared" si="42"/>
        <v>15.3711328</v>
      </c>
      <c r="AC38" s="59">
        <f t="shared" si="43"/>
        <v>22.555916799999999</v>
      </c>
      <c r="AD38" s="59">
        <f t="shared" si="44"/>
        <v>0.65998459933236997</v>
      </c>
      <c r="AE38" s="60">
        <f t="shared" si="7"/>
        <v>13.988265704117762</v>
      </c>
      <c r="AF38" s="60">
        <f t="shared" si="8"/>
        <v>8.098469618173441</v>
      </c>
      <c r="AG38" s="60">
        <f t="shared" si="9"/>
        <v>28.344643663607044</v>
      </c>
      <c r="AH38" s="67">
        <f t="shared" si="45"/>
        <v>235.20886489578521</v>
      </c>
      <c r="AI38" s="67">
        <f t="shared" si="46"/>
        <v>204.08712315634648</v>
      </c>
      <c r="AJ38" s="67">
        <f t="shared" si="47"/>
        <v>322.88919777710493</v>
      </c>
      <c r="AK38" s="67">
        <f t="shared" si="12"/>
        <v>2.3906101867337148</v>
      </c>
      <c r="AL38" s="67">
        <f t="shared" si="13"/>
        <v>235.20886489578521</v>
      </c>
      <c r="AM38" s="67">
        <f t="shared" si="33"/>
        <v>23.958724330899567</v>
      </c>
      <c r="AN38" s="67">
        <f t="shared" si="34"/>
        <v>63.655301322823696</v>
      </c>
      <c r="AO38" s="117">
        <f t="shared" si="48"/>
        <v>6.1918896135759592E-2</v>
      </c>
      <c r="AP38" s="117">
        <f t="shared" si="49"/>
        <v>1.31236088255521</v>
      </c>
      <c r="AQ38" s="117">
        <f t="shared" si="50"/>
        <v>22.066989578885053</v>
      </c>
      <c r="AR38" s="132">
        <f t="shared" si="51"/>
        <v>0.11843036915490952</v>
      </c>
      <c r="AS38" s="132">
        <f t="shared" si="52"/>
        <v>3.9339070004160002</v>
      </c>
      <c r="AT38" s="150" t="s">
        <v>767</v>
      </c>
      <c r="AU38" s="150"/>
    </row>
    <row r="39" spans="1:47" x14ac:dyDescent="0.2">
      <c r="A39" s="161" t="s">
        <v>101</v>
      </c>
      <c r="B39" s="61" t="s">
        <v>767</v>
      </c>
      <c r="C39" s="70">
        <f>VLOOKUP(A39,'Baseline spending'!$A$2:$C$138,2,FALSE)</f>
        <v>16356640.85</v>
      </c>
      <c r="D39" s="71">
        <f>VLOOKUP(A39,'Baseline spending'!$A$2:$C$138,3,FALSE)</f>
        <v>2019</v>
      </c>
      <c r="E39" s="104">
        <f>C39*'CPI index'!$E$14/$AZ$1</f>
        <v>16.550752680847186</v>
      </c>
      <c r="F39" s="140">
        <v>26545864</v>
      </c>
      <c r="G39" s="99">
        <f t="shared" si="28"/>
        <v>13609592</v>
      </c>
      <c r="H39" s="99">
        <f>VLOOKUP(A39,'Population data_UN'!$A$2:$BK$256,8,FALSE)*1000</f>
        <v>4115703.0000000005</v>
      </c>
      <c r="I39" s="99">
        <f>VLOOKUP($A39,'Population data_UN'!$A$2:$BK$256,10,FALSE)*1000</f>
        <v>12936272</v>
      </c>
      <c r="J39" s="99">
        <f>VLOOKUP($A39,'Population data_UN'!$A$2:$BK$256,57,FALSE)*1000</f>
        <v>721030</v>
      </c>
      <c r="K39" s="8">
        <v>2.9000000000000001E-2</v>
      </c>
      <c r="L39" s="8">
        <v>1.7000000000000001E-2</v>
      </c>
      <c r="M39" s="8">
        <v>0.06</v>
      </c>
      <c r="N39" s="64">
        <f t="shared" si="35"/>
        <v>769830.05599999998</v>
      </c>
      <c r="O39" s="64">
        <f t="shared" si="36"/>
        <v>451279.68800000002</v>
      </c>
      <c r="P39" s="64">
        <f t="shared" si="37"/>
        <v>1592751.8399999999</v>
      </c>
      <c r="Q39" s="46">
        <f>VLOOKUP(A39,'Health workers'!$A$2:$M$138,13,FALSE)</f>
        <v>612.14833868190124</v>
      </c>
      <c r="R39" s="141">
        <f t="shared" si="32"/>
        <v>4.4979183702340324E-5</v>
      </c>
      <c r="S39" s="66">
        <f>VLOOKUP(A39,'Economic cost per dose'!$A$3:$L$138,10,FALSE)*$AW$13</f>
        <v>1.8599999999999999</v>
      </c>
      <c r="T39" s="66">
        <f t="shared" si="53"/>
        <v>2.1947999999999999</v>
      </c>
      <c r="U39" s="7">
        <f>VLOOKUP(A39,'Economic cost per dose'!$A$3:$L$139,11,FALSE)*$AW$13*$AW$10</f>
        <v>0.75047999999999992</v>
      </c>
      <c r="V39" s="7">
        <f>VLOOKUP(A39,'Economic cost per dose'!$A$3:$L$139,12,FALSE)*$AW$13*$AW$10</f>
        <v>5.1117599999999994</v>
      </c>
      <c r="X39" s="59">
        <f t="shared" si="38"/>
        <v>5.1947999999999999</v>
      </c>
      <c r="Y39" s="144">
        <f t="shared" si="39"/>
        <v>3.8855664000000001</v>
      </c>
      <c r="Z39" s="144">
        <f t="shared" si="40"/>
        <v>9.0318767999999992</v>
      </c>
      <c r="AA39" s="59">
        <f t="shared" si="41"/>
        <v>15.794799999999999</v>
      </c>
      <c r="AB39" s="59">
        <f t="shared" si="42"/>
        <v>14.4855664</v>
      </c>
      <c r="AC39" s="59">
        <f t="shared" si="43"/>
        <v>19.631876800000001</v>
      </c>
      <c r="AD39" s="59">
        <f t="shared" si="44"/>
        <v>1.9337521159625788E-2</v>
      </c>
      <c r="AE39" s="60">
        <f t="shared" si="7"/>
        <v>12.467725455852799</v>
      </c>
      <c r="AF39" s="60">
        <f t="shared" si="8"/>
        <v>7.3086666465343999</v>
      </c>
      <c r="AG39" s="60">
        <f t="shared" si="9"/>
        <v>25.795294046591998</v>
      </c>
      <c r="AH39" s="67">
        <f t="shared" si="45"/>
        <v>269.3019014656229</v>
      </c>
      <c r="AI39" s="67">
        <f t="shared" si="46"/>
        <v>241.6837920161515</v>
      </c>
      <c r="AJ39" s="67">
        <f t="shared" si="47"/>
        <v>350.2445285326545</v>
      </c>
      <c r="AK39" s="67">
        <f t="shared" si="12"/>
        <v>1.6587686566285715</v>
      </c>
      <c r="AL39" s="67">
        <f t="shared" si="13"/>
        <v>269.3019014656229</v>
      </c>
      <c r="AM39" s="67">
        <f t="shared" si="33"/>
        <v>24.323361144656641</v>
      </c>
      <c r="AN39" s="67">
        <f t="shared" si="34"/>
        <v>60.597892958887677</v>
      </c>
      <c r="AO39" s="117">
        <f t="shared" si="48"/>
        <v>1.1683771446843925E-3</v>
      </c>
      <c r="AP39" s="117">
        <f t="shared" si="49"/>
        <v>0.75330262594526376</v>
      </c>
      <c r="AQ39" s="117">
        <f t="shared" si="50"/>
        <v>16.271278210643779</v>
      </c>
      <c r="AR39" s="132">
        <f t="shared" si="51"/>
        <v>2.2771918198966723E-3</v>
      </c>
      <c r="AS39" s="132">
        <f t="shared" si="52"/>
        <v>2.86376780832</v>
      </c>
      <c r="AT39" s="150" t="s">
        <v>767</v>
      </c>
      <c r="AU39" s="150"/>
    </row>
    <row r="40" spans="1:47" x14ac:dyDescent="0.2">
      <c r="A40" s="161" t="s">
        <v>110</v>
      </c>
      <c r="B40" s="61" t="s">
        <v>767</v>
      </c>
      <c r="C40" s="70">
        <f>VLOOKUP(A40,'Baseline spending'!$A$2:$C$138,2,FALSE)</f>
        <v>1147595</v>
      </c>
      <c r="D40" s="71">
        <f>VLOOKUP(A40,'Baseline spending'!$A$2:$C$138,3,FALSE)</f>
        <v>2019</v>
      </c>
      <c r="E40" s="104">
        <f>C40*'CPI index'!$E$14/$AZ$1</f>
        <v>1.1612140412544931</v>
      </c>
      <c r="F40" s="140">
        <v>869595</v>
      </c>
      <c r="G40" s="99">
        <f t="shared" si="28"/>
        <v>475201</v>
      </c>
      <c r="H40" s="99">
        <f>VLOOKUP(A40,'Population data_UN'!$A$2:$BK$256,8,FALSE)*1000</f>
        <v>123508</v>
      </c>
      <c r="I40" s="99">
        <f>VLOOKUP($A40,'Population data_UN'!$A$2:$BK$256,10,FALSE)*1000</f>
        <v>394394</v>
      </c>
      <c r="J40" s="99">
        <f>VLOOKUP($A40,'Population data_UN'!$A$2:$BK$256,57,FALSE)*1000</f>
        <v>27005</v>
      </c>
      <c r="K40" s="8">
        <v>0.03</v>
      </c>
      <c r="L40" s="8">
        <v>1.7999999999999999E-2</v>
      </c>
      <c r="M40" s="8">
        <v>6.0999999999999999E-2</v>
      </c>
      <c r="N40" s="64">
        <f t="shared" si="35"/>
        <v>26087.85</v>
      </c>
      <c r="O40" s="64">
        <f t="shared" si="36"/>
        <v>15652.71</v>
      </c>
      <c r="P40" s="64">
        <f t="shared" si="37"/>
        <v>53045.294999999998</v>
      </c>
      <c r="Q40" s="46">
        <f>VLOOKUP(A40,'Health workers'!$A$2:$M$138,13,FALSE)</f>
        <v>745.38894131589643</v>
      </c>
      <c r="R40" s="141">
        <f t="shared" si="32"/>
        <v>1.5685761210853858E-3</v>
      </c>
      <c r="S40" s="66">
        <f>VLOOKUP(A40,'Economic cost per dose'!$A$3:$L$138,10,FALSE)*$AW$13</f>
        <v>5.7</v>
      </c>
      <c r="T40" s="66">
        <f t="shared" si="53"/>
        <v>6.726</v>
      </c>
      <c r="U40" s="7">
        <f>VLOOKUP(A40,'Economic cost per dose'!$A$3:$L$139,11,FALSE)*$AW$13*$AW$10</f>
        <v>2.8178399999999999</v>
      </c>
      <c r="V40" s="7">
        <f>VLOOKUP(A40,'Economic cost per dose'!$A$3:$L$139,12,FALSE)*$AW$13*$AW$10</f>
        <v>13.834319999999998</v>
      </c>
      <c r="X40" s="59">
        <f t="shared" si="38"/>
        <v>9.7259999999999991</v>
      </c>
      <c r="Y40" s="144">
        <f t="shared" si="39"/>
        <v>6.3250511999999999</v>
      </c>
      <c r="Z40" s="144">
        <f t="shared" si="40"/>
        <v>19.324497599999997</v>
      </c>
      <c r="AA40" s="59">
        <f t="shared" si="41"/>
        <v>20.326000000000001</v>
      </c>
      <c r="AB40" s="59">
        <f t="shared" si="42"/>
        <v>16.925051199999999</v>
      </c>
      <c r="AC40" s="59">
        <f t="shared" si="43"/>
        <v>29.924497599999995</v>
      </c>
      <c r="AD40" s="59">
        <f t="shared" si="44"/>
        <v>3.0301551242373822E-2</v>
      </c>
      <c r="AE40" s="60">
        <f t="shared" si="7"/>
        <v>0.57953613156000006</v>
      </c>
      <c r="AF40" s="60">
        <f t="shared" si="8"/>
        <v>0.34772167893599992</v>
      </c>
      <c r="AG40" s="60">
        <f t="shared" si="9"/>
        <v>1.178390134172</v>
      </c>
      <c r="AH40" s="67">
        <f t="shared" si="45"/>
        <v>12.740620799585717</v>
      </c>
      <c r="AI40" s="67">
        <f t="shared" si="46"/>
        <v>10.235612679987074</v>
      </c>
      <c r="AJ40" s="67">
        <f t="shared" si="47"/>
        <v>19.810505069512992</v>
      </c>
      <c r="AK40" s="67">
        <f t="shared" si="12"/>
        <v>0.11631670757142856</v>
      </c>
      <c r="AL40" s="67">
        <f t="shared" si="13"/>
        <v>12.740620799585717</v>
      </c>
      <c r="AM40" s="67">
        <f t="shared" si="33"/>
        <v>1.4496834386605026</v>
      </c>
      <c r="AN40" s="67">
        <f t="shared" si="34"/>
        <v>4.6490421547732792</v>
      </c>
      <c r="AO40" s="117">
        <f t="shared" si="48"/>
        <v>2.6094716534462655E-2</v>
      </c>
      <c r="AP40" s="117">
        <f t="shared" si="49"/>
        <v>0.49907778494816546</v>
      </c>
      <c r="AQ40" s="117">
        <f t="shared" si="50"/>
        <v>10.971810834996152</v>
      </c>
      <c r="AR40" s="132">
        <f t="shared" si="51"/>
        <v>8.497433931001221E-3</v>
      </c>
      <c r="AS40" s="132">
        <f t="shared" si="52"/>
        <v>0.29740148999999999</v>
      </c>
      <c r="AT40" s="150" t="s">
        <v>767</v>
      </c>
      <c r="AU40" s="150"/>
    </row>
    <row r="41" spans="1:47" x14ac:dyDescent="0.2">
      <c r="A41" s="161" t="s">
        <v>112</v>
      </c>
      <c r="B41" s="61" t="s">
        <v>767</v>
      </c>
      <c r="C41" s="70">
        <f>VLOOKUP(A41,'Baseline spending'!$A$2:$C$138,2,FALSE)</f>
        <v>6122124.3811912397</v>
      </c>
      <c r="D41" s="71">
        <f>VLOOKUP(A41,'Baseline spending'!$A$2:$C$138,3,FALSE)</f>
        <v>2019</v>
      </c>
      <c r="E41" s="104">
        <f>C41*'CPI index'!$E$14/$AZ$1</f>
        <v>6.1947784660492093</v>
      </c>
      <c r="F41" s="140">
        <v>5518092</v>
      </c>
      <c r="G41" s="99">
        <f t="shared" si="28"/>
        <v>2884137</v>
      </c>
      <c r="H41" s="99">
        <f>VLOOKUP(A41,'Population data_UN'!$A$2:$BK$256,8,FALSE)*1000</f>
        <v>821959</v>
      </c>
      <c r="I41" s="99">
        <f>VLOOKUP($A41,'Population data_UN'!$A$2:$BK$256,10,FALSE)*1000</f>
        <v>2633955</v>
      </c>
      <c r="J41" s="99">
        <f>VLOOKUP($A41,'Population data_UN'!$A$2:$BK$256,57,FALSE)*1000</f>
        <v>152452</v>
      </c>
      <c r="K41" s="8">
        <v>3.2000000000000001E-2</v>
      </c>
      <c r="L41" s="8">
        <v>1.9E-2</v>
      </c>
      <c r="M41" s="8">
        <v>6.6000000000000003E-2</v>
      </c>
      <c r="N41" s="64">
        <f t="shared" si="35"/>
        <v>176578.94400000002</v>
      </c>
      <c r="O41" s="64">
        <f t="shared" si="36"/>
        <v>104843.74799999999</v>
      </c>
      <c r="P41" s="64">
        <f t="shared" si="37"/>
        <v>364194.07200000004</v>
      </c>
      <c r="Q41" s="46">
        <f>VLOOKUP(A41,'Health workers'!$A$2:$M$138,13,FALSE)</f>
        <v>4729.5564893124892</v>
      </c>
      <c r="R41" s="141">
        <f t="shared" si="32"/>
        <v>1.6398515359403833E-3</v>
      </c>
      <c r="S41" s="66">
        <f>VLOOKUP(A41,'Economic cost per dose'!$A$3:$L$138,10,FALSE)*$AW$13</f>
        <v>2.5319999999999996</v>
      </c>
      <c r="T41" s="66">
        <f t="shared" si="53"/>
        <v>2.9877599999999993</v>
      </c>
      <c r="U41" s="7">
        <f>VLOOKUP(A41,'Economic cost per dose'!$A$3:$L$139,11,FALSE)*$AW$13*$AW$10</f>
        <v>1.09032</v>
      </c>
      <c r="V41" s="7">
        <f>VLOOKUP(A41,'Economic cost per dose'!$A$3:$L$139,12,FALSE)*$AW$13*$AW$10</f>
        <v>6.6976800000000001</v>
      </c>
      <c r="X41" s="59">
        <f t="shared" si="38"/>
        <v>5.9877599999999997</v>
      </c>
      <c r="Y41" s="144">
        <f t="shared" si="39"/>
        <v>4.2865776000000002</v>
      </c>
      <c r="Z41" s="144">
        <f t="shared" si="40"/>
        <v>10.903262399999999</v>
      </c>
      <c r="AA41" s="59">
        <f t="shared" si="41"/>
        <v>16.587759999999999</v>
      </c>
      <c r="AB41" s="59">
        <f t="shared" si="42"/>
        <v>14.886577599999999</v>
      </c>
      <c r="AC41" s="59">
        <f t="shared" si="43"/>
        <v>21.503262400000001</v>
      </c>
      <c r="AD41" s="59">
        <f t="shared" si="44"/>
        <v>0.15690549590231626</v>
      </c>
      <c r="AE41" s="60">
        <f t="shared" si="7"/>
        <v>3.0618478312396804</v>
      </c>
      <c r="AF41" s="60">
        <f t="shared" si="8"/>
        <v>1.8179721497985597</v>
      </c>
      <c r="AG41" s="60">
        <f t="shared" si="9"/>
        <v>6.3150611519318396</v>
      </c>
      <c r="AH41" s="67">
        <f t="shared" si="45"/>
        <v>60.615164045693142</v>
      </c>
      <c r="AI41" s="67">
        <f t="shared" si="46"/>
        <v>53.010177235130506</v>
      </c>
      <c r="AJ41" s="67">
        <f t="shared" si="47"/>
        <v>82.589486681107786</v>
      </c>
      <c r="AK41" s="67">
        <f t="shared" si="12"/>
        <v>0.40426036590171432</v>
      </c>
      <c r="AL41" s="67">
        <f t="shared" si="13"/>
        <v>60.615164045693142</v>
      </c>
      <c r="AM41" s="67">
        <f t="shared" si="33"/>
        <v>5.7536015545610741</v>
      </c>
      <c r="AN41" s="67">
        <f t="shared" si="34"/>
        <v>15.637244904548639</v>
      </c>
      <c r="AO41" s="117">
        <f t="shared" si="48"/>
        <v>2.5328669420907401E-2</v>
      </c>
      <c r="AP41" s="117">
        <f t="shared" si="49"/>
        <v>0.49426268397171735</v>
      </c>
      <c r="AQ41" s="117">
        <f t="shared" si="50"/>
        <v>9.784880020794537</v>
      </c>
      <c r="AR41" s="132">
        <f t="shared" si="51"/>
        <v>2.3950474061878443E-2</v>
      </c>
      <c r="AS41" s="132">
        <f t="shared" si="52"/>
        <v>0.8941957724159999</v>
      </c>
      <c r="AT41" s="150" t="s">
        <v>767</v>
      </c>
      <c r="AU41" s="150"/>
    </row>
    <row r="42" spans="1:47" x14ac:dyDescent="0.2">
      <c r="A42" s="161" t="s">
        <v>118</v>
      </c>
      <c r="B42" s="61" t="s">
        <v>767</v>
      </c>
      <c r="C42" s="70">
        <f>VLOOKUP(A42,'Baseline spending'!$A$2:$C$138,2,FALSE)</f>
        <v>43081946</v>
      </c>
      <c r="D42" s="71">
        <f>VLOOKUP(A42,'Baseline spending'!$A$2:$C$138,3,FALSE)</f>
        <v>2019</v>
      </c>
      <c r="E42" s="104">
        <f>C42*'CPI index'!$E$14/$AZ$1</f>
        <v>43.593219402112979</v>
      </c>
      <c r="F42" s="140">
        <v>26378275</v>
      </c>
      <c r="G42" s="99">
        <f t="shared" si="28"/>
        <v>13646816</v>
      </c>
      <c r="H42" s="99">
        <f>VLOOKUP(A42,'Population data_UN'!$A$2:$BK$256,8,FALSE)*1000</f>
        <v>4131200</v>
      </c>
      <c r="I42" s="99">
        <f>VLOOKUP($A42,'Population data_UN'!$A$2:$BK$256,10,FALSE)*1000</f>
        <v>12731459</v>
      </c>
      <c r="J42" s="99">
        <f>VLOOKUP($A42,'Population data_UN'!$A$2:$BK$256,57,FALSE)*1000</f>
        <v>760375</v>
      </c>
      <c r="K42" s="8">
        <v>0.03</v>
      </c>
      <c r="L42" s="8">
        <v>1.7000000000000001E-2</v>
      </c>
      <c r="M42" s="8">
        <v>6.5000000000000002E-2</v>
      </c>
      <c r="N42" s="64">
        <f t="shared" si="35"/>
        <v>791348.25</v>
      </c>
      <c r="O42" s="64">
        <f t="shared" si="36"/>
        <v>448430.67500000005</v>
      </c>
      <c r="P42" s="64">
        <f t="shared" si="37"/>
        <v>1714587.875</v>
      </c>
      <c r="Q42" s="46">
        <f>VLOOKUP(A42,'Health workers'!$A$2:$M$138,13,FALSE)</f>
        <v>25891.740958556857</v>
      </c>
      <c r="R42" s="141">
        <f t="shared" si="32"/>
        <v>1.8972733975864302E-3</v>
      </c>
      <c r="S42" s="66">
        <f>VLOOKUP(A42,'Economic cost per dose'!$A$3:$L$138,10,FALSE)*$AW$13</f>
        <v>2.1480000000000001</v>
      </c>
      <c r="T42" s="66">
        <f t="shared" si="53"/>
        <v>2.53464</v>
      </c>
      <c r="U42" s="7">
        <f>VLOOKUP(A42,'Economic cost per dose'!$A$3:$L$139,11,FALSE)*$AW$13*$AW$10</f>
        <v>0.9204</v>
      </c>
      <c r="V42" s="7">
        <f>VLOOKUP(A42,'Economic cost per dose'!$A$3:$L$139,12,FALSE)*$AW$13*$AW$10</f>
        <v>5.7631199999999998</v>
      </c>
      <c r="X42" s="59">
        <f t="shared" si="38"/>
        <v>5.5346399999999996</v>
      </c>
      <c r="Y42" s="144">
        <f t="shared" si="39"/>
        <v>4.0860719999999997</v>
      </c>
      <c r="Z42" s="144">
        <f t="shared" si="40"/>
        <v>9.8004815999999995</v>
      </c>
      <c r="AA42" s="59">
        <f t="shared" si="41"/>
        <v>16.134640000000001</v>
      </c>
      <c r="AB42" s="59">
        <f t="shared" si="42"/>
        <v>14.686071999999999</v>
      </c>
      <c r="AC42" s="59">
        <f t="shared" si="43"/>
        <v>20.400481599999999</v>
      </c>
      <c r="AD42" s="59">
        <f t="shared" si="44"/>
        <v>0.83550783867913958</v>
      </c>
      <c r="AE42" s="60">
        <f t="shared" si="7"/>
        <v>13.2111877983744</v>
      </c>
      <c r="AF42" s="60">
        <f t="shared" si="8"/>
        <v>7.4863397524121611</v>
      </c>
      <c r="AG42" s="60">
        <f t="shared" si="9"/>
        <v>28.624240229811203</v>
      </c>
      <c r="AH42" s="67">
        <f t="shared" si="45"/>
        <v>277.22696473038633</v>
      </c>
      <c r="AI42" s="67">
        <f t="shared" si="46"/>
        <v>246.58603624317988</v>
      </c>
      <c r="AJ42" s="67">
        <f t="shared" si="47"/>
        <v>367.46045560092199</v>
      </c>
      <c r="AK42" s="67">
        <f t="shared" si="12"/>
        <v>1.8637208369999998</v>
      </c>
      <c r="AL42" s="67">
        <f t="shared" si="13"/>
        <v>277.22696473038633</v>
      </c>
      <c r="AM42" s="67">
        <f t="shared" si="33"/>
        <v>25.807047681671314</v>
      </c>
      <c r="AN42" s="67">
        <f t="shared" si="34"/>
        <v>66.196078847212249</v>
      </c>
      <c r="AO42" s="117">
        <f t="shared" si="48"/>
        <v>1.9166004487354799E-2</v>
      </c>
      <c r="AP42" s="117">
        <f t="shared" si="49"/>
        <v>0.30305602521602359</v>
      </c>
      <c r="AQ42" s="117">
        <f t="shared" si="50"/>
        <v>6.3594056262095897</v>
      </c>
      <c r="AR42" s="132">
        <f t="shared" si="51"/>
        <v>0.11123091915796027</v>
      </c>
      <c r="AS42" s="132">
        <f t="shared" si="52"/>
        <v>3.3996320820000006</v>
      </c>
      <c r="AT42" s="150" t="s">
        <v>767</v>
      </c>
      <c r="AU42" s="150"/>
    </row>
    <row r="43" spans="1:47" x14ac:dyDescent="0.2">
      <c r="A43" s="161" t="s">
        <v>122</v>
      </c>
      <c r="B43" s="61" t="s">
        <v>767</v>
      </c>
      <c r="C43" s="70">
        <f>VLOOKUP(A43,'Baseline spending'!$A$2:$C$138,2,FALSE)</f>
        <v>2248000</v>
      </c>
      <c r="D43" s="71">
        <f>VLOOKUP(A43,'Baseline spending'!$A$2:$C$138,3,FALSE)</f>
        <v>2019</v>
      </c>
      <c r="E43" s="104">
        <f>C43*'CPI index'!$E$14/$AZ$1</f>
        <v>2.2746780569278364</v>
      </c>
      <c r="F43" s="140">
        <v>988002</v>
      </c>
      <c r="G43" s="99">
        <f t="shared" si="28"/>
        <v>648083</v>
      </c>
      <c r="H43" s="99">
        <f>VLOOKUP(A43,'Population data_UN'!$A$2:$BK$256,8,FALSE)*1000</f>
        <v>99162</v>
      </c>
      <c r="I43" s="99">
        <f>VLOOKUP($A43,'Population data_UN'!$A$2:$BK$256,10,FALSE)*1000</f>
        <v>339919</v>
      </c>
      <c r="J43" s="99">
        <f>VLOOKUP($A43,'Population data_UN'!$A$2:$BK$256,57,FALSE)*1000</f>
        <v>46501</v>
      </c>
      <c r="K43" s="8">
        <v>3.6999999999999998E-2</v>
      </c>
      <c r="L43" s="8">
        <v>2.1999999999999999E-2</v>
      </c>
      <c r="M43" s="8">
        <v>7.4999999999999997E-2</v>
      </c>
      <c r="N43" s="64">
        <f t="shared" si="35"/>
        <v>36556.074000000001</v>
      </c>
      <c r="O43" s="64">
        <f t="shared" si="36"/>
        <v>21736.043999999998</v>
      </c>
      <c r="P43" s="64">
        <f t="shared" si="37"/>
        <v>74100.149999999994</v>
      </c>
      <c r="Q43" s="46">
        <f>VLOOKUP(A43,'Health workers'!$A$2:$M$138,13,FALSE)</f>
        <v>1037.0682344081824</v>
      </c>
      <c r="R43" s="141">
        <f t="shared" si="32"/>
        <v>1.6002089769492217E-3</v>
      </c>
      <c r="S43" s="66">
        <f>VLOOKUP(A43,'Economic cost per dose'!$A$3:$L$138,10,FALSE)*$AW$13</f>
        <v>4.823999999999999</v>
      </c>
      <c r="T43" s="66">
        <f t="shared" si="53"/>
        <v>5.6923199999999987</v>
      </c>
      <c r="U43" s="7">
        <f>VLOOKUP(A43,'Economic cost per dose'!$A$3:$L$139,11,FALSE)*$AW$13*$AW$10</f>
        <v>2.3505599999999998</v>
      </c>
      <c r="V43" s="7">
        <f>VLOOKUP(A43,'Economic cost per dose'!$A$3:$L$139,12,FALSE)*$AW$13*$AW$10</f>
        <v>11.86608</v>
      </c>
      <c r="X43" s="59">
        <f t="shared" si="38"/>
        <v>8.6923199999999987</v>
      </c>
      <c r="Y43" s="144">
        <f t="shared" si="39"/>
        <v>5.7736608</v>
      </c>
      <c r="Z43" s="144">
        <f t="shared" si="40"/>
        <v>17.001974400000002</v>
      </c>
      <c r="AA43" s="59">
        <f t="shared" si="41"/>
        <v>19.292319999999997</v>
      </c>
      <c r="AB43" s="59">
        <f t="shared" si="42"/>
        <v>16.3736608</v>
      </c>
      <c r="AC43" s="59">
        <f t="shared" si="43"/>
        <v>27.6019744</v>
      </c>
      <c r="AD43" s="59">
        <f t="shared" si="44"/>
        <v>4.0014904480075324E-2</v>
      </c>
      <c r="AE43" s="60">
        <f t="shared" si="7"/>
        <v>0.92522382206943976</v>
      </c>
      <c r="AF43" s="60">
        <f t="shared" si="8"/>
        <v>0.55013308339263989</v>
      </c>
      <c r="AG43" s="60">
        <f t="shared" si="9"/>
        <v>1.8754536933839996</v>
      </c>
      <c r="AH43" s="67">
        <f t="shared" si="45"/>
        <v>16.337401396396569</v>
      </c>
      <c r="AI43" s="67">
        <f t="shared" si="46"/>
        <v>13.405524610410492</v>
      </c>
      <c r="AJ43" s="67">
        <f t="shared" si="47"/>
        <v>24.684687312795134</v>
      </c>
      <c r="AK43" s="67">
        <f t="shared" si="12"/>
        <v>0.179003553456</v>
      </c>
      <c r="AL43" s="67">
        <f t="shared" si="13"/>
        <v>16.337401396396569</v>
      </c>
      <c r="AM43" s="67">
        <f t="shared" si="33"/>
        <v>1.7920139033402058</v>
      </c>
      <c r="AN43" s="67">
        <f t="shared" si="34"/>
        <v>5.5608382445728459</v>
      </c>
      <c r="AO43" s="117">
        <f t="shared" si="48"/>
        <v>1.7591458429998291E-2</v>
      </c>
      <c r="AP43" s="117">
        <f t="shared" si="49"/>
        <v>0.40674935041974258</v>
      </c>
      <c r="AQ43" s="117">
        <f t="shared" si="50"/>
        <v>7.1822917298730813</v>
      </c>
      <c r="AR43" s="132">
        <f t="shared" si="51"/>
        <v>1.0005634325570141E-2</v>
      </c>
      <c r="AS43" s="132">
        <f t="shared" si="52"/>
        <v>0.35269300195199993</v>
      </c>
      <c r="AT43" s="150" t="s">
        <v>767</v>
      </c>
      <c r="AU43" s="150"/>
    </row>
    <row r="44" spans="1:47" x14ac:dyDescent="0.2">
      <c r="A44" s="161" t="s">
        <v>130</v>
      </c>
      <c r="B44" s="61" t="s">
        <v>767</v>
      </c>
      <c r="C44" s="70">
        <f>VLOOKUP(A44,'Baseline spending'!$A$2:$C$138,2,FALSE)</f>
        <v>35990372</v>
      </c>
      <c r="D44" s="71">
        <f>VLOOKUP(A44,'Baseline spending'!$A$2:$C$138,3,FALSE)</f>
        <v>2017</v>
      </c>
      <c r="E44" s="104">
        <f>C44*'CPI index'!$E$12/$AZ$1</f>
        <v>37.982968844043725</v>
      </c>
      <c r="F44" s="140">
        <v>102334403</v>
      </c>
      <c r="G44" s="99">
        <f t="shared" si="28"/>
        <v>62345922</v>
      </c>
      <c r="H44" s="99">
        <f>VLOOKUP(A44,'Population data_UN'!$A$2:$BK$256,8,FALSE)*1000</f>
        <v>12697212</v>
      </c>
      <c r="I44" s="99">
        <f>VLOOKUP($A44,'Population data_UN'!$A$2:$BK$256,10,FALSE)*1000</f>
        <v>39988481</v>
      </c>
      <c r="J44" s="99">
        <f>VLOOKUP($A44,'Population data_UN'!$A$2:$BK$256,57,FALSE)*1000</f>
        <v>5456144</v>
      </c>
      <c r="K44" s="8">
        <v>4.1000000000000002E-2</v>
      </c>
      <c r="L44" s="8">
        <v>2.4E-2</v>
      </c>
      <c r="M44" s="8">
        <v>8.7999999999999995E-2</v>
      </c>
      <c r="N44" s="64">
        <f t="shared" si="35"/>
        <v>4195710.523</v>
      </c>
      <c r="O44" s="64">
        <f t="shared" si="36"/>
        <v>2456025.6720000003</v>
      </c>
      <c r="P44" s="64">
        <f t="shared" si="37"/>
        <v>9005427.4639999997</v>
      </c>
      <c r="Q44" s="46">
        <f>VLOOKUP(A44,'Health workers'!$A$2:$M$138,13,FALSE)</f>
        <v>408396.55904581258</v>
      </c>
      <c r="R44" s="141">
        <f t="shared" si="32"/>
        <v>6.5504935358211974E-3</v>
      </c>
      <c r="S44" s="66">
        <f>VLOOKUP(A44,'Economic cost per dose'!$A$3:$L$138,10,FALSE)*$AW$13</f>
        <v>2.6999999999999997</v>
      </c>
      <c r="T44" s="66">
        <f t="shared" si="53"/>
        <v>3.1859999999999995</v>
      </c>
      <c r="U44" s="7">
        <f>VLOOKUP(A44,'Economic cost per dose'!$A$3:$L$139,11,FALSE)*$AW$13*$AW$10</f>
        <v>1.1186399999999999</v>
      </c>
      <c r="V44" s="7">
        <f>VLOOKUP(A44,'Economic cost per dose'!$A$3:$L$139,12,FALSE)*$AW$13*$AW$10</f>
        <v>7.2074399999999992</v>
      </c>
      <c r="X44" s="59">
        <f t="shared" si="38"/>
        <v>6.1859999999999999</v>
      </c>
      <c r="Y44" s="144">
        <f t="shared" si="39"/>
        <v>4.3199951999999993</v>
      </c>
      <c r="Z44" s="144">
        <f t="shared" si="40"/>
        <v>11.504779199999998</v>
      </c>
      <c r="AA44" s="59">
        <f t="shared" si="41"/>
        <v>16.785999999999998</v>
      </c>
      <c r="AB44" s="59">
        <f t="shared" si="42"/>
        <v>14.919995199999999</v>
      </c>
      <c r="AC44" s="59">
        <f t="shared" si="43"/>
        <v>22.104779199999996</v>
      </c>
      <c r="AD44" s="59">
        <f t="shared" si="44"/>
        <v>13.710689280286017</v>
      </c>
      <c r="AE44" s="60">
        <f t="shared" si="7"/>
        <v>85.816169028744</v>
      </c>
      <c r="AF44" s="60">
        <f t="shared" si="8"/>
        <v>50.233855041215996</v>
      </c>
      <c r="AG44" s="60">
        <f t="shared" si="9"/>
        <v>184.19080181779196</v>
      </c>
      <c r="AH44" s="67">
        <f t="shared" si="45"/>
        <v>1329.4653313840283</v>
      </c>
      <c r="AI44" s="67">
        <f t="shared" si="46"/>
        <v>1149.141757329769</v>
      </c>
      <c r="AJ44" s="67">
        <f t="shared" si="47"/>
        <v>1843.451830748583</v>
      </c>
      <c r="AK44" s="67">
        <f t="shared" si="12"/>
        <v>14.947184432914286</v>
      </c>
      <c r="AL44" s="67">
        <f t="shared" si="13"/>
        <v>1329.4653313840283</v>
      </c>
      <c r="AM44" s="67">
        <f t="shared" si="33"/>
        <v>125.45372826743576</v>
      </c>
      <c r="AN44" s="67">
        <f t="shared" si="34"/>
        <v>357.45079880447298</v>
      </c>
      <c r="AO44" s="117">
        <f t="shared" si="48"/>
        <v>0.36096939490384383</v>
      </c>
      <c r="AP44" s="117">
        <f t="shared" si="49"/>
        <v>2.2593328441781666</v>
      </c>
      <c r="AQ44" s="117">
        <f t="shared" si="50"/>
        <v>35.001617089036671</v>
      </c>
      <c r="AR44" s="132">
        <f t="shared" si="51"/>
        <v>2.2053414188473877</v>
      </c>
      <c r="AS44" s="132">
        <f t="shared" si="52"/>
        <v>22.656836824199996</v>
      </c>
      <c r="AT44" s="150" t="s">
        <v>767</v>
      </c>
      <c r="AU44" s="150"/>
    </row>
    <row r="45" spans="1:47" x14ac:dyDescent="0.2">
      <c r="A45" s="161" t="s">
        <v>132</v>
      </c>
      <c r="B45" s="61" t="s">
        <v>767</v>
      </c>
      <c r="C45" s="70">
        <f>VLOOKUP(A45,'Baseline spending'!$A$2:$C$138,2,FALSE)</f>
        <v>15062427</v>
      </c>
      <c r="D45" s="71">
        <f>VLOOKUP(A45,'Baseline spending'!$A$2:$C$138,3,FALSE)</f>
        <v>2019</v>
      </c>
      <c r="E45" s="104">
        <f>C45*'CPI index'!$E$14/$AZ$1</f>
        <v>15.241179795808444</v>
      </c>
      <c r="F45" s="140">
        <v>6486201</v>
      </c>
      <c r="G45" s="99">
        <f t="shared" si="28"/>
        <v>4413799</v>
      </c>
      <c r="H45" s="99">
        <f>VLOOKUP(A45,'Population data_UN'!$A$2:$BK$256,8,FALSE)*1000</f>
        <v>576216</v>
      </c>
      <c r="I45" s="99">
        <f>VLOOKUP($A45,'Population data_UN'!$A$2:$BK$256,10,FALSE)*1000</f>
        <v>2072402</v>
      </c>
      <c r="J45" s="99">
        <f>VLOOKUP($A45,'Population data_UN'!$A$2:$BK$256,57,FALSE)*1000</f>
        <v>561119</v>
      </c>
      <c r="K45" s="8">
        <v>3.9E-2</v>
      </c>
      <c r="L45" s="8">
        <v>2.3E-2</v>
      </c>
      <c r="M45" s="8">
        <v>8.5000000000000006E-2</v>
      </c>
      <c r="N45" s="64">
        <f t="shared" si="35"/>
        <v>252961.83900000001</v>
      </c>
      <c r="O45" s="64">
        <f t="shared" si="36"/>
        <v>149182.62299999999</v>
      </c>
      <c r="P45" s="64">
        <f t="shared" si="37"/>
        <v>551327.08500000008</v>
      </c>
      <c r="Q45" s="46">
        <f>VLOOKUP(A45,'Health workers'!$A$2:$M$138,13,FALSE)</f>
        <v>36411.108802285875</v>
      </c>
      <c r="R45" s="141">
        <f t="shared" si="32"/>
        <v>8.2493808173607075E-3</v>
      </c>
      <c r="S45" s="66">
        <f>VLOOKUP(A45,'Economic cost per dose'!$A$3:$L$138,10,FALSE)*$AW$13</f>
        <v>3.4319999999999999</v>
      </c>
      <c r="T45" s="66">
        <f t="shared" si="53"/>
        <v>4.04976</v>
      </c>
      <c r="U45" s="7">
        <f>VLOOKUP(A45,'Economic cost per dose'!$A$3:$L$139,11,FALSE)*$AW$13*$AW$10</f>
        <v>1.52928</v>
      </c>
      <c r="V45" s="7">
        <f>VLOOKUP(A45,'Economic cost per dose'!$A$3:$L$139,12,FALSE)*$AW$13*$AW$10</f>
        <v>9.019919999999999</v>
      </c>
      <c r="X45" s="59">
        <f t="shared" si="38"/>
        <v>7.04976</v>
      </c>
      <c r="Y45" s="144">
        <f t="shared" si="39"/>
        <v>4.8045504000000001</v>
      </c>
      <c r="Z45" s="144">
        <f t="shared" si="40"/>
        <v>13.643505599999997</v>
      </c>
      <c r="AA45" s="59">
        <f t="shared" si="41"/>
        <v>17.649760000000001</v>
      </c>
      <c r="AB45" s="59">
        <f t="shared" si="42"/>
        <v>15.4045504</v>
      </c>
      <c r="AC45" s="59">
        <f t="shared" si="43"/>
        <v>24.243505599999999</v>
      </c>
      <c r="AD45" s="59">
        <f t="shared" si="44"/>
        <v>1.2852946633884663</v>
      </c>
      <c r="AE45" s="60">
        <f t="shared" si="7"/>
        <v>6.0763944569827197</v>
      </c>
      <c r="AF45" s="60">
        <f t="shared" si="8"/>
        <v>3.5835146797590398</v>
      </c>
      <c r="AG45" s="60">
        <f t="shared" si="9"/>
        <v>13.243423816500801</v>
      </c>
      <c r="AH45" s="67">
        <f t="shared" si="45"/>
        <v>100.02923061784344</v>
      </c>
      <c r="AI45" s="67">
        <f t="shared" si="46"/>
        <v>84.668879592574299</v>
      </c>
      <c r="AJ45" s="67">
        <f t="shared" si="47"/>
        <v>145.13960560792174</v>
      </c>
      <c r="AK45" s="67">
        <f t="shared" si="12"/>
        <v>1.7518340389234288</v>
      </c>
      <c r="AL45" s="67">
        <f t="shared" si="13"/>
        <v>100.02923061784344</v>
      </c>
      <c r="AM45" s="67">
        <f t="shared" si="33"/>
        <v>9.9892215199331673</v>
      </c>
      <c r="AN45" s="67">
        <f t="shared" si="34"/>
        <v>30.194936265981461</v>
      </c>
      <c r="AO45" s="117">
        <f t="shared" si="48"/>
        <v>8.4330391781215125E-2</v>
      </c>
      <c r="AP45" s="117">
        <f t="shared" si="49"/>
        <v>0.39868268325617551</v>
      </c>
      <c r="AQ45" s="117">
        <f t="shared" si="50"/>
        <v>6.5630897317642694</v>
      </c>
      <c r="AR45" s="132">
        <f t="shared" si="51"/>
        <v>0.24992585081889024</v>
      </c>
      <c r="AS45" s="132">
        <f t="shared" si="52"/>
        <v>1.7363300628959999</v>
      </c>
      <c r="AT45" s="150" t="s">
        <v>767</v>
      </c>
      <c r="AU45" s="150"/>
    </row>
    <row r="46" spans="1:47" x14ac:dyDescent="0.2">
      <c r="A46" s="161" t="s">
        <v>595</v>
      </c>
      <c r="B46" s="61" t="s">
        <v>767</v>
      </c>
      <c r="C46" s="70">
        <f>VLOOKUP(A46,'Baseline spending'!$A$2:$C$138,2,FALSE)</f>
        <v>3804627.0347005399</v>
      </c>
      <c r="D46" s="71">
        <f>VLOOKUP(A46,'Baseline spending'!$A$2:$C$138,3,FALSE)</f>
        <v>2019</v>
      </c>
      <c r="E46" s="104">
        <f>C46*'CPI index'!$E$14/$AZ$1</f>
        <v>3.8497783054393859</v>
      </c>
      <c r="F46" s="140">
        <v>1160164</v>
      </c>
      <c r="G46" s="99">
        <f t="shared" si="28"/>
        <v>645906</v>
      </c>
      <c r="H46" s="99">
        <f>VLOOKUP(A46,'Population data_UN'!$A$2:$BK$256,8,FALSE)*1000</f>
        <v>143677</v>
      </c>
      <c r="I46" s="99">
        <f>VLOOKUP($A46,'Population data_UN'!$A$2:$BK$256,10,FALSE)*1000</f>
        <v>514258.00000000006</v>
      </c>
      <c r="J46" s="99">
        <f>VLOOKUP($A46,'Population data_UN'!$A$2:$BK$256,57,FALSE)*1000</f>
        <v>46555</v>
      </c>
      <c r="K46" s="8">
        <v>4.5999999999999999E-2</v>
      </c>
      <c r="L46" s="133">
        <v>2.8000000000000001E-2</v>
      </c>
      <c r="M46" s="8">
        <v>9.5000000000000001E-2</v>
      </c>
      <c r="N46" s="64">
        <f t="shared" si="35"/>
        <v>53367.544000000002</v>
      </c>
      <c r="O46" s="64">
        <f t="shared" si="36"/>
        <v>32484.592000000001</v>
      </c>
      <c r="P46" s="64">
        <f t="shared" si="37"/>
        <v>110215.58</v>
      </c>
      <c r="Q46" s="46">
        <f>VLOOKUP(A46,'Health workers'!$A$2:$M$138,13,FALSE)</f>
        <v>4301.9687680634397</v>
      </c>
      <c r="R46" s="141">
        <f t="shared" si="32"/>
        <v>6.6603635328723373E-3</v>
      </c>
      <c r="S46" s="167">
        <f>VLOOKUP(A46,'Economic cost per dose'!$A$3:$L$139,10,FALSE)*$AW$13</f>
        <v>6.8159999999999998</v>
      </c>
      <c r="T46" s="66">
        <f t="shared" si="53"/>
        <v>8.0428800000000003</v>
      </c>
      <c r="U46" s="7">
        <f>VLOOKUP(A46,'Economic cost per dose'!$A$3:$L$139,11,FALSE)*$AW$13*$AW$10</f>
        <v>3.4550399999999999</v>
      </c>
      <c r="V46" s="7">
        <f>VLOOKUP(A46,'Economic cost per dose'!$A$3:$L$139,12,FALSE)*$AW$13*$AW$10</f>
        <v>16.397279999999999</v>
      </c>
      <c r="X46" s="59">
        <f t="shared" si="38"/>
        <v>11.04288</v>
      </c>
      <c r="Y46" s="144">
        <f t="shared" si="39"/>
        <v>7.0769471999999993</v>
      </c>
      <c r="Z46" s="144">
        <f t="shared" si="40"/>
        <v>22.348790399999999</v>
      </c>
      <c r="AA46" s="59">
        <f t="shared" si="41"/>
        <v>21.642879999999998</v>
      </c>
      <c r="AB46" s="59">
        <f t="shared" si="42"/>
        <v>17.676947200000001</v>
      </c>
      <c r="AC46" s="59">
        <f t="shared" si="43"/>
        <v>32.9487904</v>
      </c>
      <c r="AD46" s="59">
        <f t="shared" si="44"/>
        <v>0.1862139876218897</v>
      </c>
      <c r="AE46" s="60">
        <f>((K46*G46)*X46*$AW$6)/$AZ$1</f>
        <v>0.65620494533375995</v>
      </c>
      <c r="AF46" s="60">
        <f t="shared" ref="AF46:AF77" si="54">((L46*$G46)*$AA46*$AW$6)/$AZ$1</f>
        <v>0.78283889875967982</v>
      </c>
      <c r="AG46" s="60">
        <f>((M46*$G46)*$X46*$AW$6)/$AZ$1</f>
        <v>1.3552058653632</v>
      </c>
      <c r="AH46" s="67">
        <f t="shared" si="45"/>
        <v>18.635795067812573</v>
      </c>
      <c r="AI46" s="67">
        <f t="shared" si="46"/>
        <v>14.665284391581533</v>
      </c>
      <c r="AJ46" s="67">
        <f t="shared" si="47"/>
        <v>29.954755880187296</v>
      </c>
      <c r="AK46" s="67"/>
      <c r="AL46" s="67"/>
      <c r="AM46" s="67"/>
      <c r="AN46" s="67"/>
      <c r="AO46" s="117">
        <f t="shared" si="48"/>
        <v>4.8370054805178343E-2</v>
      </c>
      <c r="AP46" s="117">
        <f t="shared" si="49"/>
        <v>0.17045265811971619</v>
      </c>
      <c r="AQ46" s="117">
        <f t="shared" si="50"/>
        <v>4.8407449960123401</v>
      </c>
      <c r="AR46" s="132">
        <f t="shared" si="51"/>
        <v>5.8644438246240813E-2</v>
      </c>
      <c r="AS46" s="132">
        <f t="shared" si="52"/>
        <v>0.72750635980800005</v>
      </c>
      <c r="AT46" s="150" t="s">
        <v>768</v>
      </c>
      <c r="AU46" s="150"/>
    </row>
    <row r="47" spans="1:47" x14ac:dyDescent="0.2">
      <c r="A47" s="161" t="s">
        <v>147</v>
      </c>
      <c r="B47" s="61" t="s">
        <v>767</v>
      </c>
      <c r="C47" s="70">
        <f>VLOOKUP(A47,'Baseline spending'!$A$2:$C$138,2,FALSE)</f>
        <v>38701331</v>
      </c>
      <c r="D47" s="71">
        <f>VLOOKUP(A47,'Baseline spending'!$A$2:$C$138,3,FALSE)</f>
        <v>2019</v>
      </c>
      <c r="E47" s="104">
        <f>C47*'CPI index'!$E$14/$AZ$1</f>
        <v>39.160617615480895</v>
      </c>
      <c r="F47" s="140">
        <v>31072945</v>
      </c>
      <c r="G47" s="99">
        <f t="shared" si="28"/>
        <v>17617793</v>
      </c>
      <c r="H47" s="99">
        <f>VLOOKUP(A47,'Population data_UN'!$A$2:$BK$256,8,FALSE)*1000</f>
        <v>4169435.9999999995</v>
      </c>
      <c r="I47" s="99">
        <f>VLOOKUP($A47,'Population data_UN'!$A$2:$BK$256,10,FALSE)*1000</f>
        <v>13455152</v>
      </c>
      <c r="J47" s="99">
        <f>VLOOKUP($A47,'Population data_UN'!$A$2:$BK$256,57,FALSE)*1000</f>
        <v>975803</v>
      </c>
      <c r="K47" s="8">
        <v>3.1E-2</v>
      </c>
      <c r="L47" s="8">
        <v>1.7999999999999999E-2</v>
      </c>
      <c r="M47" s="8">
        <v>6.9000000000000006E-2</v>
      </c>
      <c r="N47" s="64">
        <f t="shared" si="35"/>
        <v>963261.29500000004</v>
      </c>
      <c r="O47" s="64">
        <f t="shared" si="36"/>
        <v>559313.01</v>
      </c>
      <c r="P47" s="64">
        <f t="shared" si="37"/>
        <v>2144033.2050000001</v>
      </c>
      <c r="Q47" s="46">
        <f>VLOOKUP(A47,'Health workers'!$A$2:$M$138,13,FALSE)</f>
        <v>98101.683470492862</v>
      </c>
      <c r="R47" s="141">
        <f t="shared" si="32"/>
        <v>5.5683298964003527E-3</v>
      </c>
      <c r="S47" s="66">
        <f>VLOOKUP(A47,'Economic cost per dose'!$A$3:$L$138,10,FALSE)*$AW$13</f>
        <v>3.6479999999999997</v>
      </c>
      <c r="T47" s="66">
        <f t="shared" si="53"/>
        <v>4.3046399999999991</v>
      </c>
      <c r="U47" s="7">
        <f>VLOOKUP(A47,'Economic cost per dose'!$A$3:$L$139,11,FALSE)*$AW$13*$AW$10</f>
        <v>1.2744</v>
      </c>
      <c r="V47" s="7">
        <f>VLOOKUP(A47,'Economic cost per dose'!$A$3:$L$139,12,FALSE)*$AW$13*$AW$10</f>
        <v>11.243040000000001</v>
      </c>
      <c r="X47" s="59">
        <f t="shared" si="38"/>
        <v>7.3046399999999991</v>
      </c>
      <c r="Y47" s="144">
        <f t="shared" si="39"/>
        <v>4.5037919999999998</v>
      </c>
      <c r="Z47" s="144">
        <f t="shared" si="40"/>
        <v>16.2667872</v>
      </c>
      <c r="AA47" s="59">
        <f t="shared" si="41"/>
        <v>17.904640000000001</v>
      </c>
      <c r="AB47" s="59">
        <f t="shared" si="42"/>
        <v>15.103791999999999</v>
      </c>
      <c r="AC47" s="59">
        <f t="shared" si="43"/>
        <v>26.866787199999997</v>
      </c>
      <c r="AD47" s="59">
        <f t="shared" si="44"/>
        <v>3.5129506518662508</v>
      </c>
      <c r="AE47" s="60">
        <f t="shared" ref="AE47:AE78" si="55">((K47*$G47)*$AA47*$AW$6)/$AZ$1</f>
        <v>19.557294958090239</v>
      </c>
      <c r="AF47" s="60">
        <f t="shared" si="54"/>
        <v>11.355848685342719</v>
      </c>
      <c r="AG47" s="60">
        <f t="shared" ref="AG47:AG78" si="56">((M47*$G47)*$AA47*$AW$6)/$AZ$1</f>
        <v>43.530753293813767</v>
      </c>
      <c r="AH47" s="67">
        <f t="shared" si="45"/>
        <v>406.22941995511314</v>
      </c>
      <c r="AI47" s="67">
        <f t="shared" si="46"/>
        <v>329.74504150799402</v>
      </c>
      <c r="AJ47" s="67">
        <f t="shared" si="47"/>
        <v>650.9639639730641</v>
      </c>
      <c r="AK47" s="67">
        <f t="shared" ref="AK47:AK77" si="57">(J47*$AW$4*$X47)*$AW$6/$AZ$1</f>
        <v>3.1566368343360001</v>
      </c>
      <c r="AL47" s="67">
        <f t="shared" ref="AL47:AL77" si="58">(($G47*$X47*$AW$6*$AW$4)+($G47*$AA47*$AW$6*$AW$5))/$AZ$1</f>
        <v>406.22941995511314</v>
      </c>
      <c r="AM47" s="67">
        <f t="shared" ref="AM47:AM77" si="59">($G47*$AW$4*(($U47*$AW$11)+$AW$7)*$AW$6/$AZ$1)</f>
        <v>37.127946368253944</v>
      </c>
      <c r="AN47" s="67">
        <f t="shared" ref="AN47:AN77" si="60">($G47*$AW$4*(($V47*$AW$11)+$AW$7)*$AW$6/$AZ$1)</f>
        <v>144.46017711929431</v>
      </c>
      <c r="AO47" s="117">
        <f t="shared" si="48"/>
        <v>8.9706211642523181E-2</v>
      </c>
      <c r="AP47" s="117">
        <f t="shared" si="49"/>
        <v>0.49941232158603366</v>
      </c>
      <c r="AQ47" s="117">
        <f t="shared" si="50"/>
        <v>10.373417088154488</v>
      </c>
      <c r="AR47" s="132">
        <f t="shared" si="51"/>
        <v>0.71574988260071581</v>
      </c>
      <c r="AS47" s="132">
        <f t="shared" si="52"/>
        <v>7.0279544083199994</v>
      </c>
      <c r="AT47" s="150" t="s">
        <v>767</v>
      </c>
      <c r="AU47" s="150"/>
    </row>
    <row r="48" spans="1:47" x14ac:dyDescent="0.2">
      <c r="A48" s="161" t="s">
        <v>159</v>
      </c>
      <c r="B48" s="61" t="s">
        <v>767</v>
      </c>
      <c r="C48" s="70">
        <f>VLOOKUP(A48,'Baseline spending'!$A$2:$C$138,2,FALSE)</f>
        <v>18031909.239999998</v>
      </c>
      <c r="D48" s="71">
        <f>VLOOKUP(A48,'Baseline spending'!$A$2:$C$138,3,FALSE)</f>
        <v>2019</v>
      </c>
      <c r="E48" s="104">
        <f>C48*'CPI index'!$E$14/$AZ$1</f>
        <v>18.245902256557962</v>
      </c>
      <c r="F48" s="140">
        <v>9904608</v>
      </c>
      <c r="G48" s="99">
        <f t="shared" si="28"/>
        <v>6250655</v>
      </c>
      <c r="H48" s="99">
        <f>VLOOKUP(A48,'Population data_UN'!$A$2:$BK$256,8,FALSE)*1000</f>
        <v>1017017</v>
      </c>
      <c r="I48" s="99">
        <f>VLOOKUP($A48,'Population data_UN'!$A$2:$BK$256,10,FALSE)*1000</f>
        <v>3653953</v>
      </c>
      <c r="J48" s="99">
        <f>VLOOKUP($A48,'Population data_UN'!$A$2:$BK$256,57,FALSE)*1000</f>
        <v>492574</v>
      </c>
      <c r="K48" s="8">
        <v>2.9000000000000001E-2</v>
      </c>
      <c r="L48" s="8">
        <v>1.7000000000000001E-2</v>
      </c>
      <c r="M48" s="8">
        <v>0.06</v>
      </c>
      <c r="N48" s="64">
        <f t="shared" si="35"/>
        <v>287233.63200000004</v>
      </c>
      <c r="O48" s="64">
        <f t="shared" si="36"/>
        <v>168378.33600000001</v>
      </c>
      <c r="P48" s="64">
        <f t="shared" si="37"/>
        <v>594276.48</v>
      </c>
      <c r="Q48" s="46">
        <f>VLOOKUP(A48,'Health workers'!$A$2:$M$138,13,FALSE)</f>
        <v>16939.974779594362</v>
      </c>
      <c r="R48" s="141">
        <f t="shared" si="32"/>
        <v>2.7101119450032617E-3</v>
      </c>
      <c r="S48" s="66">
        <f>VLOOKUP(A48,'Economic cost per dose'!$A$3:$L$138,10,FALSE)*$AW$13</f>
        <v>3.6959999999999997</v>
      </c>
      <c r="T48" s="66">
        <f t="shared" si="53"/>
        <v>4.3612799999999998</v>
      </c>
      <c r="U48" s="7">
        <f>VLOOKUP(A48,'Economic cost per dose'!$A$3:$L$139,11,FALSE)*$AW$13*$AW$10</f>
        <v>1.8549599999999999</v>
      </c>
      <c r="V48" s="7">
        <f>VLOOKUP(A48,'Economic cost per dose'!$A$3:$L$139,12,FALSE)*$AW$13*$AW$10</f>
        <v>8.9066399999999994</v>
      </c>
      <c r="X48" s="59">
        <f t="shared" si="38"/>
        <v>7.3612799999999998</v>
      </c>
      <c r="Y48" s="144">
        <f t="shared" si="39"/>
        <v>5.1888527999999994</v>
      </c>
      <c r="Z48" s="144">
        <f t="shared" si="40"/>
        <v>13.509835199999999</v>
      </c>
      <c r="AA48" s="59">
        <f t="shared" si="41"/>
        <v>17.961279999999999</v>
      </c>
      <c r="AB48" s="59">
        <f t="shared" si="42"/>
        <v>15.788852799999999</v>
      </c>
      <c r="AC48" s="59">
        <f t="shared" si="43"/>
        <v>24.109835199999999</v>
      </c>
      <c r="AD48" s="59">
        <f t="shared" si="44"/>
        <v>0.60852726041846528</v>
      </c>
      <c r="AE48" s="60">
        <f t="shared" si="55"/>
        <v>6.5116463490271999</v>
      </c>
      <c r="AF48" s="60">
        <f t="shared" si="54"/>
        <v>3.8171719977056</v>
      </c>
      <c r="AG48" s="60">
        <f t="shared" si="56"/>
        <v>13.472371756607998</v>
      </c>
      <c r="AH48" s="67">
        <f t="shared" si="45"/>
        <v>144.67577471809142</v>
      </c>
      <c r="AI48" s="67">
        <f t="shared" si="46"/>
        <v>123.62818066137663</v>
      </c>
      <c r="AJ48" s="67">
        <f t="shared" si="47"/>
        <v>204.24614553875824</v>
      </c>
      <c r="AK48" s="67">
        <f t="shared" si="57"/>
        <v>1.6057889882331431</v>
      </c>
      <c r="AL48" s="67">
        <f t="shared" si="58"/>
        <v>144.67577471809142</v>
      </c>
      <c r="AM48" s="67">
        <f t="shared" si="59"/>
        <v>15.390468894980915</v>
      </c>
      <c r="AN48" s="67">
        <f t="shared" si="60"/>
        <v>42.328190815268229</v>
      </c>
      <c r="AO48" s="117">
        <f t="shared" si="48"/>
        <v>3.3351448005249931E-2</v>
      </c>
      <c r="AP48" s="117">
        <f t="shared" si="49"/>
        <v>0.35688267192633771</v>
      </c>
      <c r="AQ48" s="117">
        <f t="shared" si="50"/>
        <v>7.9292200891897195</v>
      </c>
      <c r="AR48" s="132">
        <f t="shared" si="51"/>
        <v>0.1252202935707615</v>
      </c>
      <c r="AS48" s="132">
        <f t="shared" si="52"/>
        <v>2.1232310077440002</v>
      </c>
      <c r="AT48" s="150" t="s">
        <v>767</v>
      </c>
      <c r="AU48" s="150"/>
    </row>
    <row r="49" spans="1:47" x14ac:dyDescent="0.2">
      <c r="A49" s="161" t="s">
        <v>161</v>
      </c>
      <c r="B49" s="61" t="s">
        <v>767</v>
      </c>
      <c r="C49" s="70">
        <f>VLOOKUP(A49,'Baseline spending'!$A$2:$C$138,2,FALSE)</f>
        <v>289278635</v>
      </c>
      <c r="D49" s="71">
        <f>VLOOKUP(A49,'Baseline spending'!$A$2:$C$138,3,FALSE)</f>
        <v>2019</v>
      </c>
      <c r="E49" s="104">
        <f>C49*'CPI index'!$E$14/$AZ$1</f>
        <v>292.7116385109149</v>
      </c>
      <c r="F49" s="140">
        <v>1380004385</v>
      </c>
      <c r="G49" s="99">
        <f t="shared" si="28"/>
        <v>943061002</v>
      </c>
      <c r="H49" s="99">
        <f>VLOOKUP(A49,'Population data_UN'!$A$2:$BK$256,8,FALSE)*1000</f>
        <v>116879507</v>
      </c>
      <c r="I49" s="99">
        <f>VLOOKUP($A49,'Population data_UN'!$A$2:$BK$256,10,FALSE)*1000</f>
        <v>436943383</v>
      </c>
      <c r="J49" s="99">
        <f>VLOOKUP($A49,'Population data_UN'!$A$2:$BK$256,57,FALSE)*1000</f>
        <v>90719952</v>
      </c>
      <c r="K49" s="8">
        <v>0.04</v>
      </c>
      <c r="L49" s="8">
        <v>2.3E-2</v>
      </c>
      <c r="M49" s="8">
        <v>8.5000000000000006E-2</v>
      </c>
      <c r="N49" s="64">
        <f t="shared" si="35"/>
        <v>55200175.399999999</v>
      </c>
      <c r="O49" s="64">
        <f t="shared" si="36"/>
        <v>31740100.855</v>
      </c>
      <c r="P49" s="64">
        <f t="shared" si="37"/>
        <v>117300372.72500001</v>
      </c>
      <c r="Q49" s="46">
        <f>VLOOKUP(A49,'Health workers'!$A$2:$M$138,13,FALSE)</f>
        <v>4336889.9371761195</v>
      </c>
      <c r="R49" s="141">
        <f t="shared" si="32"/>
        <v>4.5987374390189439E-3</v>
      </c>
      <c r="S49" s="66">
        <f>VLOOKUP(A49,'Economic cost per dose'!$A$3:$L$138,10,FALSE)*$AW$13</f>
        <v>1.26</v>
      </c>
      <c r="T49" s="66">
        <f t="shared" si="53"/>
        <v>1.4867999999999999</v>
      </c>
      <c r="U49" s="7">
        <f>VLOOKUP(A49,'Economic cost per dose'!$A$3:$L$139,11,FALSE)*$AW$13*$AW$10</f>
        <v>0.35399999999999998</v>
      </c>
      <c r="V49" s="7">
        <f>VLOOKUP(A49,'Economic cost per dose'!$A$3:$L$139,12,FALSE)*$AW$13*$AW$10</f>
        <v>4.1913599999999995</v>
      </c>
      <c r="X49" s="59">
        <f t="shared" si="38"/>
        <v>4.4867999999999997</v>
      </c>
      <c r="Y49" s="144">
        <f t="shared" si="39"/>
        <v>3.4177200000000001</v>
      </c>
      <c r="Z49" s="144">
        <f t="shared" si="40"/>
        <v>7.9458047999999994</v>
      </c>
      <c r="AA49" s="59">
        <f t="shared" si="41"/>
        <v>15.0868</v>
      </c>
      <c r="AB49" s="59">
        <f t="shared" si="42"/>
        <v>14.017719999999999</v>
      </c>
      <c r="AC49" s="59">
        <f t="shared" si="43"/>
        <v>18.545804799999999</v>
      </c>
      <c r="AD49" s="59">
        <f t="shared" si="44"/>
        <v>130.85958220837736</v>
      </c>
      <c r="AE49" s="60">
        <f t="shared" si="55"/>
        <v>1138.2218179978879</v>
      </c>
      <c r="AF49" s="60">
        <f t="shared" si="54"/>
        <v>654.47754534878561</v>
      </c>
      <c r="AG49" s="60">
        <f t="shared" si="56"/>
        <v>2418.7213632455118</v>
      </c>
      <c r="AH49" s="67">
        <f t="shared" si="45"/>
        <v>17626.049934320512</v>
      </c>
      <c r="AI49" s="67">
        <f t="shared" si="46"/>
        <v>16063.328067492359</v>
      </c>
      <c r="AJ49" s="67">
        <f t="shared" si="47"/>
        <v>22682.231359867263</v>
      </c>
      <c r="AK49" s="67">
        <f t="shared" si="57"/>
        <v>180.26158142345142</v>
      </c>
      <c r="AL49" s="67">
        <f t="shared" si="58"/>
        <v>17626.049934320512</v>
      </c>
      <c r="AM49" s="67">
        <f t="shared" si="59"/>
        <v>1456.950030965832</v>
      </c>
      <c r="AN49" s="67">
        <f t="shared" si="60"/>
        <v>3668.5932618320212</v>
      </c>
      <c r="AO49" s="117">
        <f t="shared" si="48"/>
        <v>0.44705971677138406</v>
      </c>
      <c r="AP49" s="117">
        <f t="shared" si="49"/>
        <v>3.8885430855713818</v>
      </c>
      <c r="AQ49" s="117">
        <f t="shared" si="50"/>
        <v>60.216430149439567</v>
      </c>
      <c r="AR49" s="132">
        <f t="shared" si="51"/>
        <v>10.928962641683821</v>
      </c>
      <c r="AS49" s="132">
        <f t="shared" si="52"/>
        <v>139.10444200799998</v>
      </c>
      <c r="AT49" s="150" t="s">
        <v>767</v>
      </c>
      <c r="AU49" s="150"/>
    </row>
    <row r="50" spans="1:47" x14ac:dyDescent="0.2">
      <c r="A50" s="161" t="s">
        <v>175</v>
      </c>
      <c r="B50" s="61" t="s">
        <v>767</v>
      </c>
      <c r="C50" s="70">
        <f>VLOOKUP(A50,'Baseline spending'!$A$2:$C$138,2,FALSE)</f>
        <v>28427000</v>
      </c>
      <c r="D50" s="71">
        <f>VLOOKUP(A50,'Baseline spending'!$A$2:$C$138,3,FALSE)</f>
        <v>2019</v>
      </c>
      <c r="E50" s="104">
        <f>C50*'CPI index'!$E$14/$AZ$1</f>
        <v>28.76435637201406</v>
      </c>
      <c r="F50" s="140">
        <v>53771300</v>
      </c>
      <c r="G50" s="99">
        <f t="shared" si="28"/>
        <v>29321863</v>
      </c>
      <c r="H50" s="99">
        <f>VLOOKUP(A50,'Population data_UN'!$A$2:$BK$256,8,FALSE)*1000</f>
        <v>7044364</v>
      </c>
      <c r="I50" s="99">
        <f>VLOOKUP($A50,'Population data_UN'!$A$2:$BK$256,10,FALSE)*1000</f>
        <v>24449437</v>
      </c>
      <c r="J50" s="99">
        <f>VLOOKUP($A50,'Population data_UN'!$A$2:$BK$256,57,FALSE)*1000</f>
        <v>1349228</v>
      </c>
      <c r="K50" s="8">
        <v>2.5000000000000001E-2</v>
      </c>
      <c r="L50" s="8">
        <v>1.2999999999999999E-2</v>
      </c>
      <c r="M50" s="8">
        <v>5.5E-2</v>
      </c>
      <c r="N50" s="64">
        <f t="shared" si="35"/>
        <v>1344282.5</v>
      </c>
      <c r="O50" s="64">
        <f t="shared" si="36"/>
        <v>699026.9</v>
      </c>
      <c r="P50" s="64">
        <f t="shared" si="37"/>
        <v>2957421.5</v>
      </c>
      <c r="Q50" s="46">
        <f>VLOOKUP(A50,'Health workers'!$A$2:$M$138,13,FALSE)</f>
        <v>81678.011089264022</v>
      </c>
      <c r="R50" s="141">
        <f t="shared" si="32"/>
        <v>2.7855669023917075E-3</v>
      </c>
      <c r="S50" s="66">
        <f>VLOOKUP(A50,'Economic cost per dose'!$A$3:$L$138,10,FALSE)*$AW$13</f>
        <v>2.5319999999999996</v>
      </c>
      <c r="T50" s="66">
        <f t="shared" si="53"/>
        <v>2.9877599999999993</v>
      </c>
      <c r="U50" s="7">
        <f>VLOOKUP(A50,'Economic cost per dose'!$A$3:$L$139,11,FALSE)*$AW$13*$AW$10</f>
        <v>1.1044799999999999</v>
      </c>
      <c r="V50" s="7">
        <f>VLOOKUP(A50,'Economic cost per dose'!$A$3:$L$139,12,FALSE)*$AW$13*$AW$10</f>
        <v>6.6410399999999994</v>
      </c>
      <c r="X50" s="59">
        <f t="shared" si="38"/>
        <v>5.9877599999999997</v>
      </c>
      <c r="Y50" s="144">
        <f t="shared" si="39"/>
        <v>4.3032863999999993</v>
      </c>
      <c r="Z50" s="144">
        <f t="shared" si="40"/>
        <v>10.836427199999999</v>
      </c>
      <c r="AA50" s="59">
        <f t="shared" si="41"/>
        <v>16.587759999999999</v>
      </c>
      <c r="AB50" s="59">
        <f t="shared" si="42"/>
        <v>14.903286399999999</v>
      </c>
      <c r="AC50" s="59">
        <f t="shared" si="43"/>
        <v>21.436427199999997</v>
      </c>
      <c r="AD50" s="59">
        <f t="shared" si="44"/>
        <v>2.7097104904521001</v>
      </c>
      <c r="AE50" s="60">
        <f t="shared" si="55"/>
        <v>24.319201309844001</v>
      </c>
      <c r="AF50" s="60">
        <f t="shared" si="54"/>
        <v>12.645984681118879</v>
      </c>
      <c r="AG50" s="60">
        <f t="shared" si="56"/>
        <v>53.502242881656805</v>
      </c>
      <c r="AH50" s="67">
        <f t="shared" si="45"/>
        <v>616.25003800802119</v>
      </c>
      <c r="AI50" s="67">
        <f t="shared" si="46"/>
        <v>539.69258661223023</v>
      </c>
      <c r="AJ50" s="67">
        <f t="shared" si="47"/>
        <v>836.61656883306114</v>
      </c>
      <c r="AK50" s="67">
        <f t="shared" si="57"/>
        <v>3.5777779561097143</v>
      </c>
      <c r="AL50" s="67">
        <f t="shared" si="58"/>
        <v>616.25003800802119</v>
      </c>
      <c r="AM50" s="67">
        <f t="shared" si="59"/>
        <v>58.748302173059258</v>
      </c>
      <c r="AN50" s="67">
        <f t="shared" si="60"/>
        <v>157.9626110022958</v>
      </c>
      <c r="AO50" s="117">
        <f t="shared" si="48"/>
        <v>9.4203758825922523E-2</v>
      </c>
      <c r="AP50" s="117">
        <f t="shared" si="49"/>
        <v>0.84546307921233654</v>
      </c>
      <c r="AQ50" s="117">
        <f t="shared" si="50"/>
        <v>21.424085769135942</v>
      </c>
      <c r="AR50" s="132">
        <f t="shared" si="51"/>
        <v>0.41361744815603296</v>
      </c>
      <c r="AS50" s="132">
        <f t="shared" si="52"/>
        <v>6.8074465799999988</v>
      </c>
      <c r="AT50" s="150" t="s">
        <v>767</v>
      </c>
      <c r="AU50" s="150"/>
    </row>
    <row r="51" spans="1:47" x14ac:dyDescent="0.2">
      <c r="A51" s="161" t="s">
        <v>177</v>
      </c>
      <c r="B51" s="61" t="s">
        <v>767</v>
      </c>
      <c r="C51" s="70">
        <f>VLOOKUP(A51,'Baseline spending'!$A$2:$C$138,2,FALSE)</f>
        <v>238860</v>
      </c>
      <c r="D51" s="71">
        <f>VLOOKUP(A51,'Baseline spending'!$A$2:$C$138,3,FALSE)</f>
        <v>2018</v>
      </c>
      <c r="E51" s="104">
        <f>C51*'CPI index'!$E$13/$AZ$1</f>
        <v>0.24607411286821948</v>
      </c>
      <c r="F51" s="140">
        <v>119446</v>
      </c>
      <c r="G51" s="99">
        <f t="shared" si="28"/>
        <v>70326</v>
      </c>
      <c r="H51" s="99">
        <f>VLOOKUP(A51,'Population data_UN'!$A$2:$BK$256,8,FALSE)*1000</f>
        <v>15160</v>
      </c>
      <c r="I51" s="99">
        <f>VLOOKUP($A51,'Population data_UN'!$A$2:$BK$256,10,FALSE)*1000</f>
        <v>49120</v>
      </c>
      <c r="J51" s="99">
        <f>VLOOKUP($A51,'Population data_UN'!$A$2:$BK$256,57,FALSE)*1000</f>
        <v>5034</v>
      </c>
      <c r="K51" s="8">
        <v>4.9000000000000002E-2</v>
      </c>
      <c r="L51" s="8">
        <v>2.9000000000000001E-2</v>
      </c>
      <c r="M51" s="8">
        <v>0.10100000000000001</v>
      </c>
      <c r="N51" s="64">
        <f t="shared" si="35"/>
        <v>5852.8540000000003</v>
      </c>
      <c r="O51" s="64">
        <f t="shared" si="36"/>
        <v>3463.9340000000002</v>
      </c>
      <c r="P51" s="64">
        <f t="shared" si="37"/>
        <v>12064.046</v>
      </c>
      <c r="Q51" s="46">
        <f>VLOOKUP(A51,'Health workers'!$A$2:$M$138,13,FALSE)</f>
        <v>582.47906853717791</v>
      </c>
      <c r="R51" s="141">
        <f t="shared" si="32"/>
        <v>8.2825565016804298E-3</v>
      </c>
      <c r="S51" s="66">
        <f>VLOOKUP(A51,'Economic cost per dose'!$A$3:$L$138,10,FALSE)*$AW$13</f>
        <v>11.027999999999999</v>
      </c>
      <c r="T51" s="66">
        <f t="shared" si="53"/>
        <v>13.013039999999998</v>
      </c>
      <c r="U51" s="7">
        <f>VLOOKUP(A51,'Economic cost per dose'!$A$3:$L$139,11,FALSE)*$AW$13*$AW$10</f>
        <v>3.8231999999999999</v>
      </c>
      <c r="V51" s="7">
        <f>VLOOKUP(A51,'Economic cost per dose'!$A$3:$L$139,12,FALSE)*$AW$13*$AW$10</f>
        <v>32.652959999999993</v>
      </c>
      <c r="X51" s="59">
        <f t="shared" si="38"/>
        <v>16.013039999999997</v>
      </c>
      <c r="Y51" s="144">
        <f t="shared" si="39"/>
        <v>7.5113759999999994</v>
      </c>
      <c r="Z51" s="144">
        <f t="shared" si="40"/>
        <v>41.53049279999999</v>
      </c>
      <c r="AA51" s="59">
        <f t="shared" si="41"/>
        <v>26.613039999999998</v>
      </c>
      <c r="AB51" s="59">
        <f t="shared" si="42"/>
        <v>18.111376</v>
      </c>
      <c r="AC51" s="59">
        <f t="shared" si="43"/>
        <v>52.130492799999992</v>
      </c>
      <c r="AD51" s="59">
        <f t="shared" si="44"/>
        <v>3.100307750028531E-2</v>
      </c>
      <c r="AE51" s="60">
        <f t="shared" si="55"/>
        <v>0.18341568780192</v>
      </c>
      <c r="AF51" s="60">
        <f t="shared" si="54"/>
        <v>0.10855214176031999</v>
      </c>
      <c r="AG51" s="60">
        <f t="shared" si="56"/>
        <v>0.37806090751007998</v>
      </c>
      <c r="AH51" s="67">
        <f t="shared" si="45"/>
        <v>2.5708320719691433</v>
      </c>
      <c r="AI51" s="67">
        <f t="shared" si="46"/>
        <v>1.644105637149943</v>
      </c>
      <c r="AJ51" s="67">
        <f t="shared" si="47"/>
        <v>5.352369669668982</v>
      </c>
      <c r="AK51" s="67">
        <f t="shared" si="57"/>
        <v>3.5698556345142851E-2</v>
      </c>
      <c r="AL51" s="67">
        <f t="shared" si="58"/>
        <v>2.5708320719691433</v>
      </c>
      <c r="AM51" s="67">
        <f t="shared" si="59"/>
        <v>0.25775131625279996</v>
      </c>
      <c r="AN51" s="67">
        <f t="shared" si="60"/>
        <v>1.4968322762712682</v>
      </c>
      <c r="AO51" s="117">
        <f t="shared" si="48"/>
        <v>0.12599081284461827</v>
      </c>
      <c r="AP51" s="117">
        <f t="shared" si="49"/>
        <v>0.74536766856148307</v>
      </c>
      <c r="AQ51" s="117">
        <f t="shared" si="50"/>
        <v>10.447389373891214</v>
      </c>
      <c r="AR51" s="132">
        <f t="shared" si="51"/>
        <v>1.2847158335655995E-2</v>
      </c>
      <c r="AS51" s="132">
        <f t="shared" si="52"/>
        <v>0.12909054782400001</v>
      </c>
      <c r="AT51" s="150" t="s">
        <v>767</v>
      </c>
      <c r="AU51" s="150"/>
    </row>
    <row r="52" spans="1:47" x14ac:dyDescent="0.2">
      <c r="A52" s="161" t="s">
        <v>612</v>
      </c>
      <c r="B52" s="61" t="s">
        <v>767</v>
      </c>
      <c r="C52" s="70">
        <f>VLOOKUP(A52,'Baseline spending'!$A$2:$C$138,2,FALSE)</f>
        <v>5341134.0751514202</v>
      </c>
      <c r="D52" s="71">
        <f>VLOOKUP(A52,'Baseline spending'!$A$2:$C$138,3,FALSE)</f>
        <v>2017</v>
      </c>
      <c r="E52" s="104">
        <f>C52*'CPI index'!$E$12/$AZ$1</f>
        <v>5.636844464078802</v>
      </c>
      <c r="F52" s="140">
        <v>6524191</v>
      </c>
      <c r="G52" s="99">
        <f t="shared" si="28"/>
        <v>4090061</v>
      </c>
      <c r="H52" s="99">
        <f>VLOOKUP(A52,'Population data_UN'!$A$2:$BK$256,8,FALSE)*1000</f>
        <v>760255</v>
      </c>
      <c r="I52" s="99">
        <f>VLOOKUP($A52,'Population data_UN'!$A$2:$BK$256,10,FALSE)*1000</f>
        <v>2434130</v>
      </c>
      <c r="J52" s="99">
        <f>VLOOKUP($A52,'Population data_UN'!$A$2:$BK$256,57,FALSE)*1000</f>
        <v>308456</v>
      </c>
      <c r="K52" s="8">
        <v>3.9E-2</v>
      </c>
      <c r="L52" s="8">
        <v>2.3E-2</v>
      </c>
      <c r="M52" s="8">
        <v>0.08</v>
      </c>
      <c r="N52" s="64">
        <f t="shared" si="35"/>
        <v>254443.44899999999</v>
      </c>
      <c r="O52" s="64">
        <f t="shared" si="36"/>
        <v>150056.39300000001</v>
      </c>
      <c r="P52" s="64">
        <f t="shared" si="37"/>
        <v>521935.28</v>
      </c>
      <c r="Q52" s="46">
        <f>VLOOKUP(A52,'Health workers'!$A$2:$M$138,13,FALSE)</f>
        <v>41388.581056777097</v>
      </c>
      <c r="R52" s="141">
        <f t="shared" si="32"/>
        <v>1.0119306547451761E-2</v>
      </c>
      <c r="S52" s="66">
        <f>VLOOKUP(A52,'Economic cost per dose'!$A$3:$L$138,10,FALSE)*$AW$13</f>
        <v>3.8879999999999999</v>
      </c>
      <c r="T52" s="66">
        <f t="shared" si="53"/>
        <v>4.5878399999999999</v>
      </c>
      <c r="U52" s="7">
        <f>VLOOKUP(A52,'Economic cost per dose'!$A$3:$L$139,11,FALSE)*$AW$13*$AW$10</f>
        <v>1.78416</v>
      </c>
      <c r="V52" s="7">
        <f>VLOOKUP(A52,'Economic cost per dose'!$A$3:$L$139,12,FALSE)*$AW$13*$AW$10</f>
        <v>10.02528</v>
      </c>
      <c r="X52" s="59">
        <f t="shared" si="38"/>
        <v>7.5878399999999999</v>
      </c>
      <c r="Y52" s="144">
        <f t="shared" si="39"/>
        <v>5.1053087999999995</v>
      </c>
      <c r="Z52" s="144">
        <f t="shared" si="40"/>
        <v>14.829830400000001</v>
      </c>
      <c r="AA52" s="59">
        <f t="shared" si="41"/>
        <v>18.187840000000001</v>
      </c>
      <c r="AB52" s="59">
        <f t="shared" si="42"/>
        <v>15.705308799999999</v>
      </c>
      <c r="AC52" s="59">
        <f t="shared" si="43"/>
        <v>25.4298304</v>
      </c>
      <c r="AD52" s="59">
        <f t="shared" si="44"/>
        <v>1.5055377801753855</v>
      </c>
      <c r="AE52" s="60">
        <f t="shared" si="55"/>
        <v>5.8023712545427193</v>
      </c>
      <c r="AF52" s="60">
        <f t="shared" si="54"/>
        <v>3.4219112526790396</v>
      </c>
      <c r="AG52" s="60">
        <f t="shared" si="56"/>
        <v>11.902300009318401</v>
      </c>
      <c r="AH52" s="67">
        <f t="shared" si="45"/>
        <v>96.103616417414869</v>
      </c>
      <c r="AI52" s="67">
        <f t="shared" si="46"/>
        <v>80.365375151689889</v>
      </c>
      <c r="AJ52" s="67">
        <f t="shared" si="47"/>
        <v>142.01489928840721</v>
      </c>
      <c r="AK52" s="67">
        <f t="shared" si="57"/>
        <v>1.0365136860891428</v>
      </c>
      <c r="AL52" s="67">
        <f t="shared" si="58"/>
        <v>96.103616417414869</v>
      </c>
      <c r="AM52" s="67">
        <f t="shared" si="59"/>
        <v>9.8936451562893257</v>
      </c>
      <c r="AN52" s="67">
        <f t="shared" si="60"/>
        <v>30.493244020374043</v>
      </c>
      <c r="AO52" s="117">
        <f t="shared" si="48"/>
        <v>0.26708875679815786</v>
      </c>
      <c r="AP52" s="117">
        <f t="shared" si="49"/>
        <v>1.0293651512861051</v>
      </c>
      <c r="AQ52" s="117">
        <f t="shared" si="50"/>
        <v>17.049187187945684</v>
      </c>
      <c r="AR52" s="132">
        <f t="shared" si="51"/>
        <v>0.32183760629749869</v>
      </c>
      <c r="AS52" s="132">
        <f t="shared" si="52"/>
        <v>1.9785522594239997</v>
      </c>
      <c r="AT52" s="150" t="s">
        <v>767</v>
      </c>
      <c r="AU52" s="150"/>
    </row>
    <row r="53" spans="1:47" x14ac:dyDescent="0.2">
      <c r="A53" s="161" t="s">
        <v>624</v>
      </c>
      <c r="B53" s="61" t="s">
        <v>767</v>
      </c>
      <c r="C53" s="70">
        <f>VLOOKUP(A53,'Baseline spending'!$A$2:$C$138,2,FALSE)</f>
        <v>10694373.2236782</v>
      </c>
      <c r="D53" s="71">
        <f>VLOOKUP(A53,'Baseline spending'!$A$2:$C$138,3,FALSE)</f>
        <v>2019</v>
      </c>
      <c r="E53" s="104">
        <f>C53*'CPI index'!$E$14/$AZ$1</f>
        <v>10.82128830271237</v>
      </c>
      <c r="F53" s="140">
        <v>7275556</v>
      </c>
      <c r="G53" s="99">
        <f t="shared" si="28"/>
        <v>4522198</v>
      </c>
      <c r="H53" s="99">
        <f>VLOOKUP(A53,'Population data_UN'!$A$2:$BK$256,8,FALSE)*1000</f>
        <v>796887</v>
      </c>
      <c r="I53" s="99">
        <f>VLOOKUP($A53,'Population data_UN'!$A$2:$BK$256,10,FALSE)*1000</f>
        <v>2753358</v>
      </c>
      <c r="J53" s="99">
        <f>VLOOKUP($A53,'Population data_UN'!$A$2:$BK$256,57,FALSE)*1000</f>
        <v>309878</v>
      </c>
      <c r="K53" s="8">
        <v>3.7999999999999999E-2</v>
      </c>
      <c r="L53" s="8">
        <v>2.3E-2</v>
      </c>
      <c r="M53" s="8">
        <v>7.8E-2</v>
      </c>
      <c r="N53" s="64">
        <f t="shared" si="35"/>
        <v>276471.12799999997</v>
      </c>
      <c r="O53" s="64">
        <f t="shared" si="36"/>
        <v>167337.788</v>
      </c>
      <c r="P53" s="64">
        <f t="shared" si="37"/>
        <v>567493.36800000002</v>
      </c>
      <c r="Q53" s="46">
        <f>VLOOKUP(A53,'Health workers'!$A$2:$M$138,13,FALSE)</f>
        <v>21042.232669714114</v>
      </c>
      <c r="R53" s="141">
        <f t="shared" si="32"/>
        <v>4.6530984865576679E-3</v>
      </c>
      <c r="S53" s="66">
        <f>VLOOKUP(A53,'Economic cost per dose'!$A$3:$L$138,10,FALSE)*$AW$13</f>
        <v>2.0640000000000001</v>
      </c>
      <c r="T53" s="66">
        <f t="shared" si="53"/>
        <v>2.4355199999999999</v>
      </c>
      <c r="U53" s="7">
        <f>VLOOKUP(A53,'Economic cost per dose'!$A$3:$L$139,11,FALSE)*$AW$13*$AW$10</f>
        <v>0.73631999999999997</v>
      </c>
      <c r="V53" s="7">
        <f>VLOOKUP(A53,'Economic cost per dose'!$A$3:$L$139,12,FALSE)*$AW$13*$AW$10</f>
        <v>6.2445599999999999</v>
      </c>
      <c r="X53" s="59">
        <f t="shared" si="38"/>
        <v>5.4355200000000004</v>
      </c>
      <c r="Y53" s="144">
        <f t="shared" si="39"/>
        <v>3.8688576000000001</v>
      </c>
      <c r="Z53" s="144">
        <f t="shared" si="40"/>
        <v>10.3685808</v>
      </c>
      <c r="AA53" s="59">
        <f t="shared" si="41"/>
        <v>16.035519999999998</v>
      </c>
      <c r="AB53" s="59">
        <f t="shared" si="42"/>
        <v>14.4688576</v>
      </c>
      <c r="AC53" s="59">
        <f t="shared" si="43"/>
        <v>20.968580799999998</v>
      </c>
      <c r="AD53" s="59">
        <f t="shared" si="44"/>
        <v>0.67484628563970805</v>
      </c>
      <c r="AE53" s="60">
        <f t="shared" si="55"/>
        <v>5.5112005319449597</v>
      </c>
      <c r="AF53" s="60">
        <f t="shared" si="54"/>
        <v>3.3357266377561596</v>
      </c>
      <c r="AG53" s="60">
        <f t="shared" si="56"/>
        <v>11.31246424978176</v>
      </c>
      <c r="AH53" s="67">
        <f t="shared" si="45"/>
        <v>91.170995064516575</v>
      </c>
      <c r="AI53" s="67">
        <f t="shared" si="46"/>
        <v>80.189620827986019</v>
      </c>
      <c r="AJ53" s="67">
        <f t="shared" si="47"/>
        <v>125.74882547415609</v>
      </c>
      <c r="AK53" s="67">
        <f t="shared" si="57"/>
        <v>0.74592557233371448</v>
      </c>
      <c r="AL53" s="67">
        <f t="shared" si="58"/>
        <v>91.170995064516575</v>
      </c>
      <c r="AM53" s="67">
        <f t="shared" si="59"/>
        <v>8.043037272651155</v>
      </c>
      <c r="AN53" s="67">
        <f t="shared" si="60"/>
        <v>23.266209769434379</v>
      </c>
      <c r="AO53" s="117">
        <f t="shared" si="48"/>
        <v>6.2362841351390384E-2</v>
      </c>
      <c r="AP53" s="117">
        <f t="shared" si="49"/>
        <v>0.50929245925030664</v>
      </c>
      <c r="AQ53" s="117">
        <f t="shared" si="50"/>
        <v>8.425151656080029</v>
      </c>
      <c r="AR53" s="132">
        <f t="shared" si="51"/>
        <v>8.6862336460579864E-2</v>
      </c>
      <c r="AS53" s="132">
        <f t="shared" si="52"/>
        <v>1.141272816384</v>
      </c>
      <c r="AT53" s="150" t="s">
        <v>767</v>
      </c>
      <c r="AU53" s="150"/>
    </row>
    <row r="54" spans="1:47" x14ac:dyDescent="0.2">
      <c r="A54" s="161" t="s">
        <v>187</v>
      </c>
      <c r="B54" s="61" t="s">
        <v>767</v>
      </c>
      <c r="C54" s="70">
        <f>VLOOKUP(A54,'Baseline spending'!$A$2:$C$138,2,FALSE)</f>
        <v>1225283.1500345201</v>
      </c>
      <c r="D54" s="71">
        <f>VLOOKUP(A54,'Baseline spending'!$A$2:$C$138,3,FALSE)</f>
        <v>2019</v>
      </c>
      <c r="E54" s="104">
        <f>C54*'CPI index'!$E$14/$AZ$1</f>
        <v>1.2398241525386746</v>
      </c>
      <c r="F54" s="140">
        <v>2142252</v>
      </c>
      <c r="G54" s="99">
        <f t="shared" si="28"/>
        <v>1320940</v>
      </c>
      <c r="H54" s="99">
        <f>VLOOKUP(A54,'Population data_UN'!$A$2:$BK$256,8,FALSE)*1000</f>
        <v>253513</v>
      </c>
      <c r="I54" s="99">
        <f>VLOOKUP($A54,'Population data_UN'!$A$2:$BK$256,10,FALSE)*1000</f>
        <v>821312</v>
      </c>
      <c r="J54" s="99">
        <f>VLOOKUP($A54,'Population data_UN'!$A$2:$BK$256,57,FALSE)*1000</f>
        <v>106018</v>
      </c>
      <c r="K54" s="8">
        <v>5.7000000000000002E-2</v>
      </c>
      <c r="L54" s="8">
        <v>3.4000000000000002E-2</v>
      </c>
      <c r="M54" s="8">
        <v>0.11700000000000001</v>
      </c>
      <c r="N54" s="64">
        <f t="shared" si="35"/>
        <v>122108.364</v>
      </c>
      <c r="O54" s="64">
        <f t="shared" si="36"/>
        <v>72836.567999999999</v>
      </c>
      <c r="P54" s="64">
        <f t="shared" si="37"/>
        <v>250643.48400000003</v>
      </c>
      <c r="Q54" s="46">
        <f>VLOOKUP(A54,'Health workers'!$A$2:$M$138,13,FALSE)</f>
        <v>8592.9883494738624</v>
      </c>
      <c r="R54" s="141">
        <f t="shared" si="32"/>
        <v>6.5052071626825313E-3</v>
      </c>
      <c r="S54" s="66">
        <f>VLOOKUP(A54,'Economic cost per dose'!$A$3:$L$138,10,FALSE)*$AW$13</f>
        <v>4.823999999999999</v>
      </c>
      <c r="T54" s="66">
        <f t="shared" si="53"/>
        <v>5.6923199999999987</v>
      </c>
      <c r="U54" s="7">
        <f>VLOOKUP(A54,'Economic cost per dose'!$A$3:$L$139,11,FALSE)*$AW$13*$AW$10</f>
        <v>2.3505599999999998</v>
      </c>
      <c r="V54" s="7">
        <f>VLOOKUP(A54,'Economic cost per dose'!$A$3:$L$139,12,FALSE)*$AW$13*$AW$10</f>
        <v>11.965199999999998</v>
      </c>
      <c r="X54" s="59">
        <f t="shared" si="38"/>
        <v>8.6923199999999987</v>
      </c>
      <c r="Y54" s="144">
        <f t="shared" si="39"/>
        <v>5.7736608</v>
      </c>
      <c r="Z54" s="144">
        <f t="shared" si="40"/>
        <v>17.118935999999998</v>
      </c>
      <c r="AA54" s="59">
        <f t="shared" si="41"/>
        <v>19.292319999999997</v>
      </c>
      <c r="AB54" s="59">
        <f t="shared" si="42"/>
        <v>16.3736608</v>
      </c>
      <c r="AC54" s="59">
        <f t="shared" si="43"/>
        <v>27.718935999999996</v>
      </c>
      <c r="AD54" s="59">
        <f t="shared" si="44"/>
        <v>0.33155736198864311</v>
      </c>
      <c r="AE54" s="60">
        <f t="shared" si="55"/>
        <v>2.9051756786111995</v>
      </c>
      <c r="AF54" s="60">
        <f t="shared" si="54"/>
        <v>1.7329118082943999</v>
      </c>
      <c r="AG54" s="60">
        <f t="shared" si="56"/>
        <v>5.9632553403071995</v>
      </c>
      <c r="AH54" s="67">
        <f t="shared" si="45"/>
        <v>33.299325858811429</v>
      </c>
      <c r="AI54" s="67">
        <f t="shared" si="46"/>
        <v>27.323496649157033</v>
      </c>
      <c r="AJ54" s="67">
        <f t="shared" si="47"/>
        <v>50.552459774323417</v>
      </c>
      <c r="AK54" s="67">
        <f t="shared" si="57"/>
        <v>0.40811162620799996</v>
      </c>
      <c r="AL54" s="67">
        <f t="shared" si="58"/>
        <v>33.299325858811429</v>
      </c>
      <c r="AM54" s="67">
        <f t="shared" si="59"/>
        <v>3.6525303787913139</v>
      </c>
      <c r="AN54" s="67">
        <f t="shared" si="60"/>
        <v>11.414266241437712</v>
      </c>
      <c r="AO54" s="117">
        <f t="shared" si="48"/>
        <v>0.26742289324638774</v>
      </c>
      <c r="AP54" s="117">
        <f t="shared" si="49"/>
        <v>2.3432159090162399</v>
      </c>
      <c r="AQ54" s="117">
        <f t="shared" si="50"/>
        <v>26.858103861444739</v>
      </c>
      <c r="AR54" s="132">
        <f t="shared" si="51"/>
        <v>8.29051515957238E-2</v>
      </c>
      <c r="AS54" s="132">
        <f t="shared" si="52"/>
        <v>1.1781014958719997</v>
      </c>
      <c r="AT54" s="150" t="s">
        <v>767</v>
      </c>
      <c r="AU54" s="150"/>
    </row>
    <row r="55" spans="1:47" x14ac:dyDescent="0.2">
      <c r="A55" s="161" t="s">
        <v>203</v>
      </c>
      <c r="B55" s="61" t="s">
        <v>767</v>
      </c>
      <c r="C55" s="70">
        <f>VLOOKUP(A55,'Baseline spending'!$A$2:$C$138,2,FALSE)</f>
        <v>5948023</v>
      </c>
      <c r="D55" s="71">
        <f>VLOOKUP(A55,'Baseline spending'!$A$2:$C$138,3,FALSE)</f>
        <v>2019</v>
      </c>
      <c r="E55" s="104">
        <f>C55*'CPI index'!$E$14/$AZ$1</f>
        <v>6.0186109431503922</v>
      </c>
      <c r="F55" s="140">
        <v>4649660</v>
      </c>
      <c r="G55" s="99">
        <f t="shared" si="28"/>
        <v>2515170</v>
      </c>
      <c r="H55" s="99">
        <f>VLOOKUP(A55,'Population data_UN'!$A$2:$BK$256,8,FALSE)*1000</f>
        <v>689874</v>
      </c>
      <c r="I55" s="99">
        <f>VLOOKUP($A55,'Population data_UN'!$A$2:$BK$256,10,FALSE)*1000</f>
        <v>2134490</v>
      </c>
      <c r="J55" s="99">
        <f>VLOOKUP($A55,'Population data_UN'!$A$2:$BK$256,57,FALSE)*1000</f>
        <v>147763</v>
      </c>
      <c r="K55" s="8">
        <v>0.03</v>
      </c>
      <c r="L55" s="8">
        <v>1.7999999999999999E-2</v>
      </c>
      <c r="M55" s="8">
        <v>6.0999999999999999E-2</v>
      </c>
      <c r="N55" s="64">
        <f t="shared" si="35"/>
        <v>139489.79999999999</v>
      </c>
      <c r="O55" s="64">
        <f t="shared" si="36"/>
        <v>83693.87999999999</v>
      </c>
      <c r="P55" s="64">
        <f t="shared" si="37"/>
        <v>283629.26</v>
      </c>
      <c r="Q55" s="46">
        <f>VLOOKUP(A55,'Health workers'!$A$2:$M$138,13,FALSE)</f>
        <v>5824.5178936351122</v>
      </c>
      <c r="R55" s="141">
        <f t="shared" si="32"/>
        <v>2.3157551551724583E-3</v>
      </c>
      <c r="S55" s="66">
        <f>VLOOKUP(A55,'Economic cost per dose'!$A$3:$L$138,10,FALSE)*$AW$13</f>
        <v>2.76</v>
      </c>
      <c r="T55" s="66">
        <f t="shared" si="53"/>
        <v>3.2567999999999997</v>
      </c>
      <c r="U55" s="7">
        <f>VLOOKUP(A55,'Economic cost per dose'!$A$3:$L$139,11,FALSE)*$AW$13*$AW$10</f>
        <v>1.1186399999999999</v>
      </c>
      <c r="V55" s="7">
        <f>VLOOKUP(A55,'Economic cost per dose'!$A$3:$L$139,12,FALSE)*$AW$13*$AW$10</f>
        <v>7.6039199999999996</v>
      </c>
      <c r="X55" s="59">
        <f t="shared" si="38"/>
        <v>6.2568000000000001</v>
      </c>
      <c r="Y55" s="144">
        <f t="shared" si="39"/>
        <v>4.3199951999999993</v>
      </c>
      <c r="Z55" s="144">
        <f t="shared" si="40"/>
        <v>11.972625599999999</v>
      </c>
      <c r="AA55" s="59">
        <f t="shared" si="41"/>
        <v>16.8568</v>
      </c>
      <c r="AB55" s="59">
        <f t="shared" si="42"/>
        <v>14.919995199999999</v>
      </c>
      <c r="AC55" s="59">
        <f t="shared" si="43"/>
        <v>22.572625599999999</v>
      </c>
      <c r="AD55" s="59">
        <f t="shared" si="44"/>
        <v>0.19636546645885672</v>
      </c>
      <c r="AE55" s="60">
        <f t="shared" si="55"/>
        <v>2.54386305936</v>
      </c>
      <c r="AF55" s="60">
        <f t="shared" si="54"/>
        <v>1.5263178356160001</v>
      </c>
      <c r="AG55" s="60">
        <f t="shared" si="56"/>
        <v>5.1725215540319995</v>
      </c>
      <c r="AH55" s="67">
        <f t="shared" si="45"/>
        <v>53.909535766799991</v>
      </c>
      <c r="AI55" s="67">
        <f t="shared" si="46"/>
        <v>46.358876107135202</v>
      </c>
      <c r="AJ55" s="67">
        <f t="shared" si="47"/>
        <v>76.192759032045601</v>
      </c>
      <c r="AK55" s="67">
        <f t="shared" si="57"/>
        <v>0.4094318527200001</v>
      </c>
      <c r="AL55" s="67">
        <f t="shared" si="58"/>
        <v>53.909535766799991</v>
      </c>
      <c r="AM55" s="67">
        <f t="shared" si="59"/>
        <v>5.0610760672752004</v>
      </c>
      <c r="AN55" s="67">
        <f t="shared" si="60"/>
        <v>15.029782710465597</v>
      </c>
      <c r="AO55" s="117">
        <f t="shared" si="48"/>
        <v>3.2626376470194438E-2</v>
      </c>
      <c r="AP55" s="117">
        <f t="shared" si="49"/>
        <v>0.42266614064082297</v>
      </c>
      <c r="AQ55" s="117">
        <f t="shared" si="50"/>
        <v>8.9571391598509749</v>
      </c>
      <c r="AR55" s="132">
        <f t="shared" si="51"/>
        <v>3.2151338772865815E-2</v>
      </c>
      <c r="AS55" s="132">
        <f t="shared" si="52"/>
        <v>0.76998369599999983</v>
      </c>
      <c r="AT55" s="150" t="s">
        <v>767</v>
      </c>
      <c r="AU55" s="150"/>
    </row>
    <row r="56" spans="1:47" x14ac:dyDescent="0.2">
      <c r="A56" s="161" t="s">
        <v>653</v>
      </c>
      <c r="B56" s="61" t="s">
        <v>767</v>
      </c>
      <c r="C56" s="70">
        <f>VLOOKUP(A56,'Baseline spending'!$A$2:$C$138,2,FALSE)</f>
        <v>2000000</v>
      </c>
      <c r="D56" s="71">
        <f>VLOOKUP(A56,'Baseline spending'!$A$2:$C$138,3,FALSE)</f>
        <v>2010</v>
      </c>
      <c r="E56" s="104">
        <f>C56*'CPI index'!$E$5/$AZ$1</f>
        <v>2.3727024250651203</v>
      </c>
      <c r="F56" s="140">
        <v>115021</v>
      </c>
      <c r="G56" s="99">
        <f t="shared" si="28"/>
        <v>72270</v>
      </c>
      <c r="H56" s="99">
        <f>VLOOKUP(A56,'Population data_UN'!$A$2:$BK$256,8,FALSE)*1000</f>
        <v>12265</v>
      </c>
      <c r="I56" s="99">
        <f>VLOOKUP($A56,'Population data_UN'!$A$2:$BK$256,10,FALSE)*1000</f>
        <v>42751</v>
      </c>
      <c r="J56" s="99">
        <f>VLOOKUP($A56,'Population data_UN'!$A$2:$BK$256,57,FALSE)*1000</f>
        <v>5050</v>
      </c>
      <c r="K56" s="8">
        <v>5.8000000000000003E-2</v>
      </c>
      <c r="L56" s="8">
        <v>3.5000000000000003E-2</v>
      </c>
      <c r="M56" s="8">
        <v>0.11899999999999999</v>
      </c>
      <c r="N56" s="64">
        <f t="shared" si="35"/>
        <v>6671.2180000000008</v>
      </c>
      <c r="O56" s="64">
        <f t="shared" si="36"/>
        <v>4025.7350000000006</v>
      </c>
      <c r="P56" s="64">
        <f t="shared" si="37"/>
        <v>13687.499</v>
      </c>
      <c r="Q56" s="46">
        <f>VLOOKUP(A56,'Health workers'!$A$2:$M$138,13,FALSE)</f>
        <v>277.12693986204175</v>
      </c>
      <c r="R56" s="141">
        <f t="shared" si="32"/>
        <v>3.8346055052171269E-3</v>
      </c>
      <c r="S56" s="66">
        <f>VLOOKUP(A56,'Economic cost per dose'!$A$3:$L$138,10,FALSE)*$AW$13</f>
        <v>6.7919999999999998</v>
      </c>
      <c r="T56" s="66">
        <f t="shared" si="53"/>
        <v>8.0145599999999995</v>
      </c>
      <c r="U56" s="7">
        <f>VLOOKUP(A56,'Economic cost per dose'!$A$3:$L$139,11,FALSE)*$AW$13*$AW$10</f>
        <v>2.42136</v>
      </c>
      <c r="V56" s="7">
        <f>VLOOKUP(A56,'Economic cost per dose'!$A$3:$L$139,12,FALSE)*$AW$13*$AW$10</f>
        <v>19.993919999999999</v>
      </c>
      <c r="X56" s="59">
        <f t="shared" si="38"/>
        <v>11.014559999999999</v>
      </c>
      <c r="Y56" s="144">
        <f t="shared" si="39"/>
        <v>5.8572047999999999</v>
      </c>
      <c r="Z56" s="144">
        <f t="shared" si="40"/>
        <v>26.592825599999998</v>
      </c>
      <c r="AA56" s="59">
        <f t="shared" si="41"/>
        <v>21.614559999999997</v>
      </c>
      <c r="AB56" s="59">
        <f t="shared" si="42"/>
        <v>16.4572048</v>
      </c>
      <c r="AC56" s="59">
        <f t="shared" si="43"/>
        <v>37.192825599999999</v>
      </c>
      <c r="AD56" s="59">
        <f t="shared" si="44"/>
        <v>1.1979953738528984E-2</v>
      </c>
      <c r="AE56" s="60">
        <f t="shared" si="55"/>
        <v>0.18120177313919997</v>
      </c>
      <c r="AF56" s="60">
        <f t="shared" si="54"/>
        <v>0.10934589758399998</v>
      </c>
      <c r="AG56" s="60">
        <f t="shared" si="56"/>
        <v>0.37177605178559991</v>
      </c>
      <c r="AH56" s="67">
        <f t="shared" si="45"/>
        <v>2.0819745607885713</v>
      </c>
      <c r="AI56" s="67">
        <f t="shared" si="46"/>
        <v>1.5042553673173715</v>
      </c>
      <c r="AJ56" s="67">
        <f t="shared" si="47"/>
        <v>3.8270285059021716</v>
      </c>
      <c r="AK56" s="67">
        <f t="shared" si="57"/>
        <v>2.4633276685714287E-2</v>
      </c>
      <c r="AL56" s="67">
        <f t="shared" si="58"/>
        <v>2.0819745607885713</v>
      </c>
      <c r="AM56" s="67">
        <f t="shared" si="59"/>
        <v>0.20296077683451427</v>
      </c>
      <c r="AN56" s="67">
        <f t="shared" si="60"/>
        <v>0.97909320570788583</v>
      </c>
      <c r="AO56" s="117">
        <f t="shared" si="48"/>
        <v>5.049075523324501E-3</v>
      </c>
      <c r="AP56" s="117">
        <f t="shared" si="49"/>
        <v>7.6369363146845851E-2</v>
      </c>
      <c r="AQ56" s="117">
        <f t="shared" si="50"/>
        <v>0.87746973189502697</v>
      </c>
      <c r="AR56" s="132">
        <f t="shared" si="51"/>
        <v>3.7644923510859749E-3</v>
      </c>
      <c r="AS56" s="132">
        <f t="shared" si="52"/>
        <v>9.0621825311999998E-2</v>
      </c>
      <c r="AT56" s="150" t="s">
        <v>768</v>
      </c>
      <c r="AU56" s="150"/>
    </row>
    <row r="57" spans="1:47" x14ac:dyDescent="0.2">
      <c r="A57" s="161" t="s">
        <v>213</v>
      </c>
      <c r="B57" s="61" t="s">
        <v>767</v>
      </c>
      <c r="C57" s="70">
        <f>VLOOKUP(A57,'Baseline spending'!$A$2:$C$138,2,FALSE)</f>
        <v>3995769.8849479901</v>
      </c>
      <c r="D57" s="71">
        <f>VLOOKUP(A57,'Baseline spending'!$A$2:$C$138,3,FALSE)</f>
        <v>2018</v>
      </c>
      <c r="E57" s="104">
        <f>C57*'CPI index'!$E$13/$AZ$1</f>
        <v>4.1164511833882775</v>
      </c>
      <c r="F57" s="140">
        <v>3278292</v>
      </c>
      <c r="G57" s="99">
        <f t="shared" si="28"/>
        <v>2125034</v>
      </c>
      <c r="H57" s="99">
        <f>VLOOKUP(A57,'Population data_UN'!$A$2:$BK$256,8,FALSE)*1000</f>
        <v>375460</v>
      </c>
      <c r="I57" s="99">
        <f>VLOOKUP($A57,'Population data_UN'!$A$2:$BK$256,10,FALSE)*1000</f>
        <v>1153258</v>
      </c>
      <c r="J57" s="99">
        <f>VLOOKUP($A57,'Population data_UN'!$A$2:$BK$256,57,FALSE)*1000</f>
        <v>141371</v>
      </c>
      <c r="K57" s="8">
        <v>4.1000000000000002E-2</v>
      </c>
      <c r="L57" s="8">
        <v>2.4E-2</v>
      </c>
      <c r="M57" s="8">
        <v>8.3000000000000004E-2</v>
      </c>
      <c r="N57" s="64">
        <f t="shared" si="35"/>
        <v>134409.97200000001</v>
      </c>
      <c r="O57" s="64">
        <f t="shared" si="36"/>
        <v>78679.008000000002</v>
      </c>
      <c r="P57" s="64">
        <f t="shared" si="37"/>
        <v>272098.23600000003</v>
      </c>
      <c r="Q57" s="46">
        <f>VLOOKUP(A57,'Health workers'!$A$2:$M$138,13,FALSE)</f>
        <v>24569.930279159555</v>
      </c>
      <c r="R57" s="141">
        <f t="shared" si="32"/>
        <v>1.1562135137207007E-2</v>
      </c>
      <c r="S57" s="66">
        <f>VLOOKUP(A57,'Economic cost per dose'!$A$3:$L$138,10,FALSE)*$AW$13</f>
        <v>7.2359999999999998</v>
      </c>
      <c r="T57" s="66">
        <f t="shared" si="53"/>
        <v>8.5384799999999998</v>
      </c>
      <c r="U57" s="7">
        <f>VLOOKUP(A57,'Economic cost per dose'!$A$3:$L$139,11,FALSE)*$AW$13*$AW$10</f>
        <v>3.7807199999999996</v>
      </c>
      <c r="V57" s="7">
        <f>VLOOKUP(A57,'Economic cost per dose'!$A$3:$L$139,12,FALSE)*$AW$13*$AW$10</f>
        <v>16.807919999999996</v>
      </c>
      <c r="X57" s="59">
        <f t="shared" si="38"/>
        <v>11.53848</v>
      </c>
      <c r="Y57" s="144">
        <f t="shared" si="39"/>
        <v>7.4612495999999995</v>
      </c>
      <c r="Z57" s="144">
        <f t="shared" si="40"/>
        <v>22.833345599999994</v>
      </c>
      <c r="AA57" s="59">
        <f t="shared" si="41"/>
        <v>22.138480000000001</v>
      </c>
      <c r="AB57" s="59">
        <f t="shared" si="42"/>
        <v>18.0612496</v>
      </c>
      <c r="AC57" s="59">
        <f t="shared" si="43"/>
        <v>33.433345599999996</v>
      </c>
      <c r="AD57" s="59">
        <f t="shared" si="44"/>
        <v>1.0878818201731364</v>
      </c>
      <c r="AE57" s="60">
        <f t="shared" si="55"/>
        <v>3.8576918620822402</v>
      </c>
      <c r="AF57" s="60">
        <f t="shared" si="54"/>
        <v>2.2581610899993598</v>
      </c>
      <c r="AG57" s="60">
        <f t="shared" si="56"/>
        <v>7.8094737695811212</v>
      </c>
      <c r="AH57" s="67">
        <f t="shared" si="45"/>
        <v>62.944268449324575</v>
      </c>
      <c r="AI57" s="67">
        <f t="shared" si="46"/>
        <v>49.514675949282491</v>
      </c>
      <c r="AJ57" s="67">
        <f t="shared" si="47"/>
        <v>100.1473272587417</v>
      </c>
      <c r="AK57" s="67">
        <f t="shared" si="57"/>
        <v>0.72239143054971433</v>
      </c>
      <c r="AL57" s="67">
        <f t="shared" si="58"/>
        <v>62.944268449324575</v>
      </c>
      <c r="AM57" s="67">
        <f t="shared" si="59"/>
        <v>7.733278064755063</v>
      </c>
      <c r="AN57" s="67">
        <f t="shared" si="60"/>
        <v>24.651694240797113</v>
      </c>
      <c r="AO57" s="117">
        <f t="shared" si="48"/>
        <v>0.26427662365175769</v>
      </c>
      <c r="AP57" s="117">
        <f t="shared" si="49"/>
        <v>0.93714019436201579</v>
      </c>
      <c r="AQ57" s="117">
        <f t="shared" si="50"/>
        <v>15.29090608515725</v>
      </c>
      <c r="AR57" s="132">
        <f t="shared" si="51"/>
        <v>0.35557603099999707</v>
      </c>
      <c r="AS57" s="132">
        <f t="shared" si="52"/>
        <v>1.9451811147839999</v>
      </c>
      <c r="AT57" s="150" t="s">
        <v>767</v>
      </c>
      <c r="AU57" s="150"/>
    </row>
    <row r="58" spans="1:47" x14ac:dyDescent="0.2">
      <c r="A58" s="161" t="s">
        <v>217</v>
      </c>
      <c r="B58" s="61" t="s">
        <v>767</v>
      </c>
      <c r="C58" s="70">
        <f>VLOOKUP(A58,'Baseline spending'!$A$2:$C$138,2,FALSE)</f>
        <v>14114732</v>
      </c>
      <c r="D58" s="71">
        <f>VLOOKUP(A58,'Baseline spending'!$A$2:$C$138,3,FALSE)</f>
        <v>2009</v>
      </c>
      <c r="E58" s="104">
        <f>C58*'CPI index'!$E$4/$AZ$1</f>
        <v>17.019694205717425</v>
      </c>
      <c r="F58" s="140">
        <v>36910558</v>
      </c>
      <c r="G58" s="99">
        <f t="shared" si="28"/>
        <v>25231868</v>
      </c>
      <c r="H58" s="99">
        <f>VLOOKUP(A58,'Population data_UN'!$A$2:$BK$256,8,FALSE)*1000</f>
        <v>3325038</v>
      </c>
      <c r="I58" s="99">
        <f>VLOOKUP($A58,'Population data_UN'!$A$2:$BK$256,10,FALSE)*1000</f>
        <v>11678690</v>
      </c>
      <c r="J58" s="99">
        <f>VLOOKUP($A58,'Population data_UN'!$A$2:$BK$256,57,FALSE)*1000</f>
        <v>2807659</v>
      </c>
      <c r="K58" s="8">
        <v>4.5999999999999999E-2</v>
      </c>
      <c r="L58" s="8">
        <v>2.7E-2</v>
      </c>
      <c r="M58" s="8">
        <v>9.8000000000000004E-2</v>
      </c>
      <c r="N58" s="64">
        <f t="shared" si="35"/>
        <v>1697885.6680000001</v>
      </c>
      <c r="O58" s="64">
        <f t="shared" si="36"/>
        <v>996585.06599999999</v>
      </c>
      <c r="P58" s="64">
        <f t="shared" si="37"/>
        <v>3617234.6840000004</v>
      </c>
      <c r="Q58" s="46">
        <f>VLOOKUP(A58,'Health workers'!$A$2:$M$138,13,FALSE)</f>
        <v>94778.786936462624</v>
      </c>
      <c r="R58" s="141">
        <f t="shared" si="32"/>
        <v>3.7563127286676765E-3</v>
      </c>
      <c r="S58" s="66">
        <f>VLOOKUP(A58,'Economic cost per dose'!$A$3:$L$138,10,FALSE)*$AW$13</f>
        <v>4.0199999999999996</v>
      </c>
      <c r="T58" s="66">
        <f t="shared" si="53"/>
        <v>4.7435999999999989</v>
      </c>
      <c r="U58" s="7">
        <f>VLOOKUP(A58,'Economic cost per dose'!$A$3:$L$139,11,FALSE)*$AW$13*$AW$10</f>
        <v>1.8691199999999999</v>
      </c>
      <c r="V58" s="7">
        <f>VLOOKUP(A58,'Economic cost per dose'!$A$3:$L$139,12,FALSE)*$AW$13*$AW$10</f>
        <v>9.9544800000000002</v>
      </c>
      <c r="X58" s="59">
        <f t="shared" si="38"/>
        <v>7.7435999999999989</v>
      </c>
      <c r="Y58" s="144">
        <f t="shared" si="39"/>
        <v>5.2055615999999993</v>
      </c>
      <c r="Z58" s="144">
        <f t="shared" si="40"/>
        <v>14.746286399999999</v>
      </c>
      <c r="AA58" s="59">
        <f t="shared" si="41"/>
        <v>18.343599999999999</v>
      </c>
      <c r="AB58" s="59">
        <f t="shared" si="42"/>
        <v>15.805561599999999</v>
      </c>
      <c r="AC58" s="59">
        <f t="shared" si="43"/>
        <v>25.346286399999997</v>
      </c>
      <c r="AD58" s="59">
        <f t="shared" si="44"/>
        <v>3.4771683120953911</v>
      </c>
      <c r="AE58" s="60">
        <f t="shared" si="55"/>
        <v>42.581583033721593</v>
      </c>
      <c r="AF58" s="60">
        <f t="shared" si="54"/>
        <v>24.993537867619199</v>
      </c>
      <c r="AG58" s="60">
        <f t="shared" si="56"/>
        <v>90.717285593580797</v>
      </c>
      <c r="AH58" s="67">
        <f t="shared" si="45"/>
        <v>598.96150796229711</v>
      </c>
      <c r="AI58" s="67">
        <f t="shared" si="46"/>
        <v>499.7003606363138</v>
      </c>
      <c r="AJ58" s="67">
        <f t="shared" si="47"/>
        <v>872.83233924209969</v>
      </c>
      <c r="AK58" s="67">
        <f t="shared" si="57"/>
        <v>9.6283290743485708</v>
      </c>
      <c r="AL58" s="67">
        <f t="shared" si="58"/>
        <v>598.96150796229711</v>
      </c>
      <c r="AM58" s="67">
        <f t="shared" si="59"/>
        <v>62.344685005561793</v>
      </c>
      <c r="AN58" s="67">
        <f t="shared" si="60"/>
        <v>187.02316696100604</v>
      </c>
      <c r="AO58" s="117">
        <f t="shared" si="48"/>
        <v>0.20430263141433563</v>
      </c>
      <c r="AP58" s="117">
        <f t="shared" si="49"/>
        <v>2.5019005934558547</v>
      </c>
      <c r="AQ58" s="117">
        <f t="shared" si="50"/>
        <v>35.192260255832799</v>
      </c>
      <c r="AR58" s="132">
        <f t="shared" si="51"/>
        <v>0.76202144696915941</v>
      </c>
      <c r="AS58" s="132">
        <f t="shared" si="52"/>
        <v>13.65100077072</v>
      </c>
      <c r="AT58" s="150" t="s">
        <v>767</v>
      </c>
      <c r="AU58" s="150"/>
    </row>
    <row r="59" spans="1:47" x14ac:dyDescent="0.2">
      <c r="A59" s="161" t="s">
        <v>220</v>
      </c>
      <c r="B59" s="61" t="s">
        <v>767</v>
      </c>
      <c r="C59" s="70">
        <f>VLOOKUP(A59,'Baseline spending'!$A$2:$C$138,2,FALSE)</f>
        <v>60796230</v>
      </c>
      <c r="D59" s="71">
        <f>VLOOKUP(A59,'Baseline spending'!$A$2:$C$138,3,FALSE)</f>
        <v>2019</v>
      </c>
      <c r="E59" s="104">
        <f>C59*'CPI index'!$E$14/$AZ$1</f>
        <v>61.517727012872705</v>
      </c>
      <c r="F59" s="140">
        <v>54409794</v>
      </c>
      <c r="G59" s="99">
        <f t="shared" si="28"/>
        <v>37489368</v>
      </c>
      <c r="H59" s="99">
        <f>VLOOKUP(A59,'Population data_UN'!$A$2:$BK$256,8,FALSE)*1000</f>
        <v>4508556</v>
      </c>
      <c r="I59" s="99">
        <f>VLOOKUP($A59,'Population data_UN'!$A$2:$BK$256,10,FALSE)*1000</f>
        <v>16920426</v>
      </c>
      <c r="J59" s="99">
        <f>VLOOKUP($A59,'Population data_UN'!$A$2:$BK$256,57,FALSE)*1000</f>
        <v>3393042</v>
      </c>
      <c r="K59" s="8">
        <v>4.9000000000000002E-2</v>
      </c>
      <c r="L59" s="8">
        <v>2.9000000000000001E-2</v>
      </c>
      <c r="M59" s="8">
        <v>8.3000000000000004E-2</v>
      </c>
      <c r="N59" s="64">
        <f t="shared" si="35"/>
        <v>2666079.906</v>
      </c>
      <c r="O59" s="64">
        <f t="shared" si="36"/>
        <v>1577884.0260000001</v>
      </c>
      <c r="P59" s="64">
        <f t="shared" si="37"/>
        <v>4516012.9020000007</v>
      </c>
      <c r="Q59" s="46">
        <f>VLOOKUP(A59,'Health workers'!$A$2:$M$138,13,FALSE)</f>
        <v>109970.44820258849</v>
      </c>
      <c r="R59" s="141">
        <f t="shared" si="32"/>
        <v>2.933376956437049E-3</v>
      </c>
      <c r="S59" s="66">
        <f>VLOOKUP(A59,'Economic cost per dose'!$A$3:$L$138,10,FALSE)*$AW$13</f>
        <v>2.2200000000000002</v>
      </c>
      <c r="T59" s="66">
        <f t="shared" si="53"/>
        <v>2.6196000000000002</v>
      </c>
      <c r="U59" s="7">
        <f>VLOOKUP(A59,'Economic cost per dose'!$A$3:$L$139,11,FALSE)*$AW$13*$AW$10</f>
        <v>0.96288000000000007</v>
      </c>
      <c r="V59" s="7">
        <f>VLOOKUP(A59,'Economic cost per dose'!$A$3:$L$139,12,FALSE)*$AW$13*$AW$10</f>
        <v>5.9330400000000001</v>
      </c>
      <c r="X59" s="59">
        <f t="shared" si="38"/>
        <v>5.6196000000000002</v>
      </c>
      <c r="Y59" s="144">
        <f t="shared" si="39"/>
        <v>4.1361983999999996</v>
      </c>
      <c r="Z59" s="144">
        <f t="shared" si="40"/>
        <v>10.000987200000001</v>
      </c>
      <c r="AA59" s="59">
        <f t="shared" si="41"/>
        <v>16.2196</v>
      </c>
      <c r="AB59" s="59">
        <f t="shared" si="42"/>
        <v>14.736198399999999</v>
      </c>
      <c r="AC59" s="59">
        <f t="shared" si="43"/>
        <v>20.600987199999999</v>
      </c>
      <c r="AD59" s="59">
        <f t="shared" si="44"/>
        <v>3.5673533633334089</v>
      </c>
      <c r="AE59" s="60">
        <f t="shared" si="55"/>
        <v>59.590130214854405</v>
      </c>
      <c r="AF59" s="60">
        <f t="shared" si="54"/>
        <v>35.267628086342398</v>
      </c>
      <c r="AG59" s="60">
        <f t="shared" si="56"/>
        <v>100.93838383332481</v>
      </c>
      <c r="AH59" s="67">
        <f t="shared" si="45"/>
        <v>766.51115283984018</v>
      </c>
      <c r="AI59" s="67">
        <f t="shared" si="46"/>
        <v>680.31288070484743</v>
      </c>
      <c r="AJ59" s="67">
        <f t="shared" si="47"/>
        <v>1021.1070803313389</v>
      </c>
      <c r="AK59" s="67">
        <f t="shared" si="57"/>
        <v>8.4441957645600016</v>
      </c>
      <c r="AL59" s="67">
        <f t="shared" si="58"/>
        <v>766.51115283984018</v>
      </c>
      <c r="AM59" s="67">
        <f t="shared" si="59"/>
        <v>71.868193008399388</v>
      </c>
      <c r="AN59" s="67">
        <f t="shared" si="60"/>
        <v>185.74131540175489</v>
      </c>
      <c r="AO59" s="117">
        <f t="shared" si="48"/>
        <v>5.7989030748599235E-2</v>
      </c>
      <c r="AP59" s="117">
        <f t="shared" si="49"/>
        <v>0.96866599447643853</v>
      </c>
      <c r="AQ59" s="117">
        <f t="shared" si="50"/>
        <v>12.460004458218137</v>
      </c>
      <c r="AR59" s="132">
        <f t="shared" si="51"/>
        <v>0.48826879001949297</v>
      </c>
      <c r="AS59" s="132">
        <f t="shared" si="52"/>
        <v>11.837394782640001</v>
      </c>
      <c r="AT59" s="150" t="s">
        <v>767</v>
      </c>
      <c r="AU59" s="150"/>
    </row>
    <row r="60" spans="1:47" x14ac:dyDescent="0.2">
      <c r="A60" s="161" t="s">
        <v>224</v>
      </c>
      <c r="B60" s="61" t="s">
        <v>767</v>
      </c>
      <c r="C60" s="70">
        <f>VLOOKUP(A60,'Baseline spending'!$A$2:$C$138,2,FALSE)</f>
        <v>22713869</v>
      </c>
      <c r="D60" s="71">
        <f>VLOOKUP(A60,'Baseline spending'!$A$2:$C$138,3,FALSE)</f>
        <v>2019</v>
      </c>
      <c r="E60" s="104">
        <f>C60*'CPI index'!$E$14/$AZ$1</f>
        <v>22.983425000993513</v>
      </c>
      <c r="F60" s="140">
        <v>29136808</v>
      </c>
      <c r="G60" s="99">
        <f t="shared" si="28"/>
        <v>18853471</v>
      </c>
      <c r="H60" s="99">
        <f>VLOOKUP(A60,'Population data_UN'!$A$2:$BK$256,8,FALSE)*1000</f>
        <v>2706773</v>
      </c>
      <c r="I60" s="99">
        <f>VLOOKUP($A60,'Population data_UN'!$A$2:$BK$256,10,FALSE)*1000</f>
        <v>10283337</v>
      </c>
      <c r="J60" s="99">
        <f>VLOOKUP($A60,'Population data_UN'!$A$2:$BK$256,57,FALSE)*1000</f>
        <v>1698135</v>
      </c>
      <c r="K60" s="8">
        <v>3.5000000000000003E-2</v>
      </c>
      <c r="L60" s="8">
        <v>0.02</v>
      </c>
      <c r="M60" s="8">
        <v>7.4999999999999997E-2</v>
      </c>
      <c r="N60" s="64">
        <f t="shared" si="35"/>
        <v>1019788.2800000001</v>
      </c>
      <c r="O60" s="64">
        <f t="shared" si="36"/>
        <v>582736.16</v>
      </c>
      <c r="P60" s="64">
        <f t="shared" si="37"/>
        <v>2185260.6</v>
      </c>
      <c r="Q60" s="46">
        <f>VLOOKUP(A60,'Health workers'!$A$2:$M$138,13,FALSE)</f>
        <v>134288.37161873019</v>
      </c>
      <c r="R60" s="141">
        <f t="shared" si="32"/>
        <v>7.122739978157348E-3</v>
      </c>
      <c r="S60" s="66">
        <f>VLOOKUP(A60,'Economic cost per dose'!$A$3:$L$138,10,FALSE)*$AW$13</f>
        <v>2.4</v>
      </c>
      <c r="T60" s="66">
        <f t="shared" si="53"/>
        <v>2.8319999999999999</v>
      </c>
      <c r="U60" s="7">
        <f>VLOOKUP(A60,'Economic cost per dose'!$A$3:$L$139,11,FALSE)*$AW$13*$AW$10</f>
        <v>1.1186399999999999</v>
      </c>
      <c r="V60" s="7">
        <f>VLOOKUP(A60,'Economic cost per dose'!$A$3:$L$139,12,FALSE)*$AW$13*$AW$10</f>
        <v>6.0887999999999991</v>
      </c>
      <c r="X60" s="59">
        <f t="shared" si="38"/>
        <v>5.8319999999999999</v>
      </c>
      <c r="Y60" s="144">
        <f t="shared" si="39"/>
        <v>4.3199951999999993</v>
      </c>
      <c r="Z60" s="144">
        <f t="shared" si="40"/>
        <v>10.184783999999999</v>
      </c>
      <c r="AA60" s="59">
        <f t="shared" si="41"/>
        <v>16.431999999999999</v>
      </c>
      <c r="AB60" s="59">
        <f t="shared" si="42"/>
        <v>14.919995199999999</v>
      </c>
      <c r="AC60" s="59">
        <f t="shared" si="43"/>
        <v>20.784783999999998</v>
      </c>
      <c r="AD60" s="59">
        <f t="shared" si="44"/>
        <v>4.4132530448779486</v>
      </c>
      <c r="AE60" s="60">
        <f t="shared" si="55"/>
        <v>21.68601648304</v>
      </c>
      <c r="AF60" s="60">
        <f t="shared" si="54"/>
        <v>12.392009418879999</v>
      </c>
      <c r="AG60" s="60">
        <f t="shared" si="56"/>
        <v>46.470035320799994</v>
      </c>
      <c r="AH60" s="67">
        <f t="shared" si="45"/>
        <v>391.68678540160005</v>
      </c>
      <c r="AI60" s="67">
        <f t="shared" si="46"/>
        <v>347.50165049617573</v>
      </c>
      <c r="AJ60" s="67">
        <f t="shared" si="47"/>
        <v>518.88767011715925</v>
      </c>
      <c r="AK60" s="67">
        <f t="shared" si="57"/>
        <v>4.3858460417142853</v>
      </c>
      <c r="AL60" s="67">
        <f t="shared" si="58"/>
        <v>391.68678540160005</v>
      </c>
      <c r="AM60" s="67">
        <f t="shared" si="59"/>
        <v>37.937336586857761</v>
      </c>
      <c r="AN60" s="67">
        <f t="shared" si="60"/>
        <v>95.204335879099204</v>
      </c>
      <c r="AO60" s="117">
        <f t="shared" si="48"/>
        <v>0.19201894603120184</v>
      </c>
      <c r="AP60" s="117">
        <f t="shared" si="49"/>
        <v>0.94355025337183518</v>
      </c>
      <c r="AQ60" s="117">
        <f t="shared" si="50"/>
        <v>17.042141690573466</v>
      </c>
      <c r="AR60" s="132">
        <f t="shared" si="51"/>
        <v>0.64458418376990489</v>
      </c>
      <c r="AS60" s="132">
        <f t="shared" si="52"/>
        <v>4.894983744000001</v>
      </c>
      <c r="AT60" s="150" t="s">
        <v>767</v>
      </c>
      <c r="AU60" s="150"/>
    </row>
    <row r="61" spans="1:47" x14ac:dyDescent="0.2">
      <c r="A61" s="161" t="s">
        <v>226</v>
      </c>
      <c r="B61" s="61" t="s">
        <v>767</v>
      </c>
      <c r="C61" s="70">
        <f>VLOOKUP(A61,'Baseline spending'!$A$2:$C$138,2,FALSE)</f>
        <v>19124907.52</v>
      </c>
      <c r="D61" s="71">
        <f>VLOOKUP(A61,'Baseline spending'!$A$2:$C$138,3,FALSE)</f>
        <v>2019</v>
      </c>
      <c r="E61" s="104">
        <f>C61*'CPI index'!$E$14/$AZ$1</f>
        <v>19.351871653255412</v>
      </c>
      <c r="F61" s="140">
        <v>6624554</v>
      </c>
      <c r="G61" s="99">
        <f t="shared" si="28"/>
        <v>4305171</v>
      </c>
      <c r="H61" s="99">
        <f>VLOOKUP(A61,'Population data_UN'!$A$2:$BK$256,8,FALSE)*1000</f>
        <v>656942</v>
      </c>
      <c r="I61" s="99">
        <f>VLOOKUP($A61,'Population data_UN'!$A$2:$BK$256,10,FALSE)*1000</f>
        <v>2319383</v>
      </c>
      <c r="J61" s="99">
        <f>VLOOKUP($A61,'Population data_UN'!$A$2:$BK$256,57,FALSE)*1000</f>
        <v>376108</v>
      </c>
      <c r="K61" s="8">
        <v>3.4000000000000002E-2</v>
      </c>
      <c r="L61" s="8">
        <v>0.02</v>
      </c>
      <c r="M61" s="8">
        <v>7.0000000000000007E-2</v>
      </c>
      <c r="N61" s="64">
        <f t="shared" si="35"/>
        <v>225234.83600000001</v>
      </c>
      <c r="O61" s="64">
        <f t="shared" si="36"/>
        <v>132491.08000000002</v>
      </c>
      <c r="P61" s="64">
        <f t="shared" si="37"/>
        <v>463718.78</v>
      </c>
      <c r="Q61" s="46">
        <f>VLOOKUP(A61,'Health workers'!$A$2:$M$138,13,FALSE)</f>
        <v>23387.099628009084</v>
      </c>
      <c r="R61" s="141">
        <f t="shared" si="32"/>
        <v>5.4323276887280631E-3</v>
      </c>
      <c r="S61" s="66">
        <f>VLOOKUP(A61,'Economic cost per dose'!$A$3:$L$138,10,FALSE)*$AW$13</f>
        <v>4.992</v>
      </c>
      <c r="T61" s="66">
        <f t="shared" si="53"/>
        <v>5.8905599999999998</v>
      </c>
      <c r="U61" s="7">
        <f>VLOOKUP(A61,'Economic cost per dose'!$A$3:$L$139,11,FALSE)*$AW$13*$AW$10</f>
        <v>2.2089599999999998</v>
      </c>
      <c r="V61" s="7">
        <f>VLOOKUP(A61,'Economic cost per dose'!$A$3:$L$139,12,FALSE)*$AW$13*$AW$10</f>
        <v>13.282079999999999</v>
      </c>
      <c r="X61" s="59">
        <f t="shared" si="38"/>
        <v>8.8905600000000007</v>
      </c>
      <c r="Y61" s="144">
        <f t="shared" si="39"/>
        <v>5.6065727999999995</v>
      </c>
      <c r="Z61" s="144">
        <f t="shared" si="40"/>
        <v>18.672854399999999</v>
      </c>
      <c r="AA61" s="59">
        <f t="shared" si="41"/>
        <v>19.490559999999999</v>
      </c>
      <c r="AB61" s="59">
        <f t="shared" si="42"/>
        <v>16.2065728</v>
      </c>
      <c r="AC61" s="59">
        <f t="shared" si="43"/>
        <v>29.2728544</v>
      </c>
      <c r="AD61" s="59">
        <f t="shared" si="44"/>
        <v>0.91165533705137736</v>
      </c>
      <c r="AE61" s="60">
        <f t="shared" si="55"/>
        <v>5.70589317063168</v>
      </c>
      <c r="AF61" s="60">
        <f t="shared" si="54"/>
        <v>3.3564077474303997</v>
      </c>
      <c r="AG61" s="60">
        <f t="shared" si="56"/>
        <v>11.747427116006401</v>
      </c>
      <c r="AH61" s="67">
        <f t="shared" si="45"/>
        <v>109.85109749007086</v>
      </c>
      <c r="AI61" s="67">
        <f t="shared" si="46"/>
        <v>87.937001480463508</v>
      </c>
      <c r="AJ61" s="67">
        <f t="shared" si="47"/>
        <v>175.12849524480157</v>
      </c>
      <c r="AK61" s="67">
        <f t="shared" si="57"/>
        <v>1.4808304707840003</v>
      </c>
      <c r="AL61" s="67">
        <f t="shared" si="58"/>
        <v>109.85109749007086</v>
      </c>
      <c r="AM61" s="67">
        <f t="shared" si="59"/>
        <v>11.531665525225783</v>
      </c>
      <c r="AN61" s="67">
        <f t="shared" si="60"/>
        <v>40.665869252777</v>
      </c>
      <c r="AO61" s="117">
        <f t="shared" si="48"/>
        <v>4.710941418929971E-2</v>
      </c>
      <c r="AP61" s="117">
        <f t="shared" si="49"/>
        <v>0.29484968032390929</v>
      </c>
      <c r="AQ61" s="117">
        <f t="shared" si="50"/>
        <v>5.6765102341711469</v>
      </c>
      <c r="AR61" s="132">
        <f t="shared" si="51"/>
        <v>0.2334968026860427</v>
      </c>
      <c r="AS61" s="132">
        <f t="shared" si="52"/>
        <v>2.2487446026239999</v>
      </c>
      <c r="AT61" s="150" t="s">
        <v>767</v>
      </c>
      <c r="AU61" s="150"/>
    </row>
    <row r="62" spans="1:47" x14ac:dyDescent="0.2">
      <c r="A62" s="161" t="s">
        <v>229</v>
      </c>
      <c r="B62" s="61" t="s">
        <v>767</v>
      </c>
      <c r="C62" s="70">
        <f>VLOOKUP(A62,'Baseline spending'!$A$2:$C$138,2,FALSE)</f>
        <v>101159427</v>
      </c>
      <c r="D62" s="71">
        <f>VLOOKUP(A62,'Baseline spending'!$A$2:$C$138,3,FALSE)</f>
        <v>2018</v>
      </c>
      <c r="E62" s="90">
        <f>C62*'CPI index'!$E$13/$AZ$1</f>
        <v>104.21467075811105</v>
      </c>
      <c r="F62" s="140">
        <v>206139587</v>
      </c>
      <c r="G62" s="99">
        <f t="shared" si="28"/>
        <v>102874311</v>
      </c>
      <c r="H62" s="99">
        <f>VLOOKUP(A62,'Population data_UN'!$A$2:$BK$256,8,FALSE)*1000</f>
        <v>33938795</v>
      </c>
      <c r="I62" s="99">
        <f>VLOOKUP($A62,'Population data_UN'!$A$2:$BK$256,10,FALSE)*1000</f>
        <v>103265276</v>
      </c>
      <c r="J62" s="99">
        <f>VLOOKUP($A62,'Population data_UN'!$A$2:$BK$256,57,FALSE)*1000</f>
        <v>5644232</v>
      </c>
      <c r="K62" s="8">
        <v>2.8000000000000001E-2</v>
      </c>
      <c r="L62" s="8">
        <v>1.4999999999999999E-2</v>
      </c>
      <c r="M62" s="8">
        <v>6.0999999999999999E-2</v>
      </c>
      <c r="N62" s="64">
        <f t="shared" si="35"/>
        <v>5771908.4359999998</v>
      </c>
      <c r="O62" s="64">
        <f t="shared" si="36"/>
        <v>3092093.8049999997</v>
      </c>
      <c r="P62" s="64">
        <f t="shared" si="37"/>
        <v>12574514.807</v>
      </c>
      <c r="Q62" s="46">
        <f>VLOOKUP(A62,'Health workers'!$A$2:$M$138,13,FALSE)</f>
        <v>370133.15553841362</v>
      </c>
      <c r="R62" s="141">
        <f t="shared" si="32"/>
        <v>3.5979162527602603E-3</v>
      </c>
      <c r="S62" s="66">
        <f>VLOOKUP(A62,'Economic cost per dose'!$A$3:$L$138,10,FALSE)*$AW$13</f>
        <v>0.74399999999999999</v>
      </c>
      <c r="T62" s="66">
        <f t="shared" si="53"/>
        <v>0.87791999999999992</v>
      </c>
      <c r="U62" s="7">
        <f>VLOOKUP(A62,'Economic cost per dose'!$A$3:$L$139,11,FALSE)*$AW$13*$AW$10</f>
        <v>0.15576000000000001</v>
      </c>
      <c r="V62" s="7">
        <f>VLOOKUP(A62,'Economic cost per dose'!$A$3:$L$139,12,FALSE)*$AW$13*$AW$10</f>
        <v>2.9027999999999992</v>
      </c>
      <c r="X62" s="59">
        <f t="shared" si="38"/>
        <v>3.87792</v>
      </c>
      <c r="Y62" s="144">
        <f t="shared" si="39"/>
        <v>3.1837968000000001</v>
      </c>
      <c r="Z62" s="144">
        <f t="shared" si="40"/>
        <v>6.4253039999999988</v>
      </c>
      <c r="AA62" s="59">
        <f t="shared" si="41"/>
        <v>14.477919999999999</v>
      </c>
      <c r="AB62" s="59">
        <f t="shared" si="42"/>
        <v>13.783796799999999</v>
      </c>
      <c r="AC62" s="59">
        <f t="shared" si="43"/>
        <v>17.025303999999998</v>
      </c>
      <c r="AD62" s="59">
        <f t="shared" si="44"/>
        <v>10.71751643046542</v>
      </c>
      <c r="AE62" s="60">
        <f t="shared" si="55"/>
        <v>83.406738503934704</v>
      </c>
      <c r="AF62" s="60">
        <f t="shared" si="54"/>
        <v>44.682181341393594</v>
      </c>
      <c r="AG62" s="60">
        <f t="shared" si="56"/>
        <v>181.70753745500065</v>
      </c>
      <c r="AH62" s="67">
        <f t="shared" si="45"/>
        <v>1825.6579608110503</v>
      </c>
      <c r="AI62" s="67">
        <f t="shared" si="46"/>
        <v>1714.9764195899218</v>
      </c>
      <c r="AJ62" s="67">
        <f t="shared" si="47"/>
        <v>2231.8515402823077</v>
      </c>
      <c r="AK62" s="67">
        <f t="shared" si="57"/>
        <v>9.6932040697234285</v>
      </c>
      <c r="AL62" s="67">
        <f t="shared" si="58"/>
        <v>1825.6579608110503</v>
      </c>
      <c r="AM62" s="67">
        <f t="shared" si="59"/>
        <v>146.46864176726547</v>
      </c>
      <c r="AN62" s="67">
        <f t="shared" si="60"/>
        <v>319.17751986786885</v>
      </c>
      <c r="AO62" s="117">
        <f t="shared" si="48"/>
        <v>0.10284076466874288</v>
      </c>
      <c r="AP62" s="117">
        <f t="shared" si="49"/>
        <v>0.80033586343641672</v>
      </c>
      <c r="AQ62" s="117">
        <f t="shared" si="50"/>
        <v>17.51824332918078</v>
      </c>
      <c r="AR62" s="132">
        <f t="shared" si="51"/>
        <v>0.55075813544115948</v>
      </c>
      <c r="AS62" s="132">
        <f t="shared" si="52"/>
        <v>8.5885997527679994</v>
      </c>
      <c r="AT62" s="150" t="s">
        <v>767</v>
      </c>
      <c r="AU62" s="150"/>
    </row>
    <row r="63" spans="1:47" x14ac:dyDescent="0.2">
      <c r="A63" s="161" t="s">
        <v>231</v>
      </c>
      <c r="B63" s="61" t="s">
        <v>767</v>
      </c>
      <c r="C63" s="70">
        <f>VLOOKUP(A63,'Baseline spending'!$A$2:$C$138,2,FALSE)</f>
        <v>145096721</v>
      </c>
      <c r="D63" s="71">
        <f>VLOOKUP(A63,'Baseline spending'!$A$2:$C$138,3,FALSE)</f>
        <v>2019</v>
      </c>
      <c r="E63" s="104">
        <f>C63*'CPI index'!$E$14/$AZ$1</f>
        <v>146.81865097459092</v>
      </c>
      <c r="F63" s="140">
        <v>220892331</v>
      </c>
      <c r="G63" s="99">
        <f t="shared" si="28"/>
        <v>130645594</v>
      </c>
      <c r="H63" s="99">
        <f>VLOOKUP(A63,'Population data_UN'!$A$2:$BK$256,8,FALSE)*1000</f>
        <v>27962852</v>
      </c>
      <c r="I63" s="99">
        <f>VLOOKUP($A63,'Population data_UN'!$A$2:$BK$256,10,FALSE)*1000</f>
        <v>90246737</v>
      </c>
      <c r="J63" s="99">
        <f>VLOOKUP($A63,'Population data_UN'!$A$2:$BK$256,57,FALSE)*1000</f>
        <v>9605828</v>
      </c>
      <c r="K63" s="8">
        <v>3.2000000000000001E-2</v>
      </c>
      <c r="L63" s="8">
        <v>1.9E-2</v>
      </c>
      <c r="M63" s="8">
        <v>6.9000000000000006E-2</v>
      </c>
      <c r="N63" s="64">
        <f t="shared" si="35"/>
        <v>7068554.5920000002</v>
      </c>
      <c r="O63" s="64">
        <f t="shared" si="36"/>
        <v>4196954.2889999999</v>
      </c>
      <c r="P63" s="64">
        <f t="shared" si="37"/>
        <v>15241570.839000002</v>
      </c>
      <c r="Q63" s="46">
        <f>VLOOKUP(A63,'Health workers'!$A$2:$M$138,13,FALSE)</f>
        <v>405622.22446640435</v>
      </c>
      <c r="R63" s="141">
        <f t="shared" si="32"/>
        <v>3.1047524225455651E-3</v>
      </c>
      <c r="S63" s="66">
        <f>VLOOKUP(A63,'Economic cost per dose'!$A$3:$L$138,10,FALSE)*$AW$13</f>
        <v>1.08</v>
      </c>
      <c r="T63" s="66">
        <f t="shared" si="53"/>
        <v>1.2744</v>
      </c>
      <c r="U63" s="7">
        <f>VLOOKUP(A63,'Economic cost per dose'!$A$3:$L$139,11,FALSE)*$AW$13*$AW$10</f>
        <v>0.33983999999999998</v>
      </c>
      <c r="V63" s="7">
        <f>VLOOKUP(A63,'Economic cost per dose'!$A$3:$L$139,12,FALSE)*$AW$13*$AW$10</f>
        <v>3.4125599999999996</v>
      </c>
      <c r="X63" s="59">
        <f t="shared" si="38"/>
        <v>4.2744</v>
      </c>
      <c r="Y63" s="144">
        <f t="shared" si="39"/>
        <v>3.4010112000000001</v>
      </c>
      <c r="Z63" s="144">
        <f t="shared" si="40"/>
        <v>7.0268207999999994</v>
      </c>
      <c r="AA63" s="59">
        <f t="shared" si="41"/>
        <v>14.8744</v>
      </c>
      <c r="AB63" s="59">
        <f t="shared" si="42"/>
        <v>14.001011199999999</v>
      </c>
      <c r="AC63" s="59">
        <f t="shared" si="43"/>
        <v>17.626820799999997</v>
      </c>
      <c r="AD63" s="59">
        <f t="shared" si="44"/>
        <v>12.066774431206168</v>
      </c>
      <c r="AE63" s="60">
        <f t="shared" si="55"/>
        <v>124.36958869719039</v>
      </c>
      <c r="AF63" s="60">
        <f t="shared" si="54"/>
        <v>73.844443288956796</v>
      </c>
      <c r="AG63" s="60">
        <f t="shared" si="56"/>
        <v>268.17192562831684</v>
      </c>
      <c r="AH63" s="67">
        <f t="shared" si="45"/>
        <v>2398.7882307115087</v>
      </c>
      <c r="AI63" s="67">
        <f t="shared" si="46"/>
        <v>2221.9264129296403</v>
      </c>
      <c r="AJ63" s="67">
        <f t="shared" si="47"/>
        <v>2956.1552887601383</v>
      </c>
      <c r="AK63" s="67">
        <f t="shared" si="57"/>
        <v>18.18333838998857</v>
      </c>
      <c r="AL63" s="67">
        <f t="shared" si="58"/>
        <v>2398.7882307115087</v>
      </c>
      <c r="AM63" s="67">
        <f t="shared" si="59"/>
        <v>200.70588989838555</v>
      </c>
      <c r="AN63" s="67">
        <f t="shared" si="60"/>
        <v>446.04144647128834</v>
      </c>
      <c r="AO63" s="117">
        <f t="shared" si="48"/>
        <v>8.2188293865297107E-2</v>
      </c>
      <c r="AP63" s="117">
        <f t="shared" si="49"/>
        <v>0.8470966588482981</v>
      </c>
      <c r="AQ63" s="117">
        <f t="shared" si="50"/>
        <v>16.338443479681974</v>
      </c>
      <c r="AR63" s="132">
        <f t="shared" si="51"/>
        <v>0.87614400484743338</v>
      </c>
      <c r="AS63" s="132">
        <f t="shared" si="52"/>
        <v>15.268077918720001</v>
      </c>
      <c r="AT63" s="150" t="s">
        <v>767</v>
      </c>
      <c r="AU63" s="150"/>
    </row>
    <row r="64" spans="1:47" x14ac:dyDescent="0.2">
      <c r="A64" s="161" t="s">
        <v>237</v>
      </c>
      <c r="B64" s="61" t="s">
        <v>767</v>
      </c>
      <c r="C64" s="70">
        <f>VLOOKUP(A64,'Baseline spending'!$A$2:$C$138,2,FALSE)</f>
        <v>2828620.6635219702</v>
      </c>
      <c r="D64" s="71">
        <f>VLOOKUP(A64,'Baseline spending'!$A$2:$C$138,3,FALSE)</f>
        <v>2017</v>
      </c>
      <c r="E64" s="104">
        <f>C64*'CPI index'!$E$12/$AZ$1</f>
        <v>2.985226452623865</v>
      </c>
      <c r="F64" s="140">
        <v>8947027</v>
      </c>
      <c r="G64" s="99">
        <f t="shared" si="28"/>
        <v>5238964</v>
      </c>
      <c r="H64" s="99">
        <f>VLOOKUP(A64,'Population data_UN'!$A$2:$BK$256,8,FALSE)*1000</f>
        <v>1107184</v>
      </c>
      <c r="I64" s="99">
        <f>VLOOKUP($A64,'Population data_UN'!$A$2:$BK$256,10,FALSE)*1000</f>
        <v>3708063</v>
      </c>
      <c r="J64" s="99">
        <f>VLOOKUP($A64,'Population data_UN'!$A$2:$BK$256,57,FALSE)*1000</f>
        <v>319552</v>
      </c>
      <c r="K64" s="8">
        <v>4.7E-2</v>
      </c>
      <c r="L64" s="8">
        <v>2.8000000000000001E-2</v>
      </c>
      <c r="M64" s="8">
        <v>9.7000000000000003E-2</v>
      </c>
      <c r="N64" s="64">
        <f t="shared" si="35"/>
        <v>420510.26900000003</v>
      </c>
      <c r="O64" s="64">
        <f t="shared" si="36"/>
        <v>250516.75599999999</v>
      </c>
      <c r="P64" s="64">
        <f t="shared" si="37"/>
        <v>867861.61900000006</v>
      </c>
      <c r="Q64" s="46">
        <f>VLOOKUP(A64,'Health workers'!$A$2:$M$138,13,FALSE)</f>
        <v>6217.3359431891713</v>
      </c>
      <c r="R64" s="141">
        <f t="shared" si="32"/>
        <v>1.1867491250539557E-3</v>
      </c>
      <c r="S64" s="66">
        <f>VLOOKUP(A64,'Economic cost per dose'!$A$3:$L$138,10,FALSE)*$AW$13</f>
        <v>1.6320000000000001</v>
      </c>
      <c r="T64" s="66">
        <f t="shared" si="53"/>
        <v>1.9257600000000001</v>
      </c>
      <c r="U64" s="7">
        <f>VLOOKUP(A64,'Economic cost per dose'!$A$3:$L$139,11,FALSE)*$AW$13*$AW$10</f>
        <v>0.49559999999999993</v>
      </c>
      <c r="V64" s="7">
        <f>VLOOKUP(A64,'Economic cost per dose'!$A$3:$L$139,12,FALSE)*$AW$13*$AW$10</f>
        <v>5.352479999999999</v>
      </c>
      <c r="X64" s="59">
        <f t="shared" si="38"/>
        <v>4.9257600000000004</v>
      </c>
      <c r="Y64" s="144">
        <f t="shared" si="39"/>
        <v>3.5848079999999998</v>
      </c>
      <c r="Z64" s="144">
        <f t="shared" si="40"/>
        <v>9.3159263999999986</v>
      </c>
      <c r="AA64" s="59">
        <f t="shared" si="41"/>
        <v>15.52576</v>
      </c>
      <c r="AB64" s="59">
        <f t="shared" si="42"/>
        <v>14.184808</v>
      </c>
      <c r="AC64" s="59">
        <f t="shared" si="43"/>
        <v>19.915926399999996</v>
      </c>
      <c r="AD64" s="59">
        <f t="shared" si="44"/>
        <v>0.19305773138665744</v>
      </c>
      <c r="AE64" s="60">
        <f t="shared" si="55"/>
        <v>7.6458563849881598</v>
      </c>
      <c r="AF64" s="60">
        <f t="shared" si="54"/>
        <v>4.5549782719078395</v>
      </c>
      <c r="AG64" s="60">
        <f t="shared" si="56"/>
        <v>15.779746156252161</v>
      </c>
      <c r="AH64" s="67">
        <f t="shared" si="45"/>
        <v>101.48209759173487</v>
      </c>
      <c r="AI64" s="67">
        <f t="shared" si="46"/>
        <v>90.593038748456465</v>
      </c>
      <c r="AJ64" s="67">
        <f t="shared" si="47"/>
        <v>137.13197936332972</v>
      </c>
      <c r="AK64" s="67">
        <f t="shared" si="57"/>
        <v>0.69707328921599998</v>
      </c>
      <c r="AL64" s="67">
        <f t="shared" si="58"/>
        <v>101.48209759173487</v>
      </c>
      <c r="AM64" s="67">
        <f t="shared" si="59"/>
        <v>8.5471278755478863</v>
      </c>
      <c r="AN64" s="67">
        <f t="shared" si="60"/>
        <v>24.097669775917161</v>
      </c>
      <c r="AO64" s="117">
        <f t="shared" si="48"/>
        <v>6.4671050739540825E-2</v>
      </c>
      <c r="AP64" s="117">
        <f t="shared" si="49"/>
        <v>2.561231620558579</v>
      </c>
      <c r="AQ64" s="117">
        <f t="shared" si="50"/>
        <v>33.994773663665342</v>
      </c>
      <c r="AR64" s="132">
        <f t="shared" si="51"/>
        <v>2.0293384518569456E-2</v>
      </c>
      <c r="AS64" s="132">
        <f t="shared" si="52"/>
        <v>1.3725455180160002</v>
      </c>
      <c r="AT64" s="150" t="s">
        <v>767</v>
      </c>
      <c r="AU64" s="150"/>
    </row>
    <row r="65" spans="1:47" x14ac:dyDescent="0.2">
      <c r="A65" s="161" t="s">
        <v>243</v>
      </c>
      <c r="B65" s="61" t="s">
        <v>767</v>
      </c>
      <c r="C65" s="70">
        <f>VLOOKUP(A65,'Baseline spending'!$A$2:$C$138,2,FALSE)</f>
        <v>140520301</v>
      </c>
      <c r="D65" s="71">
        <f>VLOOKUP(A65,'Baseline spending'!$A$2:$C$138,3,FALSE)</f>
        <v>2018</v>
      </c>
      <c r="E65" s="90">
        <f>C65*'CPI index'!$E$13/$AZ$1</f>
        <v>144.76433228062538</v>
      </c>
      <c r="F65" s="140">
        <v>109581085</v>
      </c>
      <c r="G65" s="99">
        <f t="shared" si="28"/>
        <v>70339201</v>
      </c>
      <c r="H65" s="99">
        <f>VLOOKUP(A65,'Population data_UN'!$A$2:$BK$256,8,FALSE)*1000</f>
        <v>10616342</v>
      </c>
      <c r="I65" s="99">
        <f>VLOOKUP($A65,'Population data_UN'!$A$2:$BK$256,10,FALSE)*1000</f>
        <v>39241884</v>
      </c>
      <c r="J65" s="99">
        <f>VLOOKUP($A65,'Population data_UN'!$A$2:$BK$256,57,FALSE)*1000</f>
        <v>6039722</v>
      </c>
      <c r="K65" s="8">
        <v>3.7999999999999999E-2</v>
      </c>
      <c r="L65" s="8">
        <v>2.1000000000000001E-2</v>
      </c>
      <c r="M65" s="8">
        <v>0.08</v>
      </c>
      <c r="N65" s="64">
        <f t="shared" si="35"/>
        <v>4164081.23</v>
      </c>
      <c r="O65" s="64">
        <f t="shared" si="36"/>
        <v>2301202.7850000001</v>
      </c>
      <c r="P65" s="64">
        <f t="shared" si="37"/>
        <v>8766486.8000000007</v>
      </c>
      <c r="Q65" s="46">
        <f>VLOOKUP(A65,'Health workers'!$A$2:$M$138,13,FALSE)</f>
        <v>718611.87793535704</v>
      </c>
      <c r="R65" s="141">
        <f t="shared" si="32"/>
        <v>1.0216378174886534E-2</v>
      </c>
      <c r="S65" s="66">
        <f>VLOOKUP(A65,'Economic cost per dose'!$A$3:$L$138,10,FALSE)*$AW$13</f>
        <v>1.1519999999999999</v>
      </c>
      <c r="T65" s="66">
        <f t="shared" si="53"/>
        <v>1.3593599999999999</v>
      </c>
      <c r="U65" s="7">
        <f>VLOOKUP(A65,'Economic cost per dose'!$A$3:$L$139,11,FALSE)*$AW$13*$AW$10</f>
        <v>0.31152000000000002</v>
      </c>
      <c r="V65" s="7">
        <f>VLOOKUP(A65,'Economic cost per dose'!$A$3:$L$139,12,FALSE)*$AW$13*$AW$10</f>
        <v>4.04976</v>
      </c>
      <c r="X65" s="59">
        <f t="shared" si="38"/>
        <v>4.3593599999999997</v>
      </c>
      <c r="Y65" s="144">
        <f t="shared" si="39"/>
        <v>3.3675936000000002</v>
      </c>
      <c r="Z65" s="144">
        <f t="shared" si="40"/>
        <v>7.7787167999999998</v>
      </c>
      <c r="AA65" s="59">
        <f t="shared" si="41"/>
        <v>14.95936</v>
      </c>
      <c r="AB65" s="59">
        <f t="shared" si="42"/>
        <v>13.967593599999999</v>
      </c>
      <c r="AC65" s="59">
        <f t="shared" si="43"/>
        <v>18.378716799999999</v>
      </c>
      <c r="AD65" s="59">
        <f t="shared" si="44"/>
        <v>21.499947564622126</v>
      </c>
      <c r="AE65" s="60">
        <f t="shared" si="55"/>
        <v>79.969436670223359</v>
      </c>
      <c r="AF65" s="60">
        <f t="shared" si="54"/>
        <v>44.193636054597121</v>
      </c>
      <c r="AG65" s="60">
        <f t="shared" si="56"/>
        <v>168.3567087794176</v>
      </c>
      <c r="AH65" s="67">
        <f t="shared" si="45"/>
        <v>1300.7633098920367</v>
      </c>
      <c r="AI65" s="67">
        <f t="shared" si="46"/>
        <v>1192.6352228523344</v>
      </c>
      <c r="AJ65" s="67">
        <f t="shared" si="47"/>
        <v>1673.5612890232076</v>
      </c>
      <c r="AK65" s="67">
        <f t="shared" si="57"/>
        <v>11.660128534793142</v>
      </c>
      <c r="AL65" s="67">
        <f t="shared" si="58"/>
        <v>1300.7633098920367</v>
      </c>
      <c r="AM65" s="67">
        <f t="shared" si="59"/>
        <v>106.84205653671923</v>
      </c>
      <c r="AN65" s="67">
        <f t="shared" si="60"/>
        <v>267.53890189163565</v>
      </c>
      <c r="AO65" s="117">
        <f t="shared" si="48"/>
        <v>0.14851688413790021</v>
      </c>
      <c r="AP65" s="117">
        <f t="shared" si="49"/>
        <v>0.55241118727507244</v>
      </c>
      <c r="AQ65" s="117">
        <f t="shared" si="50"/>
        <v>8.9853853459601467</v>
      </c>
      <c r="AR65" s="132">
        <f t="shared" si="51"/>
        <v>1.6556817667630626</v>
      </c>
      <c r="AS65" s="132">
        <f t="shared" si="52"/>
        <v>9.5940431539199977</v>
      </c>
      <c r="AT65" s="150" t="s">
        <v>767</v>
      </c>
      <c r="AU65" s="150"/>
    </row>
    <row r="66" spans="1:47" x14ac:dyDescent="0.2">
      <c r="A66" s="161" t="s">
        <v>663</v>
      </c>
      <c r="B66" s="61" t="s">
        <v>767</v>
      </c>
      <c r="C66" s="70">
        <f>VLOOKUP(A66,'Baseline spending'!$A$2:$C$138,2,FALSE)</f>
        <v>2831413.8988738698</v>
      </c>
      <c r="D66" s="71">
        <f>VLOOKUP(A66,'Baseline spending'!$A$2:$C$138,3,FALSE)</f>
        <v>2019</v>
      </c>
      <c r="E66" s="104">
        <f>C66*'CPI index'!$E$14/$AZ$1</f>
        <v>2.8650155986872261</v>
      </c>
      <c r="F66" s="140">
        <v>4033963</v>
      </c>
      <c r="G66" s="99">
        <f t="shared" si="28"/>
        <v>3272796</v>
      </c>
      <c r="H66" s="99">
        <f>VLOOKUP(A66,'Population data_UN'!$A$2:$BK$256,8,FALSE)*1000</f>
        <v>202520</v>
      </c>
      <c r="I66" s="99">
        <f>VLOOKUP($A66,'Population data_UN'!$A$2:$BK$256,10,FALSE)*1000</f>
        <v>761167</v>
      </c>
      <c r="J66" s="99">
        <f>VLOOKUP($A66,'Population data_UN'!$A$2:$BK$256,57,FALSE)*1000</f>
        <v>503962</v>
      </c>
      <c r="K66" s="8">
        <v>7.0999999999999994E-2</v>
      </c>
      <c r="L66" s="8">
        <v>4.2000000000000003E-2</v>
      </c>
      <c r="M66" s="8">
        <v>0.14499999999999999</v>
      </c>
      <c r="N66" s="64">
        <f t="shared" si="35"/>
        <v>286411.37299999996</v>
      </c>
      <c r="O66" s="64">
        <f t="shared" si="36"/>
        <v>169426.446</v>
      </c>
      <c r="P66" s="64">
        <f t="shared" si="37"/>
        <v>584924.63500000001</v>
      </c>
      <c r="Q66" s="46">
        <f>VLOOKUP(A66,'Health workers'!$A$2:$M$138,13,FALSE)</f>
        <v>20682.135970055562</v>
      </c>
      <c r="R66" s="141">
        <f t="shared" si="32"/>
        <v>6.3194088388202514E-3</v>
      </c>
      <c r="S66" s="66">
        <f>VLOOKUP(A66,'Economic cost per dose'!$A$3:$L$138,10,FALSE)*$AW$13</f>
        <v>5.4359999999999999</v>
      </c>
      <c r="T66" s="66">
        <f t="shared" si="53"/>
        <v>6.4144799999999993</v>
      </c>
      <c r="U66" s="7">
        <f>VLOOKUP(A66,'Economic cost per dose'!$A$3:$L$139,11,FALSE)*$AW$13*$AW$10</f>
        <v>2.8036799999999995</v>
      </c>
      <c r="V66" s="7">
        <f>VLOOKUP(A66,'Economic cost per dose'!$A$3:$L$139,12,FALSE)*$AW$13*$AW$10</f>
        <v>12.758159999999998</v>
      </c>
      <c r="X66" s="59">
        <f t="shared" ref="X66:X97" si="61">(T66)+$AW$7</f>
        <v>9.4144799999999993</v>
      </c>
      <c r="Y66" s="144">
        <f t="shared" ref="Y66:Y80" si="62">(U66*$AW$10)+$AW$7</f>
        <v>6.308342399999999</v>
      </c>
      <c r="Z66" s="144">
        <f t="shared" ref="Z66:Z80" si="63">(V66*$AW$10)+$AW$7</f>
        <v>18.054628799999996</v>
      </c>
      <c r="AA66" s="59">
        <f t="shared" ref="AA66:AA97" si="64">(T66+$AW$8)</f>
        <v>20.014479999999999</v>
      </c>
      <c r="AB66" s="59">
        <f t="shared" ref="AB66:AB80" si="65">(U66*$AW$10+$AW$8)</f>
        <v>16.908342399999999</v>
      </c>
      <c r="AC66" s="59">
        <f t="shared" ref="AC66:AC80" si="66">(V66*$AW$10+$AW$8)</f>
        <v>28.654628799999998</v>
      </c>
      <c r="AD66" s="59">
        <f t="shared" ref="AD66:AD97" si="67">(AA66*Q66*$AW$6)/$AZ$1</f>
        <v>0.82788439345991527</v>
      </c>
      <c r="AE66" s="60">
        <f t="shared" si="55"/>
        <v>9.3014700322233583</v>
      </c>
      <c r="AF66" s="60">
        <f t="shared" si="54"/>
        <v>5.5022780472307193</v>
      </c>
      <c r="AG66" s="60">
        <f t="shared" si="56"/>
        <v>18.995959924963199</v>
      </c>
      <c r="AH66" s="67">
        <f t="shared" ref="AH66:AH80" si="68">(($G66*$X66*$AW$6*$AW$4)+($G66*$AA66*$AW$6*$AW$5))/$AZ$1</f>
        <v>86.166691124852576</v>
      </c>
      <c r="AI66" s="67">
        <f t="shared" ref="AI66:AI80" si="69">(($G66*$Y66*$AW$6*$AW$4)+($G66*$AB66*$AW$6*$AW$5))/$AZ$1</f>
        <v>70.409771320121692</v>
      </c>
      <c r="AJ66" s="67">
        <f t="shared" ref="AJ66:AJ80" si="70">(($G66*$Z66*$AW$6*$AW$4)+($G66*$AC66*$AW$6*$AW$5))/$AZ$1</f>
        <v>129.99672999452201</v>
      </c>
      <c r="AK66" s="67">
        <f t="shared" si="57"/>
        <v>2.1011535037508575</v>
      </c>
      <c r="AL66" s="67">
        <f t="shared" si="58"/>
        <v>86.166691124852576</v>
      </c>
      <c r="AM66" s="67">
        <f t="shared" si="59"/>
        <v>9.9559123092485482</v>
      </c>
      <c r="AN66" s="67">
        <f t="shared" si="60"/>
        <v>29.86632465081572</v>
      </c>
      <c r="AO66" s="117">
        <f t="shared" ref="AO66:AO97" si="71">AD66/E66</f>
        <v>0.28896331099881578</v>
      </c>
      <c r="AP66" s="117">
        <f t="shared" ref="AP66:AP97" si="72">AE66/E66</f>
        <v>3.2465687225177304</v>
      </c>
      <c r="AQ66" s="117">
        <f t="shared" ref="AQ66:AQ97" si="73">AH66/E66</f>
        <v>30.075470152530713</v>
      </c>
      <c r="AR66" s="132">
        <f t="shared" ref="AR66:AR97" si="74">(S66*Q66*$AW$6)/$AZ$1</f>
        <v>0.22485618226644408</v>
      </c>
      <c r="AS66" s="132">
        <f t="shared" ref="AS66:AS97" si="75">(S66*N66*$AW$6)/$AZ$1</f>
        <v>3.1138644472559998</v>
      </c>
      <c r="AT66" s="150" t="s">
        <v>767</v>
      </c>
      <c r="AU66" s="150"/>
    </row>
    <row r="67" spans="1:47" x14ac:dyDescent="0.2">
      <c r="A67" s="161" t="s">
        <v>593</v>
      </c>
      <c r="B67" s="61" t="s">
        <v>767</v>
      </c>
      <c r="C67" s="70">
        <f>VLOOKUP(A67,'Baseline spending'!$A$2:$C$138,2,FALSE)</f>
        <v>698044.01</v>
      </c>
      <c r="D67" s="71">
        <f>VLOOKUP(A67,'Baseline spending'!$A$2:$C$138,3,FALSE)</f>
        <v>2019</v>
      </c>
      <c r="E67" s="104">
        <f>C67*'CPI index'!$E$14/$AZ$1</f>
        <v>0.70632802149328977</v>
      </c>
      <c r="F67" s="140">
        <v>219161</v>
      </c>
      <c r="G67" s="99">
        <f t="shared" si="28"/>
        <v>111935</v>
      </c>
      <c r="H67" s="99">
        <f>VLOOKUP(A67,'Population data_UN'!$A$2:$BK$256,8,FALSE)*1000</f>
        <v>31754</v>
      </c>
      <c r="I67" s="99">
        <f>VLOOKUP($A67,'Population data_UN'!$A$2:$BK$256,10,FALSE)*1000</f>
        <v>107226</v>
      </c>
      <c r="J67" s="99">
        <f>VLOOKUP($A67,'Population data_UN'!$A$2:$BK$256,57,FALSE)*1000</f>
        <v>6593</v>
      </c>
      <c r="K67" s="8">
        <v>2.8000000000000001E-2</v>
      </c>
      <c r="L67" s="8">
        <v>1.7000000000000001E-2</v>
      </c>
      <c r="M67" s="8">
        <v>5.7000000000000002E-2</v>
      </c>
      <c r="N67" s="64">
        <f t="shared" si="35"/>
        <v>6136.5079999999998</v>
      </c>
      <c r="O67" s="64">
        <f t="shared" si="36"/>
        <v>3725.7370000000001</v>
      </c>
      <c r="P67" s="64">
        <f t="shared" si="37"/>
        <v>12492.177</v>
      </c>
      <c r="Q67" s="46">
        <f>VLOOKUP(A67,'Health workers'!$A$2:$M$138,13,FALSE)</f>
        <v>332.48557488689329</v>
      </c>
      <c r="R67" s="141">
        <f t="shared" si="32"/>
        <v>2.9703450653226719E-3</v>
      </c>
      <c r="S67" s="66">
        <f>VLOOKUP(A67,'Economic cost per dose'!$A$3:$L$138,10,FALSE)*$AW$13</f>
        <v>9.7560000000000002</v>
      </c>
      <c r="T67" s="66">
        <f t="shared" si="53"/>
        <v>11.512079999999999</v>
      </c>
      <c r="U67" s="7">
        <f>VLOOKUP(A67,'Economic cost per dose'!$A$3:$L$139,11,FALSE)*$AW$13*$AW$10</f>
        <v>4.4887199999999998</v>
      </c>
      <c r="V67" s="7">
        <f>VLOOKUP(A67,'Economic cost per dose'!$A$3:$L$139,12,FALSE)*$AW$13*$AW$10</f>
        <v>24.794159999999998</v>
      </c>
      <c r="X67" s="59">
        <f t="shared" si="61"/>
        <v>14.512079999999999</v>
      </c>
      <c r="Y67" s="144">
        <f t="shared" si="62"/>
        <v>8.2966896000000006</v>
      </c>
      <c r="Z67" s="144">
        <f t="shared" si="63"/>
        <v>32.257108799999997</v>
      </c>
      <c r="AA67" s="59">
        <f t="shared" si="64"/>
        <v>25.112079999999999</v>
      </c>
      <c r="AB67" s="59">
        <f t="shared" si="65"/>
        <v>18.896689599999998</v>
      </c>
      <c r="AC67" s="59">
        <f t="shared" si="66"/>
        <v>42.857108799999999</v>
      </c>
      <c r="AD67" s="59">
        <f t="shared" si="67"/>
        <v>1.6698808710811312E-2</v>
      </c>
      <c r="AE67" s="60">
        <f t="shared" si="55"/>
        <v>0.15741155778880001</v>
      </c>
      <c r="AF67" s="60">
        <f t="shared" si="54"/>
        <v>9.5571302943200001E-2</v>
      </c>
      <c r="AG67" s="60">
        <f t="shared" si="56"/>
        <v>0.32044495692719999</v>
      </c>
      <c r="AH67" s="67">
        <f t="shared" si="68"/>
        <v>3.8314721745114286</v>
      </c>
      <c r="AI67" s="67">
        <f t="shared" si="69"/>
        <v>2.7531066016542285</v>
      </c>
      <c r="AJ67" s="67">
        <f t="shared" si="70"/>
        <v>6.9102213625398274</v>
      </c>
      <c r="AK67" s="67">
        <f t="shared" si="57"/>
        <v>4.2371749237714293E-2</v>
      </c>
      <c r="AL67" s="67">
        <f t="shared" si="58"/>
        <v>3.8314721745114286</v>
      </c>
      <c r="AM67" s="67">
        <f t="shared" si="59"/>
        <v>0.45577923822137151</v>
      </c>
      <c r="AN67" s="67">
        <f t="shared" si="60"/>
        <v>1.8448393762412569</v>
      </c>
      <c r="AO67" s="117">
        <f t="shared" si="71"/>
        <v>2.364171914843103E-2</v>
      </c>
      <c r="AP67" s="117">
        <f t="shared" si="72"/>
        <v>0.22285900176522366</v>
      </c>
      <c r="AQ67" s="117">
        <f t="shared" si="73"/>
        <v>5.4244940847895107</v>
      </c>
      <c r="AR67" s="132">
        <f t="shared" si="74"/>
        <v>6.4874585371930615E-3</v>
      </c>
      <c r="AS67" s="132">
        <f t="shared" si="75"/>
        <v>0.119735544096</v>
      </c>
      <c r="AT67" s="150" t="s">
        <v>767</v>
      </c>
      <c r="AU67" s="150"/>
    </row>
    <row r="68" spans="1:47" x14ac:dyDescent="0.2">
      <c r="A68" s="161" t="s">
        <v>254</v>
      </c>
      <c r="B68" s="61" t="s">
        <v>767</v>
      </c>
      <c r="C68" s="70">
        <f>VLOOKUP(A68,'Baseline spending'!$A$2:$C$138,2,FALSE)</f>
        <v>43337930</v>
      </c>
      <c r="D68" s="71">
        <f>VLOOKUP(A68,'Baseline spending'!$A$2:$C$138,3,FALSE)</f>
        <v>2019</v>
      </c>
      <c r="E68" s="104">
        <f>C68*'CPI index'!$E$14/$AZ$1</f>
        <v>43.852241282773392</v>
      </c>
      <c r="F68" s="140">
        <v>16743930</v>
      </c>
      <c r="G68" s="99">
        <f t="shared" si="28"/>
        <v>8519111</v>
      </c>
      <c r="H68" s="99">
        <f>VLOOKUP(A68,'Population data_UN'!$A$2:$BK$256,8,FALSE)*1000</f>
        <v>2615341</v>
      </c>
      <c r="I68" s="99">
        <f>VLOOKUP($A68,'Population data_UN'!$A$2:$BK$256,10,FALSE)*1000</f>
        <v>8224818.9999999991</v>
      </c>
      <c r="J68" s="99">
        <f>VLOOKUP($A68,'Population data_UN'!$A$2:$BK$256,57,FALSE)*1000</f>
        <v>520427</v>
      </c>
      <c r="K68" s="8">
        <v>2.8000000000000001E-2</v>
      </c>
      <c r="L68" s="8">
        <v>1.7000000000000001E-2</v>
      </c>
      <c r="M68" s="8">
        <v>5.7000000000000002E-2</v>
      </c>
      <c r="N68" s="64">
        <f t="shared" si="35"/>
        <v>468830.04000000004</v>
      </c>
      <c r="O68" s="64">
        <f t="shared" si="36"/>
        <v>284646.81</v>
      </c>
      <c r="P68" s="64">
        <f t="shared" si="37"/>
        <v>954404.01</v>
      </c>
      <c r="Q68" s="46">
        <f>VLOOKUP(A68,'Health workers'!$A$2:$M$138,13,FALSE)</f>
        <v>32252.535504294243</v>
      </c>
      <c r="R68" s="141">
        <f t="shared" si="32"/>
        <v>3.7859038935276514E-3</v>
      </c>
      <c r="S68" s="66">
        <f>VLOOKUP(A68,'Economic cost per dose'!$A$3:$L$138,10,FALSE)*$AW$13</f>
        <v>2.2559999999999998</v>
      </c>
      <c r="T68" s="66">
        <f t="shared" si="53"/>
        <v>2.6620799999999996</v>
      </c>
      <c r="U68" s="7">
        <f>VLOOKUP(A68,'Economic cost per dose'!$A$3:$L$139,11,FALSE)*$AW$13*$AW$10</f>
        <v>0.9204</v>
      </c>
      <c r="V68" s="7">
        <f>VLOOKUP(A68,'Economic cost per dose'!$A$3:$L$139,12,FALSE)*$AW$13*$AW$10</f>
        <v>6.1737599999999997</v>
      </c>
      <c r="X68" s="59">
        <f t="shared" si="61"/>
        <v>5.6620799999999996</v>
      </c>
      <c r="Y68" s="144">
        <f t="shared" si="62"/>
        <v>4.0860719999999997</v>
      </c>
      <c r="Z68" s="144">
        <f t="shared" si="63"/>
        <v>10.2850368</v>
      </c>
      <c r="AA68" s="59">
        <f t="shared" si="64"/>
        <v>16.262079999999997</v>
      </c>
      <c r="AB68" s="59">
        <f t="shared" si="65"/>
        <v>14.686071999999999</v>
      </c>
      <c r="AC68" s="59">
        <f t="shared" si="66"/>
        <v>20.885036799999998</v>
      </c>
      <c r="AD68" s="59">
        <f t="shared" si="67"/>
        <v>1.0489866251473463</v>
      </c>
      <c r="AE68" s="60">
        <f t="shared" si="55"/>
        <v>7.7581540182092787</v>
      </c>
      <c r="AF68" s="60">
        <f t="shared" si="54"/>
        <v>4.7103077967699196</v>
      </c>
      <c r="AG68" s="60">
        <f t="shared" si="56"/>
        <v>15.793384965640318</v>
      </c>
      <c r="AH68" s="67">
        <f t="shared" si="68"/>
        <v>174.7434790811497</v>
      </c>
      <c r="AI68" s="67">
        <f t="shared" si="69"/>
        <v>153.93288909337332</v>
      </c>
      <c r="AJ68" s="67">
        <f t="shared" si="70"/>
        <v>235.78787637862715</v>
      </c>
      <c r="AK68" s="67">
        <f t="shared" si="57"/>
        <v>1.3049668364708571</v>
      </c>
      <c r="AL68" s="67">
        <f t="shared" si="58"/>
        <v>174.7434790811497</v>
      </c>
      <c r="AM68" s="67">
        <f t="shared" si="59"/>
        <v>16.110212358871888</v>
      </c>
      <c r="AN68" s="67">
        <f t="shared" si="60"/>
        <v>43.461273485663725</v>
      </c>
      <c r="AO68" s="117">
        <f t="shared" si="71"/>
        <v>2.3920935269491524E-2</v>
      </c>
      <c r="AP68" s="117">
        <f t="shared" si="72"/>
        <v>0.17691579247186479</v>
      </c>
      <c r="AQ68" s="117">
        <f t="shared" si="73"/>
        <v>3.9848243549137523</v>
      </c>
      <c r="AR68" s="132">
        <f t="shared" si="74"/>
        <v>0.14552344019537561</v>
      </c>
      <c r="AS68" s="132">
        <f t="shared" si="75"/>
        <v>2.1153611404800001</v>
      </c>
      <c r="AT68" s="150" t="s">
        <v>768</v>
      </c>
      <c r="AU68" s="150"/>
    </row>
    <row r="69" spans="1:47" x14ac:dyDescent="0.2">
      <c r="A69" s="161" t="s">
        <v>260</v>
      </c>
      <c r="B69" s="61" t="s">
        <v>767</v>
      </c>
      <c r="C69" s="70">
        <f>VLOOKUP(A69,'Baseline spending'!$A$2:$C$138,2,FALSE)</f>
        <v>1092487</v>
      </c>
      <c r="D69" s="71">
        <f>VLOOKUP(A69,'Baseline spending'!$A$2:$C$138,3,FALSE)</f>
        <v>2017</v>
      </c>
      <c r="E69" s="104">
        <f>C69*'CPI index'!$E$12/$AZ$1</f>
        <v>1.1529722361170036</v>
      </c>
      <c r="F69" s="140">
        <v>686878</v>
      </c>
      <c r="G69" s="99">
        <f t="shared" si="28"/>
        <v>368887</v>
      </c>
      <c r="H69" s="99">
        <f>VLOOKUP(A69,'Population data_UN'!$A$2:$BK$256,8,FALSE)*1000</f>
        <v>103156</v>
      </c>
      <c r="I69" s="99">
        <f>VLOOKUP($A69,'Population data_UN'!$A$2:$BK$256,10,FALSE)*1000</f>
        <v>317991</v>
      </c>
      <c r="J69" s="99">
        <f>VLOOKUP($A69,'Population data_UN'!$A$2:$BK$256,57,FALSE)*1000</f>
        <v>25213</v>
      </c>
      <c r="K69" s="8">
        <v>3.4000000000000002E-2</v>
      </c>
      <c r="L69" s="8">
        <v>2.1000000000000001E-2</v>
      </c>
      <c r="M69" s="8">
        <v>7.0000000000000007E-2</v>
      </c>
      <c r="N69" s="64">
        <f t="shared" si="35"/>
        <v>23353.852000000003</v>
      </c>
      <c r="O69" s="64">
        <f t="shared" si="36"/>
        <v>14424.438</v>
      </c>
      <c r="P69" s="64">
        <f t="shared" si="37"/>
        <v>48081.460000000006</v>
      </c>
      <c r="Q69" s="46">
        <f>VLOOKUP(A69,'Health workers'!$A$2:$M$138,13,FALSE)</f>
        <v>1901.3782400673254</v>
      </c>
      <c r="R69" s="141">
        <f t="shared" si="32"/>
        <v>5.154364995424955E-3</v>
      </c>
      <c r="S69" s="66">
        <f>VLOOKUP(A69,'Economic cost per dose'!$A$3:$L$138,10,FALSE)*$AW$13</f>
        <v>5.5679999999999996</v>
      </c>
      <c r="T69" s="66">
        <f t="shared" si="53"/>
        <v>6.5702399999999992</v>
      </c>
      <c r="U69" s="7">
        <f>VLOOKUP(A69,'Economic cost per dose'!$A$3:$L$139,11,FALSE)*$AW$13*$AW$10</f>
        <v>2.42136</v>
      </c>
      <c r="V69" s="7">
        <f>VLOOKUP(A69,'Economic cost per dose'!$A$3:$L$139,12,FALSE)*$AW$13*$AW$10</f>
        <v>14.641439999999999</v>
      </c>
      <c r="X69" s="59">
        <f t="shared" si="61"/>
        <v>9.5702399999999983</v>
      </c>
      <c r="Y69" s="144">
        <f t="shared" si="62"/>
        <v>5.8572047999999999</v>
      </c>
      <c r="Z69" s="144">
        <f t="shared" si="63"/>
        <v>20.276899199999999</v>
      </c>
      <c r="AA69" s="59">
        <f t="shared" si="64"/>
        <v>20.17024</v>
      </c>
      <c r="AB69" s="59">
        <f t="shared" si="65"/>
        <v>16.4572048</v>
      </c>
      <c r="AC69" s="59">
        <f t="shared" si="66"/>
        <v>30.876899199999997</v>
      </c>
      <c r="AD69" s="59">
        <f t="shared" si="67"/>
        <v>7.670251086587114E-2</v>
      </c>
      <c r="AE69" s="60">
        <f t="shared" si="55"/>
        <v>0.5059566739558401</v>
      </c>
      <c r="AF69" s="60">
        <f t="shared" si="54"/>
        <v>0.31250265156095997</v>
      </c>
      <c r="AG69" s="60">
        <f t="shared" si="56"/>
        <v>1.0416755052032001</v>
      </c>
      <c r="AH69" s="67">
        <f t="shared" si="68"/>
        <v>9.8011749761782863</v>
      </c>
      <c r="AI69" s="67">
        <f t="shared" si="69"/>
        <v>7.6781548316535657</v>
      </c>
      <c r="AJ69" s="67">
        <f t="shared" si="70"/>
        <v>15.922973434259408</v>
      </c>
      <c r="AK69" s="67">
        <f t="shared" si="57"/>
        <v>0.10685897563885714</v>
      </c>
      <c r="AL69" s="67">
        <f t="shared" si="58"/>
        <v>9.8011749761782863</v>
      </c>
      <c r="AM69" s="67">
        <f t="shared" si="59"/>
        <v>1.0359705560281371</v>
      </c>
      <c r="AN69" s="67">
        <f t="shared" si="60"/>
        <v>3.7908978372862627</v>
      </c>
      <c r="AO69" s="117">
        <f t="shared" si="71"/>
        <v>6.65258958222541E-2</v>
      </c>
      <c r="AP69" s="117">
        <f t="shared" si="72"/>
        <v>0.43882815050239909</v>
      </c>
      <c r="AQ69" s="117">
        <f t="shared" si="73"/>
        <v>8.5007901050478232</v>
      </c>
      <c r="AR69" s="132">
        <f t="shared" si="74"/>
        <v>2.1173748081389734E-2</v>
      </c>
      <c r="AS69" s="132">
        <f t="shared" si="75"/>
        <v>0.26006849587199998</v>
      </c>
      <c r="AT69" s="150" t="s">
        <v>767</v>
      </c>
      <c r="AU69" s="150"/>
    </row>
    <row r="70" spans="1:47" x14ac:dyDescent="0.2">
      <c r="A70" s="161" t="s">
        <v>266</v>
      </c>
      <c r="B70" s="61" t="s">
        <v>767</v>
      </c>
      <c r="C70" s="70">
        <f>VLOOKUP(A70,'Baseline spending'!$A$2:$C$138,2,FALSE)</f>
        <v>9304897</v>
      </c>
      <c r="D70" s="71">
        <f>VLOOKUP(A70,'Baseline spending'!$A$2:$C$138,3,FALSE)</f>
        <v>2016</v>
      </c>
      <c r="E70" s="104">
        <f>C70*'CPI index'!$E$11/$AZ$1</f>
        <v>10.02926210413446</v>
      </c>
      <c r="F70" s="140">
        <v>21413250</v>
      </c>
      <c r="G70" s="99">
        <f t="shared" si="28"/>
        <v>15326238</v>
      </c>
      <c r="H70" s="99">
        <f>VLOOKUP(A70,'Population data_UN'!$A$2:$BK$256,8,FALSE)*1000</f>
        <v>1660410</v>
      </c>
      <c r="I70" s="99">
        <f>VLOOKUP($A70,'Population data_UN'!$A$2:$BK$256,10,FALSE)*1000</f>
        <v>6087012</v>
      </c>
      <c r="J70" s="99">
        <f>VLOOKUP($A70,'Population data_UN'!$A$2:$BK$256,57,FALSE)*1000</f>
        <v>2405322</v>
      </c>
      <c r="K70" s="8">
        <v>5.1999999999999998E-2</v>
      </c>
      <c r="L70" s="8">
        <v>0.03</v>
      </c>
      <c r="M70" s="8">
        <v>0.108</v>
      </c>
      <c r="N70" s="64">
        <f t="shared" si="35"/>
        <v>1113489</v>
      </c>
      <c r="O70" s="64">
        <f t="shared" si="36"/>
        <v>642397.5</v>
      </c>
      <c r="P70" s="64">
        <f t="shared" si="37"/>
        <v>2312631</v>
      </c>
      <c r="Q70" s="46">
        <f>VLOOKUP(A70,'Health workers'!$A$2:$M$138,13,FALSE)</f>
        <v>74182.149876306707</v>
      </c>
      <c r="R70" s="141">
        <f t="shared" si="32"/>
        <v>4.84020604901912E-3</v>
      </c>
      <c r="S70" s="66">
        <f>VLOOKUP(A70,'Economic cost per dose'!$A$3:$L$138,10,FALSE)*$AW$13</f>
        <v>4.871999999999999</v>
      </c>
      <c r="T70" s="66">
        <f t="shared" si="53"/>
        <v>5.7489599999999985</v>
      </c>
      <c r="U70" s="7">
        <f>VLOOKUP(A70,'Economic cost per dose'!$A$3:$L$139,11,FALSE)*$AW$13*$AW$10</f>
        <v>2.1523199999999996</v>
      </c>
      <c r="V70" s="7">
        <f>VLOOKUP(A70,'Economic cost per dose'!$A$3:$L$139,12,FALSE)*$AW$13*$AW$10</f>
        <v>12.57408</v>
      </c>
      <c r="X70" s="59">
        <f t="shared" si="61"/>
        <v>8.7489599999999985</v>
      </c>
      <c r="Y70" s="144">
        <f t="shared" si="62"/>
        <v>5.5397375999999987</v>
      </c>
      <c r="Z70" s="144">
        <f t="shared" si="63"/>
        <v>17.8374144</v>
      </c>
      <c r="AA70" s="59">
        <f t="shared" si="64"/>
        <v>19.348959999999998</v>
      </c>
      <c r="AB70" s="59">
        <f t="shared" si="65"/>
        <v>16.1397376</v>
      </c>
      <c r="AC70" s="59">
        <f t="shared" si="66"/>
        <v>28.437414400000002</v>
      </c>
      <c r="AD70" s="59">
        <f t="shared" si="67"/>
        <v>2.8706949013413263</v>
      </c>
      <c r="AE70" s="60">
        <f t="shared" si="55"/>
        <v>30.840863665297913</v>
      </c>
      <c r="AF70" s="60">
        <f t="shared" si="54"/>
        <v>17.792805960748794</v>
      </c>
      <c r="AG70" s="60">
        <f t="shared" si="56"/>
        <v>64.054101458695669</v>
      </c>
      <c r="AH70" s="67">
        <f t="shared" si="68"/>
        <v>387.70174722220111</v>
      </c>
      <c r="AI70" s="67">
        <f t="shared" si="69"/>
        <v>311.46452246133782</v>
      </c>
      <c r="AJ70" s="67">
        <f t="shared" si="70"/>
        <v>603.60406076134939</v>
      </c>
      <c r="AK70" s="67">
        <f t="shared" si="57"/>
        <v>9.3195149274102853</v>
      </c>
      <c r="AL70" s="67">
        <f t="shared" si="58"/>
        <v>387.70174722220111</v>
      </c>
      <c r="AM70" s="67">
        <f t="shared" si="59"/>
        <v>40.521752135957215</v>
      </c>
      <c r="AN70" s="67">
        <f t="shared" si="60"/>
        <v>138.13738478826133</v>
      </c>
      <c r="AO70" s="117">
        <f t="shared" si="71"/>
        <v>0.2862319153228543</v>
      </c>
      <c r="AP70" s="117">
        <f t="shared" si="72"/>
        <v>3.0750880119669106</v>
      </c>
      <c r="AQ70" s="117">
        <f t="shared" si="73"/>
        <v>38.657056042276032</v>
      </c>
      <c r="AR70" s="132">
        <f t="shared" si="74"/>
        <v>0.72283086839473232</v>
      </c>
      <c r="AS70" s="132">
        <f t="shared" si="75"/>
        <v>10.849836815999998</v>
      </c>
      <c r="AT70" s="150" t="s">
        <v>767</v>
      </c>
      <c r="AU70" s="150"/>
    </row>
    <row r="71" spans="1:47" x14ac:dyDescent="0.2">
      <c r="A71" s="161" t="s">
        <v>284</v>
      </c>
      <c r="B71" s="61" t="s">
        <v>767</v>
      </c>
      <c r="C71" s="70">
        <f>VLOOKUP(A71,'Baseline spending'!$A$2:$C$138,2,FALSE)</f>
        <v>3228500</v>
      </c>
      <c r="D71" s="71">
        <f>VLOOKUP(A71,'Baseline spending'!$A$2:$C$138,3,FALSE)</f>
        <v>2019</v>
      </c>
      <c r="E71" s="104">
        <f>C71*'CPI index'!$E$14/$AZ$1</f>
        <v>3.2668141044446264</v>
      </c>
      <c r="F71" s="140">
        <v>1318442</v>
      </c>
      <c r="G71" s="99">
        <f t="shared" si="28"/>
        <v>739243</v>
      </c>
      <c r="H71" s="99">
        <f>VLOOKUP(A71,'Population data_UN'!$A$2:$BK$256,8,FALSE)*1000</f>
        <v>178084</v>
      </c>
      <c r="I71" s="99">
        <f>VLOOKUP($A71,'Population data_UN'!$A$2:$BK$256,10,FALSE)*1000</f>
        <v>579199</v>
      </c>
      <c r="J71" s="99">
        <f>VLOOKUP($A71,'Population data_UN'!$A$2:$BK$256,57,FALSE)*1000</f>
        <v>56468</v>
      </c>
      <c r="K71" s="8">
        <v>3.3000000000000002E-2</v>
      </c>
      <c r="L71" s="8">
        <v>0.02</v>
      </c>
      <c r="M71" s="8">
        <v>6.7000000000000004E-2</v>
      </c>
      <c r="N71" s="64">
        <f t="shared" si="35"/>
        <v>43508.586000000003</v>
      </c>
      <c r="O71" s="64">
        <f t="shared" si="36"/>
        <v>26368.84</v>
      </c>
      <c r="P71" s="64">
        <f t="shared" si="37"/>
        <v>88335.614000000001</v>
      </c>
      <c r="Q71" s="46">
        <f>VLOOKUP(A71,'Health workers'!$A$2:$M$138,13,FALSE)</f>
        <v>3144.1233240272641</v>
      </c>
      <c r="R71" s="141">
        <f t="shared" si="32"/>
        <v>4.2531661767879628E-3</v>
      </c>
      <c r="S71" s="66">
        <f>VLOOKUP(A71,'Economic cost per dose'!$A$3:$L$138,10,FALSE)*$AW$13</f>
        <v>4.4039999999999999</v>
      </c>
      <c r="T71" s="66">
        <f t="shared" si="53"/>
        <v>5.19672</v>
      </c>
      <c r="U71" s="7">
        <f>VLOOKUP(A71,'Economic cost per dose'!$A$3:$L$139,11,FALSE)*$AW$13*$AW$10</f>
        <v>2.1381599999999996</v>
      </c>
      <c r="V71" s="7">
        <f>VLOOKUP(A71,'Economic cost per dose'!$A$3:$L$139,12,FALSE)*$AW$13*$AW$10</f>
        <v>10.775759999999998</v>
      </c>
      <c r="X71" s="59">
        <f t="shared" si="61"/>
        <v>8.1967199999999991</v>
      </c>
      <c r="Y71" s="144">
        <f t="shared" si="62"/>
        <v>5.5230287999999996</v>
      </c>
      <c r="Z71" s="144">
        <f t="shared" si="63"/>
        <v>15.715396799999997</v>
      </c>
      <c r="AA71" s="59">
        <f t="shared" si="64"/>
        <v>18.796720000000001</v>
      </c>
      <c r="AB71" s="59">
        <f t="shared" si="65"/>
        <v>16.1230288</v>
      </c>
      <c r="AC71" s="59">
        <f t="shared" si="66"/>
        <v>26.315396799999995</v>
      </c>
      <c r="AD71" s="59">
        <f t="shared" si="67"/>
        <v>0.11819841153441951</v>
      </c>
      <c r="AE71" s="60">
        <f t="shared" si="55"/>
        <v>0.91709268307536007</v>
      </c>
      <c r="AF71" s="60">
        <f t="shared" si="54"/>
        <v>0.55581374731840005</v>
      </c>
      <c r="AG71" s="60">
        <f t="shared" si="56"/>
        <v>1.8619760535166401</v>
      </c>
      <c r="AH71" s="67">
        <f t="shared" si="68"/>
        <v>18.067564854302287</v>
      </c>
      <c r="AI71" s="67">
        <f t="shared" si="69"/>
        <v>15.00397822347181</v>
      </c>
      <c r="AJ71" s="67">
        <f t="shared" si="70"/>
        <v>26.682665104479003</v>
      </c>
      <c r="AK71" s="67">
        <f t="shared" si="57"/>
        <v>0.20497748476799998</v>
      </c>
      <c r="AL71" s="67">
        <f t="shared" si="58"/>
        <v>18.067564854302287</v>
      </c>
      <c r="AM71" s="67">
        <f t="shared" si="59"/>
        <v>1.9481216370715198</v>
      </c>
      <c r="AN71" s="67">
        <f t="shared" si="60"/>
        <v>5.8504431614758614</v>
      </c>
      <c r="AO71" s="117">
        <f t="shared" si="71"/>
        <v>3.618155418565324E-2</v>
      </c>
      <c r="AP71" s="117">
        <f t="shared" si="72"/>
        <v>0.2807299876131979</v>
      </c>
      <c r="AQ71" s="117">
        <f t="shared" si="73"/>
        <v>5.5306375804245089</v>
      </c>
      <c r="AR71" s="132">
        <f t="shared" si="74"/>
        <v>2.769343823803214E-2</v>
      </c>
      <c r="AS71" s="132">
        <f t="shared" si="75"/>
        <v>0.38322362548799999</v>
      </c>
      <c r="AT71" s="150" t="s">
        <v>767</v>
      </c>
      <c r="AU71" s="150"/>
    </row>
    <row r="72" spans="1:47" x14ac:dyDescent="0.2">
      <c r="A72" s="161" t="s">
        <v>290</v>
      </c>
      <c r="B72" s="61" t="s">
        <v>767</v>
      </c>
      <c r="C72" s="70">
        <f>VLOOKUP(A72,'Baseline spending'!$A$2:$C$138,2,FALSE)</f>
        <v>5281585.5006871503</v>
      </c>
      <c r="D72" s="71">
        <f>VLOOKUP(A72,'Baseline spending'!$A$2:$C$138,3,FALSE)</f>
        <v>2017</v>
      </c>
      <c r="E72" s="104">
        <f>C72*'CPI index'!$E$12/$AZ$1</f>
        <v>5.5739989995033428</v>
      </c>
      <c r="F72" s="140">
        <v>11818618</v>
      </c>
      <c r="G72" s="99">
        <f t="shared" si="28"/>
        <v>8474868</v>
      </c>
      <c r="H72" s="99">
        <f>VLOOKUP(A72,'Population data_UN'!$A$2:$BK$256,8,FALSE)*1000</f>
        <v>1004154</v>
      </c>
      <c r="I72" s="99">
        <f>VLOOKUP($A72,'Population data_UN'!$A$2:$BK$256,10,FALSE)*1000</f>
        <v>3343750</v>
      </c>
      <c r="J72" s="99">
        <f>VLOOKUP($A72,'Population data_UN'!$A$2:$BK$256,57,FALSE)*1000</f>
        <v>1048662</v>
      </c>
      <c r="K72" s="8">
        <v>0.05</v>
      </c>
      <c r="L72" s="8">
        <v>0.03</v>
      </c>
      <c r="M72" s="8">
        <v>0.10199999999999999</v>
      </c>
      <c r="N72" s="64">
        <f t="shared" si="35"/>
        <v>590930.9</v>
      </c>
      <c r="O72" s="64">
        <f t="shared" si="36"/>
        <v>354558.54</v>
      </c>
      <c r="P72" s="64">
        <f t="shared" si="37"/>
        <v>1205499.0359999998</v>
      </c>
      <c r="Q72" s="46">
        <f>VLOOKUP(A72,'Health workers'!$A$2:$M$138,13,FALSE)</f>
        <v>63548.966238251262</v>
      </c>
      <c r="R72" s="141">
        <f t="shared" si="32"/>
        <v>7.4985198870650563E-3</v>
      </c>
      <c r="S72" s="66">
        <f>VLOOKUP(A72,'Economic cost per dose'!$A$3:$L$138,10,FALSE)*$AW$13</f>
        <v>4.9079999999999995</v>
      </c>
      <c r="T72" s="66">
        <f t="shared" si="53"/>
        <v>5.7914399999999988</v>
      </c>
      <c r="U72" s="7">
        <f>VLOOKUP(A72,'Economic cost per dose'!$A$3:$L$139,11,FALSE)*$AW$13*$AW$10</f>
        <v>2.4072</v>
      </c>
      <c r="V72" s="7">
        <f>VLOOKUP(A72,'Economic cost per dose'!$A$3:$L$139,12,FALSE)*$AW$13*$AW$10</f>
        <v>11.880239999999999</v>
      </c>
      <c r="X72" s="59">
        <f t="shared" si="61"/>
        <v>8.7914399999999979</v>
      </c>
      <c r="Y72" s="144">
        <f t="shared" si="62"/>
        <v>5.8404959999999999</v>
      </c>
      <c r="Z72" s="144">
        <f t="shared" si="63"/>
        <v>17.018683199999998</v>
      </c>
      <c r="AA72" s="59">
        <f t="shared" si="64"/>
        <v>19.391439999999999</v>
      </c>
      <c r="AB72" s="59">
        <f t="shared" si="65"/>
        <v>16.440496</v>
      </c>
      <c r="AC72" s="59">
        <f t="shared" si="66"/>
        <v>27.6186832</v>
      </c>
      <c r="AD72" s="59">
        <f t="shared" si="67"/>
        <v>2.4646119317421498</v>
      </c>
      <c r="AE72" s="60">
        <f t="shared" si="55"/>
        <v>16.433989432992</v>
      </c>
      <c r="AF72" s="60">
        <f t="shared" si="54"/>
        <v>9.8603936597951982</v>
      </c>
      <c r="AG72" s="60">
        <f t="shared" si="56"/>
        <v>33.525338443303681</v>
      </c>
      <c r="AH72" s="67">
        <f t="shared" si="68"/>
        <v>214.94338442851887</v>
      </c>
      <c r="AI72" s="67">
        <f t="shared" si="69"/>
        <v>176.17965007166126</v>
      </c>
      <c r="AJ72" s="67">
        <f t="shared" si="70"/>
        <v>323.01682462056016</v>
      </c>
      <c r="AK72" s="67">
        <f t="shared" si="57"/>
        <v>4.0828102950239993</v>
      </c>
      <c r="AL72" s="67">
        <f t="shared" si="58"/>
        <v>214.94338442851887</v>
      </c>
      <c r="AM72" s="67">
        <f t="shared" si="59"/>
        <v>23.727210946255543</v>
      </c>
      <c r="AN72" s="67">
        <f t="shared" si="60"/>
        <v>72.791448446856123</v>
      </c>
      <c r="AO72" s="117">
        <f t="shared" si="71"/>
        <v>0.44216224867671361</v>
      </c>
      <c r="AP72" s="117">
        <f t="shared" si="72"/>
        <v>2.9483301727281095</v>
      </c>
      <c r="AQ72" s="117">
        <f t="shared" si="73"/>
        <v>38.561790995597747</v>
      </c>
      <c r="AR72" s="132">
        <f t="shared" si="74"/>
        <v>0.62379665259467432</v>
      </c>
      <c r="AS72" s="132">
        <f t="shared" si="75"/>
        <v>5.8005777144000001</v>
      </c>
      <c r="AT72" s="150" t="s">
        <v>767</v>
      </c>
      <c r="AU72" s="150"/>
    </row>
    <row r="73" spans="1:47" x14ac:dyDescent="0.2">
      <c r="A73" s="161" t="s">
        <v>299</v>
      </c>
      <c r="B73" s="61" t="s">
        <v>767</v>
      </c>
      <c r="C73" s="70">
        <f>VLOOKUP(A73,'Baseline spending'!$A$2:$C$138,2,FALSE)</f>
        <v>14953536</v>
      </c>
      <c r="D73" s="71">
        <f>VLOOKUP(A73,'Baseline spending'!$A$2:$C$138,3,FALSE)</f>
        <v>2017</v>
      </c>
      <c r="E73" s="104">
        <f>C73*'CPI index'!$E$12/$AZ$1</f>
        <v>15.78143432349869</v>
      </c>
      <c r="F73" s="140">
        <v>43733759</v>
      </c>
      <c r="G73" s="99">
        <f t="shared" si="28"/>
        <v>35534164</v>
      </c>
      <c r="H73" s="99">
        <f>VLOOKUP(A73,'Population data_UN'!$A$2:$BK$256,8,FALSE)*1000</f>
        <v>2113850</v>
      </c>
      <c r="I73" s="99">
        <f>VLOOKUP($A73,'Population data_UN'!$A$2:$BK$256,10,FALSE)*1000</f>
        <v>8199594.9999999991</v>
      </c>
      <c r="J73" s="99">
        <f>VLOOKUP($A73,'Population data_UN'!$A$2:$BK$256,57,FALSE)*1000</f>
        <v>7412497</v>
      </c>
      <c r="K73" s="8">
        <v>0.08</v>
      </c>
      <c r="L73" s="8">
        <v>4.5999999999999999E-2</v>
      </c>
      <c r="M73" s="8">
        <v>0.16500000000000001</v>
      </c>
      <c r="N73" s="64">
        <f t="shared" si="35"/>
        <v>3498700.72</v>
      </c>
      <c r="O73" s="64">
        <f t="shared" si="36"/>
        <v>2011752.9139999999</v>
      </c>
      <c r="P73" s="64">
        <f t="shared" si="37"/>
        <v>7216070.2350000003</v>
      </c>
      <c r="Q73" s="46">
        <f>VLOOKUP(A73,'Health workers'!$A$2:$M$138,13,FALSE)</f>
        <v>543382.88759528729</v>
      </c>
      <c r="R73" s="141">
        <f t="shared" si="32"/>
        <v>1.5291843860327973E-2</v>
      </c>
      <c r="S73" s="66">
        <f>VLOOKUP(A73,'Economic cost per dose'!$A$3:$L$138,10,FALSE)*$AW$13</f>
        <v>0.93599999999999994</v>
      </c>
      <c r="T73" s="66">
        <f t="shared" si="53"/>
        <v>1.1044799999999999</v>
      </c>
      <c r="U73" s="7">
        <f>VLOOKUP(A73,'Economic cost per dose'!$A$3:$L$139,11,FALSE)*$AW$13*$AW$10</f>
        <v>0.18407999999999999</v>
      </c>
      <c r="V73" s="7">
        <f>VLOOKUP(A73,'Economic cost per dose'!$A$3:$L$139,12,FALSE)*$AW$13*$AW$10</f>
        <v>3.79488</v>
      </c>
      <c r="X73" s="59">
        <f t="shared" si="61"/>
        <v>4.1044799999999997</v>
      </c>
      <c r="Y73" s="144">
        <f t="shared" si="62"/>
        <v>3.2172144</v>
      </c>
      <c r="Z73" s="144">
        <f t="shared" si="63"/>
        <v>7.4779583999999995</v>
      </c>
      <c r="AA73" s="59">
        <f t="shared" si="64"/>
        <v>14.70448</v>
      </c>
      <c r="AB73" s="59">
        <f t="shared" si="65"/>
        <v>13.817214399999999</v>
      </c>
      <c r="AC73" s="59">
        <f t="shared" si="66"/>
        <v>18.0779584</v>
      </c>
      <c r="AD73" s="59">
        <f t="shared" si="67"/>
        <v>15.980325605974301</v>
      </c>
      <c r="AE73" s="60">
        <f t="shared" si="55"/>
        <v>83.601824616755209</v>
      </c>
      <c r="AF73" s="60">
        <f t="shared" si="54"/>
        <v>48.071049154634238</v>
      </c>
      <c r="AG73" s="60">
        <f t="shared" si="56"/>
        <v>172.42876327205764</v>
      </c>
      <c r="AH73" s="67">
        <f t="shared" si="68"/>
        <v>643.08515754053019</v>
      </c>
      <c r="AI73" s="67">
        <f t="shared" si="69"/>
        <v>594.21638346049474</v>
      </c>
      <c r="AJ73" s="67">
        <f t="shared" si="70"/>
        <v>828.88944635041969</v>
      </c>
      <c r="AK73" s="67">
        <f t="shared" si="57"/>
        <v>13.473683089762288</v>
      </c>
      <c r="AL73" s="67">
        <f t="shared" si="58"/>
        <v>643.08515754053019</v>
      </c>
      <c r="AM73" s="67">
        <f t="shared" si="59"/>
        <v>51.20723923903077</v>
      </c>
      <c r="AN73" s="67">
        <f t="shared" si="60"/>
        <v>129.62099875188699</v>
      </c>
      <c r="AO73" s="117">
        <f t="shared" si="71"/>
        <v>1.0126028647585892</v>
      </c>
      <c r="AP73" s="117">
        <f t="shared" si="72"/>
        <v>5.2974794877973403</v>
      </c>
      <c r="AQ73" s="117">
        <f t="shared" si="73"/>
        <v>40.749474626838634</v>
      </c>
      <c r="AR73" s="132">
        <f t="shared" si="74"/>
        <v>1.0172127655783778</v>
      </c>
      <c r="AS73" s="132">
        <f t="shared" si="75"/>
        <v>6.5495677478400003</v>
      </c>
      <c r="AT73" s="150" t="s">
        <v>767</v>
      </c>
      <c r="AU73" s="150"/>
    </row>
    <row r="74" spans="1:47" x14ac:dyDescent="0.2">
      <c r="A74" s="161" t="s">
        <v>591</v>
      </c>
      <c r="B74" s="61" t="s">
        <v>767</v>
      </c>
      <c r="C74" s="70">
        <f>VLOOKUP(A74,'Baseline spending'!$A$2:$C$138,2,FALSE)</f>
        <v>48711079</v>
      </c>
      <c r="D74" s="71">
        <f>VLOOKUP(A74,'Baseline spending'!$A$2:$C$138,3,FALSE)</f>
        <v>2019</v>
      </c>
      <c r="E74" s="104">
        <f>C74*'CPI index'!$E$14/$AZ$1</f>
        <v>49.289155929972566</v>
      </c>
      <c r="F74" s="140">
        <v>59734213</v>
      </c>
      <c r="G74" s="99">
        <f t="shared" si="28"/>
        <v>29704511</v>
      </c>
      <c r="H74" s="99">
        <f>VLOOKUP(A74,'Population data_UN'!$A$2:$BK$256,8,FALSE)*1000</f>
        <v>9738602</v>
      </c>
      <c r="I74" s="99">
        <f>VLOOKUP($A74,'Population data_UN'!$A$2:$BK$256,10,FALSE)*1000</f>
        <v>30029702</v>
      </c>
      <c r="J74" s="99">
        <f>VLOOKUP($A74,'Population data_UN'!$A$2:$BK$256,57,FALSE)*1000</f>
        <v>1579127</v>
      </c>
      <c r="K74" s="8">
        <v>2.1999999999999999E-2</v>
      </c>
      <c r="L74" s="8">
        <v>1.2E-2</v>
      </c>
      <c r="M74" s="8">
        <v>0.05</v>
      </c>
      <c r="N74" s="64">
        <f t="shared" si="35"/>
        <v>1314152.686</v>
      </c>
      <c r="O74" s="64">
        <f t="shared" si="36"/>
        <v>716810.55599999998</v>
      </c>
      <c r="P74" s="64">
        <f t="shared" si="37"/>
        <v>2986710.6500000004</v>
      </c>
      <c r="Q74" s="46">
        <f>VLOOKUP(A74,'Health workers'!$A$2:$M$138,13,FALSE)</f>
        <v>36346.862707979235</v>
      </c>
      <c r="R74" s="141">
        <f t="shared" si="32"/>
        <v>1.223614241890036E-3</v>
      </c>
      <c r="S74" s="66">
        <f>VLOOKUP(A74,'Economic cost per dose'!$A$3:$L$138,10,FALSE)*$AW$13</f>
        <v>2.6759999999999997</v>
      </c>
      <c r="T74" s="66">
        <f t="shared" si="53"/>
        <v>3.1576799999999996</v>
      </c>
      <c r="U74" s="7">
        <f>VLOOKUP(A74,'Economic cost per dose'!$A$3:$L$139,11,FALSE)*$AW$13*$AW$10</f>
        <v>1.1327999999999998</v>
      </c>
      <c r="V74" s="7">
        <f>VLOOKUP(A74,'Economic cost per dose'!$A$3:$L$139,12,FALSE)*$AW$13*$AW$10</f>
        <v>7.1791200000000002</v>
      </c>
      <c r="X74" s="59">
        <f t="shared" si="61"/>
        <v>6.1576799999999992</v>
      </c>
      <c r="Y74" s="144">
        <f t="shared" si="62"/>
        <v>4.3367039999999992</v>
      </c>
      <c r="Z74" s="144">
        <f t="shared" si="63"/>
        <v>11.4713616</v>
      </c>
      <c r="AA74" s="59">
        <f t="shared" si="64"/>
        <v>16.757680000000001</v>
      </c>
      <c r="AB74" s="59">
        <f t="shared" si="65"/>
        <v>14.936703999999999</v>
      </c>
      <c r="AC74" s="59">
        <f t="shared" si="66"/>
        <v>22.071361599999999</v>
      </c>
      <c r="AD74" s="59">
        <f t="shared" si="67"/>
        <v>1.2181781885284988</v>
      </c>
      <c r="AE74" s="60">
        <f t="shared" si="55"/>
        <v>21.902262355357117</v>
      </c>
      <c r="AF74" s="60">
        <f t="shared" si="54"/>
        <v>11.946688557467521</v>
      </c>
      <c r="AG74" s="60">
        <f t="shared" si="56"/>
        <v>49.777868989448002</v>
      </c>
      <c r="AH74" s="67">
        <f t="shared" si="68"/>
        <v>632.11550769930113</v>
      </c>
      <c r="AI74" s="67">
        <f t="shared" si="69"/>
        <v>548.27414518406033</v>
      </c>
      <c r="AJ74" s="67">
        <f t="shared" si="70"/>
        <v>876.76799368273237</v>
      </c>
      <c r="AK74" s="67">
        <f t="shared" si="57"/>
        <v>4.3062360158022859</v>
      </c>
      <c r="AL74" s="67">
        <f t="shared" si="58"/>
        <v>632.11550769930113</v>
      </c>
      <c r="AM74" s="67">
        <f t="shared" si="59"/>
        <v>60.02907566001462</v>
      </c>
      <c r="AN74" s="67">
        <f t="shared" si="60"/>
        <v>169.79215336659271</v>
      </c>
      <c r="AO74" s="117">
        <f t="shared" si="71"/>
        <v>2.4714933042457091E-2</v>
      </c>
      <c r="AP74" s="117">
        <f t="shared" si="72"/>
        <v>0.44436269889617702</v>
      </c>
      <c r="AQ74" s="117">
        <f t="shared" si="73"/>
        <v>12.824636489969063</v>
      </c>
      <c r="AR74" s="132">
        <f t="shared" si="74"/>
        <v>0.19452840921310482</v>
      </c>
      <c r="AS74" s="132">
        <f t="shared" si="75"/>
        <v>7.0333451754719984</v>
      </c>
      <c r="AT74" s="150" t="s">
        <v>767</v>
      </c>
      <c r="AU74" s="150"/>
    </row>
    <row r="75" spans="1:47" x14ac:dyDescent="0.2">
      <c r="A75" s="161" t="s">
        <v>301</v>
      </c>
      <c r="B75" s="61" t="s">
        <v>767</v>
      </c>
      <c r="C75" s="70">
        <f>VLOOKUP(A75,'Baseline spending'!$A$2:$C$138,2,FALSE)</f>
        <v>33195900</v>
      </c>
      <c r="D75" s="71">
        <f>VLOOKUP(A75,'Baseline spending'!$A$2:$C$138,3,FALSE)</f>
        <v>2019</v>
      </c>
      <c r="E75" s="104">
        <f>C75*'CPI index'!$E$14/$AZ$1</f>
        <v>33.589851116535037</v>
      </c>
      <c r="F75" s="140">
        <v>33469199</v>
      </c>
      <c r="G75" s="99">
        <f t="shared" si="28"/>
        <v>22304616</v>
      </c>
      <c r="H75" s="99">
        <f>VLOOKUP(A75,'Population data_UN'!$A$2:$BK$256,8,FALSE)*1000</f>
        <v>3431637</v>
      </c>
      <c r="I75" s="99">
        <f>VLOOKUP($A75,'Population data_UN'!$A$2:$BK$256,10,FALSE)*1000</f>
        <v>11164583</v>
      </c>
      <c r="J75" s="99">
        <f>VLOOKUP($A75,'Population data_UN'!$A$2:$BK$256,57,FALSE)*1000</f>
        <v>1602793</v>
      </c>
      <c r="K75" s="8">
        <v>4.3999999999999997E-2</v>
      </c>
      <c r="L75" s="8">
        <v>2.5999999999999999E-2</v>
      </c>
      <c r="M75" s="8">
        <v>8.8999999999999996E-2</v>
      </c>
      <c r="N75" s="64">
        <f t="shared" si="35"/>
        <v>1472644.7559999998</v>
      </c>
      <c r="O75" s="64">
        <f t="shared" si="36"/>
        <v>870199.174</v>
      </c>
      <c r="P75" s="64">
        <f t="shared" si="37"/>
        <v>2978758.7109999997</v>
      </c>
      <c r="Q75" s="46">
        <f>VLOOKUP(A75,'Health workers'!$A$2:$M$138,13,FALSE)</f>
        <v>459236.2874839977</v>
      </c>
      <c r="R75" s="141">
        <f t="shared" si="32"/>
        <v>2.0589293601109192E-2</v>
      </c>
      <c r="S75" s="66">
        <f>VLOOKUP(A75,'Economic cost per dose'!$A$3:$L$138,10,FALSE)*$AW$13</f>
        <v>3.2880000000000003</v>
      </c>
      <c r="T75" s="66">
        <f t="shared" si="53"/>
        <v>3.8798400000000002</v>
      </c>
      <c r="U75" s="7">
        <f>VLOOKUP(A75,'Economic cost per dose'!$A$3:$L$139,11,FALSE)*$AW$13*$AW$10</f>
        <v>1.4867999999999999</v>
      </c>
      <c r="V75" s="7">
        <f>VLOOKUP(A75,'Economic cost per dose'!$A$3:$L$139,12,FALSE)*$AW$13*$AW$10</f>
        <v>8.4110399999999998</v>
      </c>
      <c r="X75" s="59">
        <f t="shared" si="61"/>
        <v>6.8798399999999997</v>
      </c>
      <c r="Y75" s="144">
        <f t="shared" si="62"/>
        <v>4.7544240000000002</v>
      </c>
      <c r="Z75" s="144">
        <f t="shared" si="63"/>
        <v>12.925027199999999</v>
      </c>
      <c r="AA75" s="59">
        <f t="shared" si="64"/>
        <v>17.479839999999999</v>
      </c>
      <c r="AB75" s="59">
        <f t="shared" si="65"/>
        <v>15.354424</v>
      </c>
      <c r="AC75" s="59">
        <f t="shared" si="66"/>
        <v>23.525027199999997</v>
      </c>
      <c r="AD75" s="59">
        <f t="shared" si="67"/>
        <v>16.054753654828563</v>
      </c>
      <c r="AE75" s="60">
        <f t="shared" si="55"/>
        <v>34.309538466846718</v>
      </c>
      <c r="AF75" s="60">
        <f t="shared" si="54"/>
        <v>20.273818184954877</v>
      </c>
      <c r="AG75" s="60">
        <f t="shared" si="56"/>
        <v>69.398839171576327</v>
      </c>
      <c r="AH75" s="67">
        <f t="shared" si="68"/>
        <v>499.61149410780348</v>
      </c>
      <c r="AI75" s="67">
        <f t="shared" si="69"/>
        <v>426.1312831414067</v>
      </c>
      <c r="AJ75" s="67">
        <f t="shared" si="70"/>
        <v>708.60664178118191</v>
      </c>
      <c r="AK75" s="67">
        <f t="shared" si="57"/>
        <v>4.8833677312388577</v>
      </c>
      <c r="AL75" s="67">
        <f t="shared" si="58"/>
        <v>499.61149410780348</v>
      </c>
      <c r="AM75" s="67">
        <f t="shared" si="59"/>
        <v>49.900302418332345</v>
      </c>
      <c r="AN75" s="67">
        <f t="shared" si="60"/>
        <v>144.28674186697398</v>
      </c>
      <c r="AO75" s="117">
        <f t="shared" si="71"/>
        <v>0.4779644184527333</v>
      </c>
      <c r="AP75" s="117">
        <f t="shared" si="72"/>
        <v>1.0214257380247036</v>
      </c>
      <c r="AQ75" s="117">
        <f t="shared" si="73"/>
        <v>14.873882363291074</v>
      </c>
      <c r="AR75" s="132">
        <f t="shared" si="74"/>
        <v>3.0199378264947692</v>
      </c>
      <c r="AS75" s="132">
        <f t="shared" si="75"/>
        <v>9.6841119154559987</v>
      </c>
      <c r="AT75" s="150" t="s">
        <v>767</v>
      </c>
      <c r="AU75" s="150"/>
    </row>
    <row r="76" spans="1:47" x14ac:dyDescent="0.2">
      <c r="A76" s="161" t="s">
        <v>303</v>
      </c>
      <c r="B76" s="61" t="s">
        <v>767</v>
      </c>
      <c r="C76" s="70">
        <f>VLOOKUP(A76,'Baseline spending'!$A$2:$C$138,2,FALSE)</f>
        <v>104319</v>
      </c>
      <c r="D76" s="71">
        <f>VLOOKUP(A76,'Baseline spending'!$A$2:$C$138,3,FALSE)</f>
        <v>2019</v>
      </c>
      <c r="E76" s="104">
        <f>C76*'CPI index'!$E$14/$AZ$1</f>
        <v>0.10555700187751554</v>
      </c>
      <c r="F76" s="140">
        <v>307150</v>
      </c>
      <c r="G76" s="99">
        <f t="shared" si="28"/>
        <v>170551</v>
      </c>
      <c r="H76" s="99">
        <f>VLOOKUP(A76,'Population data_UN'!$A$2:$BK$256,8,FALSE)*1000</f>
        <v>42080</v>
      </c>
      <c r="I76" s="99">
        <f>VLOOKUP($A76,'Population data_UN'!$A$2:$BK$256,10,FALSE)*1000</f>
        <v>136599</v>
      </c>
      <c r="J76" s="99">
        <f>VLOOKUP($A76,'Population data_UN'!$A$2:$BK$256,57,FALSE)*1000</f>
        <v>11081</v>
      </c>
      <c r="K76" s="8">
        <v>4.2000000000000003E-2</v>
      </c>
      <c r="L76" s="8">
        <v>2.5000000000000001E-2</v>
      </c>
      <c r="M76" s="8">
        <v>8.5999999999999993E-2</v>
      </c>
      <c r="N76" s="64">
        <f t="shared" si="35"/>
        <v>12900.300000000001</v>
      </c>
      <c r="O76" s="64">
        <f t="shared" si="36"/>
        <v>7678.75</v>
      </c>
      <c r="P76" s="64">
        <f t="shared" si="37"/>
        <v>26414.899999999998</v>
      </c>
      <c r="Q76" s="46">
        <f>VLOOKUP(A76,'Health workers'!$A$2:$M$138,13,FALSE)</f>
        <v>493.42305974319788</v>
      </c>
      <c r="R76" s="141">
        <f t="shared" si="32"/>
        <v>2.8931115017982768E-3</v>
      </c>
      <c r="S76" s="66">
        <f>VLOOKUP(A76,'Economic cost per dose'!$A$3:$L$138,10,FALSE)*$AW$13</f>
        <v>7.2959999999999994</v>
      </c>
      <c r="T76" s="66">
        <f t="shared" si="53"/>
        <v>8.6092799999999983</v>
      </c>
      <c r="U76" s="7">
        <f>VLOOKUP(A76,'Economic cost per dose'!$A$3:$L$139,11,FALSE)*$AW$13*$AW$10</f>
        <v>3.3700799999999997</v>
      </c>
      <c r="V76" s="7">
        <f>VLOOKUP(A76,'Economic cost per dose'!$A$3:$L$139,12,FALSE)*$AW$13*$AW$10</f>
        <v>18.761999999999997</v>
      </c>
      <c r="X76" s="59">
        <f t="shared" si="61"/>
        <v>11.609279999999998</v>
      </c>
      <c r="Y76" s="144">
        <f t="shared" si="62"/>
        <v>6.9766943999999995</v>
      </c>
      <c r="Z76" s="144">
        <f t="shared" si="63"/>
        <v>25.139159999999997</v>
      </c>
      <c r="AA76" s="59">
        <f t="shared" si="64"/>
        <v>22.20928</v>
      </c>
      <c r="AB76" s="59">
        <f t="shared" si="65"/>
        <v>17.576694400000001</v>
      </c>
      <c r="AC76" s="59">
        <f t="shared" si="66"/>
        <v>35.739159999999998</v>
      </c>
      <c r="AD76" s="59">
        <f t="shared" si="67"/>
        <v>2.191714178458682E-2</v>
      </c>
      <c r="AE76" s="60">
        <f t="shared" si="55"/>
        <v>0.31817645271552003</v>
      </c>
      <c r="AF76" s="60">
        <f t="shared" si="54"/>
        <v>0.18939074566400002</v>
      </c>
      <c r="AG76" s="60">
        <f t="shared" si="56"/>
        <v>0.65150416508415998</v>
      </c>
      <c r="AH76" s="67">
        <f t="shared" si="68"/>
        <v>5.0704979927268576</v>
      </c>
      <c r="AI76" s="67">
        <f t="shared" si="69"/>
        <v>3.8458552273951776</v>
      </c>
      <c r="AJ76" s="67">
        <f t="shared" si="70"/>
        <v>8.6471765667408569</v>
      </c>
      <c r="AK76" s="67">
        <f t="shared" si="57"/>
        <v>5.6970219743999996E-2</v>
      </c>
      <c r="AL76" s="67">
        <f t="shared" si="58"/>
        <v>5.0704979927268576</v>
      </c>
      <c r="AM76" s="67">
        <f t="shared" si="59"/>
        <v>0.57785607989060572</v>
      </c>
      <c r="AN76" s="67">
        <f t="shared" si="60"/>
        <v>2.1821716848051427</v>
      </c>
      <c r="AO76" s="117">
        <f t="shared" si="71"/>
        <v>0.20763323507443557</v>
      </c>
      <c r="AP76" s="117">
        <f t="shared" si="72"/>
        <v>3.0142619348427524</v>
      </c>
      <c r="AQ76" s="117">
        <f t="shared" si="73"/>
        <v>48.035638589001202</v>
      </c>
      <c r="AR76" s="132">
        <f t="shared" si="74"/>
        <v>7.2000292877727424E-3</v>
      </c>
      <c r="AS76" s="132">
        <f t="shared" si="75"/>
        <v>0.1882411776</v>
      </c>
      <c r="AT76" s="150" t="s">
        <v>767</v>
      </c>
      <c r="AU76" s="150"/>
    </row>
    <row r="77" spans="1:47" x14ac:dyDescent="0.2">
      <c r="A77" s="161" t="s">
        <v>307</v>
      </c>
      <c r="B77" s="61" t="s">
        <v>767</v>
      </c>
      <c r="C77" s="70">
        <f>VLOOKUP(A77,'Baseline spending'!$A$2:$C$138,2,FALSE)</f>
        <v>20959184</v>
      </c>
      <c r="D77" s="71">
        <f>VLOOKUP(A77,'Baseline spending'!$A$2:$C$138,3,FALSE)</f>
        <v>2018</v>
      </c>
      <c r="E77" s="90">
        <f>C77*'CPI index'!$E$13/$AZ$1</f>
        <v>21.592198816217785</v>
      </c>
      <c r="F77" s="140">
        <v>97338583</v>
      </c>
      <c r="G77" s="99">
        <f t="shared" si="28"/>
        <v>70832707</v>
      </c>
      <c r="H77" s="99">
        <f>VLOOKUP(A77,'Population data_UN'!$A$2:$BK$256,8,FALSE)*1000</f>
        <v>7892471</v>
      </c>
      <c r="I77" s="99">
        <f>VLOOKUP($A77,'Population data_UN'!$A$2:$BK$256,10,FALSE)*1000</f>
        <v>26505876</v>
      </c>
      <c r="J77" s="99">
        <f>VLOOKUP($A77,'Population data_UN'!$A$2:$BK$256,57,FALSE)*1000</f>
        <v>7656664</v>
      </c>
      <c r="K77" s="8">
        <v>4.1000000000000002E-2</v>
      </c>
      <c r="L77" s="8">
        <v>2.5000000000000001E-2</v>
      </c>
      <c r="M77" s="8">
        <v>8.6999999999999994E-2</v>
      </c>
      <c r="N77" s="64">
        <f t="shared" si="35"/>
        <v>3990881.9030000004</v>
      </c>
      <c r="O77" s="64">
        <f t="shared" si="36"/>
        <v>2433464.5750000002</v>
      </c>
      <c r="P77" s="64">
        <f t="shared" si="37"/>
        <v>8468456.720999999</v>
      </c>
      <c r="Q77" s="46">
        <f>VLOOKUP(A77,'Health workers'!$A$2:$M$138,13,FALSE)</f>
        <v>274200.09858296101</v>
      </c>
      <c r="R77" s="141">
        <f t="shared" si="32"/>
        <v>3.8710944448722114E-3</v>
      </c>
      <c r="S77" s="66">
        <f>VLOOKUP(A77,'Economic cost per dose'!$A$3:$L$138,10,FALSE)*$AW$13</f>
        <v>1.464</v>
      </c>
      <c r="T77" s="66">
        <f t="shared" si="53"/>
        <v>1.7275199999999999</v>
      </c>
      <c r="U77" s="7">
        <f>VLOOKUP(A77,'Economic cost per dose'!$A$3:$L$139,11,FALSE)*$AW$13*$AW$10</f>
        <v>0.50975999999999999</v>
      </c>
      <c r="V77" s="7">
        <f>VLOOKUP(A77,'Economic cost per dose'!$A$3:$L$139,12,FALSE)*$AW$13*$AW$10</f>
        <v>4.4179199999999996</v>
      </c>
      <c r="X77" s="59">
        <f t="shared" si="61"/>
        <v>4.7275200000000002</v>
      </c>
      <c r="Y77" s="144">
        <f t="shared" si="62"/>
        <v>3.6015167999999997</v>
      </c>
      <c r="Z77" s="144">
        <f t="shared" si="63"/>
        <v>8.2131455999999989</v>
      </c>
      <c r="AA77" s="59">
        <f t="shared" si="64"/>
        <v>15.32752</v>
      </c>
      <c r="AB77" s="59">
        <f t="shared" si="65"/>
        <v>14.2015168</v>
      </c>
      <c r="AC77" s="59">
        <f t="shared" si="66"/>
        <v>18.813145599999999</v>
      </c>
      <c r="AD77" s="59">
        <f t="shared" si="67"/>
        <v>8.4056149900646133</v>
      </c>
      <c r="AE77" s="60">
        <f t="shared" si="55"/>
        <v>89.026558122124484</v>
      </c>
      <c r="AF77" s="60">
        <f t="shared" si="54"/>
        <v>54.284486659831998</v>
      </c>
      <c r="AG77" s="60">
        <f t="shared" si="56"/>
        <v>188.91001357621536</v>
      </c>
      <c r="AH77" s="67">
        <f t="shared" si="68"/>
        <v>1350.3101218805066</v>
      </c>
      <c r="AI77" s="67">
        <f t="shared" si="69"/>
        <v>1226.6854470231797</v>
      </c>
      <c r="AJ77" s="67">
        <f t="shared" si="70"/>
        <v>1732.9993819770798</v>
      </c>
      <c r="AK77" s="67">
        <f t="shared" si="57"/>
        <v>16.030114257024</v>
      </c>
      <c r="AL77" s="67">
        <f t="shared" si="58"/>
        <v>1350.3101218805066</v>
      </c>
      <c r="AM77" s="67">
        <f t="shared" si="59"/>
        <v>116.17326188878987</v>
      </c>
      <c r="AN77" s="67">
        <f t="shared" si="60"/>
        <v>285.35322078379778</v>
      </c>
      <c r="AO77" s="117">
        <f t="shared" si="71"/>
        <v>0.38928944020982248</v>
      </c>
      <c r="AP77" s="117">
        <f t="shared" si="72"/>
        <v>4.1230890322877682</v>
      </c>
      <c r="AQ77" s="117">
        <f t="shared" si="73"/>
        <v>62.53694370701588</v>
      </c>
      <c r="AR77" s="132">
        <f t="shared" si="74"/>
        <v>0.8028578886509099</v>
      </c>
      <c r="AS77" s="132">
        <f t="shared" si="75"/>
        <v>11.685302211984002</v>
      </c>
      <c r="AT77" s="150" t="s">
        <v>767</v>
      </c>
      <c r="AU77" s="150"/>
    </row>
    <row r="78" spans="1:47" x14ac:dyDescent="0.2">
      <c r="A78" s="161" t="s">
        <v>729</v>
      </c>
      <c r="B78" s="61" t="s">
        <v>767</v>
      </c>
      <c r="C78" s="70">
        <f>VLOOKUP(A78,'Baseline spending'!$A$2:$C$138,2,FALSE)</f>
        <v>8940004</v>
      </c>
      <c r="D78" s="71">
        <f>VLOOKUP(A78,'Baseline spending'!$A$2:$C$138,3,FALSE)</f>
        <v>2019</v>
      </c>
      <c r="E78" s="104">
        <f>C78*'CPI index'!$E$14/$AZ$1</f>
        <v>9.0460991671027955</v>
      </c>
      <c r="F78" s="140">
        <v>4800000</v>
      </c>
      <c r="G78" s="99">
        <f t="shared" si="28"/>
        <v>2959000</v>
      </c>
      <c r="H78" s="99">
        <v>652000</v>
      </c>
      <c r="I78" s="99">
        <v>1841000</v>
      </c>
      <c r="J78" s="99">
        <v>154000</v>
      </c>
      <c r="K78" s="8">
        <v>2.9165774119017222E-2</v>
      </c>
      <c r="L78" s="8">
        <v>1.7359730604142209E-2</v>
      </c>
      <c r="M78" s="8">
        <v>5.9575487338177274E-2</v>
      </c>
      <c r="N78" s="64">
        <f t="shared" si="35"/>
        <v>139995.71577128267</v>
      </c>
      <c r="O78" s="64">
        <f t="shared" si="36"/>
        <v>83326.7068998826</v>
      </c>
      <c r="P78" s="64">
        <f t="shared" si="37"/>
        <v>285962.33922325092</v>
      </c>
      <c r="Q78" s="46">
        <v>36809</v>
      </c>
      <c r="R78" s="141">
        <f t="shared" si="32"/>
        <v>1.2439675566069617E-2</v>
      </c>
      <c r="S78" s="66">
        <v>1.36</v>
      </c>
      <c r="T78" s="66">
        <f t="shared" si="53"/>
        <v>1.6048</v>
      </c>
      <c r="U78" s="7">
        <f>0.44*$AW$13*$AW$10</f>
        <v>0.62304000000000004</v>
      </c>
      <c r="V78" s="7">
        <f>3.32*$AW$13*$AW$10</f>
        <v>4.7011199999999995</v>
      </c>
      <c r="X78" s="59">
        <f t="shared" si="61"/>
        <v>4.6048</v>
      </c>
      <c r="Y78" s="144">
        <f t="shared" si="62"/>
        <v>3.7351871999999999</v>
      </c>
      <c r="Z78" s="144">
        <f t="shared" si="63"/>
        <v>8.5473216000000001</v>
      </c>
      <c r="AA78" s="59">
        <f t="shared" si="64"/>
        <v>15.204799999999999</v>
      </c>
      <c r="AB78" s="59">
        <f t="shared" si="65"/>
        <v>14.3351872</v>
      </c>
      <c r="AC78" s="59">
        <f t="shared" si="66"/>
        <v>19.147321599999998</v>
      </c>
      <c r="AD78" s="59">
        <f t="shared" si="67"/>
        <v>1.1193469663999998</v>
      </c>
      <c r="AE78" s="60">
        <f t="shared" si="55"/>
        <v>2.6243948734383622</v>
      </c>
      <c r="AF78" s="60">
        <f t="shared" ref="AF78:AF109" si="76">((L78*$G78)*$AA78*$AW$6)/$AZ$1</f>
        <v>1.5620633903242001</v>
      </c>
      <c r="AG78" s="60">
        <f t="shared" si="56"/>
        <v>5.3607218829469856</v>
      </c>
      <c r="AH78" s="67">
        <f t="shared" si="68"/>
        <v>55.845663531428571</v>
      </c>
      <c r="AI78" s="67">
        <f t="shared" si="69"/>
        <v>51.85722790486858</v>
      </c>
      <c r="AJ78" s="67">
        <f t="shared" si="70"/>
        <v>73.927841723748571</v>
      </c>
      <c r="AK78" s="67"/>
      <c r="AL78" s="67"/>
      <c r="AM78" s="67"/>
      <c r="AN78" s="67"/>
      <c r="AO78" s="117">
        <f t="shared" si="71"/>
        <v>0.12373808265010368</v>
      </c>
      <c r="AP78" s="117">
        <f t="shared" si="72"/>
        <v>0.29011343176319393</v>
      </c>
      <c r="AQ78" s="117">
        <f t="shared" si="73"/>
        <v>6.1734525014403889</v>
      </c>
      <c r="AR78" s="132">
        <f t="shared" si="74"/>
        <v>0.10012048000000001</v>
      </c>
      <c r="AS78" s="132">
        <f t="shared" si="75"/>
        <v>0.38078834689788893</v>
      </c>
      <c r="AT78" s="150" t="s">
        <v>767</v>
      </c>
      <c r="AU78" s="150"/>
    </row>
    <row r="79" spans="1:47" x14ac:dyDescent="0.2">
      <c r="A79" s="161" t="s">
        <v>311</v>
      </c>
      <c r="B79" s="61" t="s">
        <v>767</v>
      </c>
      <c r="C79" s="70">
        <f>VLOOKUP(A79,'Baseline spending'!$A$2:$C$138,2,FALSE)</f>
        <v>29077799</v>
      </c>
      <c r="D79" s="71">
        <f>VLOOKUP(A79,'Baseline spending'!$A$2:$C$138,3,FALSE)</f>
        <v>2019</v>
      </c>
      <c r="E79" s="104">
        <f>C79*'CPI index'!$E$14/$AZ$1</f>
        <v>29.422878705097055</v>
      </c>
      <c r="F79" s="140">
        <v>18383956</v>
      </c>
      <c r="G79" s="99">
        <f t="shared" si="28"/>
        <v>8976234</v>
      </c>
      <c r="H79" s="99">
        <f>VLOOKUP(A79,'Population data_UN'!$A$2:$BK$256,8,FALSE)*1000</f>
        <v>2946454</v>
      </c>
      <c r="I79" s="99">
        <f>VLOOKUP($A79,'Population data_UN'!$A$2:$BK$256,10,FALSE)*1000</f>
        <v>9407722</v>
      </c>
      <c r="J79" s="99">
        <f>VLOOKUP($A79,'Population data_UN'!$A$2:$BK$256,57,FALSE)*1000</f>
        <v>391954</v>
      </c>
      <c r="K79" s="8">
        <v>2.5000000000000001E-2</v>
      </c>
      <c r="L79" s="8">
        <v>1.4999999999999999E-2</v>
      </c>
      <c r="M79" s="8">
        <v>5.0999999999999997E-2</v>
      </c>
      <c r="N79" s="64">
        <f t="shared" si="35"/>
        <v>459598.9</v>
      </c>
      <c r="O79" s="64">
        <f t="shared" si="36"/>
        <v>275759.33999999997</v>
      </c>
      <c r="P79" s="64">
        <f t="shared" si="37"/>
        <v>937581.75599999994</v>
      </c>
      <c r="Q79" s="46">
        <f>VLOOKUP(A79,'Health workers'!$A$2:$M$138,13,FALSE)</f>
        <v>31519.776997437482</v>
      </c>
      <c r="R79" s="141">
        <f t="shared" si="32"/>
        <v>3.5114700661143059E-3</v>
      </c>
      <c r="S79" s="66">
        <f>VLOOKUP(A79,'Economic cost per dose'!$A$3:$L$138,10,FALSE)*$AW$13</f>
        <v>2.88</v>
      </c>
      <c r="T79" s="66">
        <f>S79*$AW$10</f>
        <v>3.3983999999999996</v>
      </c>
      <c r="U79" s="7">
        <f>VLOOKUP(A79,'Economic cost per dose'!$A$3:$L$139,11,FALSE)*$AW$13*$AW$10</f>
        <v>1.3876799999999998</v>
      </c>
      <c r="V79" s="7">
        <f>VLOOKUP(A79,'Economic cost per dose'!$A$3:$L$139,12,FALSE)*$AW$13*$AW$10</f>
        <v>7.08</v>
      </c>
      <c r="X79" s="59">
        <f t="shared" si="61"/>
        <v>6.3983999999999996</v>
      </c>
      <c r="Y79" s="144">
        <f t="shared" si="62"/>
        <v>4.6374623999999995</v>
      </c>
      <c r="Z79" s="144">
        <f t="shared" si="63"/>
        <v>11.3544</v>
      </c>
      <c r="AA79" s="59">
        <f t="shared" si="64"/>
        <v>16.9984</v>
      </c>
      <c r="AB79" s="59">
        <f t="shared" si="65"/>
        <v>15.2374624</v>
      </c>
      <c r="AC79" s="59">
        <f t="shared" si="66"/>
        <v>21.9544</v>
      </c>
      <c r="AD79" s="59">
        <f t="shared" si="67"/>
        <v>1.0715715546264826</v>
      </c>
      <c r="AE79" s="60">
        <f t="shared" ref="AE79:AE110" si="77">((K79*$G79)*$AA79*$AW$6)/$AZ$1</f>
        <v>7.6290808012800007</v>
      </c>
      <c r="AF79" s="60">
        <f t="shared" si="76"/>
        <v>4.5774484807680009</v>
      </c>
      <c r="AG79" s="60">
        <f t="shared" ref="AG79:AG110" si="78">((M79*$G79)*$AA79*$AW$6)/$AZ$1</f>
        <v>15.563324834611198</v>
      </c>
      <c r="AH79" s="67">
        <f t="shared" si="68"/>
        <v>194.36449780539431</v>
      </c>
      <c r="AI79" s="67">
        <f t="shared" si="69"/>
        <v>169.86428647204679</v>
      </c>
      <c r="AJ79" s="67">
        <f t="shared" si="70"/>
        <v>263.31813214659428</v>
      </c>
      <c r="AK79" s="67">
        <f t="shared" ref="AK79:AK110" si="79">(J79*$AW$4*$X79)*$AW$6/$AZ$1</f>
        <v>1.1106318954514287</v>
      </c>
      <c r="AL79" s="67">
        <f t="shared" ref="AL79:AL110" si="80">(($G79*$X79*$AW$6*$AW$4)+($G79*$AA79*$AW$6*$AW$5))/$AZ$1</f>
        <v>194.36449780539431</v>
      </c>
      <c r="AM79" s="67">
        <f t="shared" ref="AM79:AM110" si="81">($G79*$AW$4*(($U79*$AW$11)+$AW$7)*$AW$6/$AZ$1)</f>
        <v>19.538049259839912</v>
      </c>
      <c r="AN79" s="67">
        <f t="shared" ref="AN79:AN110" si="82">($G79*$AW$4*(($V79*$AW$11)+$AW$7)*$AW$6/$AZ$1)</f>
        <v>50.764757984022857</v>
      </c>
      <c r="AO79" s="117">
        <f t="shared" si="71"/>
        <v>3.6419670738772732E-2</v>
      </c>
      <c r="AP79" s="117">
        <f t="shared" si="72"/>
        <v>0.25929076749238616</v>
      </c>
      <c r="AQ79" s="117">
        <f t="shared" si="73"/>
        <v>6.6058967157324302</v>
      </c>
      <c r="AR79" s="132">
        <f t="shared" si="74"/>
        <v>0.18155391550523989</v>
      </c>
      <c r="AS79" s="132">
        <f t="shared" si="75"/>
        <v>2.6472896639999997</v>
      </c>
      <c r="AT79" s="150" t="s">
        <v>767</v>
      </c>
      <c r="AU79" s="150"/>
    </row>
    <row r="80" spans="1:47" x14ac:dyDescent="0.2">
      <c r="A80" s="161" t="s">
        <v>313</v>
      </c>
      <c r="B80" s="61" t="s">
        <v>767</v>
      </c>
      <c r="C80" s="70">
        <f>VLOOKUP(A80,'Baseline spending'!$A$2:$C$138,2,FALSE)</f>
        <v>26051776</v>
      </c>
      <c r="D80" s="71">
        <f>VLOOKUP(A80,'Baseline spending'!$A$2:$C$138,3,FALSE)</f>
        <v>2019</v>
      </c>
      <c r="E80" s="104">
        <f>C80*'CPI index'!$E$14/$AZ$1</f>
        <v>26.360944488967636</v>
      </c>
      <c r="F80" s="140">
        <v>14862927</v>
      </c>
      <c r="G80" s="99">
        <f t="shared" si="28"/>
        <v>7618222</v>
      </c>
      <c r="H80" s="99">
        <f>VLOOKUP(A80,'Population data_UN'!$A$2:$BK$256,8,FALSE)*1000</f>
        <v>2097448</v>
      </c>
      <c r="I80" s="99">
        <f>VLOOKUP($A80,'Population data_UN'!$A$2:$BK$256,10,FALSE)*1000</f>
        <v>7244705</v>
      </c>
      <c r="J80" s="99">
        <f>VLOOKUP($A80,'Population data_UN'!$A$2:$BK$256,57,FALSE)*1000</f>
        <v>447992</v>
      </c>
      <c r="K80" s="8">
        <v>3.5000000000000003E-2</v>
      </c>
      <c r="L80" s="8">
        <v>2.1000000000000001E-2</v>
      </c>
      <c r="M80" s="8">
        <v>7.0999999999999994E-2</v>
      </c>
      <c r="N80" s="64">
        <f t="shared" si="35"/>
        <v>520202.44500000007</v>
      </c>
      <c r="O80" s="64">
        <f t="shared" si="36"/>
        <v>312121.467</v>
      </c>
      <c r="P80" s="64">
        <f t="shared" si="37"/>
        <v>1055267.8169999998</v>
      </c>
      <c r="Q80" s="46">
        <f>VLOOKUP(A80,'Health workers'!$A$2:$M$138,13,FALSE)</f>
        <v>27183.620285053836</v>
      </c>
      <c r="R80" s="141">
        <f t="shared" si="32"/>
        <v>3.5682368254763164E-3</v>
      </c>
      <c r="S80" s="66">
        <f>VLOOKUP(A80,'Economic cost per dose'!$A$3:$L$138,10,FALSE)*$AW$13</f>
        <v>3.1799999999999997</v>
      </c>
      <c r="T80" s="66">
        <f>S80*$AW$10</f>
        <v>3.7523999999999993</v>
      </c>
      <c r="U80" s="7">
        <f>VLOOKUP(A80,'Economic cost per dose'!$A$3:$L$139,11,FALSE)*$AW$13*$AW$10</f>
        <v>1.51512</v>
      </c>
      <c r="V80" s="7">
        <f>VLOOKUP(A80,'Economic cost per dose'!$A$3:$L$139,12,FALSE)*$AW$13*$AW$10</f>
        <v>7.901279999999999</v>
      </c>
      <c r="X80" s="59">
        <f t="shared" si="61"/>
        <v>6.7523999999999997</v>
      </c>
      <c r="Y80" s="144">
        <f t="shared" si="62"/>
        <v>4.7878416000000001</v>
      </c>
      <c r="Z80" s="144">
        <f t="shared" si="63"/>
        <v>12.323510399999998</v>
      </c>
      <c r="AA80" s="59">
        <f t="shared" si="64"/>
        <v>17.352399999999999</v>
      </c>
      <c r="AB80" s="59">
        <f t="shared" si="65"/>
        <v>15.3878416</v>
      </c>
      <c r="AC80" s="59">
        <f t="shared" si="66"/>
        <v>22.923510399999998</v>
      </c>
      <c r="AD80" s="59">
        <f t="shared" si="67"/>
        <v>0.94340210526873636</v>
      </c>
      <c r="AE80" s="60">
        <f t="shared" si="77"/>
        <v>9.2536104802960004</v>
      </c>
      <c r="AF80" s="60">
        <f t="shared" si="76"/>
        <v>5.5521662881775997</v>
      </c>
      <c r="AG80" s="60">
        <f t="shared" si="78"/>
        <v>18.771609831457599</v>
      </c>
      <c r="AH80" s="67">
        <f t="shared" si="68"/>
        <v>169.13926421798288</v>
      </c>
      <c r="AI80" s="67">
        <f t="shared" si="69"/>
        <v>145.94127908207741</v>
      </c>
      <c r="AJ80" s="67">
        <f t="shared" si="70"/>
        <v>234.92429572923149</v>
      </c>
      <c r="AK80" s="67">
        <f t="shared" si="79"/>
        <v>1.3396522372114286</v>
      </c>
      <c r="AL80" s="67">
        <f t="shared" si="80"/>
        <v>169.13926421798288</v>
      </c>
      <c r="AM80" s="67">
        <f t="shared" si="81"/>
        <v>17.175481052883704</v>
      </c>
      <c r="AN80" s="67">
        <f t="shared" si="82"/>
        <v>46.908305017308066</v>
      </c>
      <c r="AO80" s="117">
        <f t="shared" si="71"/>
        <v>3.5787871927865152E-2</v>
      </c>
      <c r="AP80" s="117">
        <f t="shared" si="72"/>
        <v>0.35103486084001068</v>
      </c>
      <c r="AQ80" s="117">
        <f t="shared" si="73"/>
        <v>6.4162824017466313</v>
      </c>
      <c r="AR80" s="132">
        <f t="shared" si="74"/>
        <v>0.17288782501294236</v>
      </c>
      <c r="AS80" s="132">
        <f t="shared" si="75"/>
        <v>3.3084875501999997</v>
      </c>
      <c r="AT80" s="150" t="s">
        <v>767</v>
      </c>
      <c r="AU80" s="150"/>
    </row>
    <row r="81" spans="1:47" x14ac:dyDescent="0.2">
      <c r="A81" s="162" t="s">
        <v>56</v>
      </c>
      <c r="B81" s="61" t="s">
        <v>768</v>
      </c>
      <c r="C81" s="70">
        <f>VLOOKUP(A81,'Baseline spending'!$A$2:$C$138,2,FALSE)</f>
        <v>2968135</v>
      </c>
      <c r="D81" s="71">
        <f>VLOOKUP(A81,'Baseline spending'!$A$2:$C$138,3,FALSE)</f>
        <v>2016</v>
      </c>
      <c r="E81" s="104">
        <f>C81*'CPI index'!$E$11/$AZ$1</f>
        <v>3.1991975704250288</v>
      </c>
      <c r="F81" s="140">
        <v>2877800</v>
      </c>
      <c r="G81" s="99">
        <f t="shared" ref="G81:G133" si="83">F81-I81</f>
        <v>2266436</v>
      </c>
      <c r="H81" s="99">
        <f>VLOOKUP(A81,'Population data_UN'!$A$2:$BK$256,8,FALSE)*1000</f>
        <v>166278</v>
      </c>
      <c r="I81" s="99">
        <f>VLOOKUP($A81,'Population data_UN'!$A$2:$BK$256,10,FALSE)*1000</f>
        <v>611364</v>
      </c>
      <c r="J81" s="99">
        <f>VLOOKUP($A81,'Population data_UN'!$A$2:$BK$256,57,FALSE)*1000</f>
        <v>423169</v>
      </c>
      <c r="K81" s="8">
        <v>5.6000000000000001E-2</v>
      </c>
      <c r="L81" s="8">
        <v>3.4000000000000002E-2</v>
      </c>
      <c r="M81" s="8">
        <v>0.115</v>
      </c>
      <c r="N81" s="64">
        <f t="shared" ref="N81" si="84">K81*F81</f>
        <v>161156.80000000002</v>
      </c>
      <c r="O81" s="64">
        <f t="shared" ref="O81" si="85">L81*F81</f>
        <v>97845.200000000012</v>
      </c>
      <c r="P81" s="64">
        <f t="shared" ref="P81" si="86">M81*F81</f>
        <v>330947</v>
      </c>
      <c r="Q81" s="46">
        <f>VLOOKUP(A81,'Health workers'!$A$2:$M$138,13,FALSE)</f>
        <v>16761.997400193042</v>
      </c>
      <c r="R81" s="141">
        <f t="shared" ref="R81:R133" si="87">Q81/G81</f>
        <v>7.3957514795004323E-3</v>
      </c>
      <c r="S81" s="66">
        <f>VLOOKUP(A81,'Economic cost per dose'!$A$3:$L$138,10,FALSE)*$AW$13</f>
        <v>7.7639999999999993</v>
      </c>
      <c r="T81" s="66">
        <f>S81*$AW$11</f>
        <v>10.714319999999999</v>
      </c>
      <c r="U81" s="7">
        <f>VLOOKUP(A81,'Economic cost per dose'!$A$3:$L$139,11,FALSE)*$AW$13*$AW$11</f>
        <v>4.8023999999999996</v>
      </c>
      <c r="V81" s="7">
        <f>VLOOKUP(A81,'Economic cost per dose'!$A$3:$L$139,12,FALSE)*$AW$13*$AW$11</f>
        <v>21.163679999999996</v>
      </c>
      <c r="X81" s="59">
        <f t="shared" si="61"/>
        <v>13.714319999999999</v>
      </c>
      <c r="Y81" s="59">
        <f t="shared" ref="Y81:Y112" si="88">(U81*$AW$11)+$AW$7</f>
        <v>9.6273119999999999</v>
      </c>
      <c r="Z81" s="59">
        <f t="shared" ref="Z81:Z112" si="89">(V81*$AW$11)+$AW$7</f>
        <v>32.205878399999989</v>
      </c>
      <c r="AA81" s="59">
        <f t="shared" si="64"/>
        <v>24.314319999999999</v>
      </c>
      <c r="AB81" s="59">
        <f t="shared" ref="AB81:AB112" si="90">(U81*$AW$11)+$AW$8</f>
        <v>20.227311999999998</v>
      </c>
      <c r="AC81" s="59">
        <f t="shared" ref="AC81:AC112" si="91">(V81*$AW$11)+$AW$8</f>
        <v>42.80587839999999</v>
      </c>
      <c r="AD81" s="59">
        <f t="shared" si="67"/>
        <v>0.8151131372549234</v>
      </c>
      <c r="AE81" s="60">
        <f t="shared" si="77"/>
        <v>6.17196721831424</v>
      </c>
      <c r="AF81" s="60">
        <f t="shared" si="76"/>
        <v>3.7472658111193602</v>
      </c>
      <c r="AG81" s="60">
        <f t="shared" si="78"/>
        <v>12.6745755376096</v>
      </c>
      <c r="AH81" s="67">
        <f t="shared" ref="AH81:AH112" si="92">(($G81*$AA81*$AW$6*$AW$4)+($G81*$AA81*$AW$6*$AW$5))/$AZ$1</f>
        <v>85.41561775345599</v>
      </c>
      <c r="AI81" s="67">
        <f t="shared" ref="AI81:AI112" si="93">(($G81*$AB81*$AW$6*$AW$4)+($G81*$AB81*$AW$6*$AW$5))/$AZ$1</f>
        <v>71.058057555049601</v>
      </c>
      <c r="AJ81" s="67">
        <f t="shared" ref="AJ81:AJ112" si="94">(($G81*$AC81*$AW$6*$AW$4)+($G81*$AC81*$AW$6*$AW$5))/$AZ$1</f>
        <v>150.37601491694269</v>
      </c>
      <c r="AK81" s="67">
        <f t="shared" si="79"/>
        <v>2.5701103926068574</v>
      </c>
      <c r="AL81" s="67">
        <f t="shared" si="80"/>
        <v>74.776319616313145</v>
      </c>
      <c r="AM81" s="67">
        <f t="shared" si="81"/>
        <v>9.6630040214427435</v>
      </c>
      <c r="AN81" s="67">
        <f t="shared" si="82"/>
        <v>32.325277553412199</v>
      </c>
      <c r="AO81" s="117">
        <f t="shared" si="71"/>
        <v>0.25478674552338815</v>
      </c>
      <c r="AP81" s="117">
        <f t="shared" si="72"/>
        <v>1.9292235263526611</v>
      </c>
      <c r="AQ81" s="117">
        <f t="shared" si="73"/>
        <v>26.69907558791629</v>
      </c>
      <c r="AR81" s="132">
        <f t="shared" si="74"/>
        <v>0.26028029563019756</v>
      </c>
      <c r="AS81" s="132">
        <f t="shared" si="75"/>
        <v>2.5024427904000004</v>
      </c>
      <c r="AT81" s="150" t="s">
        <v>767</v>
      </c>
      <c r="AU81" s="150"/>
    </row>
    <row r="82" spans="1:47" x14ac:dyDescent="0.2">
      <c r="A82" s="162" t="s">
        <v>65</v>
      </c>
      <c r="B82" s="61" t="s">
        <v>768</v>
      </c>
      <c r="C82" s="70">
        <f>VLOOKUP(A82,'Baseline spending'!$A$2:$C$138,2,FALSE)</f>
        <v>247415965</v>
      </c>
      <c r="D82" s="71">
        <f>VLOOKUP(A82,'Baseline spending'!$A$2:$C$138,3,FALSE)</f>
        <v>2019</v>
      </c>
      <c r="E82" s="104">
        <f>C82*'CPI index'!$E$14/$AZ$1</f>
        <v>250.3521648216751</v>
      </c>
      <c r="F82" s="140">
        <v>45195777</v>
      </c>
      <c r="G82" s="99">
        <f t="shared" si="83"/>
        <v>32020063</v>
      </c>
      <c r="H82" s="99">
        <f>VLOOKUP(A82,'Population data_UN'!$A$2:$BK$256,8,FALSE)*1000</f>
        <v>3736651</v>
      </c>
      <c r="I82" s="99">
        <f>VLOOKUP($A82,'Population data_UN'!$A$2:$BK$256,10,FALSE)*1000</f>
        <v>13175714</v>
      </c>
      <c r="J82" s="99">
        <f>VLOOKUP($A82,'Population data_UN'!$A$2:$BK$256,57,FALSE)*1000</f>
        <v>5137185</v>
      </c>
      <c r="K82" s="8">
        <v>4.2999999999999997E-2</v>
      </c>
      <c r="L82" s="8">
        <v>2.5000000000000001E-2</v>
      </c>
      <c r="M82" s="8">
        <v>9.1999999999999998E-2</v>
      </c>
      <c r="N82" s="64">
        <f t="shared" ref="N82:N133" si="95">K82*F82</f>
        <v>1943418.4109999998</v>
      </c>
      <c r="O82" s="64">
        <f t="shared" ref="O82:O133" si="96">L82*F82</f>
        <v>1129894.425</v>
      </c>
      <c r="P82" s="64">
        <f t="shared" ref="P82:P133" si="97">M82*F82</f>
        <v>4158011.4839999997</v>
      </c>
      <c r="Q82" s="46">
        <f>VLOOKUP(A82,'Health workers'!$A$2:$M$138,13,FALSE)</f>
        <v>422787.53161281755</v>
      </c>
      <c r="R82" s="141">
        <f t="shared" si="87"/>
        <v>1.3203831972873305E-2</v>
      </c>
      <c r="S82" s="66">
        <f>VLOOKUP(A82,'Economic cost per dose'!$A$3:$L$138,10,FALSE)*$AW$13</f>
        <v>3.8159999999999998</v>
      </c>
      <c r="T82" s="66">
        <f t="shared" ref="T82:T133" si="98">S82*$AW$11</f>
        <v>5.2660799999999997</v>
      </c>
      <c r="U82" s="7">
        <f>VLOOKUP(A82,'Economic cost per dose'!$A$3:$L$139,11,FALSE)*$AW$13*$AW$11</f>
        <v>1.4076</v>
      </c>
      <c r="V82" s="7">
        <f>VLOOKUP(A82,'Economic cost per dose'!$A$3:$L$139,12,FALSE)*$AW$13*$AW$11</f>
        <v>14.158799999999999</v>
      </c>
      <c r="X82" s="59">
        <f t="shared" si="61"/>
        <v>8.2660799999999988</v>
      </c>
      <c r="Y82" s="59">
        <f t="shared" si="88"/>
        <v>4.942488</v>
      </c>
      <c r="Z82" s="59">
        <f t="shared" si="89"/>
        <v>22.539143999999997</v>
      </c>
      <c r="AA82" s="59">
        <f t="shared" si="64"/>
        <v>18.86608</v>
      </c>
      <c r="AB82" s="59">
        <f t="shared" si="90"/>
        <v>15.542487999999999</v>
      </c>
      <c r="AC82" s="59">
        <f t="shared" si="91"/>
        <v>33.139143999999995</v>
      </c>
      <c r="AD82" s="59">
        <f t="shared" si="67"/>
        <v>15.952686788819891</v>
      </c>
      <c r="AE82" s="60">
        <f t="shared" si="77"/>
        <v>51.952004034021428</v>
      </c>
      <c r="AF82" s="60">
        <f t="shared" si="76"/>
        <v>30.204653508152003</v>
      </c>
      <c r="AG82" s="60">
        <f t="shared" si="78"/>
        <v>111.15312490999938</v>
      </c>
      <c r="AH82" s="67">
        <f t="shared" si="92"/>
        <v>936.34425875271199</v>
      </c>
      <c r="AI82" s="67">
        <f t="shared" si="93"/>
        <v>771.39073965195325</v>
      </c>
      <c r="AJ82" s="67">
        <f t="shared" si="94"/>
        <v>1644.7320919014114</v>
      </c>
      <c r="AK82" s="67">
        <f t="shared" si="79"/>
        <v>18.805654967554286</v>
      </c>
      <c r="AL82" s="67">
        <f t="shared" si="80"/>
        <v>786.03293444128349</v>
      </c>
      <c r="AM82" s="67">
        <f t="shared" si="81"/>
        <v>70.086029874843774</v>
      </c>
      <c r="AN82" s="67">
        <f t="shared" si="82"/>
        <v>319.61213051754612</v>
      </c>
      <c r="AO82" s="117">
        <f t="shared" si="71"/>
        <v>6.3720985996597757E-2</v>
      </c>
      <c r="AP82" s="117">
        <f t="shared" si="72"/>
        <v>0.20751569722205776</v>
      </c>
      <c r="AQ82" s="117">
        <f t="shared" si="73"/>
        <v>3.7401084964440647</v>
      </c>
      <c r="AR82" s="132">
        <f t="shared" si="74"/>
        <v>3.2267144412690234</v>
      </c>
      <c r="AS82" s="132">
        <f t="shared" si="75"/>
        <v>14.832169312751999</v>
      </c>
      <c r="AT82" s="150" t="s">
        <v>768</v>
      </c>
      <c r="AU82" s="150"/>
    </row>
    <row r="83" spans="1:47" x14ac:dyDescent="0.2">
      <c r="A83" s="162" t="s">
        <v>68</v>
      </c>
      <c r="B83" s="61" t="s">
        <v>768</v>
      </c>
      <c r="C83" s="70">
        <f>VLOOKUP(A83,'Baseline spending'!$A$2:$C$138,2,FALSE)</f>
        <v>4318845.5366893252</v>
      </c>
      <c r="D83" s="71">
        <f>VLOOKUP(A83,'Baseline spending'!$A$2:$C$138,3,FALSE)</f>
        <v>2019</v>
      </c>
      <c r="E83" s="104">
        <f>C83*'CPI index'!$E$14/$AZ$1</f>
        <v>4.3700992764981912</v>
      </c>
      <c r="F83" s="140">
        <v>2963234</v>
      </c>
      <c r="G83" s="99">
        <f t="shared" si="83"/>
        <v>2241853</v>
      </c>
      <c r="H83" s="99">
        <f>VLOOKUP(A83,'Population data_UN'!$A$2:$BK$256,8,FALSE)*1000</f>
        <v>204987</v>
      </c>
      <c r="I83" s="99">
        <f>VLOOKUP($A83,'Population data_UN'!$A$2:$BK$256,10,FALSE)*1000</f>
        <v>721381</v>
      </c>
      <c r="J83" s="99">
        <f>VLOOKUP($A83,'Population data_UN'!$A$2:$BK$256,57,FALSE)*1000</f>
        <v>349746</v>
      </c>
      <c r="K83" s="8">
        <v>6.6000000000000003E-2</v>
      </c>
      <c r="L83" s="8">
        <v>3.9E-2</v>
      </c>
      <c r="M83" s="8">
        <v>0.13400000000000001</v>
      </c>
      <c r="N83" s="64">
        <f t="shared" si="95"/>
        <v>195573.44400000002</v>
      </c>
      <c r="O83" s="64">
        <f t="shared" si="96"/>
        <v>115566.126</v>
      </c>
      <c r="P83" s="64">
        <f t="shared" si="97"/>
        <v>397073.35600000003</v>
      </c>
      <c r="Q83" s="46">
        <f>VLOOKUP(A83,'Health workers'!$A$2:$M$138,13,FALSE)</f>
        <v>29874.124466072164</v>
      </c>
      <c r="R83" s="141">
        <f t="shared" si="87"/>
        <v>1.3325639310905829E-2</v>
      </c>
      <c r="S83" s="66">
        <f>VLOOKUP(A83,'Economic cost per dose'!$A$3:$L$138,10,FALSE)*$AW$13</f>
        <v>5.8319999999999999</v>
      </c>
      <c r="T83" s="66">
        <f t="shared" si="98"/>
        <v>8.0481599999999993</v>
      </c>
      <c r="U83" s="7">
        <f>VLOOKUP(A83,'Economic cost per dose'!$A$3:$L$139,11,FALSE)*$AW$13*$AW$11</f>
        <v>3.6431999999999998</v>
      </c>
      <c r="V83" s="7">
        <f>VLOOKUP(A83,'Economic cost per dose'!$A$3:$L$139,12,FALSE)*$AW$13*$AW$11</f>
        <v>15.881039999999997</v>
      </c>
      <c r="X83" s="59">
        <f t="shared" si="61"/>
        <v>11.048159999999999</v>
      </c>
      <c r="Y83" s="59">
        <f t="shared" si="88"/>
        <v>8.0276159999999983</v>
      </c>
      <c r="Z83" s="59">
        <f t="shared" si="89"/>
        <v>24.915835199999993</v>
      </c>
      <c r="AA83" s="59">
        <f t="shared" si="64"/>
        <v>21.648159999999997</v>
      </c>
      <c r="AB83" s="59">
        <f t="shared" si="90"/>
        <v>18.627616</v>
      </c>
      <c r="AC83" s="59">
        <f t="shared" si="91"/>
        <v>35.515835199999991</v>
      </c>
      <c r="AD83" s="59">
        <f t="shared" si="67"/>
        <v>1.2934396526028893</v>
      </c>
      <c r="AE83" s="60">
        <f t="shared" si="77"/>
        <v>6.4062230021433599</v>
      </c>
      <c r="AF83" s="60">
        <f t="shared" si="76"/>
        <v>3.7854954103574401</v>
      </c>
      <c r="AG83" s="60">
        <f t="shared" si="78"/>
        <v>13.006573974048639</v>
      </c>
      <c r="AH83" s="67">
        <f t="shared" si="92"/>
        <v>75.224588282743994</v>
      </c>
      <c r="AI83" s="67">
        <f t="shared" si="93"/>
        <v>64.728584059294406</v>
      </c>
      <c r="AJ83" s="67">
        <f t="shared" si="94"/>
        <v>123.41298662046965</v>
      </c>
      <c r="AK83" s="67">
        <f t="shared" si="79"/>
        <v>1.7112220398308573</v>
      </c>
      <c r="AL83" s="67">
        <f t="shared" si="80"/>
        <v>64.700689771315425</v>
      </c>
      <c r="AM83" s="67">
        <f t="shared" si="81"/>
        <v>7.9699826483698271</v>
      </c>
      <c r="AN83" s="67">
        <f t="shared" si="82"/>
        <v>24.736954808705615</v>
      </c>
      <c r="AO83" s="117">
        <f t="shared" si="71"/>
        <v>0.29597488998907523</v>
      </c>
      <c r="AP83" s="117">
        <f t="shared" si="72"/>
        <v>1.465921617981351</v>
      </c>
      <c r="AQ83" s="117">
        <f t="shared" si="73"/>
        <v>17.213473544477985</v>
      </c>
      <c r="AR83" s="132">
        <f t="shared" si="74"/>
        <v>0.34845178777226571</v>
      </c>
      <c r="AS83" s="132">
        <f t="shared" si="75"/>
        <v>2.2811686508160003</v>
      </c>
      <c r="AT83" s="150" t="s">
        <v>767</v>
      </c>
      <c r="AU83" s="150"/>
    </row>
    <row r="84" spans="1:47" x14ac:dyDescent="0.2">
      <c r="A84" s="162" t="s">
        <v>71</v>
      </c>
      <c r="B84" s="61" t="s">
        <v>768</v>
      </c>
      <c r="C84" s="70">
        <f>VLOOKUP(A84,'Baseline spending'!$A$2:$C$138,2,FALSE)</f>
        <v>3504336</v>
      </c>
      <c r="D84" s="71">
        <f>VLOOKUP(A84,'Baseline spending'!$A$2:$C$138,3,FALSE)</f>
        <v>2019</v>
      </c>
      <c r="E84" s="104">
        <f>C84*'CPI index'!$E$14/$AZ$1</f>
        <v>3.5459235779814353</v>
      </c>
      <c r="F84" s="140">
        <v>10139175</v>
      </c>
      <c r="G84" s="99">
        <f t="shared" si="83"/>
        <v>7374846</v>
      </c>
      <c r="H84" s="99">
        <f>VLOOKUP(A84,'Population data_UN'!$A$2:$BK$256,8,FALSE)*1000</f>
        <v>825398</v>
      </c>
      <c r="I84" s="99">
        <f>VLOOKUP($A84,'Population data_UN'!$A$2:$BK$256,10,FALSE)*1000</f>
        <v>2764329</v>
      </c>
      <c r="J84" s="99">
        <f>VLOOKUP($A84,'Population data_UN'!$A$2:$BK$256,57,FALSE)*1000</f>
        <v>683537</v>
      </c>
      <c r="K84" s="8">
        <v>5.1999999999999998E-2</v>
      </c>
      <c r="L84" s="8">
        <v>0.03</v>
      </c>
      <c r="M84" s="8">
        <v>9.9000000000000005E-2</v>
      </c>
      <c r="N84" s="64">
        <f t="shared" si="95"/>
        <v>527237.1</v>
      </c>
      <c r="O84" s="64">
        <f t="shared" si="96"/>
        <v>304175.25</v>
      </c>
      <c r="P84" s="64">
        <f t="shared" si="97"/>
        <v>1003778.3250000001</v>
      </c>
      <c r="Q84" s="46">
        <f>VLOOKUP(A84,'Health workers'!$A$2:$M$138,13,FALSE)</f>
        <v>93696.075317677925</v>
      </c>
      <c r="R84" s="141">
        <f t="shared" si="87"/>
        <v>1.2704817879272046E-2</v>
      </c>
      <c r="S84" s="66">
        <f>VLOOKUP(A84,'Economic cost per dose'!$A$3:$L$138,10,FALSE)*$AW$13</f>
        <v>5.1239999999999997</v>
      </c>
      <c r="T84" s="66">
        <f t="shared" si="98"/>
        <v>7.0711199999999987</v>
      </c>
      <c r="U84" s="7">
        <f>VLOOKUP(A84,'Economic cost per dose'!$A$3:$L$139,11,FALSE)*$AW$13*$AW$11</f>
        <v>2.99736</v>
      </c>
      <c r="V84" s="7">
        <f>VLOOKUP(A84,'Economic cost per dose'!$A$3:$L$139,12,FALSE)*$AW$13*$AW$11</f>
        <v>14.324400000000001</v>
      </c>
      <c r="X84" s="59">
        <f t="shared" si="61"/>
        <v>10.071119999999999</v>
      </c>
      <c r="Y84" s="59">
        <f t="shared" si="88"/>
        <v>7.1363567999999997</v>
      </c>
      <c r="Z84" s="59">
        <f t="shared" si="89"/>
        <v>22.767672000000001</v>
      </c>
      <c r="AA84" s="59">
        <f t="shared" si="64"/>
        <v>20.671119999999998</v>
      </c>
      <c r="AB84" s="59">
        <f t="shared" si="90"/>
        <v>17.736356799999999</v>
      </c>
      <c r="AC84" s="59">
        <f t="shared" si="91"/>
        <v>33.367671999999999</v>
      </c>
      <c r="AD84" s="59">
        <f t="shared" si="67"/>
        <v>3.8736056328415169</v>
      </c>
      <c r="AE84" s="60">
        <f t="shared" si="77"/>
        <v>15.854417971342077</v>
      </c>
      <c r="AF84" s="60">
        <f t="shared" si="76"/>
        <v>9.1467795988512002</v>
      </c>
      <c r="AG84" s="60">
        <f t="shared" si="78"/>
        <v>30.184372676208962</v>
      </c>
      <c r="AH84" s="67">
        <f t="shared" si="92"/>
        <v>236.29180630365599</v>
      </c>
      <c r="AI84" s="67">
        <f t="shared" si="93"/>
        <v>202.74449500163186</v>
      </c>
      <c r="AJ84" s="67">
        <f t="shared" si="94"/>
        <v>381.42623568669364</v>
      </c>
      <c r="AK84" s="67">
        <f t="shared" si="79"/>
        <v>3.0486211099234284</v>
      </c>
      <c r="AL84" s="67">
        <f t="shared" si="80"/>
        <v>201.67217208079887</v>
      </c>
      <c r="AM84" s="67">
        <f t="shared" si="81"/>
        <v>23.30736434903767</v>
      </c>
      <c r="AN84" s="67">
        <f t="shared" si="82"/>
        <v>74.359290259055328</v>
      </c>
      <c r="AO84" s="117">
        <f t="shared" si="71"/>
        <v>1.0924109185248203</v>
      </c>
      <c r="AP84" s="117">
        <f t="shared" si="72"/>
        <v>4.4711674187765258</v>
      </c>
      <c r="AQ84" s="117">
        <f t="shared" si="73"/>
        <v>66.637591337534772</v>
      </c>
      <c r="AR84" s="132">
        <f t="shared" si="74"/>
        <v>0.9601973798555633</v>
      </c>
      <c r="AS84" s="132">
        <f t="shared" si="75"/>
        <v>5.4031258007999998</v>
      </c>
      <c r="AT84" s="150" t="s">
        <v>767</v>
      </c>
      <c r="AU84" s="150"/>
    </row>
    <row r="85" spans="1:47" x14ac:dyDescent="0.2">
      <c r="A85" s="162" t="s">
        <v>76</v>
      </c>
      <c r="B85" s="61" t="s">
        <v>768</v>
      </c>
      <c r="C85" s="70">
        <f>VLOOKUP(A85,'Baseline spending'!$A$2:$C$138,2,FALSE)</f>
        <v>14675892</v>
      </c>
      <c r="D85" s="71">
        <f>VLOOKUP(A85,'Baseline spending'!$A$2:$C$138,3,FALSE)</f>
        <v>2017</v>
      </c>
      <c r="E85" s="104">
        <f>C85*'CPI index'!$E$12/$AZ$1</f>
        <v>15.48841864136749</v>
      </c>
      <c r="F85" s="140">
        <v>9449321</v>
      </c>
      <c r="G85" s="99">
        <f t="shared" si="83"/>
        <v>7547728</v>
      </c>
      <c r="H85" s="99">
        <f>VLOOKUP(A85,'Population data_UN'!$A$2:$BK$256,8,FALSE)*1000</f>
        <v>548121</v>
      </c>
      <c r="I85" s="99">
        <f>VLOOKUP($A85,'Population data_UN'!$A$2:$BK$256,10,FALSE)*1000</f>
        <v>1901593</v>
      </c>
      <c r="J85" s="99">
        <f>VLOOKUP($A85,'Population data_UN'!$A$2:$BK$256,57,FALSE)*1000</f>
        <v>1472222</v>
      </c>
      <c r="K85" s="8">
        <v>7.0999999999999994E-2</v>
      </c>
      <c r="L85" s="8">
        <v>4.1000000000000002E-2</v>
      </c>
      <c r="M85" s="8">
        <v>0.14899999999999999</v>
      </c>
      <c r="N85" s="64">
        <f t="shared" si="95"/>
        <v>670901.79099999997</v>
      </c>
      <c r="O85" s="64">
        <f t="shared" si="96"/>
        <v>387422.16100000002</v>
      </c>
      <c r="P85" s="64">
        <f t="shared" si="97"/>
        <v>1407948.8289999999</v>
      </c>
      <c r="Q85" s="46">
        <f>VLOOKUP(A85,'Health workers'!$A$2:$M$138,13,FALSE)</f>
        <v>171146.65785511996</v>
      </c>
      <c r="R85" s="141">
        <f t="shared" si="87"/>
        <v>2.2675255103935907E-2</v>
      </c>
      <c r="S85" s="66">
        <f>VLOOKUP(A85,'Economic cost per dose'!$A$3:$L$138,10,FALSE)*$AW$13</f>
        <v>5.8920000000000003</v>
      </c>
      <c r="T85" s="66">
        <f t="shared" si="98"/>
        <v>8.13096</v>
      </c>
      <c r="U85" s="7">
        <f>VLOOKUP(A85,'Economic cost per dose'!$A$3:$L$139,11,FALSE)*$AW$13*$AW$11</f>
        <v>3.61008</v>
      </c>
      <c r="V85" s="7">
        <f>VLOOKUP(A85,'Economic cost per dose'!$A$3:$L$139,12,FALSE)*$AW$13*$AW$11</f>
        <v>16.096319999999999</v>
      </c>
      <c r="X85" s="59">
        <f t="shared" si="61"/>
        <v>11.13096</v>
      </c>
      <c r="Y85" s="59">
        <f t="shared" si="88"/>
        <v>7.9819103999999994</v>
      </c>
      <c r="Z85" s="59">
        <f t="shared" si="89"/>
        <v>25.212921599999998</v>
      </c>
      <c r="AA85" s="59">
        <f t="shared" si="64"/>
        <v>21.73096</v>
      </c>
      <c r="AB85" s="59">
        <f t="shared" si="90"/>
        <v>18.581910399999998</v>
      </c>
      <c r="AC85" s="59">
        <f t="shared" si="91"/>
        <v>35.812921599999996</v>
      </c>
      <c r="AD85" s="59">
        <f t="shared" si="67"/>
        <v>7.4383623519665951</v>
      </c>
      <c r="AE85" s="60">
        <f t="shared" si="77"/>
        <v>23.290751286760958</v>
      </c>
      <c r="AF85" s="60">
        <f t="shared" si="76"/>
        <v>13.449588771228159</v>
      </c>
      <c r="AG85" s="60">
        <f t="shared" si="78"/>
        <v>48.877773827146243</v>
      </c>
      <c r="AH85" s="67">
        <f t="shared" si="92"/>
        <v>254.230031651264</v>
      </c>
      <c r="AI85" s="67">
        <f t="shared" si="93"/>
        <v>217.38936840033534</v>
      </c>
      <c r="AJ85" s="67">
        <f t="shared" si="94"/>
        <v>418.97459623929348</v>
      </c>
      <c r="AK85" s="67">
        <f t="shared" si="79"/>
        <v>7.2572081426674284</v>
      </c>
      <c r="AL85" s="67">
        <f t="shared" si="80"/>
        <v>218.79883992554971</v>
      </c>
      <c r="AM85" s="67">
        <f t="shared" si="81"/>
        <v>26.68005638866725</v>
      </c>
      <c r="AN85" s="67">
        <f t="shared" si="82"/>
        <v>84.27583577122671</v>
      </c>
      <c r="AO85" s="117">
        <f t="shared" si="71"/>
        <v>0.48025318298794728</v>
      </c>
      <c r="AP85" s="117">
        <f t="shared" si="72"/>
        <v>1.503752695872675</v>
      </c>
      <c r="AQ85" s="117">
        <f t="shared" si="73"/>
        <v>16.414201961990468</v>
      </c>
      <c r="AR85" s="132">
        <f t="shared" si="74"/>
        <v>2.0167922161647338</v>
      </c>
      <c r="AS85" s="132">
        <f t="shared" si="75"/>
        <v>7.905906705144</v>
      </c>
      <c r="AT85" s="150" t="s">
        <v>767</v>
      </c>
      <c r="AU85" s="150"/>
    </row>
    <row r="86" spans="1:47" x14ac:dyDescent="0.2">
      <c r="A86" s="162" t="s">
        <v>78</v>
      </c>
      <c r="B86" s="61" t="s">
        <v>768</v>
      </c>
      <c r="C86" s="70">
        <f>VLOOKUP(A86,'Baseline spending'!$A$2:$C$138,2,FALSE)</f>
        <v>289132.7</v>
      </c>
      <c r="D86" s="71">
        <f>VLOOKUP(A86,'Baseline spending'!$A$2:$C$138,3,FALSE)</f>
        <v>2018</v>
      </c>
      <c r="E86" s="104">
        <f>C86*'CPI index'!$E$13/$AZ$1</f>
        <v>0.29786516224438186</v>
      </c>
      <c r="F86" s="140">
        <v>397621</v>
      </c>
      <c r="G86" s="99">
        <f t="shared" si="83"/>
        <v>257716</v>
      </c>
      <c r="H86" s="99">
        <f>VLOOKUP(A86,'Population data_UN'!$A$2:$BK$256,8,FALSE)*1000</f>
        <v>39446</v>
      </c>
      <c r="I86" s="99">
        <f>VLOOKUP($A86,'Population data_UN'!$A$2:$BK$256,10,FALSE)*1000</f>
        <v>139905</v>
      </c>
      <c r="J86" s="99">
        <f>VLOOKUP($A86,'Population data_UN'!$A$2:$BK$256,57,FALSE)*1000</f>
        <v>19913</v>
      </c>
      <c r="K86" s="8">
        <v>3.3000000000000002E-2</v>
      </c>
      <c r="L86" s="8">
        <v>1.9E-2</v>
      </c>
      <c r="M86" s="8">
        <v>6.7000000000000004E-2</v>
      </c>
      <c r="N86" s="64">
        <f t="shared" si="95"/>
        <v>13121.493</v>
      </c>
      <c r="O86" s="64">
        <f t="shared" si="96"/>
        <v>7554.799</v>
      </c>
      <c r="P86" s="64">
        <f t="shared" si="97"/>
        <v>26640.607</v>
      </c>
      <c r="Q86" s="46">
        <f>VLOOKUP(A86,'Health workers'!$A$2:$M$138,13,FALSE)</f>
        <v>65232.232661808695</v>
      </c>
      <c r="R86" s="141">
        <f t="shared" si="87"/>
        <v>0.25311673571609328</v>
      </c>
      <c r="S86" s="66">
        <f>VLOOKUP(A86,'Economic cost per dose'!$A$3:$L$138,10,FALSE)*$AW$13</f>
        <v>11.135999999999999</v>
      </c>
      <c r="T86" s="66">
        <f t="shared" si="98"/>
        <v>15.367679999999998</v>
      </c>
      <c r="U86" s="7">
        <f>VLOOKUP(A86,'Economic cost per dose'!$A$3:$L$139,11,FALSE)*$AW$13*$AW$11</f>
        <v>6.1437599999999994</v>
      </c>
      <c r="V86" s="7">
        <f>VLOOKUP(A86,'Economic cost per dose'!$A$3:$L$139,12,FALSE)*$AW$13*$AW$11</f>
        <v>33.285600000000002</v>
      </c>
      <c r="X86" s="59">
        <f t="shared" si="61"/>
        <v>18.36768</v>
      </c>
      <c r="Y86" s="59">
        <f t="shared" si="88"/>
        <v>11.478388799999999</v>
      </c>
      <c r="Z86" s="59">
        <f t="shared" si="89"/>
        <v>48.934128000000001</v>
      </c>
      <c r="AA86" s="59">
        <f t="shared" si="64"/>
        <v>28.967679999999998</v>
      </c>
      <c r="AB86" s="59">
        <f t="shared" si="90"/>
        <v>22.078388799999999</v>
      </c>
      <c r="AC86" s="59">
        <f t="shared" si="91"/>
        <v>59.534128000000003</v>
      </c>
      <c r="AD86" s="59">
        <f t="shared" si="67"/>
        <v>3.7792528828656446</v>
      </c>
      <c r="AE86" s="60">
        <f t="shared" si="77"/>
        <v>0.49271868484608</v>
      </c>
      <c r="AF86" s="60">
        <f t="shared" si="76"/>
        <v>0.28368651551744001</v>
      </c>
      <c r="AG86" s="60">
        <f t="shared" si="78"/>
        <v>1.00036823892992</v>
      </c>
      <c r="AH86" s="67">
        <f t="shared" si="92"/>
        <v>11.571423659263997</v>
      </c>
      <c r="AI86" s="67">
        <f t="shared" si="93"/>
        <v>8.8194287743702393</v>
      </c>
      <c r="AJ86" s="67">
        <f t="shared" si="94"/>
        <v>23.781490864054405</v>
      </c>
      <c r="AK86" s="67">
        <f t="shared" si="79"/>
        <v>0.16197748524342859</v>
      </c>
      <c r="AL86" s="67">
        <f t="shared" si="80"/>
        <v>10.361631122121143</v>
      </c>
      <c r="AM86" s="67">
        <f t="shared" si="81"/>
        <v>1.3100442555343543</v>
      </c>
      <c r="AN86" s="67">
        <f t="shared" si="82"/>
        <v>5.5849191383012577</v>
      </c>
      <c r="AO86" s="117">
        <f t="shared" si="71"/>
        <v>12.687797573873299</v>
      </c>
      <c r="AP86" s="117">
        <f t="shared" si="72"/>
        <v>1.654166875822261</v>
      </c>
      <c r="AQ86" s="117">
        <f t="shared" si="73"/>
        <v>38.847858447340968</v>
      </c>
      <c r="AR86" s="132">
        <f t="shared" si="74"/>
        <v>1.4528522858438031</v>
      </c>
      <c r="AS86" s="132">
        <f t="shared" si="75"/>
        <v>0.29224189209599999</v>
      </c>
      <c r="AT86" s="150" t="s">
        <v>767</v>
      </c>
      <c r="AU86" s="150"/>
    </row>
    <row r="87" spans="1:47" x14ac:dyDescent="0.2">
      <c r="A87" s="162" t="s">
        <v>86</v>
      </c>
      <c r="B87" s="61" t="s">
        <v>768</v>
      </c>
      <c r="C87" s="147">
        <v>4500000</v>
      </c>
      <c r="D87" s="148">
        <v>2016</v>
      </c>
      <c r="E87" s="104">
        <f>C87*'CPI index'!$E$13/$AZ$1</f>
        <v>4.6359101896800956</v>
      </c>
      <c r="F87" s="140">
        <v>3280815</v>
      </c>
      <c r="G87" s="99">
        <f t="shared" si="83"/>
        <v>2709010</v>
      </c>
      <c r="H87" s="99">
        <f>VLOOKUP(A87,'Population data_UN'!$A$2:$BK$256,8,FALSE)*1000</f>
        <v>133254</v>
      </c>
      <c r="I87" s="99">
        <f>VLOOKUP($A87,'Population data_UN'!$A$2:$BK$256,10,FALSE)*1000</f>
        <v>571805</v>
      </c>
      <c r="J87" s="99">
        <f>VLOOKUP($A87,'Population data_UN'!$A$2:$BK$256,57,FALSE)*1000</f>
        <v>587784</v>
      </c>
      <c r="K87" s="8">
        <v>0.08</v>
      </c>
      <c r="L87" s="8">
        <v>4.8000000000000001E-2</v>
      </c>
      <c r="M87" s="8">
        <v>0.16300000000000001</v>
      </c>
      <c r="N87" s="64">
        <f t="shared" si="95"/>
        <v>262465.2</v>
      </c>
      <c r="O87" s="64">
        <f t="shared" si="96"/>
        <v>157479.12</v>
      </c>
      <c r="P87" s="64">
        <f t="shared" si="97"/>
        <v>534772.84499999997</v>
      </c>
      <c r="Q87" s="46">
        <f>VLOOKUP(A87,'Health workers'!$A$2:$M$138,13,FALSE)</f>
        <v>26996.484471333973</v>
      </c>
      <c r="R87" s="141">
        <f t="shared" si="87"/>
        <v>9.9654429002971473E-3</v>
      </c>
      <c r="S87" s="66">
        <f>VLOOKUP(A87,'Economic cost per dose'!$A$3:$L$138,10,FALSE)*$AW$13</f>
        <v>3.516</v>
      </c>
      <c r="T87" s="66">
        <f t="shared" si="98"/>
        <v>4.8520799999999999</v>
      </c>
      <c r="U87" s="7">
        <f>VLOOKUP(A87,'Economic cost per dose'!$A$3:$L$139,11,FALSE)*$AW$13*$AW$11</f>
        <v>1.5731999999999997</v>
      </c>
      <c r="V87" s="7">
        <f>VLOOKUP(A87,'Economic cost per dose'!$A$3:$L$139,12,FALSE)*$AW$13*$AW$11</f>
        <v>11.939759999999998</v>
      </c>
      <c r="X87" s="59">
        <f t="shared" si="61"/>
        <v>7.8520799999999999</v>
      </c>
      <c r="Y87" s="59">
        <f t="shared" si="88"/>
        <v>5.1710159999999998</v>
      </c>
      <c r="Z87" s="59">
        <f t="shared" si="89"/>
        <v>19.476868799999995</v>
      </c>
      <c r="AA87" s="59">
        <f t="shared" si="64"/>
        <v>18.452079999999999</v>
      </c>
      <c r="AB87" s="59">
        <f t="shared" si="90"/>
        <v>15.771015999999999</v>
      </c>
      <c r="AC87" s="59">
        <f t="shared" si="91"/>
        <v>30.076868799999993</v>
      </c>
      <c r="AD87" s="59">
        <f t="shared" si="67"/>
        <v>0.99628258236762424</v>
      </c>
      <c r="AE87" s="60">
        <f t="shared" si="77"/>
        <v>7.9978990785280004</v>
      </c>
      <c r="AF87" s="60">
        <f t="shared" si="76"/>
        <v>4.7987394471167999</v>
      </c>
      <c r="AG87" s="60">
        <f t="shared" si="78"/>
        <v>16.295719372500798</v>
      </c>
      <c r="AH87" s="67">
        <f t="shared" si="92"/>
        <v>77.479647323239988</v>
      </c>
      <c r="AI87" s="67">
        <f t="shared" si="93"/>
        <v>66.221952083947997</v>
      </c>
      <c r="AJ87" s="67">
        <f t="shared" si="94"/>
        <v>126.29173443922637</v>
      </c>
      <c r="AK87" s="67">
        <f t="shared" si="79"/>
        <v>2.0439305244617145</v>
      </c>
      <c r="AL87" s="67">
        <f t="shared" si="80"/>
        <v>64.76278038038285</v>
      </c>
      <c r="AM87" s="67">
        <f t="shared" si="81"/>
        <v>6.2036907954137153</v>
      </c>
      <c r="AN87" s="67">
        <f t="shared" si="82"/>
        <v>23.36648575406468</v>
      </c>
      <c r="AO87" s="117">
        <f t="shared" si="71"/>
        <v>0.2149054967858153</v>
      </c>
      <c r="AP87" s="117">
        <f t="shared" si="72"/>
        <v>1.7252057851189524</v>
      </c>
      <c r="AQ87" s="117">
        <f t="shared" si="73"/>
        <v>16.712931043339847</v>
      </c>
      <c r="AR87" s="132">
        <f t="shared" si="74"/>
        <v>0.18983927880242052</v>
      </c>
      <c r="AS87" s="132">
        <f t="shared" si="75"/>
        <v>1.8456552864000002</v>
      </c>
      <c r="AT87" s="150" t="s">
        <v>767</v>
      </c>
      <c r="AU87" s="150"/>
    </row>
    <row r="88" spans="1:47" x14ac:dyDescent="0.2">
      <c r="A88" s="162" t="s">
        <v>88</v>
      </c>
      <c r="B88" s="61" t="s">
        <v>768</v>
      </c>
      <c r="C88" s="70">
        <f>VLOOKUP(A88,'Baseline spending'!$A$2:$C$138,2,FALSE)</f>
        <v>5589379</v>
      </c>
      <c r="D88" s="71">
        <f>VLOOKUP(A88,'Baseline spending'!$A$2:$C$138,3,FALSE)</f>
        <v>2017</v>
      </c>
      <c r="E88" s="104">
        <f>C88*'CPI index'!$E$12/$AZ$1</f>
        <v>5.8988333995145226</v>
      </c>
      <c r="F88" s="140">
        <v>2351625</v>
      </c>
      <c r="G88" s="99">
        <f t="shared" si="83"/>
        <v>1427970</v>
      </c>
      <c r="H88" s="99">
        <f>VLOOKUP(A88,'Population data_UN'!$A$2:$BK$256,8,FALSE)*1000</f>
        <v>271775</v>
      </c>
      <c r="I88" s="99">
        <f>VLOOKUP($A88,'Population data_UN'!$A$2:$BK$256,10,FALSE)*1000</f>
        <v>923655</v>
      </c>
      <c r="J88" s="99">
        <f>VLOOKUP($A88,'Population data_UN'!$A$2:$BK$256,57,FALSE)*1000</f>
        <v>106106</v>
      </c>
      <c r="K88" s="8">
        <v>4.1000000000000002E-2</v>
      </c>
      <c r="L88" s="8">
        <v>2.5000000000000001E-2</v>
      </c>
      <c r="M88" s="8">
        <v>8.4000000000000005E-2</v>
      </c>
      <c r="N88" s="64">
        <f t="shared" si="95"/>
        <v>96416.625</v>
      </c>
      <c r="O88" s="64">
        <f t="shared" si="96"/>
        <v>58790.625</v>
      </c>
      <c r="P88" s="64">
        <f t="shared" si="97"/>
        <v>197536.5</v>
      </c>
      <c r="Q88" s="46">
        <f>VLOOKUP(A88,'Health workers'!$A$2:$M$138,13,FALSE)</f>
        <v>10635.045132949441</v>
      </c>
      <c r="R88" s="141">
        <f t="shared" si="87"/>
        <v>7.4476670608972463E-3</v>
      </c>
      <c r="S88" s="66">
        <f>VLOOKUP(A88,'Economic cost per dose'!$A$3:$L$138,10,FALSE)*$AW$13</f>
        <v>8.1839999999999993</v>
      </c>
      <c r="T88" s="66">
        <f t="shared" si="98"/>
        <v>11.293919999999998</v>
      </c>
      <c r="U88" s="7">
        <f>VLOOKUP(A88,'Economic cost per dose'!$A$3:$L$139,11,FALSE)*$AW$13*$AW$11</f>
        <v>4.9348799999999997</v>
      </c>
      <c r="V88" s="7">
        <f>VLOOKUP(A88,'Economic cost per dose'!$A$3:$L$139,12,FALSE)*$AW$13*$AW$11</f>
        <v>22.935599999999994</v>
      </c>
      <c r="X88" s="59">
        <f t="shared" si="61"/>
        <v>14.293919999999998</v>
      </c>
      <c r="Y88" s="59">
        <f t="shared" si="88"/>
        <v>9.810134399999999</v>
      </c>
      <c r="Z88" s="59">
        <f t="shared" si="89"/>
        <v>34.651127999999986</v>
      </c>
      <c r="AA88" s="59">
        <f t="shared" si="64"/>
        <v>24.893919999999998</v>
      </c>
      <c r="AB88" s="59">
        <f t="shared" si="90"/>
        <v>20.410134399999997</v>
      </c>
      <c r="AC88" s="59">
        <f t="shared" si="91"/>
        <v>45.251127999999987</v>
      </c>
      <c r="AD88" s="59">
        <f t="shared" si="67"/>
        <v>0.52949592547206548</v>
      </c>
      <c r="AE88" s="60">
        <f t="shared" si="77"/>
        <v>2.9149172172768001</v>
      </c>
      <c r="AF88" s="60">
        <f t="shared" si="76"/>
        <v>1.7773885471199997</v>
      </c>
      <c r="AG88" s="60">
        <f t="shared" si="78"/>
        <v>5.9720255183231998</v>
      </c>
      <c r="AH88" s="67">
        <f t="shared" si="92"/>
        <v>55.099044960719993</v>
      </c>
      <c r="AI88" s="67">
        <f t="shared" si="93"/>
        <v>45.174842409710394</v>
      </c>
      <c r="AJ88" s="67">
        <f t="shared" si="94"/>
        <v>100.15674253774797</v>
      </c>
      <c r="AK88" s="67">
        <f t="shared" si="79"/>
        <v>0.67166844201599996</v>
      </c>
      <c r="AL88" s="67">
        <f t="shared" si="80"/>
        <v>48.395745789291425</v>
      </c>
      <c r="AM88" s="67">
        <f t="shared" si="81"/>
        <v>6.2037986599172568</v>
      </c>
      <c r="AN88" s="67">
        <f t="shared" si="82"/>
        <v>21.912912982213705</v>
      </c>
      <c r="AO88" s="117">
        <f t="shared" si="71"/>
        <v>8.9762820817357425E-2</v>
      </c>
      <c r="AP88" s="117">
        <f t="shared" si="72"/>
        <v>0.49415147366540296</v>
      </c>
      <c r="AQ88" s="117">
        <f t="shared" si="73"/>
        <v>9.3406680997728593</v>
      </c>
      <c r="AR88" s="132">
        <f t="shared" si="74"/>
        <v>0.17407441873611643</v>
      </c>
      <c r="AS88" s="132">
        <f t="shared" si="75"/>
        <v>1.5781473180000001</v>
      </c>
      <c r="AT88" s="150" t="s">
        <v>767</v>
      </c>
      <c r="AU88" s="150"/>
    </row>
    <row r="89" spans="1:47" x14ac:dyDescent="0.2">
      <c r="A89" s="162" t="s">
        <v>90</v>
      </c>
      <c r="B89" s="61" t="s">
        <v>768</v>
      </c>
      <c r="C89" s="70">
        <f>VLOOKUP(A89,'Baseline spending'!$A$2:$C$138,2,FALSE)</f>
        <v>1194216355</v>
      </c>
      <c r="D89" s="71">
        <f>VLOOKUP(A89,'Baseline spending'!$A$2:$C$138,3,FALSE)</f>
        <v>2017</v>
      </c>
      <c r="E89" s="104">
        <f>C89*'CPI index'!$E$12/$AZ$1</f>
        <v>1260.3338083033002</v>
      </c>
      <c r="F89" s="140">
        <v>212559409</v>
      </c>
      <c r="G89" s="99">
        <f t="shared" si="83"/>
        <v>158962081</v>
      </c>
      <c r="H89" s="99">
        <f>VLOOKUP(A89,'Population data_UN'!$A$2:$BK$256,8,FALSE)*1000</f>
        <v>14475093</v>
      </c>
      <c r="I89" s="99">
        <f>VLOOKUP($A89,'Population data_UN'!$A$2:$BK$256,10,FALSE)*1000</f>
        <v>53597328</v>
      </c>
      <c r="J89" s="99">
        <f>VLOOKUP($A89,'Population data_UN'!$A$2:$BK$256,57,FALSE)*1000</f>
        <v>20389281</v>
      </c>
      <c r="K89" s="8">
        <v>3.5999999999999997E-2</v>
      </c>
      <c r="L89" s="8">
        <v>2.1000000000000001E-2</v>
      </c>
      <c r="M89" s="8">
        <v>0.08</v>
      </c>
      <c r="N89" s="64">
        <f t="shared" si="95"/>
        <v>7652138.7239999995</v>
      </c>
      <c r="O89" s="64">
        <f t="shared" si="96"/>
        <v>4463747.5890000006</v>
      </c>
      <c r="P89" s="64">
        <f t="shared" si="97"/>
        <v>17004752.719999999</v>
      </c>
      <c r="Q89" s="46">
        <f>VLOOKUP(A89,'Health workers'!$A$2:$M$138,13,FALSE)</f>
        <v>2759516.4457699647</v>
      </c>
      <c r="R89" s="141">
        <f t="shared" si="87"/>
        <v>1.7359589333571727E-2</v>
      </c>
      <c r="S89" s="66">
        <f>VLOOKUP(A89,'Economic cost per dose'!$A$3:$L$138,10,FALSE)*$AW$13</f>
        <v>2.3039999999999998</v>
      </c>
      <c r="T89" s="66">
        <f t="shared" si="98"/>
        <v>3.1795199999999997</v>
      </c>
      <c r="U89" s="7">
        <f>VLOOKUP(A89,'Economic cost per dose'!$A$3:$L$139,11,FALSE)*$AW$13*$AW$11</f>
        <v>0.79487999999999992</v>
      </c>
      <c r="V89" s="7">
        <f>VLOOKUP(A89,'Economic cost per dose'!$A$3:$L$139,12,FALSE)*$AW$13*$AW$11</f>
        <v>8.909279999999999</v>
      </c>
      <c r="X89" s="59">
        <f t="shared" si="61"/>
        <v>6.1795200000000001</v>
      </c>
      <c r="Y89" s="59">
        <f t="shared" si="88"/>
        <v>4.0969344000000003</v>
      </c>
      <c r="Z89" s="59">
        <f t="shared" si="89"/>
        <v>15.294806399999997</v>
      </c>
      <c r="AA89" s="59">
        <f t="shared" si="64"/>
        <v>16.779519999999998</v>
      </c>
      <c r="AB89" s="59">
        <f t="shared" si="90"/>
        <v>14.6969344</v>
      </c>
      <c r="AC89" s="59">
        <f t="shared" si="91"/>
        <v>25.894806399999997</v>
      </c>
      <c r="AD89" s="59">
        <f t="shared" si="67"/>
        <v>92.606722784252057</v>
      </c>
      <c r="AE89" s="60">
        <f t="shared" si="77"/>
        <v>192.04613405144059</v>
      </c>
      <c r="AF89" s="60">
        <f t="shared" si="76"/>
        <v>112.02691153000704</v>
      </c>
      <c r="AG89" s="60">
        <f t="shared" si="78"/>
        <v>426.76918678097917</v>
      </c>
      <c r="AH89" s="67">
        <f t="shared" si="92"/>
        <v>4134.3264969407355</v>
      </c>
      <c r="AI89" s="67">
        <f t="shared" si="93"/>
        <v>3621.1956786439541</v>
      </c>
      <c r="AJ89" s="67">
        <f t="shared" si="94"/>
        <v>6380.2530842759825</v>
      </c>
      <c r="AK89" s="67">
        <f t="shared" si="79"/>
        <v>55.798215163981723</v>
      </c>
      <c r="AL89" s="67">
        <f t="shared" si="80"/>
        <v>3388.1130709893073</v>
      </c>
      <c r="AM89" s="67">
        <f t="shared" si="81"/>
        <v>288.41391080398682</v>
      </c>
      <c r="AN89" s="67">
        <f t="shared" si="82"/>
        <v>1076.7160266988524</v>
      </c>
      <c r="AO89" s="117">
        <f t="shared" si="71"/>
        <v>7.3477932730315346E-2</v>
      </c>
      <c r="AP89" s="117">
        <f t="shared" si="72"/>
        <v>0.15237719783933984</v>
      </c>
      <c r="AQ89" s="117">
        <f t="shared" si="73"/>
        <v>3.2803424534857886</v>
      </c>
      <c r="AR89" s="132">
        <f t="shared" si="74"/>
        <v>12.715851782107995</v>
      </c>
      <c r="AS89" s="132">
        <f t="shared" si="75"/>
        <v>35.261055240191993</v>
      </c>
      <c r="AT89" s="150" t="s">
        <v>768</v>
      </c>
      <c r="AU89" s="150"/>
    </row>
    <row r="90" spans="1:47" x14ac:dyDescent="0.2">
      <c r="A90" s="162" t="s">
        <v>92</v>
      </c>
      <c r="B90" s="61" t="s">
        <v>768</v>
      </c>
      <c r="C90" s="70">
        <f>VLOOKUP(A90,'Baseline spending'!$A$2:$C$138,2,FALSE)</f>
        <v>26593818.539771002</v>
      </c>
      <c r="D90" s="71">
        <f>VLOOKUP(A90,'Baseline spending'!$A$2:$C$138,3,FALSE)</f>
        <v>2017</v>
      </c>
      <c r="E90" s="104">
        <f>C90*'CPI index'!$E$12/$AZ$1</f>
        <v>28.066177838902981</v>
      </c>
      <c r="F90" s="140">
        <v>6948445</v>
      </c>
      <c r="G90" s="99">
        <f t="shared" si="83"/>
        <v>5733179</v>
      </c>
      <c r="H90" s="99">
        <f>VLOOKUP(A90,'Population data_UN'!$A$2:$BK$256,8,FALSE)*1000</f>
        <v>312730</v>
      </c>
      <c r="I90" s="99">
        <f>VLOOKUP($A90,'Population data_UN'!$A$2:$BK$256,10,FALSE)*1000</f>
        <v>1215266</v>
      </c>
      <c r="J90" s="99">
        <f>VLOOKUP($A90,'Population data_UN'!$A$2:$BK$256,57,FALSE)*1000</f>
        <v>1491687</v>
      </c>
      <c r="K90" s="8">
        <v>8.5000000000000006E-2</v>
      </c>
      <c r="L90" s="8">
        <v>5.0999999999999997E-2</v>
      </c>
      <c r="M90" s="8">
        <v>0.17399999999999999</v>
      </c>
      <c r="N90" s="64">
        <f t="shared" si="95"/>
        <v>590617.82500000007</v>
      </c>
      <c r="O90" s="64">
        <f t="shared" si="96"/>
        <v>354370.69499999995</v>
      </c>
      <c r="P90" s="64">
        <f t="shared" si="97"/>
        <v>1209029.43</v>
      </c>
      <c r="Q90" s="46">
        <f>VLOOKUP(A90,'Health workers'!$A$2:$M$138,13,FALSE)</f>
        <v>61757.629782363671</v>
      </c>
      <c r="R90" s="141">
        <f t="shared" si="87"/>
        <v>1.0771969579593393E-2</v>
      </c>
      <c r="S90" s="66">
        <f>VLOOKUP(A90,'Economic cost per dose'!$A$3:$L$138,10,FALSE)*$AW$13</f>
        <v>5.9639999999999995</v>
      </c>
      <c r="T90" s="66">
        <f t="shared" si="98"/>
        <v>8.230319999999999</v>
      </c>
      <c r="U90" s="7">
        <f>VLOOKUP(A90,'Economic cost per dose'!$A$3:$L$139,11,FALSE)*$AW$13*$AW$11</f>
        <v>3.427919999999999</v>
      </c>
      <c r="V90" s="7">
        <f>VLOOKUP(A90,'Economic cost per dose'!$A$3:$L$139,12,FALSE)*$AW$13*$AW$11</f>
        <v>17.487359999999999</v>
      </c>
      <c r="X90" s="59">
        <f t="shared" si="61"/>
        <v>11.230319999999999</v>
      </c>
      <c r="Y90" s="59">
        <f t="shared" si="88"/>
        <v>7.7305295999999979</v>
      </c>
      <c r="Z90" s="59">
        <f t="shared" si="89"/>
        <v>27.132556799999996</v>
      </c>
      <c r="AA90" s="59">
        <f t="shared" si="64"/>
        <v>21.83032</v>
      </c>
      <c r="AB90" s="59">
        <f t="shared" si="90"/>
        <v>18.330529599999998</v>
      </c>
      <c r="AC90" s="59">
        <f t="shared" si="91"/>
        <v>37.732556799999998</v>
      </c>
      <c r="AD90" s="59">
        <f t="shared" si="67"/>
        <v>2.6963776411810589</v>
      </c>
      <c r="AE90" s="60">
        <f t="shared" si="77"/>
        <v>21.276712471837602</v>
      </c>
      <c r="AF90" s="60">
        <f t="shared" si="76"/>
        <v>12.766027483102558</v>
      </c>
      <c r="AG90" s="60">
        <f t="shared" si="78"/>
        <v>43.55468200117344</v>
      </c>
      <c r="AH90" s="67">
        <f t="shared" si="92"/>
        <v>193.993554890284</v>
      </c>
      <c r="AI90" s="67">
        <f t="shared" si="93"/>
        <v>162.89292141047753</v>
      </c>
      <c r="AJ90" s="67">
        <f t="shared" si="94"/>
        <v>335.3076285062042</v>
      </c>
      <c r="AK90" s="67">
        <f t="shared" si="79"/>
        <v>7.4187970406434287</v>
      </c>
      <c r="AL90" s="67">
        <f t="shared" si="80"/>
        <v>167.08037461314115</v>
      </c>
      <c r="AM90" s="67">
        <f t="shared" si="81"/>
        <v>19.627654411565</v>
      </c>
      <c r="AN90" s="67">
        <f t="shared" si="82"/>
        <v>68.88899929605833</v>
      </c>
      <c r="AO90" s="117">
        <f t="shared" si="71"/>
        <v>9.6072135531171846E-2</v>
      </c>
      <c r="AP90" s="117">
        <f t="shared" si="72"/>
        <v>0.75809084492957246</v>
      </c>
      <c r="AQ90" s="117">
        <f t="shared" si="73"/>
        <v>6.9120047625931598</v>
      </c>
      <c r="AR90" s="132">
        <f t="shared" si="74"/>
        <v>0.73664500804403377</v>
      </c>
      <c r="AS90" s="132">
        <f t="shared" si="75"/>
        <v>7.0448894166000002</v>
      </c>
      <c r="AT90" s="150" t="s">
        <v>767</v>
      </c>
      <c r="AU90" s="150"/>
    </row>
    <row r="91" spans="1:47" x14ac:dyDescent="0.2">
      <c r="A91" s="162" t="s">
        <v>106</v>
      </c>
      <c r="B91" s="61" t="s">
        <v>768</v>
      </c>
      <c r="C91" s="70">
        <f>VLOOKUP(A91,'Baseline spending'!$A$2:$C$138,2,FALSE)</f>
        <v>547058339</v>
      </c>
      <c r="D91" s="71">
        <f>VLOOKUP(A91,'Baseline spending'!$A$2:$C$138,3,FALSE)</f>
        <v>2017</v>
      </c>
      <c r="E91" s="104">
        <f>C91*'CPI index'!$E$12/$AZ$1</f>
        <v>577.34607039102877</v>
      </c>
      <c r="F91" s="140">
        <v>1439323774</v>
      </c>
      <c r="G91" s="99">
        <f t="shared" si="83"/>
        <v>1135149883</v>
      </c>
      <c r="H91" s="99">
        <f>VLOOKUP(A91,'Population data_UN'!$A$2:$BK$256,8,FALSE)*1000</f>
        <v>83932437</v>
      </c>
      <c r="I91" s="99">
        <f>VLOOKUP($A91,'Population data_UN'!$A$2:$BK$256,10,FALSE)*1000</f>
        <v>304173891</v>
      </c>
      <c r="J91" s="99">
        <f>VLOOKUP($A91,'Population data_UN'!$A$2:$BK$256,57,FALSE)*1000</f>
        <v>172262174</v>
      </c>
      <c r="K91" s="8">
        <v>4.8000000000000001E-2</v>
      </c>
      <c r="L91" s="8">
        <v>2.8000000000000001E-2</v>
      </c>
      <c r="M91" s="8">
        <v>0.10199999999999999</v>
      </c>
      <c r="N91" s="64">
        <f t="shared" si="95"/>
        <v>69087541.151999995</v>
      </c>
      <c r="O91" s="64">
        <f t="shared" si="96"/>
        <v>40301065.671999998</v>
      </c>
      <c r="P91" s="64">
        <f t="shared" si="97"/>
        <v>146811024.94799998</v>
      </c>
      <c r="Q91" s="46">
        <f>VLOOKUP(A91,'Health workers'!$A$2:$M$138,13,FALSE)</f>
        <v>6843521.3867978789</v>
      </c>
      <c r="R91" s="141">
        <f t="shared" si="87"/>
        <v>6.0287381334275126E-3</v>
      </c>
      <c r="S91" s="66">
        <f>VLOOKUP(A91,'Economic cost per dose'!$A$3:$L$138,10,FALSE)*$AW$13</f>
        <v>2.5680000000000001</v>
      </c>
      <c r="T91" s="66">
        <f t="shared" si="98"/>
        <v>3.5438399999999999</v>
      </c>
      <c r="U91" s="7">
        <f>VLOOKUP(A91,'Economic cost per dose'!$A$3:$L$139,11,FALSE)*$AW$13*$AW$11</f>
        <v>0.91079999999999994</v>
      </c>
      <c r="V91" s="7">
        <f>VLOOKUP(A91,'Economic cost per dose'!$A$3:$L$139,12,FALSE)*$AW$13*$AW$11</f>
        <v>9.687599999999998</v>
      </c>
      <c r="X91" s="59">
        <f t="shared" si="61"/>
        <v>6.5438399999999994</v>
      </c>
      <c r="Y91" s="59">
        <f t="shared" si="88"/>
        <v>4.2569039999999996</v>
      </c>
      <c r="Z91" s="59">
        <f t="shared" si="89"/>
        <v>16.368887999999998</v>
      </c>
      <c r="AA91" s="59">
        <f t="shared" si="64"/>
        <v>17.143840000000001</v>
      </c>
      <c r="AB91" s="59">
        <f t="shared" si="90"/>
        <v>14.856904</v>
      </c>
      <c r="AC91" s="59">
        <f t="shared" si="91"/>
        <v>26.968887999999996</v>
      </c>
      <c r="AD91" s="59">
        <f t="shared" si="67"/>
        <v>234.64847138368188</v>
      </c>
      <c r="AE91" s="60">
        <f t="shared" si="77"/>
        <v>1868.2394851363892</v>
      </c>
      <c r="AF91" s="60">
        <f t="shared" si="76"/>
        <v>1089.8063663295602</v>
      </c>
      <c r="AG91" s="60">
        <f t="shared" si="78"/>
        <v>3970.0089059148268</v>
      </c>
      <c r="AH91" s="67">
        <f>(($G91*$AA91*$AW$6*$AW$4)+($G91*$AA91*$AW$6*$AW$5))/$AZ$1</f>
        <v>30164.283353764618</v>
      </c>
      <c r="AI91" s="67">
        <f t="shared" si="93"/>
        <v>26140.459897880464</v>
      </c>
      <c r="AJ91" s="67">
        <f t="shared" si="94"/>
        <v>47451.281589652164</v>
      </c>
      <c r="AK91" s="67">
        <f t="shared" si="79"/>
        <v>499.21341779932794</v>
      </c>
      <c r="AL91" s="67">
        <f t="shared" si="80"/>
        <v>24835.565474424617</v>
      </c>
      <c r="AM91" s="67">
        <f t="shared" si="81"/>
        <v>2139.9849486258454</v>
      </c>
      <c r="AN91" s="67">
        <f t="shared" si="82"/>
        <v>8228.7911462749034</v>
      </c>
      <c r="AO91" s="117">
        <f t="shared" si="71"/>
        <v>0.40642603010142186</v>
      </c>
      <c r="AP91" s="117">
        <f t="shared" si="72"/>
        <v>3.2359092422176801</v>
      </c>
      <c r="AQ91" s="117">
        <f t="shared" si="73"/>
        <v>52.246451306639628</v>
      </c>
      <c r="AR91" s="132">
        <f t="shared" si="74"/>
        <v>35.148325842593906</v>
      </c>
      <c r="AS91" s="132">
        <f t="shared" si="75"/>
        <v>354.83361135667201</v>
      </c>
      <c r="AT91" s="150" t="s">
        <v>767</v>
      </c>
      <c r="AU91" s="150"/>
    </row>
    <row r="92" spans="1:47" x14ac:dyDescent="0.2">
      <c r="A92" s="162" t="s">
        <v>108</v>
      </c>
      <c r="B92" s="61" t="s">
        <v>768</v>
      </c>
      <c r="C92" s="70">
        <f>VLOOKUP(A92,'Baseline spending'!$A$2:$C$138,2,FALSE)</f>
        <v>118024728</v>
      </c>
      <c r="D92" s="71">
        <f>VLOOKUP(A92,'Baseline spending'!$A$2:$C$138,3,FALSE)</f>
        <v>2019</v>
      </c>
      <c r="E92" s="104">
        <f>C92*'CPI index'!$E$14/$AZ$1</f>
        <v>119.4253820980767</v>
      </c>
      <c r="F92" s="140">
        <v>50882884</v>
      </c>
      <c r="G92" s="99">
        <f t="shared" si="83"/>
        <v>37082316</v>
      </c>
      <c r="H92" s="99">
        <f>VLOOKUP(A92,'Population data_UN'!$A$2:$BK$256,8,FALSE)*1000</f>
        <v>3710699</v>
      </c>
      <c r="I92" s="99">
        <f>VLOOKUP($A92,'Population data_UN'!$A$2:$BK$256,10,FALSE)*1000</f>
        <v>13800568</v>
      </c>
      <c r="J92" s="99">
        <f>VLOOKUP($A92,'Population data_UN'!$A$2:$BK$256,57,FALSE)*1000</f>
        <v>4610276</v>
      </c>
      <c r="K92" s="8">
        <v>3.5000000000000003E-2</v>
      </c>
      <c r="L92" s="8">
        <v>0.02</v>
      </c>
      <c r="M92" s="8">
        <v>7.6999999999999999E-2</v>
      </c>
      <c r="N92" s="64">
        <f t="shared" si="95"/>
        <v>1780900.9400000002</v>
      </c>
      <c r="O92" s="64">
        <f t="shared" si="96"/>
        <v>1017657.68</v>
      </c>
      <c r="P92" s="64">
        <f t="shared" si="97"/>
        <v>3917982.068</v>
      </c>
      <c r="Q92" s="46">
        <f>VLOOKUP(A92,'Health workers'!$A$2:$M$138,13,FALSE)</f>
        <v>227876.87678500195</v>
      </c>
      <c r="R92" s="141">
        <f t="shared" si="87"/>
        <v>6.1451630147642865E-3</v>
      </c>
      <c r="S92" s="66">
        <f>VLOOKUP(A92,'Economic cost per dose'!$A$3:$L$138,10,FALSE)*$AW$13</f>
        <v>3.6239999999999997</v>
      </c>
      <c r="T92" s="66">
        <f t="shared" si="98"/>
        <v>5.0011199999999993</v>
      </c>
      <c r="U92" s="7">
        <f>VLOOKUP(A92,'Economic cost per dose'!$A$3:$L$139,11,FALSE)*$AW$13*$AW$11</f>
        <v>1.83816</v>
      </c>
      <c r="V92" s="7">
        <f>VLOOKUP(A92,'Economic cost per dose'!$A$3:$L$139,12,FALSE)*$AW$13*$AW$11</f>
        <v>11.02896</v>
      </c>
      <c r="X92" s="59">
        <f t="shared" si="61"/>
        <v>8.0011200000000002</v>
      </c>
      <c r="Y92" s="59">
        <f t="shared" si="88"/>
        <v>5.5366607999999999</v>
      </c>
      <c r="Z92" s="59">
        <f t="shared" si="89"/>
        <v>18.2199648</v>
      </c>
      <c r="AA92" s="59">
        <f t="shared" si="64"/>
        <v>18.601119999999998</v>
      </c>
      <c r="AB92" s="59">
        <f t="shared" si="90"/>
        <v>16.136660800000001</v>
      </c>
      <c r="AC92" s="59">
        <f t="shared" si="91"/>
        <v>28.819964799999997</v>
      </c>
      <c r="AD92" s="59">
        <f t="shared" si="67"/>
        <v>8.4775302606060716</v>
      </c>
      <c r="AE92" s="60">
        <f t="shared" si="77"/>
        <v>48.284082685574397</v>
      </c>
      <c r="AF92" s="60">
        <f t="shared" si="76"/>
        <v>27.590904391756798</v>
      </c>
      <c r="AG92" s="60">
        <f t="shared" si="78"/>
        <v>106.22498190826367</v>
      </c>
      <c r="AH92" s="67">
        <f t="shared" si="92"/>
        <v>1069.1475451805759</v>
      </c>
      <c r="AI92" s="67">
        <f t="shared" si="93"/>
        <v>927.49637020413991</v>
      </c>
      <c r="AJ92" s="67">
        <f t="shared" si="94"/>
        <v>1656.5021148248391</v>
      </c>
      <c r="AK92" s="67">
        <f t="shared" si="79"/>
        <v>16.33583595403886</v>
      </c>
      <c r="AL92" s="67">
        <f t="shared" si="80"/>
        <v>895.07255892914748</v>
      </c>
      <c r="AM92" s="67">
        <f t="shared" si="81"/>
        <v>90.923976664039955</v>
      </c>
      <c r="AN92" s="67">
        <f t="shared" si="82"/>
        <v>299.21133226995403</v>
      </c>
      <c r="AO92" s="117">
        <f t="shared" si="71"/>
        <v>7.0986000728421358E-2</v>
      </c>
      <c r="AP92" s="117">
        <f t="shared" si="72"/>
        <v>0.40430335526095834</v>
      </c>
      <c r="AQ92" s="117">
        <f t="shared" si="73"/>
        <v>8.95243143792122</v>
      </c>
      <c r="AR92" s="132">
        <f t="shared" si="74"/>
        <v>1.651651602937694</v>
      </c>
      <c r="AS92" s="132">
        <f t="shared" si="75"/>
        <v>12.90797001312</v>
      </c>
      <c r="AT92" s="150" t="s">
        <v>767</v>
      </c>
      <c r="AU92" s="150"/>
    </row>
    <row r="93" spans="1:47" x14ac:dyDescent="0.2">
      <c r="A93" s="162" t="s">
        <v>116</v>
      </c>
      <c r="B93" s="61" t="s">
        <v>768</v>
      </c>
      <c r="C93" s="70">
        <f>VLOOKUP(A93,'Baseline spending'!$A$2:$C$138,2,FALSE)</f>
        <v>21485000</v>
      </c>
      <c r="D93" s="71">
        <f>VLOOKUP(A93,'Baseline spending'!$A$2:$C$138,3,FALSE)</f>
        <v>2018</v>
      </c>
      <c r="E93" s="104">
        <f>C93*'CPI index'!$E$13/$AZ$1</f>
        <v>22.133895650061525</v>
      </c>
      <c r="F93" s="140">
        <v>5094114</v>
      </c>
      <c r="G93" s="99">
        <f t="shared" si="83"/>
        <v>3818306</v>
      </c>
      <c r="H93" s="99">
        <f>VLOOKUP(A93,'Population data_UN'!$A$2:$BK$256,8,FALSE)*1000</f>
        <v>348002</v>
      </c>
      <c r="I93" s="99">
        <f>VLOOKUP($A93,'Population data_UN'!$A$2:$BK$256,10,FALSE)*1000</f>
        <v>1275808</v>
      </c>
      <c r="J93" s="99">
        <f>VLOOKUP($A93,'Population data_UN'!$A$2:$BK$256,57,FALSE)*1000</f>
        <v>522304</v>
      </c>
      <c r="K93" s="8">
        <v>4.1000000000000002E-2</v>
      </c>
      <c r="L93" s="8">
        <v>2.4E-2</v>
      </c>
      <c r="M93" s="8">
        <v>8.4000000000000005E-2</v>
      </c>
      <c r="N93" s="64">
        <f t="shared" si="95"/>
        <v>208858.674</v>
      </c>
      <c r="O93" s="64">
        <f t="shared" si="96"/>
        <v>122258.736</v>
      </c>
      <c r="P93" s="64">
        <f t="shared" si="97"/>
        <v>427905.576</v>
      </c>
      <c r="Q93" s="46">
        <f>VLOOKUP(A93,'Health workers'!$A$2:$M$138,13,FALSE)</f>
        <v>30413.154652222831</v>
      </c>
      <c r="R93" s="141">
        <f t="shared" si="87"/>
        <v>7.9650909728614817E-3</v>
      </c>
      <c r="S93" s="66">
        <f>VLOOKUP(A93,'Economic cost per dose'!$A$3:$L$138,10,FALSE)*$AW$13</f>
        <v>7.476</v>
      </c>
      <c r="T93" s="66">
        <f t="shared" si="98"/>
        <v>10.316879999999999</v>
      </c>
      <c r="U93" s="7">
        <f>VLOOKUP(A93,'Economic cost per dose'!$A$3:$L$139,11,FALSE)*$AW$13*$AW$11</f>
        <v>4.1068799999999994</v>
      </c>
      <c r="V93" s="7">
        <f>VLOOKUP(A93,'Economic cost per dose'!$A$3:$L$139,12,FALSE)*$AW$13*$AW$11</f>
        <v>22.471919999999997</v>
      </c>
      <c r="X93" s="59">
        <f t="shared" si="61"/>
        <v>13.316879999999999</v>
      </c>
      <c r="Y93" s="59">
        <f t="shared" si="88"/>
        <v>8.6674943999999989</v>
      </c>
      <c r="Z93" s="59">
        <f t="shared" si="89"/>
        <v>34.011249599999992</v>
      </c>
      <c r="AA93" s="59">
        <f t="shared" si="64"/>
        <v>23.916879999999999</v>
      </c>
      <c r="AB93" s="59">
        <f t="shared" si="90"/>
        <v>19.267494399999997</v>
      </c>
      <c r="AC93" s="59">
        <f t="shared" si="91"/>
        <v>44.611249599999994</v>
      </c>
      <c r="AD93" s="59">
        <f t="shared" si="67"/>
        <v>1.4547755404773104</v>
      </c>
      <c r="AE93" s="60">
        <f t="shared" si="77"/>
        <v>7.4884012452329598</v>
      </c>
      <c r="AF93" s="60">
        <f t="shared" si="76"/>
        <v>4.3834543874534395</v>
      </c>
      <c r="AG93" s="60">
        <f t="shared" si="78"/>
        <v>15.34209035608704</v>
      </c>
      <c r="AH93" s="67">
        <f t="shared" si="92"/>
        <v>141.549047928184</v>
      </c>
      <c r="AI93" s="67">
        <f t="shared" si="93"/>
        <v>114.03224368235391</v>
      </c>
      <c r="AJ93" s="67">
        <f t="shared" si="94"/>
        <v>264.02607312352524</v>
      </c>
      <c r="AK93" s="67">
        <f t="shared" si="79"/>
        <v>3.0802750062445718</v>
      </c>
      <c r="AL93" s="67">
        <f t="shared" si="80"/>
        <v>123.62482861961257</v>
      </c>
      <c r="AM93" s="67">
        <f t="shared" si="81"/>
        <v>14.656421743529693</v>
      </c>
      <c r="AN93" s="67">
        <f t="shared" si="82"/>
        <v>57.511801583864361</v>
      </c>
      <c r="AO93" s="117">
        <f t="shared" si="71"/>
        <v>6.5726140733534472E-2</v>
      </c>
      <c r="AP93" s="117">
        <f t="shared" si="72"/>
        <v>0.33832278617488398</v>
      </c>
      <c r="AQ93" s="117">
        <f t="shared" si="73"/>
        <v>6.3951258362325625</v>
      </c>
      <c r="AR93" s="132">
        <f t="shared" si="74"/>
        <v>0.45473748836003575</v>
      </c>
      <c r="AS93" s="132">
        <f t="shared" si="75"/>
        <v>3.1228548936479998</v>
      </c>
      <c r="AT93" s="150" t="s">
        <v>767</v>
      </c>
      <c r="AU93" s="150"/>
    </row>
    <row r="94" spans="1:47" x14ac:dyDescent="0.2">
      <c r="A94" s="162" t="s">
        <v>120</v>
      </c>
      <c r="B94" s="61" t="s">
        <v>768</v>
      </c>
      <c r="C94" s="70">
        <f>VLOOKUP(A94,'Baseline spending'!$A$2:$C$138,2,FALSE)</f>
        <v>39260131.090000004</v>
      </c>
      <c r="D94" s="71">
        <f>VLOOKUP(A94,'Baseline spending'!$A$2:$C$138,3,FALSE)</f>
        <v>2019</v>
      </c>
      <c r="E94" s="104">
        <f>C94*'CPI index'!$E$14/$AZ$1</f>
        <v>39.726049244899173</v>
      </c>
      <c r="F94" s="140">
        <v>11326616</v>
      </c>
      <c r="G94" s="99">
        <f t="shared" si="83"/>
        <v>9144765</v>
      </c>
      <c r="H94" s="99">
        <f>VLOOKUP(A94,'Population data_UN'!$A$2:$BK$256,8,FALSE)*1000</f>
        <v>571283</v>
      </c>
      <c r="I94" s="99">
        <f>VLOOKUP($A94,'Population data_UN'!$A$2:$BK$256,10,FALSE)*1000</f>
        <v>2181851</v>
      </c>
      <c r="J94" s="99">
        <f>VLOOKUP($A94,'Population data_UN'!$A$2:$BK$256,57,FALSE)*1000</f>
        <v>1800185</v>
      </c>
      <c r="K94" s="8">
        <v>5.5E-2</v>
      </c>
      <c r="L94" s="8">
        <v>3.2000000000000001E-2</v>
      </c>
      <c r="M94" s="8">
        <v>0.111</v>
      </c>
      <c r="N94" s="64">
        <f t="shared" si="95"/>
        <v>622963.88</v>
      </c>
      <c r="O94" s="64">
        <f t="shared" si="96"/>
        <v>362451.712</v>
      </c>
      <c r="P94" s="64">
        <f t="shared" si="97"/>
        <v>1257254.3759999999</v>
      </c>
      <c r="Q94" s="46">
        <f>VLOOKUP(A94,'Health workers'!$A$2:$M$138,13,FALSE)</f>
        <v>209474.19303991928</v>
      </c>
      <c r="R94" s="141">
        <f t="shared" si="87"/>
        <v>2.2906459929798006E-2</v>
      </c>
      <c r="S94" s="66">
        <f>VLOOKUP(A94,'Economic cost per dose'!$A$3:$L$138,10,FALSE)*$AW$13</f>
        <v>6.48</v>
      </c>
      <c r="T94" s="66">
        <f t="shared" si="98"/>
        <v>8.9423999999999992</v>
      </c>
      <c r="U94" s="7">
        <f>VLOOKUP(A94,'Economic cost per dose'!$A$3:$L$139,11,FALSE)*$AW$13*$AW$11</f>
        <v>3.8750399999999994</v>
      </c>
      <c r="V94" s="7">
        <f>VLOOKUP(A94,'Economic cost per dose'!$A$3:$L$139,12,FALSE)*$AW$13*$AW$11</f>
        <v>17.951039999999999</v>
      </c>
      <c r="X94" s="59">
        <f t="shared" si="61"/>
        <v>11.942399999999999</v>
      </c>
      <c r="Y94" s="59">
        <f t="shared" si="88"/>
        <v>8.3475551999999986</v>
      </c>
      <c r="Z94" s="59">
        <f t="shared" si="89"/>
        <v>27.772435199999997</v>
      </c>
      <c r="AA94" s="59">
        <f t="shared" si="64"/>
        <v>22.542400000000001</v>
      </c>
      <c r="AB94" s="59">
        <f t="shared" si="90"/>
        <v>18.947555199999996</v>
      </c>
      <c r="AC94" s="59">
        <f t="shared" si="91"/>
        <v>38.372435199999998</v>
      </c>
      <c r="AD94" s="59">
        <f t="shared" si="67"/>
        <v>9.4441020983661517</v>
      </c>
      <c r="AE94" s="60">
        <f t="shared" si="77"/>
        <v>22.675944558960001</v>
      </c>
      <c r="AF94" s="60">
        <f t="shared" si="76"/>
        <v>13.193276834303999</v>
      </c>
      <c r="AG94" s="60">
        <f t="shared" si="78"/>
        <v>45.764179018991996</v>
      </c>
      <c r="AH94" s="67">
        <f t="shared" si="92"/>
        <v>319.52467333080006</v>
      </c>
      <c r="AI94" s="67">
        <f t="shared" si="93"/>
        <v>268.56995642421833</v>
      </c>
      <c r="AJ94" s="67">
        <f t="shared" si="94"/>
        <v>543.90569869167837</v>
      </c>
      <c r="AK94" s="67">
        <f t="shared" si="79"/>
        <v>9.5207772809142863</v>
      </c>
      <c r="AL94" s="67">
        <f t="shared" si="80"/>
        <v>276.59653363080002</v>
      </c>
      <c r="AM94" s="67">
        <f t="shared" si="81"/>
        <v>33.806133564062399</v>
      </c>
      <c r="AN94" s="67">
        <f t="shared" si="82"/>
        <v>112.4734884976224</v>
      </c>
      <c r="AO94" s="117">
        <f t="shared" si="71"/>
        <v>0.23773071518252661</v>
      </c>
      <c r="AP94" s="117">
        <f t="shared" si="72"/>
        <v>0.57080794566732795</v>
      </c>
      <c r="AQ94" s="117">
        <f t="shared" si="73"/>
        <v>8.0432028707668941</v>
      </c>
      <c r="AR94" s="132">
        <f t="shared" si="74"/>
        <v>2.7147855417973541</v>
      </c>
      <c r="AS94" s="132">
        <f t="shared" si="75"/>
        <v>8.0736118848000018</v>
      </c>
      <c r="AT94" s="150" t="s">
        <v>767</v>
      </c>
      <c r="AU94" s="150"/>
    </row>
    <row r="95" spans="1:47" x14ac:dyDescent="0.2">
      <c r="A95" s="162" t="s">
        <v>124</v>
      </c>
      <c r="B95" s="61" t="s">
        <v>768</v>
      </c>
      <c r="C95" s="70">
        <f>VLOOKUP(A95,'Baseline spending'!$A$2:$C$138,2,FALSE)</f>
        <v>533092.92000000004</v>
      </c>
      <c r="D95" s="71">
        <f>VLOOKUP(A95,'Baseline spending'!$A$2:$C$138,3,FALSE)</f>
        <v>2018</v>
      </c>
      <c r="E95" s="104">
        <f>C95*'CPI index'!$E$13/$AZ$1</f>
        <v>0.54919353330540366</v>
      </c>
      <c r="F95" s="140">
        <v>72000</v>
      </c>
      <c r="G95" s="99">
        <v>72000</v>
      </c>
      <c r="H95" s="99" t="e">
        <f>VLOOKUP(A95,'Population data_UN'!$A$2:$BK$256,8,FALSE)*1000</f>
        <v>#N/A</v>
      </c>
      <c r="I95" s="99" t="e">
        <f>VLOOKUP($A95,'Population data_UN'!$A$2:$BK$256,9,FALSE)*1000</f>
        <v>#N/A</v>
      </c>
      <c r="J95" s="99">
        <f>G95*12.12%</f>
        <v>8726.4</v>
      </c>
      <c r="K95" s="8">
        <v>0.1212</v>
      </c>
      <c r="L95" s="8"/>
      <c r="M95" s="8"/>
      <c r="N95" s="64">
        <f t="shared" si="95"/>
        <v>8726.4</v>
      </c>
      <c r="O95" s="64">
        <f t="shared" si="96"/>
        <v>0</v>
      </c>
      <c r="P95" s="64">
        <f t="shared" si="97"/>
        <v>0</v>
      </c>
      <c r="Q95" s="46">
        <f>VLOOKUP(A95,'Health workers'!$A$2:$M$138,13,FALSE)</f>
        <v>596.26273267051738</v>
      </c>
      <c r="R95" s="141">
        <f t="shared" si="87"/>
        <v>8.2814268426460742E-3</v>
      </c>
      <c r="S95" s="66">
        <f>VLOOKUP(A95,'Economic cost per dose'!$A$3:$L$138,10,FALSE)*$AW$13</f>
        <v>17.423999999999999</v>
      </c>
      <c r="T95" s="66">
        <f t="shared" si="98"/>
        <v>24.045119999999997</v>
      </c>
      <c r="U95" s="7">
        <f>VLOOKUP(A95,'Economic cost per dose'!$A$3:$L$139,11,FALSE)*$AW$13*$AW$11</f>
        <v>7.3195199999999989</v>
      </c>
      <c r="V95" s="7">
        <f>VLOOKUP(A95,'Economic cost per dose'!$A$3:$L$139,12,FALSE)*$AW$13*$AW$11</f>
        <v>60.64271999999999</v>
      </c>
      <c r="X95" s="59">
        <f t="shared" si="61"/>
        <v>27.045119999999997</v>
      </c>
      <c r="Y95" s="59">
        <f t="shared" si="88"/>
        <v>13.100937599999998</v>
      </c>
      <c r="Z95" s="59">
        <f t="shared" si="89"/>
        <v>86.686953599999981</v>
      </c>
      <c r="AA95" s="59">
        <f t="shared" si="64"/>
        <v>37.645119999999999</v>
      </c>
      <c r="AB95" s="59">
        <f t="shared" si="90"/>
        <v>23.700937599999996</v>
      </c>
      <c r="AC95" s="59">
        <f t="shared" si="91"/>
        <v>97.286953599999975</v>
      </c>
      <c r="AD95" s="59">
        <f t="shared" si="67"/>
        <v>4.4892764245819089E-2</v>
      </c>
      <c r="AE95" s="60">
        <f t="shared" si="77"/>
        <v>0.65701275033600004</v>
      </c>
      <c r="AF95" s="60">
        <f t="shared" si="76"/>
        <v>0</v>
      </c>
      <c r="AG95" s="60">
        <f t="shared" si="78"/>
        <v>0</v>
      </c>
      <c r="AH95" s="67">
        <f t="shared" si="92"/>
        <v>4.2011953920000007</v>
      </c>
      <c r="AI95" s="67">
        <f t="shared" si="93"/>
        <v>2.6450246361599996</v>
      </c>
      <c r="AJ95" s="67">
        <f t="shared" si="94"/>
        <v>10.857224021759999</v>
      </c>
      <c r="AK95" s="67">
        <f t="shared" si="79"/>
        <v>0.10451717986011427</v>
      </c>
      <c r="AL95" s="67">
        <f t="shared" si="80"/>
        <v>3.8632068205714285</v>
      </c>
      <c r="AM95" s="67">
        <f t="shared" si="81"/>
        <v>0.41773275318857145</v>
      </c>
      <c r="AN95" s="67">
        <f t="shared" si="82"/>
        <v>2.764075434788571</v>
      </c>
      <c r="AO95" s="117">
        <f t="shared" si="71"/>
        <v>8.1743067831890254E-2</v>
      </c>
      <c r="AP95" s="117">
        <f t="shared" si="72"/>
        <v>1.196322808795053</v>
      </c>
      <c r="AQ95" s="117">
        <f t="shared" si="73"/>
        <v>7.6497539341267844</v>
      </c>
      <c r="AR95" s="132">
        <f t="shared" si="74"/>
        <v>2.0778563708102188E-2</v>
      </c>
      <c r="AS95" s="132">
        <f t="shared" si="75"/>
        <v>0.30409758719999996</v>
      </c>
      <c r="AT95" s="150" t="s">
        <v>767</v>
      </c>
      <c r="AU95" s="150"/>
    </row>
    <row r="96" spans="1:47" x14ac:dyDescent="0.2">
      <c r="A96" s="162" t="s">
        <v>128</v>
      </c>
      <c r="B96" s="61" t="s">
        <v>768</v>
      </c>
      <c r="C96" s="70">
        <f>VLOOKUP(A96,'Baseline spending'!$A$2:$C$138,2,FALSE)</f>
        <v>39321392</v>
      </c>
      <c r="D96" s="71">
        <f>VLOOKUP(A96,'Baseline spending'!$A$2:$C$138,3,FALSE)</f>
        <v>2018</v>
      </c>
      <c r="E96" s="90">
        <f>C96*'CPI index'!$E$13/$AZ$1</f>
        <v>40.508987076712309</v>
      </c>
      <c r="F96" s="140">
        <v>17643060</v>
      </c>
      <c r="G96" s="99">
        <f t="shared" si="83"/>
        <v>11876375</v>
      </c>
      <c r="H96" s="99">
        <f>VLOOKUP(A96,'Population data_UN'!$A$2:$BK$256,8,FALSE)*1000</f>
        <v>1667087</v>
      </c>
      <c r="I96" s="99">
        <f>VLOOKUP($A96,'Population data_UN'!$A$2:$BK$256,10,FALSE)*1000</f>
        <v>5766685</v>
      </c>
      <c r="J96" s="99">
        <f>VLOOKUP($A96,'Population data_UN'!$A$2:$BK$256,57,FALSE)*1000</f>
        <v>1339305</v>
      </c>
      <c r="K96" s="8">
        <v>5.1999999999999998E-2</v>
      </c>
      <c r="L96" s="8">
        <v>0.03</v>
      </c>
      <c r="M96" s="8">
        <v>0.11</v>
      </c>
      <c r="N96" s="64">
        <f t="shared" si="95"/>
        <v>917439.12</v>
      </c>
      <c r="O96" s="64">
        <f t="shared" si="96"/>
        <v>529291.79999999993</v>
      </c>
      <c r="P96" s="64">
        <f t="shared" si="97"/>
        <v>1940736.6</v>
      </c>
      <c r="Q96" s="46">
        <f>VLOOKUP(A96,'Health workers'!$A$2:$M$138,13,FALSE)</f>
        <v>89038.042033001067</v>
      </c>
      <c r="R96" s="141">
        <f t="shared" si="87"/>
        <v>7.4970722996706542E-3</v>
      </c>
      <c r="S96" s="66">
        <f>VLOOKUP(A96,'Economic cost per dose'!$A$3:$L$138,10,FALSE)*$AW$13</f>
        <v>3.6359999999999997</v>
      </c>
      <c r="T96" s="66">
        <f t="shared" si="98"/>
        <v>5.0176799999999995</v>
      </c>
      <c r="U96" s="7">
        <f>VLOOKUP(A96,'Economic cost per dose'!$A$3:$L$139,11,FALSE)*$AW$13*$AW$11</f>
        <v>1.80504</v>
      </c>
      <c r="V96" s="7">
        <f>VLOOKUP(A96,'Economic cost per dose'!$A$3:$L$139,12,FALSE)*$AW$13*$AW$11</f>
        <v>11.442959999999999</v>
      </c>
      <c r="X96" s="59">
        <f t="shared" si="61"/>
        <v>8.0176799999999986</v>
      </c>
      <c r="Y96" s="59">
        <f t="shared" si="88"/>
        <v>5.4909552000000001</v>
      </c>
      <c r="Z96" s="59">
        <f t="shared" si="89"/>
        <v>18.7912848</v>
      </c>
      <c r="AA96" s="59">
        <f t="shared" si="64"/>
        <v>18.61768</v>
      </c>
      <c r="AB96" s="59">
        <f t="shared" si="90"/>
        <v>16.0909552</v>
      </c>
      <c r="AC96" s="59">
        <f t="shared" si="91"/>
        <v>29.391284799999998</v>
      </c>
      <c r="AD96" s="59">
        <f t="shared" si="67"/>
        <v>3.3153635487939268</v>
      </c>
      <c r="AE96" s="60">
        <f t="shared" si="77"/>
        <v>22.99549712824</v>
      </c>
      <c r="AF96" s="60">
        <f t="shared" si="76"/>
        <v>13.266632958599999</v>
      </c>
      <c r="AG96" s="60">
        <f t="shared" si="78"/>
        <v>48.644320848200003</v>
      </c>
      <c r="AH96" s="67">
        <f t="shared" si="92"/>
        <v>342.72135143050002</v>
      </c>
      <c r="AI96" s="67">
        <f t="shared" si="93"/>
        <v>296.20843799827003</v>
      </c>
      <c r="AJ96" s="67">
        <f t="shared" si="94"/>
        <v>541.04597602572994</v>
      </c>
      <c r="AK96" s="67">
        <f t="shared" si="79"/>
        <v>4.7554526612057142</v>
      </c>
      <c r="AL96" s="67">
        <f t="shared" si="80"/>
        <v>286.97025393050001</v>
      </c>
      <c r="AM96" s="67">
        <f t="shared" si="81"/>
        <v>28.87988478522</v>
      </c>
      <c r="AN96" s="67">
        <f t="shared" si="82"/>
        <v>98.833467078779989</v>
      </c>
      <c r="AO96" s="117">
        <f t="shared" si="71"/>
        <v>8.1842667221364657E-2</v>
      </c>
      <c r="AP96" s="117">
        <f t="shared" si="72"/>
        <v>0.5676640861123774</v>
      </c>
      <c r="AQ96" s="117">
        <f t="shared" si="73"/>
        <v>8.4603782064825488</v>
      </c>
      <c r="AR96" s="132">
        <f t="shared" si="74"/>
        <v>0.64748464166398367</v>
      </c>
      <c r="AS96" s="132">
        <f t="shared" si="75"/>
        <v>6.6716172806399996</v>
      </c>
      <c r="AT96" s="150" t="s">
        <v>767</v>
      </c>
      <c r="AU96" s="150"/>
    </row>
    <row r="97" spans="1:47" x14ac:dyDescent="0.2">
      <c r="A97" s="162" t="s">
        <v>134</v>
      </c>
      <c r="B97" s="61" t="s">
        <v>768</v>
      </c>
      <c r="C97" s="70">
        <f>VLOOKUP(A97,'Baseline spending'!$A$2:$C$138,2,FALSE)</f>
        <v>592573.85</v>
      </c>
      <c r="D97" s="71">
        <f>VLOOKUP(A97,'Baseline spending'!$A$2:$C$138,3,FALSE)</f>
        <v>2019</v>
      </c>
      <c r="E97" s="104">
        <f>C97*'CPI index'!$E$14/$AZ$1</f>
        <v>0.59960619826701389</v>
      </c>
      <c r="F97" s="140">
        <v>1402985</v>
      </c>
      <c r="G97" s="99">
        <f t="shared" si="83"/>
        <v>814597</v>
      </c>
      <c r="H97" s="99">
        <f>VLOOKUP(A97,'Population data_UN'!$A$2:$BK$256,8,FALSE)*1000</f>
        <v>199653</v>
      </c>
      <c r="I97" s="99">
        <f>VLOOKUP($A97,'Population data_UN'!$A$2:$BK$256,10,FALSE)*1000</f>
        <v>588388</v>
      </c>
      <c r="J97" s="99">
        <f>VLOOKUP($A97,'Population data_UN'!$A$2:$BK$256,57,FALSE)*1000</f>
        <v>33412</v>
      </c>
      <c r="K97" s="8">
        <v>2.8000000000000001E-2</v>
      </c>
      <c r="L97" s="8">
        <v>1.7000000000000001E-2</v>
      </c>
      <c r="M97" s="8">
        <v>5.7000000000000002E-2</v>
      </c>
      <c r="N97" s="64">
        <f t="shared" si="95"/>
        <v>39283.58</v>
      </c>
      <c r="O97" s="64">
        <f t="shared" si="96"/>
        <v>23850.745000000003</v>
      </c>
      <c r="P97" s="64">
        <f t="shared" si="97"/>
        <v>79970.145000000004</v>
      </c>
      <c r="Q97" s="46">
        <f>VLOOKUP(A97,'Health workers'!$A$2:$M$138,13,FALSE)</f>
        <v>2476.6595208964272</v>
      </c>
      <c r="R97" s="141">
        <f t="shared" si="87"/>
        <v>3.0403494254170188E-3</v>
      </c>
      <c r="S97" s="66">
        <f>VLOOKUP(A97,'Economic cost per dose'!$A$3:$L$138,10,FALSE)*$AW$13</f>
        <v>1.68</v>
      </c>
      <c r="T97" s="66">
        <f t="shared" si="98"/>
        <v>2.3183999999999996</v>
      </c>
      <c r="U97" s="7">
        <f>VLOOKUP(A97,'Economic cost per dose'!$A$3:$L$139,11,FALSE)*$AW$13*$AW$11</f>
        <v>0.14903999999999998</v>
      </c>
      <c r="V97" s="7">
        <f>VLOOKUP(A97,'Economic cost per dose'!$A$3:$L$139,12,FALSE)*$AW$13*$AW$11</f>
        <v>11.194559999999999</v>
      </c>
      <c r="X97" s="59">
        <f t="shared" si="61"/>
        <v>5.3183999999999996</v>
      </c>
      <c r="Y97" s="59">
        <f t="shared" si="88"/>
        <v>3.2056751999999999</v>
      </c>
      <c r="Z97" s="59">
        <f t="shared" si="89"/>
        <v>18.448492799999997</v>
      </c>
      <c r="AA97" s="59">
        <f t="shared" si="64"/>
        <v>15.918399999999998</v>
      </c>
      <c r="AB97" s="59">
        <f t="shared" si="90"/>
        <v>13.8056752</v>
      </c>
      <c r="AC97" s="59">
        <f t="shared" si="91"/>
        <v>29.048492799999998</v>
      </c>
      <c r="AD97" s="59">
        <f t="shared" si="67"/>
        <v>7.8848913834875356E-2</v>
      </c>
      <c r="AE97" s="60">
        <f t="shared" si="77"/>
        <v>0.72615652954879994</v>
      </c>
      <c r="AF97" s="60">
        <f t="shared" si="76"/>
        <v>0.44088075008319999</v>
      </c>
      <c r="AG97" s="60">
        <f t="shared" si="78"/>
        <v>1.4782472208671997</v>
      </c>
      <c r="AH97" s="67">
        <f t="shared" si="92"/>
        <v>20.098975371440002</v>
      </c>
      <c r="AI97" s="67">
        <f t="shared" si="93"/>
        <v>17.431395481386318</v>
      </c>
      <c r="AJ97" s="67">
        <f t="shared" si="94"/>
        <v>36.677363388572488</v>
      </c>
      <c r="AK97" s="67">
        <f t="shared" si="79"/>
        <v>7.8694997211428572E-2</v>
      </c>
      <c r="AL97" s="67">
        <f t="shared" si="80"/>
        <v>16.275024311439999</v>
      </c>
      <c r="AM97" s="67">
        <f t="shared" si="81"/>
        <v>1.1564476489675202</v>
      </c>
      <c r="AN97" s="67">
        <f t="shared" si="82"/>
        <v>6.6552956224492794</v>
      </c>
      <c r="AO97" s="117">
        <f t="shared" si="71"/>
        <v>0.13150116536947926</v>
      </c>
      <c r="AP97" s="117">
        <f t="shared" si="72"/>
        <v>1.2110557423314547</v>
      </c>
      <c r="AQ97" s="117">
        <f t="shared" si="73"/>
        <v>33.520292868102771</v>
      </c>
      <c r="AR97" s="132">
        <f t="shared" si="74"/>
        <v>8.3215759902119952E-3</v>
      </c>
      <c r="AS97" s="132">
        <f t="shared" si="75"/>
        <v>0.13199282879999999</v>
      </c>
      <c r="AT97" s="150" t="s">
        <v>767</v>
      </c>
      <c r="AU97" s="150"/>
    </row>
    <row r="98" spans="1:47" x14ac:dyDescent="0.2">
      <c r="A98" s="162" t="s">
        <v>139</v>
      </c>
      <c r="B98" s="61" t="s">
        <v>768</v>
      </c>
      <c r="C98" s="70">
        <f>VLOOKUP(A98,'Baseline spending'!$A$2:$C$138,2,FALSE)</f>
        <v>3575473.9648287799</v>
      </c>
      <c r="D98" s="71">
        <f>VLOOKUP(A98,'Baseline spending'!$A$2:$C$138,3,FALSE)</f>
        <v>2015</v>
      </c>
      <c r="E98" s="104">
        <f>C98*'CPI index'!$E$10/$AZ$1</f>
        <v>3.902432886398536</v>
      </c>
      <c r="F98" s="140">
        <v>896444</v>
      </c>
      <c r="G98" s="99">
        <f t="shared" si="83"/>
        <v>590590</v>
      </c>
      <c r="H98" s="99">
        <f>VLOOKUP(A98,'Population data_UN'!$A$2:$BK$256,8,FALSE)*1000</f>
        <v>89390</v>
      </c>
      <c r="I98" s="99">
        <f>VLOOKUP($A98,'Population data_UN'!$A$2:$BK$256,10,FALSE)*1000</f>
        <v>305854</v>
      </c>
      <c r="J98" s="99">
        <f>VLOOKUP($A98,'Population data_UN'!$A$2:$BK$256,57,FALSE)*1000</f>
        <v>52150</v>
      </c>
      <c r="K98" s="8">
        <v>7.0999999999999994E-2</v>
      </c>
      <c r="L98" s="8">
        <v>4.2000000000000003E-2</v>
      </c>
      <c r="M98" s="8">
        <v>0.14399999999999999</v>
      </c>
      <c r="N98" s="64">
        <f t="shared" si="95"/>
        <v>63647.523999999998</v>
      </c>
      <c r="O98" s="64">
        <f t="shared" si="96"/>
        <v>37650.648000000001</v>
      </c>
      <c r="P98" s="64">
        <f t="shared" si="97"/>
        <v>129087.93599999999</v>
      </c>
      <c r="Q98" s="46">
        <f>VLOOKUP(A98,'Health workers'!$A$2:$M$138,13,FALSE)</f>
        <v>4967.3923895330763</v>
      </c>
      <c r="R98" s="141">
        <f t="shared" si="87"/>
        <v>8.4108982365652587E-3</v>
      </c>
      <c r="S98" s="66">
        <f>VLOOKUP(A98,'Economic cost per dose'!$A$3:$L$138,10,FALSE)*$AW$13</f>
        <v>10.776</v>
      </c>
      <c r="T98" s="66">
        <f t="shared" si="98"/>
        <v>14.870879999999998</v>
      </c>
      <c r="U98" s="7">
        <f>VLOOKUP(A98,'Economic cost per dose'!$A$3:$L$139,11,FALSE)*$AW$13*$AW$11</f>
        <v>6.4583999999999993</v>
      </c>
      <c r="V98" s="7">
        <f>VLOOKUP(A98,'Economic cost per dose'!$A$3:$L$139,12,FALSE)*$AW$13*$AW$11</f>
        <v>30.371039999999997</v>
      </c>
      <c r="X98" s="59">
        <f t="shared" ref="X98:X133" si="99">(T98)+$AW$7</f>
        <v>17.87088</v>
      </c>
      <c r="Y98" s="59">
        <f t="shared" si="88"/>
        <v>11.912591999999998</v>
      </c>
      <c r="Z98" s="59">
        <f t="shared" si="89"/>
        <v>44.912035199999991</v>
      </c>
      <c r="AA98" s="59">
        <f t="shared" ref="AA98:AA133" si="100">(T98+$AW$8)</f>
        <v>28.470879999999998</v>
      </c>
      <c r="AB98" s="59">
        <f t="shared" si="90"/>
        <v>22.512591999999998</v>
      </c>
      <c r="AC98" s="59">
        <f t="shared" si="91"/>
        <v>55.512035199999993</v>
      </c>
      <c r="AD98" s="59">
        <f t="shared" ref="AD98:AD133" si="101">(AA98*Q98*$AW$6)/$AZ$1</f>
        <v>0.28285206527061896</v>
      </c>
      <c r="AE98" s="60">
        <f t="shared" si="77"/>
        <v>2.3876756167263999</v>
      </c>
      <c r="AF98" s="60">
        <f t="shared" si="76"/>
        <v>1.4124278296127999</v>
      </c>
      <c r="AG98" s="60">
        <f t="shared" si="78"/>
        <v>4.8426097015295984</v>
      </c>
      <c r="AH98" s="67">
        <f t="shared" si="92"/>
        <v>26.062656379759996</v>
      </c>
      <c r="AI98" s="67">
        <f t="shared" si="93"/>
        <v>20.608353149383998</v>
      </c>
      <c r="AJ98" s="67">
        <f t="shared" si="94"/>
        <v>50.816521946590392</v>
      </c>
      <c r="AK98" s="67">
        <f t="shared" si="79"/>
        <v>0.41272797360000008</v>
      </c>
      <c r="AL98" s="67">
        <f t="shared" si="80"/>
        <v>23.290258179759999</v>
      </c>
      <c r="AM98" s="67">
        <f t="shared" si="81"/>
        <v>3.1157026998239998</v>
      </c>
      <c r="AN98" s="67">
        <f t="shared" si="82"/>
        <v>11.746608070454398</v>
      </c>
      <c r="AO98" s="117">
        <f t="shared" ref="AO98:AO133" si="102">AD98/E98</f>
        <v>7.2480955728019325E-2</v>
      </c>
      <c r="AP98" s="117">
        <f t="shared" ref="AP98:AP133" si="103">AE98/E98</f>
        <v>0.61184283912949744</v>
      </c>
      <c r="AQ98" s="117">
        <f t="shared" ref="AQ98:AQ133" si="104">AH98/E98</f>
        <v>6.6785662017656406</v>
      </c>
      <c r="AR98" s="132">
        <f t="shared" ref="AR98:AR133" si="105">(S98*Q98*$AW$6)/$AZ$1</f>
        <v>0.10705724077921686</v>
      </c>
      <c r="AS98" s="132">
        <f t="shared" ref="AS98:AS133" si="106">(S98*N98*$AW$6)/$AZ$1</f>
        <v>1.3717314372479998</v>
      </c>
      <c r="AT98" s="150" t="s">
        <v>767</v>
      </c>
      <c r="AU98" s="150"/>
    </row>
    <row r="99" spans="1:47" x14ac:dyDescent="0.2">
      <c r="A99" s="162" t="s">
        <v>141</v>
      </c>
      <c r="B99" s="61" t="s">
        <v>768</v>
      </c>
      <c r="C99" s="70">
        <f>VLOOKUP(A99,'Baseline spending'!$A$2:$C$138,2,FALSE)</f>
        <v>935423.61838363099</v>
      </c>
      <c r="D99" s="71">
        <f>VLOOKUP(A99,'Baseline spending'!$A$2:$C$138,3,FALSE)</f>
        <v>2019</v>
      </c>
      <c r="E99" s="104">
        <f>C99*'CPI index'!$E$14/$AZ$1</f>
        <v>0.94652472360733253</v>
      </c>
      <c r="F99" s="140">
        <v>2225728</v>
      </c>
      <c r="G99" s="99">
        <f t="shared" si="83"/>
        <v>1277323</v>
      </c>
      <c r="H99" s="99">
        <f>VLOOKUP(A99,'Population data_UN'!$A$2:$BK$256,8,FALSE)*1000</f>
        <v>320376</v>
      </c>
      <c r="I99" s="99">
        <f>VLOOKUP($A99,'Population data_UN'!$A$2:$BK$256,10,FALSE)*1000</f>
        <v>948405</v>
      </c>
      <c r="J99" s="99">
        <f>VLOOKUP($A99,'Population data_UN'!$A$2:$BK$256,57,FALSE)*1000</f>
        <v>78544</v>
      </c>
      <c r="K99" s="8">
        <v>3.5000000000000003E-2</v>
      </c>
      <c r="L99" s="8">
        <v>2.1000000000000001E-2</v>
      </c>
      <c r="M99" s="8">
        <v>7.1999999999999995E-2</v>
      </c>
      <c r="N99" s="64">
        <f t="shared" si="95"/>
        <v>77900.48000000001</v>
      </c>
      <c r="O99" s="64">
        <f t="shared" si="96"/>
        <v>46740.288</v>
      </c>
      <c r="P99" s="64">
        <f t="shared" si="97"/>
        <v>160252.416</v>
      </c>
      <c r="Q99" s="46">
        <f>VLOOKUP(A99,'Health workers'!$A$2:$M$138,13,FALSE)</f>
        <v>4030.8720427179355</v>
      </c>
      <c r="R99" s="141">
        <f t="shared" si="87"/>
        <v>3.155718673129612E-3</v>
      </c>
      <c r="S99" s="66">
        <f>VLOOKUP(A99,'Economic cost per dose'!$A$3:$L$138,10,FALSE)*$AW$13</f>
        <v>3.9359999999999995</v>
      </c>
      <c r="T99" s="66">
        <f t="shared" si="98"/>
        <v>5.4316799999999992</v>
      </c>
      <c r="U99" s="7">
        <f>VLOOKUP(A99,'Economic cost per dose'!$A$3:$L$139,11,FALSE)*$AW$13*$AW$11</f>
        <v>1.47384</v>
      </c>
      <c r="V99" s="7">
        <f>VLOOKUP(A99,'Economic cost per dose'!$A$3:$L$139,12,FALSE)*$AW$13*$AW$11</f>
        <v>14.655599999999998</v>
      </c>
      <c r="X99" s="59">
        <f t="shared" si="99"/>
        <v>8.4316800000000001</v>
      </c>
      <c r="Y99" s="59">
        <f t="shared" si="88"/>
        <v>5.0338992000000005</v>
      </c>
      <c r="Z99" s="59">
        <f t="shared" si="89"/>
        <v>23.224727999999995</v>
      </c>
      <c r="AA99" s="59">
        <f t="shared" si="100"/>
        <v>19.031679999999998</v>
      </c>
      <c r="AB99" s="59">
        <f t="shared" si="90"/>
        <v>15.6338992</v>
      </c>
      <c r="AC99" s="59">
        <f t="shared" si="91"/>
        <v>33.824727999999993</v>
      </c>
      <c r="AD99" s="59">
        <f t="shared" si="101"/>
        <v>0.15342853367590814</v>
      </c>
      <c r="AE99" s="60">
        <f t="shared" si="77"/>
        <v>1.7016721814848002</v>
      </c>
      <c r="AF99" s="60">
        <f t="shared" si="76"/>
        <v>1.0210033088908799</v>
      </c>
      <c r="AG99" s="60">
        <f t="shared" si="78"/>
        <v>3.5005827733401595</v>
      </c>
      <c r="AH99" s="67">
        <f t="shared" si="92"/>
        <v>37.679884018591999</v>
      </c>
      <c r="AI99" s="67">
        <f t="shared" si="93"/>
        <v>30.952785493154479</v>
      </c>
      <c r="AJ99" s="67">
        <f t="shared" si="94"/>
        <v>66.96790971687318</v>
      </c>
      <c r="AK99" s="67">
        <f t="shared" si="79"/>
        <v>0.29328562987885715</v>
      </c>
      <c r="AL99" s="67">
        <f t="shared" si="80"/>
        <v>31.683764907163425</v>
      </c>
      <c r="AM99" s="67">
        <f t="shared" si="81"/>
        <v>2.8475338866155666</v>
      </c>
      <c r="AN99" s="67">
        <f t="shared" si="82"/>
        <v>13.137569379106628</v>
      </c>
      <c r="AO99" s="117">
        <f t="shared" si="102"/>
        <v>0.16209669948310643</v>
      </c>
      <c r="AP99" s="117">
        <f t="shared" si="103"/>
        <v>1.7978106002339795</v>
      </c>
      <c r="AQ99" s="117">
        <f t="shared" si="104"/>
        <v>39.808663290895261</v>
      </c>
      <c r="AR99" s="132">
        <f t="shared" si="105"/>
        <v>3.1731024720275586E-2</v>
      </c>
      <c r="AS99" s="132">
        <f t="shared" si="106"/>
        <v>0.61323257856000002</v>
      </c>
      <c r="AT99" s="150" t="s">
        <v>767</v>
      </c>
      <c r="AU99" s="150"/>
    </row>
    <row r="100" spans="1:47" x14ac:dyDescent="0.2">
      <c r="A100" s="162" t="s">
        <v>145</v>
      </c>
      <c r="B100" s="61" t="s">
        <v>768</v>
      </c>
      <c r="C100" s="70">
        <f>VLOOKUP(A100,'Baseline spending'!$A$2:$C$138,2,FALSE)</f>
        <v>8181268.1746325996</v>
      </c>
      <c r="D100" s="71">
        <f>VLOOKUP(A100,'Baseline spending'!$A$2:$C$138,3,FALSE)</f>
        <v>2019</v>
      </c>
      <c r="E100" s="104">
        <f>C100*'CPI index'!$E$14/$AZ$1</f>
        <v>8.2783590723660279</v>
      </c>
      <c r="F100" s="140">
        <v>3989175</v>
      </c>
      <c r="G100" s="99">
        <f t="shared" si="83"/>
        <v>3051031</v>
      </c>
      <c r="H100" s="99">
        <f>VLOOKUP(A100,'Population data_UN'!$A$2:$BK$256,8,FALSE)*1000</f>
        <v>268345</v>
      </c>
      <c r="I100" s="99">
        <f>VLOOKUP($A100,'Population data_UN'!$A$2:$BK$256,10,FALSE)*1000</f>
        <v>938144</v>
      </c>
      <c r="J100" s="99">
        <f>VLOOKUP($A100,'Population data_UN'!$A$2:$BK$256,57,FALSE)*1000</f>
        <v>608482</v>
      </c>
      <c r="K100" s="8">
        <v>7.6999999999999999E-2</v>
      </c>
      <c r="L100" s="8">
        <v>4.5999999999999999E-2</v>
      </c>
      <c r="M100" s="8">
        <v>0.158</v>
      </c>
      <c r="N100" s="64">
        <f t="shared" si="95"/>
        <v>307166.47499999998</v>
      </c>
      <c r="O100" s="64">
        <f t="shared" si="96"/>
        <v>183502.05</v>
      </c>
      <c r="P100" s="64">
        <f t="shared" si="97"/>
        <v>630289.65</v>
      </c>
      <c r="Q100" s="46">
        <f>VLOOKUP(A100,'Health workers'!$A$2:$M$138,13,FALSE)</f>
        <v>42005.784153354281</v>
      </c>
      <c r="R100" s="141">
        <f t="shared" si="87"/>
        <v>1.3767734301406404E-2</v>
      </c>
      <c r="S100" s="66">
        <f>VLOOKUP(A100,'Economic cost per dose'!$A$3:$L$138,10,FALSE)*$AW$13</f>
        <v>5.7239999999999993</v>
      </c>
      <c r="T100" s="66">
        <f t="shared" si="98"/>
        <v>7.8991199999999981</v>
      </c>
      <c r="U100" s="7">
        <f>VLOOKUP(A100,'Economic cost per dose'!$A$3:$L$139,11,FALSE)*$AW$13*$AW$11</f>
        <v>3.5107199999999996</v>
      </c>
      <c r="V100" s="7">
        <f>VLOOKUP(A100,'Economic cost per dose'!$A$3:$L$139,12,FALSE)*$AW$13*$AW$11</f>
        <v>15.798239999999996</v>
      </c>
      <c r="X100" s="59">
        <f t="shared" si="99"/>
        <v>10.899119999999998</v>
      </c>
      <c r="Y100" s="59">
        <f t="shared" si="88"/>
        <v>7.8447935999999991</v>
      </c>
      <c r="Z100" s="59">
        <f t="shared" si="89"/>
        <v>24.801571199999994</v>
      </c>
      <c r="AA100" s="59">
        <f t="shared" si="100"/>
        <v>21.499119999999998</v>
      </c>
      <c r="AB100" s="59">
        <f t="shared" si="90"/>
        <v>18.444793599999997</v>
      </c>
      <c r="AC100" s="59">
        <f t="shared" si="91"/>
        <v>35.401571199999992</v>
      </c>
      <c r="AD100" s="59">
        <f t="shared" si="101"/>
        <v>1.8061747884141239</v>
      </c>
      <c r="AE100" s="60">
        <f t="shared" si="77"/>
        <v>10.101550165278878</v>
      </c>
      <c r="AF100" s="60">
        <f t="shared" si="76"/>
        <v>6.03469230653024</v>
      </c>
      <c r="AG100" s="60">
        <f t="shared" si="78"/>
        <v>20.727856183299519</v>
      </c>
      <c r="AH100" s="67">
        <f t="shared" si="92"/>
        <v>101.67144646871601</v>
      </c>
      <c r="AI100" s="67">
        <f t="shared" si="93"/>
        <v>87.227237446412474</v>
      </c>
      <c r="AJ100" s="67">
        <f t="shared" si="94"/>
        <v>167.41750132885613</v>
      </c>
      <c r="AK100" s="67">
        <f t="shared" si="79"/>
        <v>2.9369924058720001</v>
      </c>
      <c r="AL100" s="67">
        <f t="shared" si="80"/>
        <v>87.349035231573154</v>
      </c>
      <c r="AM100" s="67">
        <f t="shared" si="81"/>
        <v>10.599656604689281</v>
      </c>
      <c r="AN100" s="67">
        <f t="shared" si="82"/>
        <v>33.511160571101762</v>
      </c>
      <c r="AO100" s="117">
        <f t="shared" si="102"/>
        <v>0.21818029063794925</v>
      </c>
      <c r="AP100" s="117">
        <f t="shared" si="103"/>
        <v>1.2202358072385191</v>
      </c>
      <c r="AQ100" s="117">
        <f t="shared" si="104"/>
        <v>12.28159416376432</v>
      </c>
      <c r="AR100" s="132">
        <f t="shared" si="105"/>
        <v>0.48088221698759975</v>
      </c>
      <c r="AS100" s="132">
        <f t="shared" si="106"/>
        <v>3.5164418057999991</v>
      </c>
      <c r="AT100" s="150" t="s">
        <v>767</v>
      </c>
      <c r="AU100" s="150"/>
    </row>
    <row r="101" spans="1:47" x14ac:dyDescent="0.2">
      <c r="A101" s="162" t="s">
        <v>149</v>
      </c>
      <c r="B101" s="61" t="s">
        <v>768</v>
      </c>
      <c r="C101" s="70">
        <f>VLOOKUP(A101,'Baseline spending'!$A$2:$C$138,2,FALSE)</f>
        <v>300712.45</v>
      </c>
      <c r="D101" s="71">
        <f>VLOOKUP(A101,'Baseline spending'!$A$2:$C$138,3,FALSE)</f>
        <v>2018</v>
      </c>
      <c r="E101" s="104">
        <f>C101*'CPI index'!$E$13/$AZ$1</f>
        <v>0.30979464691525921</v>
      </c>
      <c r="F101" s="140">
        <v>112519</v>
      </c>
      <c r="G101" s="99">
        <f t="shared" si="83"/>
        <v>81284</v>
      </c>
      <c r="H101" s="99">
        <f>VLOOKUP(A101,'Population data_UN'!$A$2:$BK$256,8,FALSE)*1000</f>
        <v>9012</v>
      </c>
      <c r="I101" s="99">
        <f>VLOOKUP($A101,'Population data_UN'!$A$2:$BK$256,10,FALSE)*1000</f>
        <v>31235</v>
      </c>
      <c r="J101" s="99">
        <f>VLOOKUP($A101,'Population data_UN'!$A$2:$BK$256,57,FALSE)*1000</f>
        <v>11018</v>
      </c>
      <c r="K101" s="8">
        <v>5.6000000000000001E-2</v>
      </c>
      <c r="L101" s="8">
        <v>3.4000000000000002E-2</v>
      </c>
      <c r="M101" s="8">
        <v>0.115</v>
      </c>
      <c r="N101" s="64">
        <f t="shared" si="95"/>
        <v>6301.0640000000003</v>
      </c>
      <c r="O101" s="64">
        <f t="shared" si="96"/>
        <v>3825.6460000000002</v>
      </c>
      <c r="P101" s="64">
        <f t="shared" si="97"/>
        <v>12939.685000000001</v>
      </c>
      <c r="Q101" s="46">
        <f>VLOOKUP(A101,'Health workers'!$A$2:$M$138,13,FALSE)</f>
        <v>729.44603577582086</v>
      </c>
      <c r="R101" s="141">
        <f t="shared" si="87"/>
        <v>8.9740420719430745E-3</v>
      </c>
      <c r="S101" s="66">
        <f>VLOOKUP(A101,'Economic cost per dose'!$A$3:$L$138,10,FALSE)*$AW$13</f>
        <v>18.672000000000001</v>
      </c>
      <c r="T101" s="66">
        <f t="shared" si="98"/>
        <v>25.76736</v>
      </c>
      <c r="U101" s="7">
        <f>VLOOKUP(A101,'Economic cost per dose'!$A$3:$L$139,11,FALSE)*$AW$13*$AW$11</f>
        <v>8.4124799999999986</v>
      </c>
      <c r="V101" s="7">
        <f>VLOOKUP(A101,'Economic cost per dose'!$A$3:$L$139,12,FALSE)*$AW$13*$AW$11</f>
        <v>63.623519999999992</v>
      </c>
      <c r="X101" s="59">
        <f t="shared" si="99"/>
        <v>28.76736</v>
      </c>
      <c r="Y101" s="59">
        <f t="shared" si="88"/>
        <v>14.609222399999997</v>
      </c>
      <c r="Z101" s="59">
        <f t="shared" si="89"/>
        <v>90.800457599999987</v>
      </c>
      <c r="AA101" s="59">
        <f t="shared" si="100"/>
        <v>39.367359999999998</v>
      </c>
      <c r="AB101" s="59">
        <f t="shared" si="90"/>
        <v>25.209222399999994</v>
      </c>
      <c r="AC101" s="59">
        <f t="shared" si="91"/>
        <v>101.40045759999998</v>
      </c>
      <c r="AD101" s="59">
        <f t="shared" si="101"/>
        <v>5.7432729381919234E-2</v>
      </c>
      <c r="AE101" s="60">
        <f t="shared" si="77"/>
        <v>0.35839288690688004</v>
      </c>
      <c r="AF101" s="60">
        <f t="shared" si="76"/>
        <v>0.21759568133632004</v>
      </c>
      <c r="AG101" s="60">
        <f t="shared" si="78"/>
        <v>0.73598539275519992</v>
      </c>
      <c r="AH101" s="67">
        <f t="shared" si="92"/>
        <v>4.9599015598719998</v>
      </c>
      <c r="AI101" s="67">
        <f t="shared" si="93"/>
        <v>3.1761149720204793</v>
      </c>
      <c r="AJ101" s="67">
        <f t="shared" si="94"/>
        <v>12.775463933115519</v>
      </c>
      <c r="AK101" s="67">
        <f t="shared" si="79"/>
        <v>0.14036745638400003</v>
      </c>
      <c r="AL101" s="67">
        <f t="shared" si="80"/>
        <v>4.5783312398719991</v>
      </c>
      <c r="AM101" s="67">
        <f t="shared" si="81"/>
        <v>0.52589110057727995</v>
      </c>
      <c r="AN101" s="67">
        <f t="shared" si="82"/>
        <v>3.26856223231872</v>
      </c>
      <c r="AO101" s="117">
        <f t="shared" si="102"/>
        <v>0.18538967652862415</v>
      </c>
      <c r="AP101" s="117">
        <f t="shared" si="103"/>
        <v>1.1568724329988642</v>
      </c>
      <c r="AQ101" s="117">
        <f t="shared" si="104"/>
        <v>16.010288135252139</v>
      </c>
      <c r="AR101" s="132">
        <f t="shared" si="105"/>
        <v>2.7240432760012256E-2</v>
      </c>
      <c r="AS101" s="132">
        <f t="shared" si="106"/>
        <v>0.235306934016</v>
      </c>
      <c r="AT101" s="150" t="s">
        <v>767</v>
      </c>
      <c r="AU101" s="150"/>
    </row>
    <row r="102" spans="1:47" x14ac:dyDescent="0.2">
      <c r="A102" s="162" t="s">
        <v>151</v>
      </c>
      <c r="B102" s="61" t="s">
        <v>768</v>
      </c>
      <c r="C102" s="70">
        <f>VLOOKUP(A102,'Baseline spending'!$A$2:$C$138,2,FALSE)</f>
        <v>26465391</v>
      </c>
      <c r="D102" s="71">
        <f>VLOOKUP(A102,'Baseline spending'!$A$2:$C$138,3,FALSE)</f>
        <v>2017</v>
      </c>
      <c r="E102" s="104">
        <f>C102*'CPI index'!$E$12/$AZ$1</f>
        <v>27.930639944439452</v>
      </c>
      <c r="F102" s="140">
        <v>17915567</v>
      </c>
      <c r="G102" s="99">
        <f t="shared" si="83"/>
        <v>10766932</v>
      </c>
      <c r="H102" s="99">
        <f>VLOOKUP(A102,'Population data_UN'!$A$2:$BK$256,8,FALSE)*1000</f>
        <v>2065382</v>
      </c>
      <c r="I102" s="99">
        <f>VLOOKUP($A102,'Population data_UN'!$A$2:$BK$256,10,FALSE)*1000</f>
        <v>7148635</v>
      </c>
      <c r="J102" s="99">
        <f>VLOOKUP($A102,'Population data_UN'!$A$2:$BK$256,57,FALSE)*1000</f>
        <v>903310</v>
      </c>
      <c r="K102" s="8">
        <v>2.7E-2</v>
      </c>
      <c r="L102" s="8">
        <v>1.4999999999999999E-2</v>
      </c>
      <c r="M102" s="8">
        <v>5.8999999999999997E-2</v>
      </c>
      <c r="N102" s="64">
        <f t="shared" si="95"/>
        <v>483720.30900000001</v>
      </c>
      <c r="O102" s="64">
        <f t="shared" si="96"/>
        <v>268733.505</v>
      </c>
      <c r="P102" s="64">
        <f t="shared" si="97"/>
        <v>1057018.453</v>
      </c>
      <c r="Q102" s="46">
        <f>VLOOKUP(A102,'Health workers'!$A$2:$M$138,13,FALSE)</f>
        <v>8217.135709366401</v>
      </c>
      <c r="R102" s="141">
        <f t="shared" si="87"/>
        <v>7.6318265122937538E-4</v>
      </c>
      <c r="S102" s="66">
        <f>VLOOKUP(A102,'Economic cost per dose'!$A$3:$L$138,10,FALSE)*$AW$13</f>
        <v>3.3719999999999999</v>
      </c>
      <c r="T102" s="66">
        <f t="shared" si="98"/>
        <v>4.6533599999999993</v>
      </c>
      <c r="U102" s="7">
        <f>VLOOKUP(A102,'Economic cost per dose'!$A$3:$L$139,11,FALSE)*$AW$13*$AW$11</f>
        <v>1.80504</v>
      </c>
      <c r="V102" s="7">
        <f>VLOOKUP(A102,'Economic cost per dose'!$A$3:$L$139,12,FALSE)*$AW$13*$AW$11</f>
        <v>10.068479999999999</v>
      </c>
      <c r="X102" s="59">
        <f t="shared" si="99"/>
        <v>7.6533599999999993</v>
      </c>
      <c r="Y102" s="59">
        <f t="shared" si="88"/>
        <v>5.4909552000000001</v>
      </c>
      <c r="Z102" s="59">
        <f t="shared" si="89"/>
        <v>16.8945024</v>
      </c>
      <c r="AA102" s="59">
        <f t="shared" si="100"/>
        <v>18.253360000000001</v>
      </c>
      <c r="AB102" s="59">
        <f t="shared" si="90"/>
        <v>16.0909552</v>
      </c>
      <c r="AC102" s="59">
        <f t="shared" si="91"/>
        <v>27.494502399999998</v>
      </c>
      <c r="AD102" s="59">
        <f t="shared" si="101"/>
        <v>0.29998067254384059</v>
      </c>
      <c r="AE102" s="60">
        <f t="shared" si="77"/>
        <v>10.612765038142079</v>
      </c>
      <c r="AF102" s="60">
        <f t="shared" si="76"/>
        <v>5.8959805767455995</v>
      </c>
      <c r="AG102" s="60">
        <f t="shared" si="78"/>
        <v>23.19085693519936</v>
      </c>
      <c r="AH102" s="67">
        <f t="shared" si="92"/>
        <v>304.62566313185602</v>
      </c>
      <c r="AI102" s="67">
        <f t="shared" si="93"/>
        <v>268.53784170284194</v>
      </c>
      <c r="AJ102" s="67">
        <f t="shared" si="94"/>
        <v>458.84872845768706</v>
      </c>
      <c r="AK102" s="67">
        <f t="shared" si="79"/>
        <v>3.0616293609942855</v>
      </c>
      <c r="AL102" s="67">
        <f t="shared" si="80"/>
        <v>254.08260805757027</v>
      </c>
      <c r="AM102" s="67">
        <f t="shared" si="81"/>
        <v>26.182042555097695</v>
      </c>
      <c r="AN102" s="67">
        <f t="shared" si="82"/>
        <v>80.556581627910603</v>
      </c>
      <c r="AO102" s="117">
        <f t="shared" si="102"/>
        <v>1.0740200480209978E-2</v>
      </c>
      <c r="AP102" s="117">
        <f t="shared" si="103"/>
        <v>0.37996855994897866</v>
      </c>
      <c r="AQ102" s="117">
        <f t="shared" si="104"/>
        <v>10.906504961498461</v>
      </c>
      <c r="AR102" s="132">
        <f t="shared" si="105"/>
        <v>5.5416363223967001E-2</v>
      </c>
      <c r="AS102" s="132">
        <f t="shared" si="106"/>
        <v>3.2622097638960001</v>
      </c>
      <c r="AT102" s="150" t="s">
        <v>767</v>
      </c>
      <c r="AU102" s="150"/>
    </row>
    <row r="103" spans="1:47" x14ac:dyDescent="0.2">
      <c r="A103" s="162" t="s">
        <v>156</v>
      </c>
      <c r="B103" s="61" t="s">
        <v>768</v>
      </c>
      <c r="C103" s="70">
        <f>VLOOKUP(A103,'Baseline spending'!$A$2:$C$138,2,FALSE)</f>
        <v>1034872.17</v>
      </c>
      <c r="D103" s="71">
        <f>VLOOKUP(A103,'Baseline spending'!$A$2:$C$138,3,FALSE)</f>
        <v>2019</v>
      </c>
      <c r="E103" s="104">
        <f>C103*'CPI index'!$E$14/$AZ$1</f>
        <v>1.047153477235006</v>
      </c>
      <c r="F103" s="140">
        <v>786559</v>
      </c>
      <c r="G103" s="99">
        <f t="shared" si="83"/>
        <v>524150</v>
      </c>
      <c r="H103" s="99">
        <f>VLOOKUP(A103,'Population data_UN'!$A$2:$BK$256,8,FALSE)*1000</f>
        <v>73864</v>
      </c>
      <c r="I103" s="99">
        <f>VLOOKUP($A103,'Population data_UN'!$A$2:$BK$256,10,FALSE)*1000</f>
        <v>262409</v>
      </c>
      <c r="J103" s="99">
        <f>VLOOKUP($A103,'Population data_UN'!$A$2:$BK$256,57,FALSE)*1000</f>
        <v>55058</v>
      </c>
      <c r="K103" s="8">
        <v>4.1000000000000002E-2</v>
      </c>
      <c r="L103" s="8">
        <v>2.5000000000000001E-2</v>
      </c>
      <c r="M103" s="8">
        <v>8.4000000000000005E-2</v>
      </c>
      <c r="N103" s="64">
        <f t="shared" si="95"/>
        <v>32248.919000000002</v>
      </c>
      <c r="O103" s="64">
        <f t="shared" si="96"/>
        <v>19663.975000000002</v>
      </c>
      <c r="P103" s="64">
        <f t="shared" si="97"/>
        <v>66070.956000000006</v>
      </c>
      <c r="Q103" s="46">
        <f>VLOOKUP(A103,'Health workers'!$A$2:$M$138,13,FALSE)</f>
        <v>960.32166016282099</v>
      </c>
      <c r="R103" s="141">
        <f t="shared" si="87"/>
        <v>1.8321504534252046E-3</v>
      </c>
      <c r="S103" s="66">
        <f>VLOOKUP(A103,'Economic cost per dose'!$A$3:$L$138,10,FALSE)*$AW$13</f>
        <v>8.8919999999999995</v>
      </c>
      <c r="T103" s="66">
        <f t="shared" si="98"/>
        <v>12.270959999999999</v>
      </c>
      <c r="U103" s="7">
        <f>VLOOKUP(A103,'Economic cost per dose'!$A$3:$L$139,11,FALSE)*$AW$13*$AW$11</f>
        <v>5.3985599999999989</v>
      </c>
      <c r="V103" s="7">
        <f>VLOOKUP(A103,'Economic cost per dose'!$A$3:$L$139,12,FALSE)*$AW$13*$AW$11</f>
        <v>24.674399999999995</v>
      </c>
      <c r="X103" s="59">
        <f t="shared" si="99"/>
        <v>15.270959999999999</v>
      </c>
      <c r="Y103" s="59">
        <f t="shared" si="88"/>
        <v>10.450012799999998</v>
      </c>
      <c r="Z103" s="59">
        <f t="shared" si="89"/>
        <v>37.050671999999992</v>
      </c>
      <c r="AA103" s="59">
        <f t="shared" si="100"/>
        <v>25.870959999999997</v>
      </c>
      <c r="AB103" s="59">
        <f t="shared" si="90"/>
        <v>21.050012799999998</v>
      </c>
      <c r="AC103" s="59">
        <f t="shared" si="91"/>
        <v>47.650671999999993</v>
      </c>
      <c r="AD103" s="59">
        <f t="shared" si="101"/>
        <v>4.9688886514411862E-2</v>
      </c>
      <c r="AE103" s="60">
        <f t="shared" si="77"/>
        <v>1.1119416220879998</v>
      </c>
      <c r="AF103" s="60">
        <f t="shared" si="76"/>
        <v>0.6780131841999999</v>
      </c>
      <c r="AG103" s="60">
        <f t="shared" si="78"/>
        <v>2.2781242989120001</v>
      </c>
      <c r="AH103" s="67">
        <f t="shared" si="92"/>
        <v>21.018408710199999</v>
      </c>
      <c r="AI103" s="67">
        <f t="shared" si="93"/>
        <v>17.101714524136</v>
      </c>
      <c r="AJ103" s="67">
        <f t="shared" si="94"/>
        <v>38.712954579639991</v>
      </c>
      <c r="AK103" s="67">
        <f t="shared" si="79"/>
        <v>0.37234919980114284</v>
      </c>
      <c r="AL103" s="67">
        <f t="shared" si="80"/>
        <v>18.557898853057143</v>
      </c>
      <c r="AM103" s="67">
        <f t="shared" si="81"/>
        <v>2.4256942926102854</v>
      </c>
      <c r="AN103" s="67">
        <f t="shared" si="82"/>
        <v>8.6003343084685717</v>
      </c>
      <c r="AO103" s="117">
        <f t="shared" si="102"/>
        <v>4.7451388544890928E-2</v>
      </c>
      <c r="AP103" s="117">
        <f t="shared" si="103"/>
        <v>1.0618707250288335</v>
      </c>
      <c r="AQ103" s="117">
        <f t="shared" si="104"/>
        <v>20.071946631642586</v>
      </c>
      <c r="AR103" s="132">
        <f t="shared" si="105"/>
        <v>1.7078360404335607E-2</v>
      </c>
      <c r="AS103" s="132">
        <f t="shared" si="106"/>
        <v>0.57351477549599994</v>
      </c>
      <c r="AT103" s="150" t="s">
        <v>767</v>
      </c>
      <c r="AU103" s="150"/>
    </row>
    <row r="104" spans="1:47" x14ac:dyDescent="0.2">
      <c r="A104" s="162" t="s">
        <v>163</v>
      </c>
      <c r="B104" s="61" t="s">
        <v>768</v>
      </c>
      <c r="C104" s="70">
        <f>VLOOKUP(A104,'Baseline spending'!$A$2:$C$138,2,FALSE)</f>
        <v>94082431</v>
      </c>
      <c r="D104" s="71">
        <f>VLOOKUP(A104,'Baseline spending'!$A$2:$C$138,3,FALSE)</f>
        <v>2019</v>
      </c>
      <c r="E104" s="104">
        <f>C104*'CPI index'!$E$14/$AZ$1</f>
        <v>95.198950773188272</v>
      </c>
      <c r="F104" s="140">
        <v>273523621</v>
      </c>
      <c r="G104" s="99">
        <f t="shared" si="83"/>
        <v>188589824</v>
      </c>
      <c r="H104" s="99">
        <f>VLOOKUP(A104,'Population data_UN'!$A$2:$BK$256,8,FALSE)*1000</f>
        <v>23658296</v>
      </c>
      <c r="I104" s="99">
        <f>VLOOKUP($A104,'Population data_UN'!$A$2:$BK$256,10,FALSE)*1000</f>
        <v>84933797</v>
      </c>
      <c r="J104" s="99">
        <f>VLOOKUP($A104,'Population data_UN'!$A$2:$BK$256,57,FALSE)*1000</f>
        <v>17129452</v>
      </c>
      <c r="K104" s="8">
        <v>4.4999999999999998E-2</v>
      </c>
      <c r="L104" s="8">
        <v>2.5999999999999999E-2</v>
      </c>
      <c r="M104" s="8">
        <v>9.5000000000000001E-2</v>
      </c>
      <c r="N104" s="64">
        <f t="shared" si="95"/>
        <v>12308562.945</v>
      </c>
      <c r="O104" s="64">
        <f t="shared" si="96"/>
        <v>7111614.1459999997</v>
      </c>
      <c r="P104" s="64">
        <f t="shared" si="97"/>
        <v>25984743.995000001</v>
      </c>
      <c r="Q104" s="46">
        <f>VLOOKUP(A104,'Health workers'!$A$2:$M$138,13,FALSE)</f>
        <v>682620.15621814807</v>
      </c>
      <c r="R104" s="141">
        <f t="shared" si="87"/>
        <v>3.6196022761978298E-3</v>
      </c>
      <c r="S104" s="66">
        <f>VLOOKUP(A104,'Economic cost per dose'!$A$3:$L$138,10,FALSE)*$AW$13</f>
        <v>1.56</v>
      </c>
      <c r="T104" s="66">
        <f t="shared" si="98"/>
        <v>2.1528</v>
      </c>
      <c r="U104" s="7">
        <f>VLOOKUP(A104,'Economic cost per dose'!$A$3:$L$139,11,FALSE)*$AW$13*$AW$11</f>
        <v>0.51335999999999993</v>
      </c>
      <c r="V104" s="7">
        <f>VLOOKUP(A104,'Economic cost per dose'!$A$3:$L$139,12,FALSE)*$AW$13*$AW$11</f>
        <v>6.1437599999999994</v>
      </c>
      <c r="X104" s="59">
        <f t="shared" si="99"/>
        <v>5.1528</v>
      </c>
      <c r="Y104" s="59">
        <f t="shared" si="88"/>
        <v>3.7084367999999999</v>
      </c>
      <c r="Z104" s="59">
        <f t="shared" si="89"/>
        <v>11.478388799999999</v>
      </c>
      <c r="AA104" s="59">
        <f t="shared" si="100"/>
        <v>15.752800000000001</v>
      </c>
      <c r="AB104" s="59">
        <f t="shared" si="90"/>
        <v>14.308436799999999</v>
      </c>
      <c r="AC104" s="59">
        <f t="shared" si="91"/>
        <v>22.078388799999999</v>
      </c>
      <c r="AD104" s="59">
        <f t="shared" si="101"/>
        <v>21.506357593746486</v>
      </c>
      <c r="AE104" s="60">
        <f t="shared" si="77"/>
        <v>267.37360015564803</v>
      </c>
      <c r="AF104" s="60">
        <f t="shared" si="76"/>
        <v>154.48252453437439</v>
      </c>
      <c r="AG104" s="60">
        <f t="shared" si="78"/>
        <v>564.45537810636802</v>
      </c>
      <c r="AH104" s="67">
        <f t="shared" si="92"/>
        <v>4604.7675582361599</v>
      </c>
      <c r="AI104" s="67">
        <f t="shared" si="93"/>
        <v>4182.5596456320418</v>
      </c>
      <c r="AJ104" s="67">
        <f t="shared" si="94"/>
        <v>6453.827159893136</v>
      </c>
      <c r="AK104" s="67">
        <f t="shared" si="79"/>
        <v>39.088626403337152</v>
      </c>
      <c r="AL104" s="67">
        <f t="shared" si="80"/>
        <v>3719.4730415733034</v>
      </c>
      <c r="AM104" s="67">
        <f t="shared" si="81"/>
        <v>309.72252494629743</v>
      </c>
      <c r="AN104" s="67">
        <f t="shared" si="82"/>
        <v>958.65610044946732</v>
      </c>
      <c r="AO104" s="117">
        <f t="shared" si="102"/>
        <v>0.2259096073966764</v>
      </c>
      <c r="AP104" s="117">
        <f t="shared" si="103"/>
        <v>2.8085771742659884</v>
      </c>
      <c r="AQ104" s="117">
        <f t="shared" si="104"/>
        <v>48.36994022346979</v>
      </c>
      <c r="AR104" s="132">
        <f t="shared" si="105"/>
        <v>2.1297748874006222</v>
      </c>
      <c r="AS104" s="132">
        <f t="shared" si="106"/>
        <v>38.402716388400002</v>
      </c>
      <c r="AT104" s="150" t="s">
        <v>767</v>
      </c>
      <c r="AU104" s="150"/>
    </row>
    <row r="105" spans="1:47" x14ac:dyDescent="0.2">
      <c r="A105" s="162" t="s">
        <v>165</v>
      </c>
      <c r="B105" s="61" t="s">
        <v>768</v>
      </c>
      <c r="C105" s="70">
        <f>VLOOKUP(A105,'Baseline spending'!$A$2:$C$138,2,FALSE)</f>
        <v>46000000</v>
      </c>
      <c r="D105" s="71">
        <f>VLOOKUP(A105,'Baseline spending'!$A$2:$C$138,3,FALSE)</f>
        <v>2017</v>
      </c>
      <c r="E105" s="104">
        <f>C105*'CPI index'!$E$12/$AZ$1</f>
        <v>48.546777088772835</v>
      </c>
      <c r="F105" s="140">
        <v>83992953</v>
      </c>
      <c r="G105" s="99">
        <f t="shared" si="83"/>
        <v>59841725</v>
      </c>
      <c r="H105" s="99">
        <f>VLOOKUP(A105,'Population data_UN'!$A$2:$BK$256,8,FALSE)*1000</f>
        <v>7637559</v>
      </c>
      <c r="I105" s="99">
        <f>VLOOKUP($A105,'Population data_UN'!$A$2:$BK$256,10,FALSE)*1000</f>
        <v>24151228</v>
      </c>
      <c r="J105" s="99">
        <f>VLOOKUP($A105,'Population data_UN'!$A$2:$BK$256,57,FALSE)*1000</f>
        <v>5513595</v>
      </c>
      <c r="K105" s="8">
        <v>4.4999999999999998E-2</v>
      </c>
      <c r="L105" s="8">
        <v>2.7E-2</v>
      </c>
      <c r="M105" s="8">
        <v>9.2999999999999999E-2</v>
      </c>
      <c r="N105" s="64">
        <f t="shared" si="95"/>
        <v>3779682.8849999998</v>
      </c>
      <c r="O105" s="64">
        <f t="shared" si="96"/>
        <v>2267809.7310000001</v>
      </c>
      <c r="P105" s="64">
        <f t="shared" si="97"/>
        <v>7811344.6289999997</v>
      </c>
      <c r="Q105" s="46">
        <f>VLOOKUP(A105,'Health workers'!$A$2:$M$138,13,FALSE)</f>
        <v>323993.33953853545</v>
      </c>
      <c r="R105" s="141">
        <f t="shared" si="87"/>
        <v>5.4141711245545721E-3</v>
      </c>
      <c r="S105" s="66">
        <f>VLOOKUP(A105,'Economic cost per dose'!$A$3:$L$138,10,FALSE)*$AW$13</f>
        <v>3.7559999999999998</v>
      </c>
      <c r="T105" s="66">
        <f t="shared" si="98"/>
        <v>5.183279999999999</v>
      </c>
      <c r="U105" s="7">
        <f>VLOOKUP(A105,'Economic cost per dose'!$A$3:$L$139,11,FALSE)*$AW$13*$AW$11</f>
        <v>2.0037599999999998</v>
      </c>
      <c r="V105" s="7">
        <f>VLOOKUP(A105,'Economic cost per dose'!$A$3:$L$139,12,FALSE)*$AW$13*$AW$11</f>
        <v>11.06208</v>
      </c>
      <c r="X105" s="59">
        <f t="shared" si="99"/>
        <v>8.1832799999999999</v>
      </c>
      <c r="Y105" s="59">
        <f t="shared" si="88"/>
        <v>5.7651887999999989</v>
      </c>
      <c r="Z105" s="59">
        <f t="shared" si="89"/>
        <v>18.265670399999998</v>
      </c>
      <c r="AA105" s="59">
        <f t="shared" si="100"/>
        <v>18.783279999999998</v>
      </c>
      <c r="AB105" s="59">
        <f t="shared" si="90"/>
        <v>16.365188799999999</v>
      </c>
      <c r="AC105" s="59">
        <f t="shared" si="91"/>
        <v>28.865670399999999</v>
      </c>
      <c r="AD105" s="59">
        <f t="shared" si="101"/>
        <v>12.171315229374763</v>
      </c>
      <c r="AE105" s="60">
        <f t="shared" si="77"/>
        <v>101.16214887222</v>
      </c>
      <c r="AF105" s="60">
        <f t="shared" si="76"/>
        <v>60.697289323331987</v>
      </c>
      <c r="AG105" s="60">
        <f t="shared" si="78"/>
        <v>209.06844100258797</v>
      </c>
      <c r="AH105" s="67">
        <f t="shared" si="92"/>
        <v>1742.2370083548999</v>
      </c>
      <c r="AI105" s="67">
        <f t="shared" si="93"/>
        <v>1517.947748001154</v>
      </c>
      <c r="AJ105" s="67">
        <f t="shared" si="94"/>
        <v>2677.4258405270321</v>
      </c>
      <c r="AK105" s="67">
        <f t="shared" si="79"/>
        <v>19.981400606279998</v>
      </c>
      <c r="AL105" s="67">
        <f t="shared" si="80"/>
        <v>1461.3228535691858</v>
      </c>
      <c r="AM105" s="67">
        <f t="shared" si="81"/>
        <v>152.78520178604398</v>
      </c>
      <c r="AN105" s="67">
        <f t="shared" si="82"/>
        <v>484.06465679343768</v>
      </c>
      <c r="AO105" s="117">
        <f t="shared" si="102"/>
        <v>0.25071314635610609</v>
      </c>
      <c r="AP105" s="117">
        <f t="shared" si="103"/>
        <v>2.0838077198664391</v>
      </c>
      <c r="AQ105" s="117">
        <f t="shared" si="104"/>
        <v>35.887799619921999</v>
      </c>
      <c r="AR105" s="132">
        <f t="shared" si="105"/>
        <v>2.4338379666134782</v>
      </c>
      <c r="AS105" s="132">
        <f t="shared" si="106"/>
        <v>28.392977832119996</v>
      </c>
      <c r="AT105" s="150" t="s">
        <v>767</v>
      </c>
      <c r="AU105" s="150"/>
    </row>
    <row r="106" spans="1:47" x14ac:dyDescent="0.2">
      <c r="A106" s="162" t="s">
        <v>167</v>
      </c>
      <c r="B106" s="61" t="s">
        <v>768</v>
      </c>
      <c r="C106" s="70">
        <f>VLOOKUP(A106,'Baseline spending'!$A$2:$C$138,2,FALSE)</f>
        <v>203192500</v>
      </c>
      <c r="D106" s="71">
        <f>VLOOKUP(A106,'Baseline spending'!$A$2:$C$138,3,FALSE)</f>
        <v>2016</v>
      </c>
      <c r="E106" s="104">
        <f>C106*'CPI index'!$E$11/$AZ$1</f>
        <v>219.01057476448602</v>
      </c>
      <c r="F106" s="140">
        <v>40222503</v>
      </c>
      <c r="G106" s="99">
        <f t="shared" si="83"/>
        <v>22520461</v>
      </c>
      <c r="H106" s="99">
        <f>VLOOKUP(A106,'Population data_UN'!$A$2:$BK$256,8,FALSE)*1000</f>
        <v>5380423</v>
      </c>
      <c r="I106" s="99">
        <f>VLOOKUP($A106,'Population data_UN'!$A$2:$BK$256,10,FALSE)*1000</f>
        <v>17702042</v>
      </c>
      <c r="J106" s="99">
        <f>VLOOKUP($A106,'Population data_UN'!$A$2:$BK$256,57,FALSE)*1000</f>
        <v>1384755</v>
      </c>
      <c r="K106" s="8">
        <v>3.3000000000000002E-2</v>
      </c>
      <c r="L106" s="8">
        <v>0.02</v>
      </c>
      <c r="M106" s="8">
        <v>6.7000000000000004E-2</v>
      </c>
      <c r="N106" s="64">
        <f t="shared" si="95"/>
        <v>1327342.5990000002</v>
      </c>
      <c r="O106" s="64">
        <f t="shared" si="96"/>
        <v>804450.06</v>
      </c>
      <c r="P106" s="64">
        <f t="shared" si="97"/>
        <v>2694907.7010000004</v>
      </c>
      <c r="Q106" s="46">
        <f>VLOOKUP(A106,'Health workers'!$A$2:$M$138,13,FALSE)</f>
        <v>151652.95620714861</v>
      </c>
      <c r="R106" s="141">
        <f t="shared" si="87"/>
        <v>6.7340076300901929E-3</v>
      </c>
      <c r="S106" s="66">
        <f>VLOOKUP(A106,'Economic cost per dose'!$A$3:$L$138,10,FALSE)*$AW$13</f>
        <v>2.9159999999999999</v>
      </c>
      <c r="T106" s="66">
        <f t="shared" si="98"/>
        <v>4.0240799999999997</v>
      </c>
      <c r="U106" s="7">
        <f>VLOOKUP(A106,'Economic cost per dose'!$A$3:$L$139,11,FALSE)*$AW$13*$AW$11</f>
        <v>1.3579199999999998</v>
      </c>
      <c r="V106" s="7">
        <f>VLOOKUP(A106,'Economic cost per dose'!$A$3:$L$139,12,FALSE)*$AW$13*$AW$11</f>
        <v>9.3729599999999991</v>
      </c>
      <c r="X106" s="59">
        <f t="shared" si="99"/>
        <v>7.0240799999999997</v>
      </c>
      <c r="Y106" s="59">
        <f t="shared" si="88"/>
        <v>4.8739295999999994</v>
      </c>
      <c r="Z106" s="59">
        <f t="shared" si="89"/>
        <v>15.934684799999998</v>
      </c>
      <c r="AA106" s="59">
        <f t="shared" si="100"/>
        <v>17.624079999999999</v>
      </c>
      <c r="AB106" s="59">
        <f t="shared" si="90"/>
        <v>15.4739296</v>
      </c>
      <c r="AC106" s="59">
        <f t="shared" si="91"/>
        <v>26.534684799999997</v>
      </c>
      <c r="AD106" s="59">
        <f t="shared" si="101"/>
        <v>5.345487664862568</v>
      </c>
      <c r="AE106" s="60">
        <f t="shared" si="77"/>
        <v>26.195558815858078</v>
      </c>
      <c r="AF106" s="60">
        <f t="shared" si="76"/>
        <v>15.8760962520352</v>
      </c>
      <c r="AG106" s="60">
        <f t="shared" si="78"/>
        <v>53.18492244431792</v>
      </c>
      <c r="AH106" s="67">
        <f t="shared" si="92"/>
        <v>615.19872976636395</v>
      </c>
      <c r="AI106" s="67">
        <f t="shared" si="93"/>
        <v>540.1440435139956</v>
      </c>
      <c r="AJ106" s="67">
        <f t="shared" si="94"/>
        <v>926.23866798782399</v>
      </c>
      <c r="AK106" s="67">
        <f t="shared" si="79"/>
        <v>4.3075075273200003</v>
      </c>
      <c r="AL106" s="67">
        <f t="shared" si="80"/>
        <v>509.4812514149354</v>
      </c>
      <c r="AM106" s="67">
        <f t="shared" si="81"/>
        <v>48.609391223998763</v>
      </c>
      <c r="AN106" s="67">
        <f t="shared" si="82"/>
        <v>158.92214107366394</v>
      </c>
      <c r="AO106" s="117">
        <f t="shared" si="102"/>
        <v>2.4407440922023339E-2</v>
      </c>
      <c r="AP106" s="117">
        <f t="shared" si="103"/>
        <v>0.11960864832224465</v>
      </c>
      <c r="AQ106" s="117">
        <f t="shared" si="104"/>
        <v>2.8089909833254425</v>
      </c>
      <c r="AR106" s="132">
        <f t="shared" si="105"/>
        <v>0.88444004060009074</v>
      </c>
      <c r="AS106" s="132">
        <f t="shared" si="106"/>
        <v>7.7410620373680006</v>
      </c>
      <c r="AT106" s="150" t="s">
        <v>768</v>
      </c>
      <c r="AU106" s="150"/>
    </row>
    <row r="107" spans="1:47" x14ac:dyDescent="0.2">
      <c r="A107" s="162" t="s">
        <v>169</v>
      </c>
      <c r="B107" s="61" t="s">
        <v>768</v>
      </c>
      <c r="C107" s="70">
        <f>VLOOKUP(A107,'Baseline spending'!$A$2:$C$138,2,FALSE)</f>
        <v>2082358.86</v>
      </c>
      <c r="D107" s="71">
        <f>VLOOKUP(A107,'Baseline spending'!$A$2:$C$138,3,FALSE)</f>
        <v>2018</v>
      </c>
      <c r="E107" s="104">
        <f>C107*'CPI index'!$E$13/$AZ$1</f>
        <v>2.1452508128099175</v>
      </c>
      <c r="F107" s="140">
        <v>2961161</v>
      </c>
      <c r="G107" s="99">
        <f t="shared" si="83"/>
        <v>2128373</v>
      </c>
      <c r="H107" s="99">
        <f>VLOOKUP(A107,'Population data_UN'!$A$2:$BK$256,8,FALSE)*1000</f>
        <v>230823</v>
      </c>
      <c r="I107" s="99">
        <f>VLOOKUP($A107,'Population data_UN'!$A$2:$BK$256,10,FALSE)*1000</f>
        <v>832788</v>
      </c>
      <c r="J107" s="99">
        <f>VLOOKUP($A107,'Population data_UN'!$A$2:$BK$256,57,FALSE)*1000</f>
        <v>268805</v>
      </c>
      <c r="K107" s="8">
        <v>4.9000000000000002E-2</v>
      </c>
      <c r="L107" s="8">
        <v>2.9000000000000001E-2</v>
      </c>
      <c r="M107" s="8">
        <v>0.1</v>
      </c>
      <c r="N107" s="64">
        <f t="shared" si="95"/>
        <v>145096.889</v>
      </c>
      <c r="O107" s="64">
        <f t="shared" si="96"/>
        <v>85873.669000000009</v>
      </c>
      <c r="P107" s="64">
        <f t="shared" si="97"/>
        <v>296116.10000000003</v>
      </c>
      <c r="Q107" s="46">
        <f>VLOOKUP(A107,'Health workers'!$A$2:$M$138,13,FALSE)</f>
        <v>10652.907873286407</v>
      </c>
      <c r="R107" s="141">
        <f t="shared" si="87"/>
        <v>5.0051884107186135E-3</v>
      </c>
      <c r="S107" s="66">
        <f>VLOOKUP(A107,'Economic cost per dose'!$A$3:$L$138,10,FALSE)*$AW$13</f>
        <v>7.2839999999999998</v>
      </c>
      <c r="T107" s="66">
        <f t="shared" si="98"/>
        <v>10.051919999999999</v>
      </c>
      <c r="U107" s="7">
        <f>VLOOKUP(A107,'Economic cost per dose'!$A$3:$L$139,11,FALSE)*$AW$13*$AW$11</f>
        <v>4.6367999999999991</v>
      </c>
      <c r="V107" s="7">
        <f>VLOOKUP(A107,'Economic cost per dose'!$A$3:$L$139,12,FALSE)*$AW$13*$AW$11</f>
        <v>19.40832</v>
      </c>
      <c r="X107" s="59">
        <f t="shared" si="99"/>
        <v>13.051919999999999</v>
      </c>
      <c r="Y107" s="59">
        <f t="shared" si="88"/>
        <v>9.3987839999999991</v>
      </c>
      <c r="Z107" s="59">
        <f t="shared" si="89"/>
        <v>29.783481599999998</v>
      </c>
      <c r="AA107" s="59">
        <f t="shared" si="100"/>
        <v>23.651919999999997</v>
      </c>
      <c r="AB107" s="59">
        <f t="shared" si="90"/>
        <v>19.998783999999997</v>
      </c>
      <c r="AC107" s="59">
        <f t="shared" si="91"/>
        <v>40.383481599999996</v>
      </c>
      <c r="AD107" s="59">
        <f t="shared" si="101"/>
        <v>0.50392344957268043</v>
      </c>
      <c r="AE107" s="60">
        <f t="shared" si="77"/>
        <v>4.9333305767636793</v>
      </c>
      <c r="AF107" s="60">
        <f t="shared" si="76"/>
        <v>2.9197262597172795</v>
      </c>
      <c r="AG107" s="60">
        <f t="shared" si="78"/>
        <v>10.068021585232</v>
      </c>
      <c r="AH107" s="67">
        <f t="shared" si="92"/>
        <v>78.027167285547989</v>
      </c>
      <c r="AI107" s="67">
        <f t="shared" si="93"/>
        <v>65.975551442569596</v>
      </c>
      <c r="AJ107" s="67">
        <f t="shared" si="94"/>
        <v>133.22422341932705</v>
      </c>
      <c r="AK107" s="67">
        <f t="shared" si="79"/>
        <v>1.5537294574799998</v>
      </c>
      <c r="AL107" s="67">
        <f t="shared" si="80"/>
        <v>68.035976316976559</v>
      </c>
      <c r="AM107" s="67">
        <f t="shared" si="81"/>
        <v>8.8589665864484566</v>
      </c>
      <c r="AN107" s="67">
        <f t="shared" si="82"/>
        <v>28.072872865522012</v>
      </c>
      <c r="AO107" s="117">
        <f t="shared" si="102"/>
        <v>0.23490188026668338</v>
      </c>
      <c r="AP107" s="117">
        <f t="shared" si="103"/>
        <v>2.2996521186731758</v>
      </c>
      <c r="AQ107" s="117">
        <f t="shared" si="104"/>
        <v>36.37204881574921</v>
      </c>
      <c r="AR107" s="132">
        <f t="shared" si="105"/>
        <v>0.15519156189803637</v>
      </c>
      <c r="AS107" s="132">
        <f t="shared" si="106"/>
        <v>2.1137714789520001</v>
      </c>
      <c r="AT107" s="150" t="s">
        <v>767</v>
      </c>
      <c r="AU107" s="150"/>
    </row>
    <row r="108" spans="1:47" x14ac:dyDescent="0.2">
      <c r="A108" s="162" t="s">
        <v>171</v>
      </c>
      <c r="B108" s="61" t="s">
        <v>768</v>
      </c>
      <c r="C108" s="70">
        <f>VLOOKUP(A108,'Baseline spending'!$A$2:$C$138,2,FALSE)</f>
        <v>29577465</v>
      </c>
      <c r="D108" s="71">
        <f>VLOOKUP(A108,'Baseline spending'!$A$2:$C$138,3,FALSE)</f>
        <v>2019</v>
      </c>
      <c r="E108" s="104">
        <f>C108*'CPI index'!$E$14/$AZ$1</f>
        <v>29.928474472887494</v>
      </c>
      <c r="F108" s="140">
        <v>10203140</v>
      </c>
      <c r="G108" s="99">
        <f t="shared" si="83"/>
        <v>6213871</v>
      </c>
      <c r="H108" s="99">
        <f>VLOOKUP(A108,'Population data_UN'!$A$2:$BK$256,8,FALSE)*1000</f>
        <v>1058122</v>
      </c>
      <c r="I108" s="99">
        <f>VLOOKUP($A108,'Population data_UN'!$A$2:$BK$256,10,FALSE)*1000</f>
        <v>3989269</v>
      </c>
      <c r="J108" s="99">
        <f>VLOOKUP($A108,'Population data_UN'!$A$2:$BK$256,57,FALSE)*1000</f>
        <v>403405</v>
      </c>
      <c r="K108" s="8">
        <v>3.3000000000000002E-2</v>
      </c>
      <c r="L108" s="8">
        <v>1.9E-2</v>
      </c>
      <c r="M108" s="8">
        <v>7.0000000000000007E-2</v>
      </c>
      <c r="N108" s="64">
        <f t="shared" si="95"/>
        <v>336703.62</v>
      </c>
      <c r="O108" s="64">
        <f t="shared" si="96"/>
        <v>193859.66</v>
      </c>
      <c r="P108" s="64">
        <f t="shared" si="97"/>
        <v>714219.8</v>
      </c>
      <c r="Q108" s="46">
        <f>VLOOKUP(A108,'Health workers'!$A$2:$M$138,13,FALSE)</f>
        <v>78326.68602554161</v>
      </c>
      <c r="R108" s="141">
        <f t="shared" si="87"/>
        <v>1.2605135514648053E-2</v>
      </c>
      <c r="S108" s="66">
        <f>VLOOKUP(A108,'Economic cost per dose'!$A$3:$L$138,10,FALSE)*$AW$13</f>
        <v>5.1360000000000001</v>
      </c>
      <c r="T108" s="66">
        <f t="shared" si="98"/>
        <v>7.0876799999999998</v>
      </c>
      <c r="U108" s="7">
        <f>VLOOKUP(A108,'Economic cost per dose'!$A$3:$L$139,11,FALSE)*$AW$13*$AW$11</f>
        <v>3.04704</v>
      </c>
      <c r="V108" s="7">
        <f>VLOOKUP(A108,'Economic cost per dose'!$A$3:$L$139,12,FALSE)*$AW$13*$AW$11</f>
        <v>14.241599999999996</v>
      </c>
      <c r="X108" s="59">
        <f t="shared" si="99"/>
        <v>10.087679999999999</v>
      </c>
      <c r="Y108" s="59">
        <f t="shared" si="88"/>
        <v>7.2049151999999994</v>
      </c>
      <c r="Z108" s="59">
        <f t="shared" si="89"/>
        <v>22.653407999999995</v>
      </c>
      <c r="AA108" s="59">
        <f t="shared" si="100"/>
        <v>20.68768</v>
      </c>
      <c r="AB108" s="59">
        <f t="shared" si="90"/>
        <v>17.8049152</v>
      </c>
      <c r="AC108" s="59">
        <f t="shared" si="91"/>
        <v>33.253407999999993</v>
      </c>
      <c r="AD108" s="59">
        <f t="shared" si="101"/>
        <v>3.2407948319137536</v>
      </c>
      <c r="AE108" s="60">
        <f t="shared" si="77"/>
        <v>8.4843379374124801</v>
      </c>
      <c r="AF108" s="60">
        <f t="shared" si="76"/>
        <v>4.8849218427526404</v>
      </c>
      <c r="AG108" s="60">
        <f t="shared" si="78"/>
        <v>17.997080473299203</v>
      </c>
      <c r="AH108" s="67">
        <f t="shared" si="92"/>
        <v>199.25339095438403</v>
      </c>
      <c r="AI108" s="67">
        <f t="shared" si="93"/>
        <v>171.48804163904578</v>
      </c>
      <c r="AJ108" s="67">
        <f t="shared" si="94"/>
        <v>320.28020081467031</v>
      </c>
      <c r="AK108" s="67">
        <f t="shared" si="79"/>
        <v>1.8021719580342859</v>
      </c>
      <c r="AL108" s="67">
        <f t="shared" si="80"/>
        <v>170.08370508866975</v>
      </c>
      <c r="AM108" s="67">
        <f t="shared" si="81"/>
        <v>19.826897459727363</v>
      </c>
      <c r="AN108" s="67">
        <f t="shared" si="82"/>
        <v>62.338942938477253</v>
      </c>
      <c r="AO108" s="117">
        <f t="shared" si="102"/>
        <v>0.1082846649885086</v>
      </c>
      <c r="AP108" s="117">
        <f t="shared" si="103"/>
        <v>0.28348715017527965</v>
      </c>
      <c r="AQ108" s="117">
        <f t="shared" si="104"/>
        <v>6.6576527692679317</v>
      </c>
      <c r="AR108" s="132">
        <f t="shared" si="105"/>
        <v>0.8045717188543634</v>
      </c>
      <c r="AS108" s="132">
        <f t="shared" si="106"/>
        <v>3.4586195846400001</v>
      </c>
      <c r="AT108" s="150" t="s">
        <v>767</v>
      </c>
      <c r="AU108" s="150"/>
    </row>
    <row r="109" spans="1:47" x14ac:dyDescent="0.2">
      <c r="A109" s="162" t="s">
        <v>173</v>
      </c>
      <c r="B109" s="61" t="s">
        <v>768</v>
      </c>
      <c r="C109" s="70">
        <f>VLOOKUP(A109,'Baseline spending'!$A$2:$C$138,2,FALSE)</f>
        <v>74698962</v>
      </c>
      <c r="D109" s="71">
        <f>VLOOKUP(A109,'Baseline spending'!$A$2:$C$138,3,FALSE)</f>
        <v>2019</v>
      </c>
      <c r="E109" s="104">
        <f>C109*'CPI index'!$E$14/$AZ$1</f>
        <v>75.585449171123784</v>
      </c>
      <c r="F109" s="140">
        <v>18776707</v>
      </c>
      <c r="G109" s="99">
        <f t="shared" si="83"/>
        <v>12602300</v>
      </c>
      <c r="H109" s="99">
        <f>VLOOKUP(A109,'Population data_UN'!$A$2:$BK$256,8,FALSE)*1000</f>
        <v>1920184</v>
      </c>
      <c r="I109" s="99">
        <f>VLOOKUP($A109,'Population data_UN'!$A$2:$BK$256,10,FALSE)*1000</f>
        <v>6174407</v>
      </c>
      <c r="J109" s="99">
        <f>VLOOKUP($A109,'Population data_UN'!$A$2:$BK$256,57,FALSE)*1000</f>
        <v>1483887</v>
      </c>
      <c r="K109" s="8">
        <v>4.7E-2</v>
      </c>
      <c r="L109" s="8">
        <v>2.8000000000000001E-2</v>
      </c>
      <c r="M109" s="8">
        <v>9.9000000000000005E-2</v>
      </c>
      <c r="N109" s="64">
        <f t="shared" si="95"/>
        <v>882505.22900000005</v>
      </c>
      <c r="O109" s="64">
        <f t="shared" si="96"/>
        <v>525747.79599999997</v>
      </c>
      <c r="P109" s="64">
        <f t="shared" si="97"/>
        <v>1858893.993</v>
      </c>
      <c r="Q109" s="46">
        <f>VLOOKUP(A109,'Health workers'!$A$2:$M$138,13,FALSE)</f>
        <v>203123.27239324048</v>
      </c>
      <c r="R109" s="141">
        <f t="shared" si="87"/>
        <v>1.6117952468457382E-2</v>
      </c>
      <c r="S109" s="66">
        <f>VLOOKUP(A109,'Economic cost per dose'!$A$3:$L$138,10,FALSE)*$AW$13</f>
        <v>6.06</v>
      </c>
      <c r="T109" s="66">
        <f t="shared" si="98"/>
        <v>8.3627999999999982</v>
      </c>
      <c r="U109" s="7">
        <f>VLOOKUP(A109,'Economic cost per dose'!$A$3:$L$139,11,FALSE)*$AW$13*$AW$11</f>
        <v>3.0967199999999999</v>
      </c>
      <c r="V109" s="7">
        <f>VLOOKUP(A109,'Economic cost per dose'!$A$3:$L$139,12,FALSE)*$AW$13*$AW$11</f>
        <v>18.365039999999997</v>
      </c>
      <c r="X109" s="59">
        <f t="shared" si="99"/>
        <v>11.362799999999998</v>
      </c>
      <c r="Y109" s="59">
        <f t="shared" si="88"/>
        <v>7.2734736</v>
      </c>
      <c r="Z109" s="59">
        <f t="shared" si="89"/>
        <v>28.343755199999993</v>
      </c>
      <c r="AA109" s="59">
        <f t="shared" si="100"/>
        <v>21.962799999999998</v>
      </c>
      <c r="AB109" s="59">
        <f t="shared" si="90"/>
        <v>17.873473600000001</v>
      </c>
      <c r="AC109" s="59">
        <f t="shared" si="91"/>
        <v>38.943755199999991</v>
      </c>
      <c r="AD109" s="59">
        <f t="shared" si="101"/>
        <v>8.9223116138365235</v>
      </c>
      <c r="AE109" s="60">
        <f t="shared" si="77"/>
        <v>26.017488677359999</v>
      </c>
      <c r="AF109" s="60">
        <f t="shared" si="76"/>
        <v>15.499780488639999</v>
      </c>
      <c r="AG109" s="60">
        <f t="shared" si="78"/>
        <v>54.802795299119992</v>
      </c>
      <c r="AH109" s="67">
        <f t="shared" si="92"/>
        <v>429.01178138200004</v>
      </c>
      <c r="AI109" s="67">
        <f t="shared" si="93"/>
        <v>349.13265834138406</v>
      </c>
      <c r="AJ109" s="67">
        <f t="shared" si="94"/>
        <v>760.71037354328791</v>
      </c>
      <c r="AK109" s="67">
        <f t="shared" si="79"/>
        <v>7.4670635330228574</v>
      </c>
      <c r="AL109" s="67">
        <f t="shared" si="80"/>
        <v>369.85298452485716</v>
      </c>
      <c r="AM109" s="67">
        <f t="shared" si="81"/>
        <v>40.593391240395434</v>
      </c>
      <c r="AN109" s="67">
        <f t="shared" si="82"/>
        <v>158.18702415522512</v>
      </c>
      <c r="AO109" s="117">
        <f t="shared" si="102"/>
        <v>0.11804271472458419</v>
      </c>
      <c r="AP109" s="117">
        <f t="shared" si="103"/>
        <v>0.3442129267295479</v>
      </c>
      <c r="AQ109" s="117">
        <f t="shared" si="104"/>
        <v>5.6758514513914822</v>
      </c>
      <c r="AR109" s="132">
        <f t="shared" si="105"/>
        <v>2.4618540614060747</v>
      </c>
      <c r="AS109" s="132">
        <f t="shared" si="106"/>
        <v>10.69596337548</v>
      </c>
      <c r="AT109" s="150" t="s">
        <v>767</v>
      </c>
      <c r="AU109" s="150"/>
    </row>
    <row r="110" spans="1:47" x14ac:dyDescent="0.2">
      <c r="A110" s="162" t="s">
        <v>185</v>
      </c>
      <c r="B110" s="61" t="s">
        <v>768</v>
      </c>
      <c r="C110" s="70">
        <f>VLOOKUP(A110,'Baseline spending'!$A$2:$C$138,2,FALSE)</f>
        <v>21000000</v>
      </c>
      <c r="D110" s="71">
        <f>VLOOKUP(A110,'Baseline spending'!$A$2:$C$138,3,FALSE)</f>
        <v>2019</v>
      </c>
      <c r="E110" s="104">
        <f>C110*'CPI index'!$E$14/$AZ$1</f>
        <v>21.249216723970004</v>
      </c>
      <c r="F110" s="140">
        <v>6825442</v>
      </c>
      <c r="G110" s="99">
        <f t="shared" si="83"/>
        <v>4771525</v>
      </c>
      <c r="H110" s="99">
        <f>VLOOKUP(A110,'Population data_UN'!$A$2:$BK$256,8,FALSE)*1000</f>
        <v>566127</v>
      </c>
      <c r="I110" s="99">
        <f>VLOOKUP($A110,'Population data_UN'!$A$2:$BK$256,10,FALSE)*1000</f>
        <v>2053917</v>
      </c>
      <c r="J110" s="99">
        <f>VLOOKUP($A110,'Population data_UN'!$A$2:$BK$256,57,FALSE)*1000</f>
        <v>515256</v>
      </c>
      <c r="K110" s="8">
        <v>4.4999999999999998E-2</v>
      </c>
      <c r="L110" s="8">
        <v>2.5999999999999999E-2</v>
      </c>
      <c r="M110" s="8">
        <v>9.0999999999999998E-2</v>
      </c>
      <c r="N110" s="64">
        <f t="shared" si="95"/>
        <v>307144.89</v>
      </c>
      <c r="O110" s="64">
        <f t="shared" si="96"/>
        <v>177461.492</v>
      </c>
      <c r="P110" s="64">
        <f t="shared" si="97"/>
        <v>621115.22199999995</v>
      </c>
      <c r="Q110" s="46">
        <f>VLOOKUP(A110,'Health workers'!$A$2:$M$138,13,FALSE)</f>
        <v>31936.670107846978</v>
      </c>
      <c r="R110" s="141">
        <f t="shared" si="87"/>
        <v>6.6931788281203554E-3</v>
      </c>
      <c r="S110" s="66">
        <f>VLOOKUP(A110,'Economic cost per dose'!$A$3:$L$138,10,FALSE)*$AW$13</f>
        <v>4.548</v>
      </c>
      <c r="T110" s="66">
        <f t="shared" si="98"/>
        <v>6.2762399999999996</v>
      </c>
      <c r="U110" s="7">
        <f>VLOOKUP(A110,'Economic cost per dose'!$A$3:$L$139,11,FALSE)*$AW$13*$AW$11</f>
        <v>2.1362399999999999</v>
      </c>
      <c r="V110" s="7">
        <f>VLOOKUP(A110,'Economic cost per dose'!$A$3:$L$139,12,FALSE)*$AW$13*$AW$11</f>
        <v>14.903999999999998</v>
      </c>
      <c r="X110" s="59">
        <f t="shared" si="99"/>
        <v>9.2762399999999996</v>
      </c>
      <c r="Y110" s="59">
        <f t="shared" si="88"/>
        <v>5.9480111999999998</v>
      </c>
      <c r="Z110" s="59">
        <f t="shared" si="89"/>
        <v>23.567519999999995</v>
      </c>
      <c r="AA110" s="59">
        <f t="shared" si="100"/>
        <v>19.876239999999999</v>
      </c>
      <c r="AB110" s="59">
        <f t="shared" si="90"/>
        <v>16.548011199999998</v>
      </c>
      <c r="AC110" s="59">
        <f t="shared" si="91"/>
        <v>34.167519999999996</v>
      </c>
      <c r="AD110" s="59">
        <f t="shared" si="101"/>
        <v>1.2695618397287847</v>
      </c>
      <c r="AE110" s="60">
        <f t="shared" si="77"/>
        <v>8.5355978459399999</v>
      </c>
      <c r="AF110" s="60">
        <f t="shared" ref="AF110:AF133" si="107">((L110*$G110)*$AA110*$AW$6)/$AZ$1</f>
        <v>4.9316787554319994</v>
      </c>
      <c r="AG110" s="60">
        <f t="shared" si="78"/>
        <v>17.260875644011996</v>
      </c>
      <c r="AH110" s="67">
        <f t="shared" si="92"/>
        <v>147.00196290229999</v>
      </c>
      <c r="AI110" s="67">
        <f t="shared" si="93"/>
        <v>122.38683616867399</v>
      </c>
      <c r="AJ110" s="67">
        <f t="shared" si="94"/>
        <v>252.69832259539999</v>
      </c>
      <c r="AK110" s="67">
        <f t="shared" si="79"/>
        <v>2.1166969691520001</v>
      </c>
      <c r="AL110" s="67">
        <f t="shared" si="80"/>
        <v>124.60306125944287</v>
      </c>
      <c r="AM110" s="67">
        <f t="shared" si="81"/>
        <v>12.568765833906857</v>
      </c>
      <c r="AN110" s="67">
        <f t="shared" si="82"/>
        <v>49.800619098685701</v>
      </c>
      <c r="AO110" s="117">
        <f t="shared" si="102"/>
        <v>5.974628882657429E-2</v>
      </c>
      <c r="AP110" s="117">
        <f t="shared" si="103"/>
        <v>0.40168999906295316</v>
      </c>
      <c r="AQ110" s="117">
        <f t="shared" si="104"/>
        <v>6.9179944283064154</v>
      </c>
      <c r="AR110" s="132">
        <f t="shared" si="105"/>
        <v>0.29049595130097611</v>
      </c>
      <c r="AS110" s="132">
        <f t="shared" si="106"/>
        <v>2.7937899194400004</v>
      </c>
      <c r="AT110" s="150" t="s">
        <v>767</v>
      </c>
      <c r="AU110" s="150"/>
    </row>
    <row r="111" spans="1:47" x14ac:dyDescent="0.2">
      <c r="A111" s="162" t="s">
        <v>190</v>
      </c>
      <c r="B111" s="61" t="s">
        <v>768</v>
      </c>
      <c r="C111" s="70">
        <f>VLOOKUP(A111,'Baseline spending'!$A$2:$C$138,2,FALSE)</f>
        <v>19146390.1076984</v>
      </c>
      <c r="D111" s="71">
        <f>VLOOKUP(A111,'Baseline spending'!$A$2:$C$138,3,FALSE)</f>
        <v>2009</v>
      </c>
      <c r="E111" s="104">
        <f>C111*'CPI index'!$E$4/$AZ$1</f>
        <v>23.086921152764354</v>
      </c>
      <c r="F111" s="140">
        <v>6871287</v>
      </c>
      <c r="G111" s="99">
        <f t="shared" si="83"/>
        <v>4619825</v>
      </c>
      <c r="H111" s="99">
        <f>VLOOKUP(A111,'Population data_UN'!$A$2:$BK$256,8,FALSE)*1000</f>
        <v>623998</v>
      </c>
      <c r="I111" s="99">
        <f>VLOOKUP($A111,'Population data_UN'!$A$2:$BK$256,10,FALSE)*1000</f>
        <v>2251462</v>
      </c>
      <c r="J111" s="99">
        <f>VLOOKUP($A111,'Population data_UN'!$A$2:$BK$256,57,FALSE)*1000</f>
        <v>310980</v>
      </c>
      <c r="K111" s="8">
        <v>4.3999999999999997E-2</v>
      </c>
      <c r="L111" s="8">
        <v>2.5999999999999999E-2</v>
      </c>
      <c r="M111" s="8">
        <v>9.0999999999999998E-2</v>
      </c>
      <c r="N111" s="64">
        <f t="shared" si="95"/>
        <v>302336.62799999997</v>
      </c>
      <c r="O111" s="64">
        <f t="shared" si="96"/>
        <v>178653.462</v>
      </c>
      <c r="P111" s="64">
        <f t="shared" si="97"/>
        <v>625287.11699999997</v>
      </c>
      <c r="Q111" s="46">
        <f>VLOOKUP(A111,'Health workers'!$A$2:$M$138,13,FALSE)</f>
        <v>80958.173570799074</v>
      </c>
      <c r="R111" s="141">
        <f t="shared" si="87"/>
        <v>1.7524077983646365E-2</v>
      </c>
      <c r="S111" s="66">
        <f>VLOOKUP(A111,'Economic cost per dose'!$A$3:$L$138,10,FALSE)*$AW$13</f>
        <v>6.7320000000000002</v>
      </c>
      <c r="T111" s="66">
        <f t="shared" si="98"/>
        <v>9.2901600000000002</v>
      </c>
      <c r="U111" s="7">
        <f>VLOOKUP(A111,'Economic cost per dose'!$A$3:$L$139,11,FALSE)*$AW$13*$AW$11</f>
        <v>3.8584799999999992</v>
      </c>
      <c r="V111" s="7">
        <f>VLOOKUP(A111,'Economic cost per dose'!$A$3:$L$139,12,FALSE)*$AW$13*$AW$11</f>
        <v>19.060559999999999</v>
      </c>
      <c r="X111" s="59">
        <f t="shared" si="99"/>
        <v>12.29016</v>
      </c>
      <c r="Y111" s="59">
        <f t="shared" si="88"/>
        <v>8.3247023999999996</v>
      </c>
      <c r="Z111" s="59">
        <f t="shared" si="89"/>
        <v>29.303572799999998</v>
      </c>
      <c r="AA111" s="59">
        <f t="shared" si="100"/>
        <v>22.890160000000002</v>
      </c>
      <c r="AB111" s="59">
        <f t="shared" si="90"/>
        <v>18.924702399999997</v>
      </c>
      <c r="AC111" s="59">
        <f t="shared" si="91"/>
        <v>39.903572799999999</v>
      </c>
      <c r="AD111" s="59">
        <f t="shared" si="101"/>
        <v>3.7062910926867243</v>
      </c>
      <c r="AE111" s="60">
        <f t="shared" ref="AE111:AE133" si="108">((K111*$G111)*$AA111*$AW$6)/$AZ$1</f>
        <v>9.3058709411359999</v>
      </c>
      <c r="AF111" s="60">
        <f t="shared" si="107"/>
        <v>5.4989237379440006</v>
      </c>
      <c r="AG111" s="60">
        <f t="shared" ref="AG111:AG133" si="109">((M111*$G111)*$AA111*$AW$6)/$AZ$1</f>
        <v>19.246233082804</v>
      </c>
      <c r="AH111" s="67">
        <f t="shared" si="92"/>
        <v>163.91022680410003</v>
      </c>
      <c r="AI111" s="67">
        <f t="shared" si="93"/>
        <v>135.51466056087398</v>
      </c>
      <c r="AJ111" s="67">
        <f t="shared" si="94"/>
        <v>285.73866097667803</v>
      </c>
      <c r="AK111" s="67">
        <f t="shared" ref="AK111:AK133" si="110">(J111*$AW$4*$X111)*$AW$6/$AZ$1</f>
        <v>1.6925973237257144</v>
      </c>
      <c r="AL111" s="67">
        <f t="shared" ref="AL111:AL133" si="111">(($G111*$X111*$AW$6*$AW$4)+($G111*$AA111*$AW$6*$AW$5))/$AZ$1</f>
        <v>142.2234483041</v>
      </c>
      <c r="AM111" s="67">
        <f t="shared" ref="AM111:AM133" si="112">($G111*$AW$4*(($U111*$AW$11)+$AW$7)*$AW$6/$AZ$1)</f>
        <v>17.031695945964</v>
      </c>
      <c r="AN111" s="67">
        <f t="shared" ref="AN111:AN133" si="113">($G111*$AW$4*(($V111*$AW$11)+$AW$7)*$AW$6/$AZ$1)</f>
        <v>59.952838921907997</v>
      </c>
      <c r="AO111" s="117">
        <f t="shared" si="102"/>
        <v>0.16053639496416544</v>
      </c>
      <c r="AP111" s="117">
        <f t="shared" si="103"/>
        <v>0.4030797731564022</v>
      </c>
      <c r="AQ111" s="117">
        <f t="shared" si="104"/>
        <v>7.0997005499139041</v>
      </c>
      <c r="AR111" s="132">
        <f t="shared" si="105"/>
        <v>1.0900208489572387</v>
      </c>
      <c r="AS111" s="132">
        <f t="shared" si="106"/>
        <v>4.0706603593919999</v>
      </c>
      <c r="AT111" s="150" t="s">
        <v>767</v>
      </c>
      <c r="AU111" s="150"/>
    </row>
    <row r="112" spans="1:47" x14ac:dyDescent="0.2">
      <c r="A112" s="162" t="s">
        <v>196</v>
      </c>
      <c r="B112" s="61" t="s">
        <v>768</v>
      </c>
      <c r="C112" s="70">
        <f>VLOOKUP(A112,'Baseline spending'!$A$2:$C$138,2,FALSE)</f>
        <v>52287530</v>
      </c>
      <c r="D112" s="71">
        <f>VLOOKUP(A112,'Baseline spending'!$A$2:$C$138,3,FALSE)</f>
        <v>2011</v>
      </c>
      <c r="E112" s="104">
        <f>C112*'CPI index'!$E$4/$AZ$1</f>
        <v>63.048860677785179</v>
      </c>
      <c r="F112" s="140">
        <v>32365998</v>
      </c>
      <c r="G112" s="99">
        <f t="shared" si="83"/>
        <v>23204076</v>
      </c>
      <c r="H112" s="99">
        <f>VLOOKUP(A112,'Population data_UN'!$A$2:$BK$256,8,FALSE)*1000</f>
        <v>2635111</v>
      </c>
      <c r="I112" s="99">
        <f>VLOOKUP($A112,'Population data_UN'!$A$2:$BK$256,10,FALSE)*1000</f>
        <v>9161922</v>
      </c>
      <c r="J112" s="99">
        <f>VLOOKUP($A112,'Population data_UN'!$A$2:$BK$256,57,FALSE)*1000</f>
        <v>2325067</v>
      </c>
      <c r="K112" s="8">
        <v>4.1000000000000002E-2</v>
      </c>
      <c r="L112" s="8">
        <v>2.3E-2</v>
      </c>
      <c r="M112" s="8">
        <v>8.6999999999999994E-2</v>
      </c>
      <c r="N112" s="64">
        <f t="shared" si="95"/>
        <v>1327005.9180000001</v>
      </c>
      <c r="O112" s="64">
        <f t="shared" si="96"/>
        <v>744417.95400000003</v>
      </c>
      <c r="P112" s="64">
        <f t="shared" si="97"/>
        <v>2815841.8259999999</v>
      </c>
      <c r="Q112" s="46">
        <f>VLOOKUP(A112,'Health workers'!$A$2:$M$138,13,FALSE)</f>
        <v>210421.50291850476</v>
      </c>
      <c r="R112" s="141">
        <f t="shared" si="87"/>
        <v>9.0682991608243644E-3</v>
      </c>
      <c r="S112" s="66">
        <f>VLOOKUP(A112,'Economic cost per dose'!$A$3:$L$138,10,FALSE)*$AW$13</f>
        <v>5.9039999999999999</v>
      </c>
      <c r="T112" s="66">
        <f t="shared" si="98"/>
        <v>8.1475200000000001</v>
      </c>
      <c r="U112" s="7">
        <f>VLOOKUP(A112,'Economic cost per dose'!$A$3:$L$139,11,FALSE)*$AW$13*$AW$11</f>
        <v>2.8151999999999999</v>
      </c>
      <c r="V112" s="7">
        <f>VLOOKUP(A112,'Economic cost per dose'!$A$3:$L$139,12,FALSE)*$AW$13*$AW$11</f>
        <v>18.613439999999997</v>
      </c>
      <c r="X112" s="59">
        <f t="shared" si="99"/>
        <v>11.14752</v>
      </c>
      <c r="Y112" s="59">
        <f t="shared" si="88"/>
        <v>6.884976</v>
      </c>
      <c r="Z112" s="59">
        <f t="shared" si="89"/>
        <v>28.686547199999993</v>
      </c>
      <c r="AA112" s="59">
        <f t="shared" si="100"/>
        <v>21.747520000000002</v>
      </c>
      <c r="AB112" s="59">
        <f t="shared" si="90"/>
        <v>17.484976</v>
      </c>
      <c r="AC112" s="59">
        <f t="shared" si="91"/>
        <v>39.286547199999994</v>
      </c>
      <c r="AD112" s="59">
        <f t="shared" si="101"/>
        <v>9.1522916863004831</v>
      </c>
      <c r="AE112" s="60">
        <f t="shared" si="108"/>
        <v>41.379750765104646</v>
      </c>
      <c r="AF112" s="60">
        <f t="shared" si="107"/>
        <v>23.213030917009924</v>
      </c>
      <c r="AG112" s="60">
        <f t="shared" si="109"/>
        <v>87.805812599124494</v>
      </c>
      <c r="AH112" s="67">
        <f t="shared" si="92"/>
        <v>782.17821568185605</v>
      </c>
      <c r="AI112" s="67">
        <f t="shared" si="93"/>
        <v>628.8702035413728</v>
      </c>
      <c r="AJ112" s="67">
        <f t="shared" si="94"/>
        <v>1412.9924418599003</v>
      </c>
      <c r="AK112" s="67">
        <f t="shared" si="110"/>
        <v>11.478295105700571</v>
      </c>
      <c r="AL112" s="67">
        <f t="shared" si="111"/>
        <v>673.25165320185602</v>
      </c>
      <c r="AM112" s="67">
        <f t="shared" si="112"/>
        <v>70.750638531820798</v>
      </c>
      <c r="AN112" s="67">
        <f t="shared" si="113"/>
        <v>294.78556376568565</v>
      </c>
      <c r="AO112" s="117">
        <f t="shared" si="102"/>
        <v>0.145161888540283</v>
      </c>
      <c r="AP112" s="117">
        <f t="shared" si="103"/>
        <v>0.65631242690614566</v>
      </c>
      <c r="AQ112" s="117">
        <f t="shared" si="104"/>
        <v>12.405905630542996</v>
      </c>
      <c r="AR112" s="132">
        <f t="shared" si="105"/>
        <v>2.4846571064617042</v>
      </c>
      <c r="AS112" s="132">
        <f t="shared" si="106"/>
        <v>15.669285879744001</v>
      </c>
      <c r="AT112" s="150" t="s">
        <v>767</v>
      </c>
      <c r="AU112" s="150"/>
    </row>
    <row r="113" spans="1:47" x14ac:dyDescent="0.2">
      <c r="A113" s="162" t="s">
        <v>198</v>
      </c>
      <c r="B113" s="61" t="s">
        <v>768</v>
      </c>
      <c r="C113" s="70">
        <f>VLOOKUP(A113,'Baseline spending'!$A$2:$C$138,2,FALSE)</f>
        <v>196475</v>
      </c>
      <c r="D113" s="71">
        <f>VLOOKUP(A113,'Baseline spending'!$A$2:$C$138,3,FALSE)</f>
        <v>2017</v>
      </c>
      <c r="E113" s="104">
        <f>C113*'CPI index'!$E$12/$AZ$1</f>
        <v>0.20735278322862266</v>
      </c>
      <c r="F113" s="140">
        <v>540542</v>
      </c>
      <c r="G113" s="99">
        <f t="shared" si="83"/>
        <v>420006</v>
      </c>
      <c r="H113" s="99">
        <f>VLOOKUP(A113,'Population data_UN'!$A$2:$BK$256,8,FALSE)*1000</f>
        <v>35579</v>
      </c>
      <c r="I113" s="99">
        <f>VLOOKUP($A113,'Population data_UN'!$A$2:$BK$256,10,FALSE)*1000</f>
        <v>120536</v>
      </c>
      <c r="J113" s="99">
        <f>VLOOKUP($A113,'Population data_UN'!$A$2:$BK$256,57,FALSE)*1000</f>
        <v>19420</v>
      </c>
      <c r="K113" s="8">
        <v>3.1E-2</v>
      </c>
      <c r="L113" s="8">
        <v>1.9E-2</v>
      </c>
      <c r="M113" s="8">
        <v>6.4000000000000001E-2</v>
      </c>
      <c r="N113" s="64">
        <f t="shared" si="95"/>
        <v>16756.802</v>
      </c>
      <c r="O113" s="64">
        <f t="shared" si="96"/>
        <v>10270.297999999999</v>
      </c>
      <c r="P113" s="64">
        <f t="shared" si="97"/>
        <v>34594.688000000002</v>
      </c>
      <c r="Q113" s="46">
        <f>VLOOKUP(A113,'Health workers'!$A$2:$M$138,13,FALSE)</f>
        <v>6517.5834150229502</v>
      </c>
      <c r="R113" s="141">
        <f t="shared" si="87"/>
        <v>1.5517834066710832E-2</v>
      </c>
      <c r="S113" s="66">
        <f>VLOOKUP(A113,'Economic cost per dose'!$A$3:$L$138,10,FALSE)*$AW$13</f>
        <v>13.991999999999999</v>
      </c>
      <c r="T113" s="66">
        <f t="shared" si="98"/>
        <v>19.308959999999999</v>
      </c>
      <c r="U113" s="7">
        <f>VLOOKUP(A113,'Economic cost per dose'!$A$3:$L$139,11,FALSE)*$AW$13*$AW$11</f>
        <v>7.8328799999999994</v>
      </c>
      <c r="V113" s="7">
        <f>VLOOKUP(A113,'Economic cost per dose'!$A$3:$L$139,12,FALSE)*$AW$13*$AW$11</f>
        <v>41.466239999999992</v>
      </c>
      <c r="X113" s="59">
        <f t="shared" si="99"/>
        <v>22.308959999999999</v>
      </c>
      <c r="Y113" s="59">
        <f t="shared" ref="Y113:Y133" si="114">(U113*$AW$11)+$AW$7</f>
        <v>13.809374399999998</v>
      </c>
      <c r="Z113" s="59">
        <f t="shared" ref="Z113:Z133" si="115">(V113*$AW$11)+$AW$7</f>
        <v>60.223411199999987</v>
      </c>
      <c r="AA113" s="59">
        <f t="shared" si="100"/>
        <v>32.90896</v>
      </c>
      <c r="AB113" s="59">
        <f t="shared" ref="AB113:AB133" si="116">(U113*$AW$11)+$AW$8</f>
        <v>24.409374399999997</v>
      </c>
      <c r="AC113" s="59">
        <f t="shared" ref="AC113:AC133" si="117">(V113*$AW$11)+$AW$8</f>
        <v>70.823411199999981</v>
      </c>
      <c r="AD113" s="59">
        <f t="shared" si="101"/>
        <v>0.42897378380330736</v>
      </c>
      <c r="AE113" s="60">
        <f t="shared" si="108"/>
        <v>0.85696156053311989</v>
      </c>
      <c r="AF113" s="60">
        <f t="shared" si="107"/>
        <v>0.52523450484287992</v>
      </c>
      <c r="AG113" s="60">
        <f t="shared" si="109"/>
        <v>1.7692109636812801</v>
      </c>
      <c r="AH113" s="67">
        <f t="shared" ref="AH113:AH133" si="118">(($G113*$AA113*$AW$6*$AW$4)+($G113*$AA113*$AW$6*$AW$5))/$AZ$1</f>
        <v>21.424039013328002</v>
      </c>
      <c r="AI113" s="67">
        <f t="shared" ref="AI113:AI133" si="119">(($G113*$AB113*$AW$6*$AW$4)+($G113*$AB113*$AW$6*$AW$5))/$AZ$1</f>
        <v>15.890729741581916</v>
      </c>
      <c r="AJ113" s="67">
        <f t="shared" ref="AJ113:AJ133" si="120">(($G113*$AC113*$AW$6*$AW$4)+($G113*$AC113*$AW$6*$AW$5))/$AZ$1</f>
        <v>46.106699348924153</v>
      </c>
      <c r="AK113" s="67">
        <f t="shared" si="110"/>
        <v>0.19186342998857145</v>
      </c>
      <c r="AL113" s="67">
        <f t="shared" si="111"/>
        <v>19.452410847613713</v>
      </c>
      <c r="AM113" s="67">
        <f t="shared" si="112"/>
        <v>2.5685803318805482</v>
      </c>
      <c r="AN113" s="67">
        <f t="shared" si="113"/>
        <v>11.201714505406901</v>
      </c>
      <c r="AO113" s="117">
        <f t="shared" si="102"/>
        <v>2.0688113133756696</v>
      </c>
      <c r="AP113" s="117">
        <f t="shared" si="103"/>
        <v>4.1328674117108557</v>
      </c>
      <c r="AQ113" s="117">
        <f t="shared" si="104"/>
        <v>103.32168529277142</v>
      </c>
      <c r="AR113" s="132">
        <f t="shared" si="105"/>
        <v>0.18238805428600224</v>
      </c>
      <c r="AS113" s="132">
        <f t="shared" si="106"/>
        <v>0.46892234716799996</v>
      </c>
      <c r="AT113" s="150" t="s">
        <v>767</v>
      </c>
      <c r="AU113" s="150"/>
    </row>
    <row r="114" spans="1:47" x14ac:dyDescent="0.2">
      <c r="A114" s="162" t="s">
        <v>201</v>
      </c>
      <c r="B114" s="61" t="s">
        <v>768</v>
      </c>
      <c r="C114" s="70">
        <f>VLOOKUP(A114,'Baseline spending'!$A$2:$C$138,2,FALSE)</f>
        <v>1577222</v>
      </c>
      <c r="D114" s="71">
        <f>VLOOKUP(A114,'Baseline spending'!$A$2:$C$138,3,FALSE)</f>
        <v>2018</v>
      </c>
      <c r="E114" s="104">
        <f>C114*'CPI index'!$E$13/$AZ$1</f>
        <v>1.624857675819471</v>
      </c>
      <c r="F114" s="140">
        <v>59000</v>
      </c>
      <c r="G114" s="99">
        <v>59000</v>
      </c>
      <c r="H114" s="99" t="e">
        <f>VLOOKUP(A114,'Population data_UN'!$A$2:$BK$256,8,FALSE)*1000</f>
        <v>#N/A</v>
      </c>
      <c r="I114" s="99" t="e">
        <f>VLOOKUP($A114,'Population data_UN'!$A$2:$BK$256,9,FALSE)*1000</f>
        <v>#N/A</v>
      </c>
      <c r="J114" s="99">
        <f>4.7%*G114</f>
        <v>2773</v>
      </c>
      <c r="K114" s="8">
        <v>4.7E-2</v>
      </c>
      <c r="L114" s="8"/>
      <c r="M114" s="8"/>
      <c r="N114" s="64">
        <f t="shared" si="95"/>
        <v>2773</v>
      </c>
      <c r="O114" s="64">
        <f t="shared" si="96"/>
        <v>0</v>
      </c>
      <c r="P114" s="64">
        <f t="shared" si="97"/>
        <v>0</v>
      </c>
      <c r="Q114" s="46">
        <f>VLOOKUP(A114,'Health workers'!$A$2:$M$138,13,FALSE)</f>
        <v>252.93689967896867</v>
      </c>
      <c r="R114" s="141">
        <f t="shared" si="87"/>
        <v>4.2870660962537064E-3</v>
      </c>
      <c r="S114" s="66">
        <f>VLOOKUP(A114,'Economic cost per dose'!$A$3:$L$138,10,FALSE)*$AW$13</f>
        <v>10.043999999999999</v>
      </c>
      <c r="T114" s="66">
        <f t="shared" si="98"/>
        <v>13.860719999999997</v>
      </c>
      <c r="U114" s="7">
        <f>VLOOKUP(A114,'Economic cost per dose'!$A$3:$L$139,11,FALSE)*$AW$13*$AW$11</f>
        <v>4.1399999999999997</v>
      </c>
      <c r="V114" s="7">
        <f>VLOOKUP(A114,'Economic cost per dose'!$A$3:$L$139,12,FALSE)*$AW$13*$AW$11</f>
        <v>35.074079999999995</v>
      </c>
      <c r="X114" s="59">
        <f t="shared" si="99"/>
        <v>16.860719999999997</v>
      </c>
      <c r="Y114" s="59">
        <f t="shared" si="114"/>
        <v>8.7131999999999987</v>
      </c>
      <c r="Z114" s="59">
        <f t="shared" si="115"/>
        <v>51.402230399999986</v>
      </c>
      <c r="AA114" s="59">
        <f t="shared" si="100"/>
        <v>27.460719999999995</v>
      </c>
      <c r="AB114" s="59">
        <f t="shared" si="116"/>
        <v>19.313199999999998</v>
      </c>
      <c r="AC114" s="59">
        <f t="shared" si="117"/>
        <v>62.002230399999988</v>
      </c>
      <c r="AD114" s="59">
        <f t="shared" si="101"/>
        <v>1.3891658759504495E-2</v>
      </c>
      <c r="AE114" s="60">
        <f t="shared" si="108"/>
        <v>0.15229715311999997</v>
      </c>
      <c r="AF114" s="60">
        <f t="shared" si="107"/>
        <v>0</v>
      </c>
      <c r="AG114" s="60">
        <f t="shared" si="109"/>
        <v>0</v>
      </c>
      <c r="AH114" s="67">
        <f t="shared" si="118"/>
        <v>2.5112828439999997</v>
      </c>
      <c r="AI114" s="67">
        <f t="shared" si="119"/>
        <v>1.7661921399999998</v>
      </c>
      <c r="AJ114" s="67">
        <f t="shared" si="120"/>
        <v>5.6701039700799996</v>
      </c>
      <c r="AK114" s="67">
        <f t="shared" si="110"/>
        <v>2.0705686762285711E-2</v>
      </c>
      <c r="AL114" s="67">
        <f t="shared" si="111"/>
        <v>2.2343199868571428</v>
      </c>
      <c r="AM114" s="67">
        <f t="shared" si="112"/>
        <v>0.22766346857142855</v>
      </c>
      <c r="AN114" s="67">
        <f t="shared" si="113"/>
        <v>1.3430668485942856</v>
      </c>
      <c r="AO114" s="117">
        <f t="shared" si="102"/>
        <v>8.5494618797910763E-3</v>
      </c>
      <c r="AP114" s="117">
        <f t="shared" si="103"/>
        <v>9.3729534214860591E-2</v>
      </c>
      <c r="AQ114" s="117">
        <f t="shared" si="104"/>
        <v>1.5455401918407865</v>
      </c>
      <c r="AR114" s="132">
        <f t="shared" si="105"/>
        <v>5.0809964407511222E-3</v>
      </c>
      <c r="AS114" s="132">
        <f t="shared" si="106"/>
        <v>5.5704023999999991E-2</v>
      </c>
      <c r="AT114" s="150" t="s">
        <v>768</v>
      </c>
      <c r="AU114" s="150"/>
    </row>
    <row r="115" spans="1:47" x14ac:dyDescent="0.2">
      <c r="A115" s="162" t="s">
        <v>207</v>
      </c>
      <c r="B115" s="61" t="s">
        <v>768</v>
      </c>
      <c r="C115" s="70">
        <f>VLOOKUP(A115,'Baseline spending'!$A$2:$C$138,2,FALSE)</f>
        <v>288062452</v>
      </c>
      <c r="D115" s="71">
        <f>VLOOKUP(A115,'Baseline spending'!$A$2:$C$138,3,FALSE)</f>
        <v>2017</v>
      </c>
      <c r="E115" s="104">
        <f>C115*'CPI index'!$E$12/$AZ$1</f>
        <v>304.01094880194188</v>
      </c>
      <c r="F115" s="140">
        <v>128932753</v>
      </c>
      <c r="G115" s="99">
        <f t="shared" si="83"/>
        <v>88880588</v>
      </c>
      <c r="H115" s="99">
        <f>VLOOKUP(A115,'Population data_UN'!$A$2:$BK$256,8,FALSE)*1000</f>
        <v>10958742</v>
      </c>
      <c r="I115" s="99">
        <f>VLOOKUP($A115,'Population data_UN'!$A$2:$BK$256,10,FALSE)*1000</f>
        <v>40052165</v>
      </c>
      <c r="J115" s="99">
        <f>VLOOKUP($A115,'Population data_UN'!$A$2:$BK$256,57,FALSE)*1000</f>
        <v>9822231</v>
      </c>
      <c r="K115" s="8">
        <v>4.4999999999999998E-2</v>
      </c>
      <c r="L115" s="8">
        <v>2.5000000000000001E-2</v>
      </c>
      <c r="M115" s="8">
        <v>9.5000000000000001E-2</v>
      </c>
      <c r="N115" s="64">
        <f t="shared" si="95"/>
        <v>5801973.8849999998</v>
      </c>
      <c r="O115" s="64">
        <f t="shared" si="96"/>
        <v>3223318.8250000002</v>
      </c>
      <c r="P115" s="64">
        <f t="shared" si="97"/>
        <v>12248611.535</v>
      </c>
      <c r="Q115" s="46">
        <f>VLOOKUP(A115,'Health workers'!$A$2:$M$138,13,FALSE)</f>
        <v>679956.70871474151</v>
      </c>
      <c r="R115" s="141">
        <f t="shared" si="87"/>
        <v>7.650227389525613E-3</v>
      </c>
      <c r="S115" s="66">
        <f>VLOOKUP(A115,'Economic cost per dose'!$A$3:$L$138,10,FALSE)*$AW$13</f>
        <v>3.024</v>
      </c>
      <c r="T115" s="66">
        <f t="shared" si="98"/>
        <v>4.1731199999999999</v>
      </c>
      <c r="U115" s="7">
        <f>VLOOKUP(A115,'Economic cost per dose'!$A$3:$L$139,11,FALSE)*$AW$13*$AW$11</f>
        <v>1.1923199999999998</v>
      </c>
      <c r="V115" s="7">
        <f>VLOOKUP(A115,'Economic cost per dose'!$A$3:$L$139,12,FALSE)*$AW$13*$AW$11</f>
        <v>10.81368</v>
      </c>
      <c r="X115" s="59">
        <f t="shared" si="99"/>
        <v>7.1731199999999999</v>
      </c>
      <c r="Y115" s="59">
        <f t="shared" si="114"/>
        <v>4.6454015999999996</v>
      </c>
      <c r="Z115" s="59">
        <f t="shared" si="115"/>
        <v>17.922878399999998</v>
      </c>
      <c r="AA115" s="59">
        <f t="shared" si="100"/>
        <v>17.773119999999999</v>
      </c>
      <c r="AB115" s="59">
        <f t="shared" si="116"/>
        <v>15.245401599999999</v>
      </c>
      <c r="AC115" s="59">
        <f t="shared" si="117"/>
        <v>28.522878399999996</v>
      </c>
      <c r="AD115" s="59">
        <f t="shared" si="101"/>
        <v>24.16990435758429</v>
      </c>
      <c r="AE115" s="60">
        <f t="shared" si="108"/>
        <v>142.17168205751037</v>
      </c>
      <c r="AF115" s="60">
        <f t="shared" si="107"/>
        <v>78.984267809727996</v>
      </c>
      <c r="AG115" s="60">
        <f t="shared" si="109"/>
        <v>300.14021767696636</v>
      </c>
      <c r="AH115" s="67">
        <f t="shared" si="118"/>
        <v>2448.5123021015679</v>
      </c>
      <c r="AI115" s="67">
        <f t="shared" si="119"/>
        <v>2100.2814006814183</v>
      </c>
      <c r="AJ115" s="67">
        <f t="shared" si="120"/>
        <v>3929.4518156489735</v>
      </c>
      <c r="AK115" s="67">
        <f t="shared" si="110"/>
        <v>31.201961293604572</v>
      </c>
      <c r="AL115" s="67">
        <f t="shared" si="111"/>
        <v>2031.2814275758535</v>
      </c>
      <c r="AM115" s="67">
        <f t="shared" si="112"/>
        <v>182.84952566897664</v>
      </c>
      <c r="AN115" s="67">
        <f t="shared" si="113"/>
        <v>705.46964423113525</v>
      </c>
      <c r="AO115" s="117">
        <f t="shared" si="102"/>
        <v>7.9503400955899736E-2</v>
      </c>
      <c r="AP115" s="117">
        <f t="shared" si="103"/>
        <v>0.46765316386724243</v>
      </c>
      <c r="AQ115" s="117">
        <f t="shared" si="104"/>
        <v>8.054026711046955</v>
      </c>
      <c r="AR115" s="132">
        <f t="shared" si="105"/>
        <v>4.1123781743067571</v>
      </c>
      <c r="AS115" s="132">
        <f t="shared" si="106"/>
        <v>35.09033805648</v>
      </c>
      <c r="AT115" s="150" t="s">
        <v>767</v>
      </c>
      <c r="AU115" s="150"/>
    </row>
    <row r="116" spans="1:47" x14ac:dyDescent="0.2">
      <c r="A116" s="162" t="s">
        <v>215</v>
      </c>
      <c r="B116" s="61" t="s">
        <v>768</v>
      </c>
      <c r="C116" s="147">
        <v>836000</v>
      </c>
      <c r="D116" s="148">
        <v>2018</v>
      </c>
      <c r="E116" s="104">
        <f>C116*'CPI index'!$E$12/$AZ$1</f>
        <v>0.88228490535248028</v>
      </c>
      <c r="F116" s="140">
        <v>628062</v>
      </c>
      <c r="G116" s="99">
        <f t="shared" si="83"/>
        <v>491365</v>
      </c>
      <c r="H116" s="99">
        <f>VLOOKUP(A116,'Population data_UN'!$A$2:$BK$256,8,FALSE)*1000</f>
        <v>36906</v>
      </c>
      <c r="I116" s="99">
        <f>VLOOKUP($A116,'Population data_UN'!$A$2:$BK$256,10,FALSE)*1000</f>
        <v>136697</v>
      </c>
      <c r="J116" s="99">
        <f>VLOOKUP($A116,'Population data_UN'!$A$2:$BK$256,57,FALSE)*1000</f>
        <v>99042</v>
      </c>
      <c r="K116" s="8">
        <v>7.0000000000000007E-2</v>
      </c>
      <c r="L116" s="8">
        <v>4.2000000000000003E-2</v>
      </c>
      <c r="M116" s="8">
        <v>0.14299999999999999</v>
      </c>
      <c r="N116" s="64">
        <f t="shared" si="95"/>
        <v>43964.340000000004</v>
      </c>
      <c r="O116" s="64">
        <f t="shared" si="96"/>
        <v>26378.604000000003</v>
      </c>
      <c r="P116" s="64">
        <f t="shared" si="97"/>
        <v>89812.865999999995</v>
      </c>
      <c r="Q116" s="46">
        <f>VLOOKUP(A116,'Health workers'!$A$2:$M$138,13,FALSE)</f>
        <v>4885.7587915533941</v>
      </c>
      <c r="R116" s="141">
        <f t="shared" si="87"/>
        <v>9.9432372911245088E-3</v>
      </c>
      <c r="S116" s="66">
        <f>VLOOKUP(A116,'Economic cost per dose'!$A$3:$L$138,10,FALSE)*$AW$13</f>
        <v>8.8079999999999998</v>
      </c>
      <c r="T116" s="66">
        <f t="shared" si="98"/>
        <v>12.15504</v>
      </c>
      <c r="U116" s="7">
        <f>VLOOKUP(A116,'Economic cost per dose'!$A$3:$L$139,11,FALSE)*$AW$13*$AW$11</f>
        <v>4.1565599999999989</v>
      </c>
      <c r="V116" s="7">
        <f>VLOOKUP(A116,'Economic cost per dose'!$A$3:$L$139,12,FALSE)*$AW$13*$AW$11</f>
        <v>29.079359999999998</v>
      </c>
      <c r="X116" s="59">
        <f t="shared" si="99"/>
        <v>15.15504</v>
      </c>
      <c r="Y116" s="59">
        <f t="shared" si="114"/>
        <v>8.7360527999999977</v>
      </c>
      <c r="Z116" s="59">
        <f t="shared" si="115"/>
        <v>43.12951679999999</v>
      </c>
      <c r="AA116" s="59">
        <f t="shared" si="100"/>
        <v>25.755040000000001</v>
      </c>
      <c r="AB116" s="59">
        <f t="shared" si="116"/>
        <v>19.336052799999997</v>
      </c>
      <c r="AC116" s="59">
        <f t="shared" si="117"/>
        <v>53.729516799999992</v>
      </c>
      <c r="AD116" s="59">
        <f t="shared" si="101"/>
        <v>0.25166582621361866</v>
      </c>
      <c r="AE116" s="60">
        <f t="shared" si="108"/>
        <v>1.7717175321440002</v>
      </c>
      <c r="AF116" s="60">
        <f t="shared" si="107"/>
        <v>1.0630305192864002</v>
      </c>
      <c r="AG116" s="60">
        <f t="shared" si="109"/>
        <v>3.6193658156655997</v>
      </c>
      <c r="AH116" s="67">
        <f t="shared" si="118"/>
        <v>19.615444105880002</v>
      </c>
      <c r="AI116" s="67">
        <f t="shared" si="119"/>
        <v>14.726642355311599</v>
      </c>
      <c r="AJ116" s="67">
        <f t="shared" si="120"/>
        <v>40.921246234769598</v>
      </c>
      <c r="AK116" s="67">
        <f t="shared" si="110"/>
        <v>0.66472213745828568</v>
      </c>
      <c r="AL116" s="67">
        <f t="shared" si="111"/>
        <v>17.308836405880005</v>
      </c>
      <c r="AM116" s="67">
        <f t="shared" si="112"/>
        <v>1.9010044015175998</v>
      </c>
      <c r="AN116" s="67">
        <f t="shared" si="113"/>
        <v>9.3851769385055999</v>
      </c>
      <c r="AO116" s="117">
        <f t="shared" si="102"/>
        <v>0.28524326403734179</v>
      </c>
      <c r="AP116" s="117">
        <f t="shared" si="103"/>
        <v>2.008101375639181</v>
      </c>
      <c r="AQ116" s="117">
        <f t="shared" si="104"/>
        <v>22.232550944576644</v>
      </c>
      <c r="AR116" s="132">
        <f t="shared" si="105"/>
        <v>8.6067526872004585E-2</v>
      </c>
      <c r="AS116" s="132">
        <f t="shared" si="106"/>
        <v>0.77447581344000005</v>
      </c>
      <c r="AT116" s="150" t="s">
        <v>767</v>
      </c>
      <c r="AU116" s="150"/>
    </row>
    <row r="117" spans="1:47" x14ac:dyDescent="0.2">
      <c r="A117" s="162" t="s">
        <v>222</v>
      </c>
      <c r="B117" s="61" t="s">
        <v>768</v>
      </c>
      <c r="C117" s="70">
        <f>VLOOKUP(A117,'Baseline spending'!$A$2:$C$138,2,FALSE)</f>
        <v>3737566.7366855</v>
      </c>
      <c r="D117" s="71">
        <f>VLOOKUP(A117,'Baseline spending'!$A$2:$C$138,3,FALSE)</f>
        <v>2019</v>
      </c>
      <c r="E117" s="104">
        <f>C117*'CPI index'!$E$14/$AZ$1</f>
        <v>3.7819221718157867</v>
      </c>
      <c r="F117" s="140">
        <v>2540916</v>
      </c>
      <c r="G117" s="99">
        <f t="shared" si="83"/>
        <v>1456261</v>
      </c>
      <c r="H117" s="99">
        <f>VLOOKUP(A117,'Population data_UN'!$A$2:$BK$256,8,FALSE)*1000</f>
        <v>336078</v>
      </c>
      <c r="I117" s="99">
        <f>VLOOKUP($A117,'Population data_UN'!$A$2:$BK$256,10,FALSE)*1000</f>
        <v>1084655</v>
      </c>
      <c r="J117" s="99">
        <f>VLOOKUP($A117,'Population data_UN'!$A$2:$BK$256,57,FALSE)*1000</f>
        <v>91118</v>
      </c>
      <c r="K117" s="8">
        <v>3.9E-2</v>
      </c>
      <c r="L117" s="8">
        <v>2.3E-2</v>
      </c>
      <c r="M117" s="8">
        <v>7.9000000000000001E-2</v>
      </c>
      <c r="N117" s="64">
        <f t="shared" si="95"/>
        <v>99095.724000000002</v>
      </c>
      <c r="O117" s="64">
        <f t="shared" si="96"/>
        <v>58441.067999999999</v>
      </c>
      <c r="P117" s="64">
        <f t="shared" si="97"/>
        <v>200732.364</v>
      </c>
      <c r="Q117" s="46">
        <f>VLOOKUP(A117,'Health workers'!$A$2:$M$138,13,FALSE)</f>
        <v>5978.4521265617614</v>
      </c>
      <c r="R117" s="141">
        <f t="shared" si="87"/>
        <v>4.1053438405352898E-3</v>
      </c>
      <c r="S117" s="66">
        <f>VLOOKUP(A117,'Economic cost per dose'!$A$3:$L$138,10,FALSE)*$AW$13</f>
        <v>6.1440000000000001</v>
      </c>
      <c r="T117" s="66">
        <f t="shared" si="98"/>
        <v>8.4787199999999991</v>
      </c>
      <c r="U117" s="7">
        <f>VLOOKUP(A117,'Economic cost per dose'!$A$3:$L$139,11,FALSE)*$AW$13*$AW$11</f>
        <v>3.5107199999999996</v>
      </c>
      <c r="V117" s="7">
        <f>VLOOKUP(A117,'Economic cost per dose'!$A$3:$L$139,12,FALSE)*$AW$13*$AW$11</f>
        <v>17.818559999999998</v>
      </c>
      <c r="X117" s="59">
        <f t="shared" si="99"/>
        <v>11.478719999999999</v>
      </c>
      <c r="Y117" s="59">
        <f t="shared" si="114"/>
        <v>7.8447935999999991</v>
      </c>
      <c r="Z117" s="59">
        <f t="shared" si="115"/>
        <v>27.589612799999994</v>
      </c>
      <c r="AA117" s="59">
        <f t="shared" si="100"/>
        <v>22.078719999999997</v>
      </c>
      <c r="AB117" s="59">
        <f t="shared" si="116"/>
        <v>18.444793599999997</v>
      </c>
      <c r="AC117" s="59">
        <f t="shared" si="117"/>
        <v>38.189612799999992</v>
      </c>
      <c r="AD117" s="59">
        <f t="shared" si="101"/>
        <v>0.26399314107152339</v>
      </c>
      <c r="AE117" s="60">
        <f t="shared" si="108"/>
        <v>2.5078855515417597</v>
      </c>
      <c r="AF117" s="60">
        <f t="shared" si="107"/>
        <v>1.4790094278323196</v>
      </c>
      <c r="AG117" s="60">
        <f t="shared" si="109"/>
        <v>5.0800758608153593</v>
      </c>
      <c r="AH117" s="67">
        <f t="shared" si="118"/>
        <v>49.836187242175995</v>
      </c>
      <c r="AI117" s="67">
        <f t="shared" si="119"/>
        <v>41.633672037730875</v>
      </c>
      <c r="AJ117" s="67">
        <f t="shared" si="120"/>
        <v>86.201767774898229</v>
      </c>
      <c r="AK117" s="67">
        <f t="shared" si="110"/>
        <v>0.46319226111085715</v>
      </c>
      <c r="AL117" s="67">
        <f t="shared" si="111"/>
        <v>43.000082033604571</v>
      </c>
      <c r="AM117" s="67">
        <f t="shared" si="112"/>
        <v>5.0592296593516792</v>
      </c>
      <c r="AN117" s="67">
        <f t="shared" si="113"/>
        <v>17.792971298542351</v>
      </c>
      <c r="AO117" s="117">
        <f t="shared" si="102"/>
        <v>6.9803959224463433E-2</v>
      </c>
      <c r="AP117" s="117">
        <f t="shared" si="103"/>
        <v>0.66312457993752605</v>
      </c>
      <c r="AQ117" s="117">
        <f t="shared" si="104"/>
        <v>13.177475626963659</v>
      </c>
      <c r="AR117" s="132">
        <f t="shared" si="105"/>
        <v>7.3463219731190924E-2</v>
      </c>
      <c r="AS117" s="132">
        <f t="shared" si="106"/>
        <v>1.217688256512</v>
      </c>
      <c r="AT117" s="150" t="s">
        <v>767</v>
      </c>
      <c r="AU117" s="150"/>
    </row>
    <row r="118" spans="1:47" x14ac:dyDescent="0.2">
      <c r="A118" s="162" t="s">
        <v>682</v>
      </c>
      <c r="B118" s="61" t="s">
        <v>768</v>
      </c>
      <c r="C118" s="70">
        <f>VLOOKUP(A118,'Baseline spending'!$A$2:$C$138,2,FALSE)</f>
        <v>5935940.7243942702</v>
      </c>
      <c r="D118" s="71">
        <f>VLOOKUP(A118,'Baseline spending'!$A$2:$C$138,3,FALSE)</f>
        <v>2013</v>
      </c>
      <c r="E118" s="104">
        <f>C118*'CPI index'!$E$8/$AZ$1</f>
        <v>6.5916647361284619</v>
      </c>
      <c r="F118" s="140">
        <v>2083380</v>
      </c>
      <c r="G118" s="99">
        <f t="shared" si="83"/>
        <v>1671848</v>
      </c>
      <c r="H118" s="99">
        <f>VLOOKUP(A118,'Population data_UN'!$A$2:$BK$256,8,FALSE)*1000</f>
        <v>111883</v>
      </c>
      <c r="I118" s="99">
        <f>VLOOKUP($A118,'Population data_UN'!$A$2:$BK$256,10,FALSE)*1000</f>
        <v>411532</v>
      </c>
      <c r="J118" s="99">
        <f>VLOOKUP($A118,'Population data_UN'!$A$2:$BK$256,57,FALSE)*1000</f>
        <v>301619</v>
      </c>
      <c r="K118" s="8">
        <v>7.0999999999999994E-2</v>
      </c>
      <c r="L118" s="8">
        <v>4.2000000000000003E-2</v>
      </c>
      <c r="M118" s="8">
        <v>0.14499999999999999</v>
      </c>
      <c r="N118" s="64">
        <f t="shared" si="95"/>
        <v>147919.97999999998</v>
      </c>
      <c r="O118" s="64">
        <f t="shared" si="96"/>
        <v>87501.96</v>
      </c>
      <c r="P118" s="64">
        <f t="shared" si="97"/>
        <v>302090.09999999998</v>
      </c>
      <c r="Q118" s="46">
        <f>VLOOKUP(A118,'Health workers'!$A$2:$M$138,13,FALSE)</f>
        <v>15713.89365</v>
      </c>
      <c r="R118" s="141">
        <f t="shared" si="87"/>
        <v>9.3991162175030268E-3</v>
      </c>
      <c r="S118" s="66">
        <f>VLOOKUP(A118,'Economic cost per dose'!$A$3:$L$138,10,FALSE)*$AW$13</f>
        <v>6.7320000000000002</v>
      </c>
      <c r="T118" s="66">
        <f t="shared" si="98"/>
        <v>9.2901600000000002</v>
      </c>
      <c r="U118" s="7">
        <f>VLOOKUP(A118,'Economic cost per dose'!$A$3:$L$139,11,FALSE)*$AW$13*$AW$11</f>
        <v>4.0571999999999999</v>
      </c>
      <c r="V118" s="7">
        <f>VLOOKUP(A118,'Economic cost per dose'!$A$3:$L$139,12,FALSE)*$AW$13*$AW$11</f>
        <v>18.795599999999997</v>
      </c>
      <c r="X118" s="59">
        <f t="shared" si="99"/>
        <v>12.29016</v>
      </c>
      <c r="Y118" s="59">
        <f t="shared" si="114"/>
        <v>8.5989359999999984</v>
      </c>
      <c r="Z118" s="59">
        <f t="shared" si="115"/>
        <v>28.937927999999992</v>
      </c>
      <c r="AA118" s="59">
        <f t="shared" si="100"/>
        <v>22.890160000000002</v>
      </c>
      <c r="AB118" s="59">
        <f t="shared" si="116"/>
        <v>19.198936</v>
      </c>
      <c r="AC118" s="59">
        <f t="shared" si="117"/>
        <v>39.537927999999994</v>
      </c>
      <c r="AD118" s="59">
        <f t="shared" si="101"/>
        <v>0.71938707974296812</v>
      </c>
      <c r="AE118" s="60">
        <f t="shared" si="108"/>
        <v>5.4341792866265592</v>
      </c>
      <c r="AF118" s="60">
        <f t="shared" si="107"/>
        <v>3.2145849301171205</v>
      </c>
      <c r="AG118" s="60">
        <f t="shared" si="109"/>
        <v>11.0979717825472</v>
      </c>
      <c r="AH118" s="67">
        <f t="shared" si="118"/>
        <v>59.316745734304014</v>
      </c>
      <c r="AI118" s="67">
        <f t="shared" si="119"/>
        <v>49.751439268278396</v>
      </c>
      <c r="AJ118" s="67">
        <f t="shared" si="120"/>
        <v>102.4571790689632</v>
      </c>
      <c r="AK118" s="67">
        <f t="shared" si="110"/>
        <v>1.641647412003429</v>
      </c>
      <c r="AL118" s="67">
        <f t="shared" si="111"/>
        <v>51.468613551446865</v>
      </c>
      <c r="AM118" s="67">
        <f t="shared" si="112"/>
        <v>6.3665647509366847</v>
      </c>
      <c r="AN118" s="67">
        <f t="shared" si="113"/>
        <v>21.42534755113234</v>
      </c>
      <c r="AO118" s="117">
        <f t="shared" si="102"/>
        <v>0.1091358721265141</v>
      </c>
      <c r="AP118" s="117">
        <f t="shared" si="103"/>
        <v>0.82440165029058521</v>
      </c>
      <c r="AQ118" s="117">
        <f t="shared" si="104"/>
        <v>8.9987504081014631</v>
      </c>
      <c r="AR118" s="132">
        <f t="shared" si="105"/>
        <v>0.21157186410360002</v>
      </c>
      <c r="AS118" s="132">
        <f t="shared" si="106"/>
        <v>1.9915946107199998</v>
      </c>
      <c r="AT118" s="150" t="s">
        <v>767</v>
      </c>
      <c r="AU118" s="150"/>
    </row>
    <row r="119" spans="1:47" x14ac:dyDescent="0.2">
      <c r="A119" s="162" t="s">
        <v>239</v>
      </c>
      <c r="B119" s="61" t="s">
        <v>768</v>
      </c>
      <c r="C119" s="70">
        <f>VLOOKUP(A119,'Baseline spending'!$A$2:$C$138,2,FALSE)</f>
        <v>15671190</v>
      </c>
      <c r="D119" s="71">
        <f>VLOOKUP(A119,'Baseline spending'!$A$2:$C$138,3,FALSE)</f>
        <v>2019</v>
      </c>
      <c r="E119" s="104">
        <f>C119*'CPI index'!$E$14/$AZ$1</f>
        <v>15.85716726821483</v>
      </c>
      <c r="F119" s="140">
        <v>7132530</v>
      </c>
      <c r="G119" s="99">
        <f t="shared" si="83"/>
        <v>4677178</v>
      </c>
      <c r="H119" s="99">
        <f>VLOOKUP(A119,'Population data_UN'!$A$2:$BK$256,8,FALSE)*1000</f>
        <v>701092</v>
      </c>
      <c r="I119" s="99">
        <f>VLOOKUP($A119,'Population data_UN'!$A$2:$BK$256,10,FALSE)*1000</f>
        <v>2455352</v>
      </c>
      <c r="J119" s="99">
        <f>VLOOKUP($A119,'Population data_UN'!$A$2:$BK$256,57,FALSE)*1000</f>
        <v>485794</v>
      </c>
      <c r="K119" s="8">
        <v>3.3000000000000002E-2</v>
      </c>
      <c r="L119" s="8">
        <v>0.02</v>
      </c>
      <c r="M119" s="8">
        <v>7.0000000000000007E-2</v>
      </c>
      <c r="N119" s="64">
        <f t="shared" si="95"/>
        <v>235373.49000000002</v>
      </c>
      <c r="O119" s="64">
        <f t="shared" si="96"/>
        <v>142650.6</v>
      </c>
      <c r="P119" s="64">
        <f t="shared" si="97"/>
        <v>499277.10000000003</v>
      </c>
      <c r="Q119" s="46">
        <f>VLOOKUP(A119,'Health workers'!$A$2:$M$138,13,FALSE)</f>
        <v>14934.689466138589</v>
      </c>
      <c r="R119" s="141">
        <f t="shared" si="87"/>
        <v>3.1930983738781352E-3</v>
      </c>
      <c r="S119" s="66">
        <f>VLOOKUP(A119,'Economic cost per dose'!$A$3:$L$138,10,FALSE)*$AW$13</f>
        <v>4.7279999999999998</v>
      </c>
      <c r="T119" s="66">
        <f t="shared" si="98"/>
        <v>6.5246399999999989</v>
      </c>
      <c r="U119" s="7">
        <f>VLOOKUP(A119,'Economic cost per dose'!$A$3:$L$139,11,FALSE)*$AW$13*$AW$11</f>
        <v>2.5833599999999994</v>
      </c>
      <c r="V119" s="7">
        <f>VLOOKUP(A119,'Economic cost per dose'!$A$3:$L$139,12,FALSE)*$AW$13*$AW$11</f>
        <v>13.993199999999998</v>
      </c>
      <c r="X119" s="59">
        <f t="shared" si="99"/>
        <v>9.524639999999998</v>
      </c>
      <c r="Y119" s="59">
        <f t="shared" si="114"/>
        <v>6.5650367999999988</v>
      </c>
      <c r="Z119" s="59">
        <f t="shared" si="115"/>
        <v>22.310615999999996</v>
      </c>
      <c r="AA119" s="59">
        <f t="shared" si="100"/>
        <v>20.124639999999999</v>
      </c>
      <c r="AB119" s="59">
        <f t="shared" si="116"/>
        <v>17.165036799999999</v>
      </c>
      <c r="AC119" s="59">
        <f t="shared" si="117"/>
        <v>32.910615999999997</v>
      </c>
      <c r="AD119" s="59">
        <f t="shared" si="101"/>
        <v>0.60111049803566252</v>
      </c>
      <c r="AE119" s="60">
        <f t="shared" si="108"/>
        <v>6.2123505487507202</v>
      </c>
      <c r="AF119" s="60">
        <f t="shared" si="107"/>
        <v>3.7650609386367999</v>
      </c>
      <c r="AG119" s="60">
        <f t="shared" si="109"/>
        <v>13.177713285228799</v>
      </c>
      <c r="AH119" s="67">
        <f t="shared" si="118"/>
        <v>145.89611137217599</v>
      </c>
      <c r="AI119" s="67">
        <f t="shared" si="119"/>
        <v>124.44009535973311</v>
      </c>
      <c r="AJ119" s="67">
        <f t="shared" si="120"/>
        <v>238.58965413855441</v>
      </c>
      <c r="AK119" s="67">
        <f t="shared" si="110"/>
        <v>2.0491057412708571</v>
      </c>
      <c r="AL119" s="67">
        <f t="shared" si="111"/>
        <v>123.94010150360458</v>
      </c>
      <c r="AM119" s="67">
        <f t="shared" si="112"/>
        <v>13.598303091352317</v>
      </c>
      <c r="AN119" s="67">
        <f t="shared" si="113"/>
        <v>46.212462742444103</v>
      </c>
      <c r="AO119" s="117">
        <f t="shared" si="102"/>
        <v>3.7907810888806646E-2</v>
      </c>
      <c r="AP119" s="117">
        <f t="shared" si="103"/>
        <v>0.39176925132165141</v>
      </c>
      <c r="AQ119" s="117">
        <f t="shared" si="104"/>
        <v>9.2006415083115094</v>
      </c>
      <c r="AR119" s="132">
        <f t="shared" si="105"/>
        <v>0.14122242359180651</v>
      </c>
      <c r="AS119" s="132">
        <f t="shared" si="106"/>
        <v>2.22569172144</v>
      </c>
      <c r="AT119" s="150" t="s">
        <v>767</v>
      </c>
      <c r="AU119" s="150"/>
    </row>
    <row r="120" spans="1:47" x14ac:dyDescent="0.2">
      <c r="A120" s="162" t="s">
        <v>241</v>
      </c>
      <c r="B120" s="61" t="s">
        <v>768</v>
      </c>
      <c r="C120" s="70">
        <f>VLOOKUP(A120,'Baseline spending'!$A$2:$C$138,2,FALSE)</f>
        <v>235932547</v>
      </c>
      <c r="D120" s="71">
        <f>VLOOKUP(A120,'Baseline spending'!$A$2:$C$138,3,FALSE)</f>
        <v>2018</v>
      </c>
      <c r="E120" s="90">
        <f>C120*'CPI index'!$E$13/$AZ$1</f>
        <v>243.05824415877291</v>
      </c>
      <c r="F120" s="140">
        <v>32971845.999999996</v>
      </c>
      <c r="G120" s="99">
        <f t="shared" si="83"/>
        <v>23363836.999999996</v>
      </c>
      <c r="H120" s="99">
        <f>VLOOKUP(A120,'Population data_UN'!$A$2:$BK$256,8,FALSE)*1000</f>
        <v>2833265</v>
      </c>
      <c r="I120" s="99">
        <f>VLOOKUP($A120,'Population data_UN'!$A$2:$BK$256,10,FALSE)*1000</f>
        <v>9608009</v>
      </c>
      <c r="J120" s="99">
        <f>VLOOKUP($A120,'Population data_UN'!$A$2:$BK$256,57,FALSE)*1000</f>
        <v>2876880</v>
      </c>
      <c r="K120" s="8">
        <v>3.2000000000000001E-2</v>
      </c>
      <c r="L120" s="8">
        <v>1.9E-2</v>
      </c>
      <c r="M120" s="8">
        <v>7.0999999999999994E-2</v>
      </c>
      <c r="N120" s="64">
        <f t="shared" si="95"/>
        <v>1055099.0719999999</v>
      </c>
      <c r="O120" s="64">
        <f t="shared" si="96"/>
        <v>626465.07399999991</v>
      </c>
      <c r="P120" s="64">
        <f t="shared" si="97"/>
        <v>2341001.0659999996</v>
      </c>
      <c r="Q120" s="46">
        <f>VLOOKUP(A120,'Health workers'!$A$2:$M$138,13,FALSE)</f>
        <v>128818.39665583547</v>
      </c>
      <c r="R120" s="141">
        <f t="shared" si="87"/>
        <v>5.5135805242878342E-3</v>
      </c>
      <c r="S120" s="66">
        <f>VLOOKUP(A120,'Economic cost per dose'!$A$3:$L$138,10,FALSE)*$AW$13</f>
        <v>3.2039999999999997</v>
      </c>
      <c r="T120" s="66">
        <f t="shared" si="98"/>
        <v>4.4215199999999992</v>
      </c>
      <c r="U120" s="7">
        <f>VLOOKUP(A120,'Economic cost per dose'!$A$3:$L$139,11,FALSE)*$AW$13*$AW$11</f>
        <v>1.44072</v>
      </c>
      <c r="V120" s="7">
        <f>VLOOKUP(A120,'Economic cost per dose'!$A$3:$L$139,12,FALSE)*$AW$13*$AW$11</f>
        <v>10.648079999999998</v>
      </c>
      <c r="X120" s="59">
        <f t="shared" si="99"/>
        <v>7.4215199999999992</v>
      </c>
      <c r="Y120" s="59">
        <f t="shared" si="114"/>
        <v>4.9881935999999998</v>
      </c>
      <c r="Z120" s="59">
        <f t="shared" si="115"/>
        <v>17.694350399999998</v>
      </c>
      <c r="AA120" s="59">
        <f t="shared" si="100"/>
        <v>18.021519999999999</v>
      </c>
      <c r="AB120" s="59">
        <f t="shared" si="116"/>
        <v>15.5881936</v>
      </c>
      <c r="AC120" s="59">
        <f t="shared" si="117"/>
        <v>28.294350399999999</v>
      </c>
      <c r="AD120" s="59">
        <f t="shared" si="101"/>
        <v>4.6430066234021439</v>
      </c>
      <c r="AE120" s="60">
        <f t="shared" si="108"/>
        <v>26.947318769423354</v>
      </c>
      <c r="AF120" s="60">
        <f t="shared" si="107"/>
        <v>15.999970519345116</v>
      </c>
      <c r="AG120" s="60">
        <f t="shared" si="109"/>
        <v>59.789363519658068</v>
      </c>
      <c r="AH120" s="67">
        <f t="shared" si="118"/>
        <v>652.63037644697192</v>
      </c>
      <c r="AI120" s="67">
        <f t="shared" si="119"/>
        <v>564.51002231200698</v>
      </c>
      <c r="AJ120" s="67">
        <f t="shared" si="120"/>
        <v>1024.6501156880513</v>
      </c>
      <c r="AK120" s="67">
        <f t="shared" si="110"/>
        <v>9.4553642312228572</v>
      </c>
      <c r="AL120" s="67">
        <f t="shared" si="111"/>
        <v>542.95385018697186</v>
      </c>
      <c r="AM120" s="67">
        <f t="shared" si="112"/>
        <v>51.61205154343056</v>
      </c>
      <c r="AN120" s="67">
        <f t="shared" si="113"/>
        <v>183.08064965087181</v>
      </c>
      <c r="AO120" s="117">
        <f t="shared" si="102"/>
        <v>1.9102444516834381E-2</v>
      </c>
      <c r="AP120" s="117">
        <f t="shared" si="103"/>
        <v>0.110867742267654</v>
      </c>
      <c r="AQ120" s="117">
        <f t="shared" si="104"/>
        <v>2.6850781330447457</v>
      </c>
      <c r="AR120" s="132">
        <f t="shared" si="105"/>
        <v>0.82546828577059372</v>
      </c>
      <c r="AS120" s="132">
        <f t="shared" si="106"/>
        <v>6.761074853375999</v>
      </c>
      <c r="AT120" s="150" t="s">
        <v>768</v>
      </c>
      <c r="AU120" s="150"/>
    </row>
    <row r="121" spans="1:47" x14ac:dyDescent="0.2">
      <c r="A121" s="162" t="s">
        <v>247</v>
      </c>
      <c r="B121" s="61" t="s">
        <v>768</v>
      </c>
      <c r="C121" s="72">
        <f>VLOOKUP(A121,'Baseline spending'!$A$2:$C$138,2,FALSE)</f>
        <v>0</v>
      </c>
      <c r="D121" s="73">
        <f>VLOOKUP(A121,'Baseline spending'!$A$2:$C$138,3,FALSE)</f>
        <v>0</v>
      </c>
      <c r="E121" s="98"/>
      <c r="F121" s="140">
        <v>145934460</v>
      </c>
      <c r="G121" s="99">
        <f t="shared" si="83"/>
        <v>114761155</v>
      </c>
      <c r="H121" s="99">
        <f>VLOOKUP(A121,'Population data_UN'!$A$2:$BK$256,8,FALSE)*1000</f>
        <v>9271691</v>
      </c>
      <c r="I121" s="99">
        <f>VLOOKUP($A121,'Population data_UN'!$A$2:$BK$256,10,FALSE)*1000</f>
        <v>31173305</v>
      </c>
      <c r="J121" s="99">
        <f>VLOOKUP($A121,'Population data_UN'!$A$2:$BK$256,57,FALSE)*1000</f>
        <v>22632870</v>
      </c>
      <c r="K121" s="8">
        <v>7.1999999999999995E-2</v>
      </c>
      <c r="L121" s="8">
        <v>4.2000000000000003E-2</v>
      </c>
      <c r="M121" s="8">
        <v>0.151</v>
      </c>
      <c r="N121" s="64">
        <f t="shared" si="95"/>
        <v>10507281.119999999</v>
      </c>
      <c r="O121" s="64">
        <f t="shared" si="96"/>
        <v>6129247.3200000003</v>
      </c>
      <c r="P121" s="64">
        <f t="shared" si="97"/>
        <v>22036103.460000001</v>
      </c>
      <c r="Q121" s="46">
        <f>VLOOKUP(A121,'Health workers'!$A$2:$M$138,13,FALSE)</f>
        <v>2019932.871991836</v>
      </c>
      <c r="R121" s="141">
        <f t="shared" si="87"/>
        <v>1.760118981019175E-2</v>
      </c>
      <c r="S121" s="66">
        <f>VLOOKUP(A121,'Economic cost per dose'!$A$3:$L$138,10,FALSE)*$AW$13</f>
        <v>4.2240000000000002</v>
      </c>
      <c r="T121" s="66">
        <f t="shared" si="98"/>
        <v>5.8291199999999996</v>
      </c>
      <c r="U121" s="7">
        <f>VLOOKUP(A121,'Economic cost per dose'!$A$3:$L$139,11,FALSE)*$AW$13*$AW$11</f>
        <v>1.4903999999999999</v>
      </c>
      <c r="V121" s="7">
        <f>VLOOKUP(A121,'Economic cost per dose'!$A$3:$L$139,12,FALSE)*$AW$13*$AW$11</f>
        <v>15.467039999999999</v>
      </c>
      <c r="X121" s="59">
        <f t="shared" si="99"/>
        <v>8.8291199999999996</v>
      </c>
      <c r="Y121" s="59">
        <f t="shared" si="114"/>
        <v>5.0567519999999995</v>
      </c>
      <c r="Z121" s="59">
        <f t="shared" si="115"/>
        <v>24.344515199999996</v>
      </c>
      <c r="AA121" s="59">
        <f t="shared" si="100"/>
        <v>19.429119999999998</v>
      </c>
      <c r="AB121" s="59">
        <f t="shared" si="116"/>
        <v>15.656751999999999</v>
      </c>
      <c r="AC121" s="59">
        <f t="shared" si="117"/>
        <v>34.944515199999998</v>
      </c>
      <c r="AD121" s="59">
        <f t="shared" si="101"/>
        <v>78.491036323748034</v>
      </c>
      <c r="AE121" s="60">
        <f t="shared" si="108"/>
        <v>321.07798826403831</v>
      </c>
      <c r="AF121" s="60">
        <f t="shared" si="107"/>
        <v>187.29549315402241</v>
      </c>
      <c r="AG121" s="60">
        <f t="shared" si="109"/>
        <v>673.37189205374716</v>
      </c>
      <c r="AH121" s="67">
        <f t="shared" si="118"/>
        <v>3456.0477903420797</v>
      </c>
      <c r="AI121" s="67">
        <f t="shared" si="119"/>
        <v>2785.0197617562681</v>
      </c>
      <c r="AJ121" s="67">
        <f t="shared" si="120"/>
        <v>6215.9230341639368</v>
      </c>
      <c r="AK121" s="67">
        <f t="shared" si="110"/>
        <v>88.495401148662864</v>
      </c>
      <c r="AL121" s="67">
        <f t="shared" si="111"/>
        <v>2917.3261398706513</v>
      </c>
      <c r="AM121" s="67">
        <f t="shared" si="112"/>
        <v>256.99828145893372</v>
      </c>
      <c r="AN121" s="67">
        <f t="shared" si="113"/>
        <v>1237.2563592896963</v>
      </c>
      <c r="AO121" s="117" t="e">
        <f t="shared" si="102"/>
        <v>#DIV/0!</v>
      </c>
      <c r="AP121" s="117" t="e">
        <f t="shared" si="103"/>
        <v>#DIV/0!</v>
      </c>
      <c r="AQ121" s="117" t="e">
        <f t="shared" si="104"/>
        <v>#DIV/0!</v>
      </c>
      <c r="AR121" s="132">
        <f t="shared" si="105"/>
        <v>17.064392902587031</v>
      </c>
      <c r="AS121" s="132">
        <f t="shared" si="106"/>
        <v>88.765510901759995</v>
      </c>
      <c r="AT121" s="150"/>
      <c r="AU121" s="150"/>
    </row>
    <row r="122" spans="1:47" x14ac:dyDescent="0.2">
      <c r="A122" s="162" t="s">
        <v>636</v>
      </c>
      <c r="B122" s="61" t="s">
        <v>768</v>
      </c>
      <c r="C122" s="70">
        <f>VLOOKUP(A122,'Baseline spending'!$A$2:$C$138,2,FALSE)</f>
        <v>159995.32999999999</v>
      </c>
      <c r="D122" s="71">
        <f>VLOOKUP(A122,'Baseline spending'!$A$2:$C$138,3,FALSE)</f>
        <v>2018</v>
      </c>
      <c r="E122" s="104">
        <f>C122*'CPI index'!$E$13/$AZ$1</f>
        <v>0.1648275512551621</v>
      </c>
      <c r="F122" s="140">
        <v>183629</v>
      </c>
      <c r="G122" s="99">
        <f t="shared" si="83"/>
        <v>143083</v>
      </c>
      <c r="H122" s="99">
        <f>VLOOKUP(A122,'Population data_UN'!$A$2:$BK$256,8,FALSE)*1000</f>
        <v>10826</v>
      </c>
      <c r="I122" s="99">
        <f>VLOOKUP($A122,'Population data_UN'!$A$2:$BK$256,10,FALSE)*1000</f>
        <v>40546</v>
      </c>
      <c r="J122" s="99">
        <f>VLOOKUP($A122,'Population data_UN'!$A$2:$BK$256,57,FALSE)*1000</f>
        <v>18910</v>
      </c>
      <c r="K122" s="8">
        <v>0.05</v>
      </c>
      <c r="L122" s="8">
        <v>0.03</v>
      </c>
      <c r="M122" s="8">
        <v>0.10199999999999999</v>
      </c>
      <c r="N122" s="64">
        <f t="shared" si="95"/>
        <v>9181.4500000000007</v>
      </c>
      <c r="O122" s="64">
        <f t="shared" si="96"/>
        <v>5508.87</v>
      </c>
      <c r="P122" s="64">
        <f t="shared" si="97"/>
        <v>18730.157999999999</v>
      </c>
      <c r="Q122" s="46">
        <f>VLOOKUP(A122,'Health workers'!$A$2:$M$138,13,FALSE)</f>
        <v>1122.6432646506271</v>
      </c>
      <c r="R122" s="141">
        <f t="shared" si="87"/>
        <v>7.8460981713454926E-3</v>
      </c>
      <c r="S122" s="66">
        <f>VLOOKUP(A122,'Economic cost per dose'!$A$3:$L$138,10,FALSE)*$AW$13</f>
        <v>15.899999999999999</v>
      </c>
      <c r="T122" s="66">
        <f t="shared" si="98"/>
        <v>21.941999999999997</v>
      </c>
      <c r="U122" s="7">
        <f>VLOOKUP(A122,'Economic cost per dose'!$A$3:$L$139,11,FALSE)*$AW$13*$AW$11</f>
        <v>8.0315999999999992</v>
      </c>
      <c r="V122" s="7">
        <f>VLOOKUP(A122,'Economic cost per dose'!$A$3:$L$139,12,FALSE)*$AW$13*$AW$11</f>
        <v>50.458319999999993</v>
      </c>
      <c r="X122" s="59">
        <f t="shared" si="99"/>
        <v>24.941999999999997</v>
      </c>
      <c r="Y122" s="59">
        <f t="shared" si="114"/>
        <v>14.083607999999998</v>
      </c>
      <c r="Z122" s="59">
        <f t="shared" si="115"/>
        <v>72.632481599999991</v>
      </c>
      <c r="AA122" s="59">
        <f t="shared" si="100"/>
        <v>35.541999999999994</v>
      </c>
      <c r="AB122" s="59">
        <f t="shared" si="116"/>
        <v>24.683608</v>
      </c>
      <c r="AC122" s="59">
        <f t="shared" si="117"/>
        <v>83.232481599999986</v>
      </c>
      <c r="AD122" s="59">
        <f t="shared" si="101"/>
        <v>7.9801973824425165E-2</v>
      </c>
      <c r="AE122" s="60">
        <f t="shared" si="108"/>
        <v>0.50854559859999993</v>
      </c>
      <c r="AF122" s="60">
        <f t="shared" si="107"/>
        <v>0.30512735915999994</v>
      </c>
      <c r="AG122" s="60">
        <f t="shared" si="109"/>
        <v>1.0374330211439997</v>
      </c>
      <c r="AH122" s="67">
        <f t="shared" si="118"/>
        <v>7.8824567782999999</v>
      </c>
      <c r="AI122" s="67">
        <f t="shared" si="119"/>
        <v>5.4742972593691999</v>
      </c>
      <c r="AJ122" s="67">
        <f t="shared" si="120"/>
        <v>18.459187405397842</v>
      </c>
      <c r="AK122" s="67">
        <f t="shared" si="110"/>
        <v>0.20887499742857144</v>
      </c>
      <c r="AL122" s="67">
        <f t="shared" si="111"/>
        <v>7.2107842954428572</v>
      </c>
      <c r="AM122" s="67">
        <f t="shared" si="112"/>
        <v>0.89241244839119993</v>
      </c>
      <c r="AN122" s="67">
        <f t="shared" si="113"/>
        <v>4.60238106154224</v>
      </c>
      <c r="AO122" s="117">
        <f t="shared" si="102"/>
        <v>0.48415433716470935</v>
      </c>
      <c r="AP122" s="117">
        <f t="shared" si="103"/>
        <v>3.0853191394728872</v>
      </c>
      <c r="AQ122" s="117">
        <f t="shared" si="104"/>
        <v>47.822446661829758</v>
      </c>
      <c r="AR122" s="132">
        <f t="shared" si="105"/>
        <v>3.5700055815889933E-2</v>
      </c>
      <c r="AS122" s="132">
        <f t="shared" si="106"/>
        <v>0.29197011</v>
      </c>
      <c r="AT122" s="150" t="s">
        <v>767</v>
      </c>
      <c r="AU122" s="150"/>
    </row>
    <row r="123" spans="1:47" x14ac:dyDescent="0.2">
      <c r="A123" s="162" t="s">
        <v>637</v>
      </c>
      <c r="B123" s="61" t="s">
        <v>768</v>
      </c>
      <c r="C123" s="70">
        <f>VLOOKUP(A123,'Baseline spending'!$A$2:$C$138,2,FALSE)</f>
        <v>160404.64000000001</v>
      </c>
      <c r="D123" s="71">
        <f>VLOOKUP(A123,'Baseline spending'!$A$2:$C$138,3,FALSE)</f>
        <v>2018</v>
      </c>
      <c r="E123" s="104">
        <f>C123*'CPI index'!$E$13/$AZ$1</f>
        <v>0.16524922334399278</v>
      </c>
      <c r="F123" s="140">
        <v>110947</v>
      </c>
      <c r="G123" s="99">
        <f t="shared" si="83"/>
        <v>81275</v>
      </c>
      <c r="H123" s="99">
        <f>VLOOKUP(A123,'Population data_UN'!$A$2:$BK$256,8,FALSE)*1000</f>
        <v>7706</v>
      </c>
      <c r="I123" s="99">
        <f>VLOOKUP($A123,'Population data_UN'!$A$2:$BK$256,10,FALSE)*1000</f>
        <v>29672</v>
      </c>
      <c r="J123" s="99">
        <f>VLOOKUP($A123,'Population data_UN'!$A$2:$BK$256,57,FALSE)*1000</f>
        <v>10996</v>
      </c>
      <c r="K123" s="8">
        <v>5.7000000000000002E-2</v>
      </c>
      <c r="L123" s="8">
        <v>3.4000000000000002E-2</v>
      </c>
      <c r="M123" s="8">
        <v>0.11600000000000001</v>
      </c>
      <c r="N123" s="64">
        <f t="shared" si="95"/>
        <v>6323.9790000000003</v>
      </c>
      <c r="O123" s="64">
        <f t="shared" si="96"/>
        <v>3772.1980000000003</v>
      </c>
      <c r="P123" s="64">
        <f t="shared" si="97"/>
        <v>12869.852000000001</v>
      </c>
      <c r="Q123" s="46">
        <f>VLOOKUP(A123,'Health workers'!$A$2:$M$138,13,FALSE)</f>
        <v>1082.0949704654763</v>
      </c>
      <c r="R123" s="141">
        <f t="shared" si="87"/>
        <v>1.331399533024271E-2</v>
      </c>
      <c r="S123" s="66">
        <f>VLOOKUP(A123,'Economic cost per dose'!$A$3:$L$138,10,FALSE)*$AW$13</f>
        <v>17.423999999999999</v>
      </c>
      <c r="T123" s="66">
        <f t="shared" si="98"/>
        <v>24.045119999999997</v>
      </c>
      <c r="U123" s="7">
        <f>VLOOKUP(A123,'Economic cost per dose'!$A$3:$L$139,11,FALSE)*$AW$13*$AW$11</f>
        <v>8.8761600000000005</v>
      </c>
      <c r="V123" s="7">
        <f>VLOOKUP(A123,'Economic cost per dose'!$A$3:$L$139,12,FALSE)*$AW$13*$AW$11</f>
        <v>54.697679999999998</v>
      </c>
      <c r="X123" s="59">
        <f t="shared" si="99"/>
        <v>27.045119999999997</v>
      </c>
      <c r="Y123" s="59">
        <f t="shared" si="114"/>
        <v>15.249100799999999</v>
      </c>
      <c r="Z123" s="59">
        <f t="shared" si="115"/>
        <v>78.482798399999993</v>
      </c>
      <c r="AA123" s="59">
        <f t="shared" si="100"/>
        <v>37.645119999999999</v>
      </c>
      <c r="AB123" s="59">
        <f t="shared" si="116"/>
        <v>25.849100799999999</v>
      </c>
      <c r="AC123" s="59">
        <f t="shared" si="117"/>
        <v>89.082798399999987</v>
      </c>
      <c r="AD123" s="59">
        <f t="shared" si="101"/>
        <v>8.1471190029138621E-2</v>
      </c>
      <c r="AE123" s="60">
        <f t="shared" si="108"/>
        <v>0.34879521259200003</v>
      </c>
      <c r="AF123" s="60">
        <f t="shared" si="107"/>
        <v>0.20805328470400003</v>
      </c>
      <c r="AG123" s="60">
        <f t="shared" si="109"/>
        <v>0.70982885369599991</v>
      </c>
      <c r="AH123" s="67">
        <f t="shared" si="118"/>
        <v>4.7423910484</v>
      </c>
      <c r="AI123" s="67">
        <f t="shared" si="119"/>
        <v>3.256372784656</v>
      </c>
      <c r="AJ123" s="67">
        <f t="shared" si="120"/>
        <v>11.222316881937999</v>
      </c>
      <c r="AK123" s="67">
        <f t="shared" si="110"/>
        <v>0.13170046178742856</v>
      </c>
      <c r="AL123" s="67">
        <f t="shared" si="111"/>
        <v>4.3608629769714291</v>
      </c>
      <c r="AM123" s="67">
        <f t="shared" si="112"/>
        <v>0.54886415275885714</v>
      </c>
      <c r="AN123" s="67">
        <f t="shared" si="113"/>
        <v>2.8248481805537144</v>
      </c>
      <c r="AO123" s="117">
        <f t="shared" si="102"/>
        <v>0.49302010853959211</v>
      </c>
      <c r="AP123" s="117">
        <f t="shared" si="103"/>
        <v>2.1107222505120453</v>
      </c>
      <c r="AQ123" s="117">
        <f t="shared" si="104"/>
        <v>28.69841656397956</v>
      </c>
      <c r="AR123" s="132">
        <f t="shared" si="105"/>
        <v>3.7708845530780917E-2</v>
      </c>
      <c r="AS123" s="132">
        <f t="shared" si="106"/>
        <v>0.22037802019200001</v>
      </c>
      <c r="AT123" s="150" t="s">
        <v>767</v>
      </c>
      <c r="AU123" s="150"/>
    </row>
    <row r="124" spans="1:47" x14ac:dyDescent="0.2">
      <c r="A124" s="162" t="s">
        <v>250</v>
      </c>
      <c r="B124" s="61" t="s">
        <v>768</v>
      </c>
      <c r="C124" s="70">
        <f>VLOOKUP(A124,'Baseline spending'!$A$2:$C$138,2,FALSE)</f>
        <v>126467.917277749</v>
      </c>
      <c r="D124" s="71">
        <f>VLOOKUP(A124,'Baseline spending'!$A$2:$C$138,3,FALSE)</f>
        <v>2017</v>
      </c>
      <c r="E124" s="104">
        <f>C124*'CPI index'!$E$12/$AZ$1</f>
        <v>0.13346977802096183</v>
      </c>
      <c r="F124" s="140">
        <v>198410</v>
      </c>
      <c r="G124" s="99">
        <f t="shared" si="83"/>
        <v>112627</v>
      </c>
      <c r="H124" s="99">
        <f>VLOOKUP(A124,'Population data_UN'!$A$2:$BK$256,8,FALSE)*1000</f>
        <v>26990</v>
      </c>
      <c r="I124" s="99">
        <f>VLOOKUP($A124,'Population data_UN'!$A$2:$BK$256,10,FALSE)*1000</f>
        <v>85783</v>
      </c>
      <c r="J124" s="99">
        <f>VLOOKUP($A124,'Population data_UN'!$A$2:$BK$256,57,FALSE)*1000</f>
        <v>10087</v>
      </c>
      <c r="K124" s="8">
        <v>4.4999999999999998E-2</v>
      </c>
      <c r="L124" s="8">
        <v>2.7E-2</v>
      </c>
      <c r="M124" s="8">
        <v>9.0999999999999998E-2</v>
      </c>
      <c r="N124" s="64">
        <f t="shared" si="95"/>
        <v>8928.4499999999989</v>
      </c>
      <c r="O124" s="64">
        <f t="shared" si="96"/>
        <v>5357.07</v>
      </c>
      <c r="P124" s="64">
        <f t="shared" si="97"/>
        <v>18055.310000000001</v>
      </c>
      <c r="Q124" s="46">
        <f>VLOOKUP(A124,'Health workers'!$A$2:$M$138,13,FALSE)</f>
        <v>663.08546649769801</v>
      </c>
      <c r="R124" s="141">
        <f t="shared" si="87"/>
        <v>5.8874467623012067E-3</v>
      </c>
      <c r="S124" s="66">
        <f>VLOOKUP(A124,'Economic cost per dose'!$A$3:$L$138,10,FALSE)*$AW$13</f>
        <v>2.34</v>
      </c>
      <c r="T124" s="66">
        <f t="shared" si="98"/>
        <v>3.2291999999999996</v>
      </c>
      <c r="U124" s="7">
        <f>VLOOKUP(A124,'Economic cost per dose'!$A$3:$L$139,11,FALSE)*$AW$13*$AW$11</f>
        <v>0.31463999999999998</v>
      </c>
      <c r="V124" s="7">
        <f>VLOOKUP(A124,'Economic cost per dose'!$A$3:$L$139,12,FALSE)*$AW$13*$AW$11</f>
        <v>13.363919999999998</v>
      </c>
      <c r="X124" s="59">
        <f t="shared" si="99"/>
        <v>6.2291999999999996</v>
      </c>
      <c r="Y124" s="59">
        <f t="shared" si="114"/>
        <v>3.4342031999999998</v>
      </c>
      <c r="Z124" s="59">
        <f t="shared" si="115"/>
        <v>21.442209599999998</v>
      </c>
      <c r="AA124" s="59">
        <f t="shared" si="100"/>
        <v>16.8292</v>
      </c>
      <c r="AB124" s="59">
        <f t="shared" si="116"/>
        <v>14.0342032</v>
      </c>
      <c r="AC124" s="59">
        <f t="shared" si="117"/>
        <v>32.0422096</v>
      </c>
      <c r="AD124" s="59">
        <f t="shared" si="101"/>
        <v>2.231839586556612E-2</v>
      </c>
      <c r="AE124" s="60">
        <f t="shared" si="108"/>
        <v>0.170588007756</v>
      </c>
      <c r="AF124" s="60">
        <f t="shared" si="107"/>
        <v>0.1023528046536</v>
      </c>
      <c r="AG124" s="60">
        <f t="shared" si="109"/>
        <v>0.34496686012879996</v>
      </c>
      <c r="AH124" s="67">
        <f t="shared" si="118"/>
        <v>2.9379045780200004</v>
      </c>
      <c r="AI124" s="67">
        <f t="shared" si="119"/>
        <v>2.44997681589992</v>
      </c>
      <c r="AJ124" s="67">
        <f t="shared" si="120"/>
        <v>5.5936678079597604</v>
      </c>
      <c r="AK124" s="67">
        <f t="shared" si="110"/>
        <v>2.782645932E-2</v>
      </c>
      <c r="AL124" s="67">
        <f t="shared" si="111"/>
        <v>2.4092012608771429</v>
      </c>
      <c r="AM124" s="67">
        <f t="shared" si="112"/>
        <v>0.17129005882854859</v>
      </c>
      <c r="AN124" s="67">
        <f t="shared" si="113"/>
        <v>1.06948748513136</v>
      </c>
      <c r="AO124" s="117">
        <f t="shared" si="102"/>
        <v>0.16721685011014964</v>
      </c>
      <c r="AP124" s="117">
        <f t="shared" si="103"/>
        <v>1.2781021313245058</v>
      </c>
      <c r="AQ124" s="117">
        <f t="shared" si="104"/>
        <v>22.011758928366493</v>
      </c>
      <c r="AR124" s="132">
        <f t="shared" si="105"/>
        <v>3.1032399832092265E-3</v>
      </c>
      <c r="AS124" s="132">
        <f t="shared" si="106"/>
        <v>4.1785145999999995E-2</v>
      </c>
      <c r="AT124" s="150" t="s">
        <v>767</v>
      </c>
      <c r="AU124" s="150"/>
    </row>
    <row r="125" spans="1:47" x14ac:dyDescent="0.2">
      <c r="A125" s="162" t="s">
        <v>256</v>
      </c>
      <c r="B125" s="61" t="s">
        <v>768</v>
      </c>
      <c r="C125" s="72">
        <f>VLOOKUP(A125,'Baseline spending'!$A$2:$C$138,2,FALSE)</f>
        <v>0</v>
      </c>
      <c r="D125" s="73">
        <f>VLOOKUP(A125,'Baseline spending'!$A$2:$C$138,3,FALSE)</f>
        <v>0</v>
      </c>
      <c r="E125" s="107"/>
      <c r="F125" s="140">
        <v>8737370</v>
      </c>
      <c r="G125" s="99">
        <f t="shared" si="83"/>
        <v>7088811</v>
      </c>
      <c r="H125" s="99">
        <f>VLOOKUP(A125,'Population data_UN'!$A$2:$BK$256,8,FALSE)*1000</f>
        <v>419057</v>
      </c>
      <c r="I125" s="99">
        <f>VLOOKUP($A125,'Population data_UN'!$A$2:$BK$256,10,FALSE)*1000</f>
        <v>1648559</v>
      </c>
      <c r="J125" s="99">
        <f>VLOOKUP($A125,'Population data_UN'!$A$2:$BK$256,57,FALSE)*1000</f>
        <v>1665213</v>
      </c>
      <c r="K125" s="8">
        <v>8.1000000000000003E-2</v>
      </c>
      <c r="L125" s="8">
        <v>4.8000000000000001E-2</v>
      </c>
      <c r="M125" s="8">
        <v>0.16500000000000001</v>
      </c>
      <c r="N125" s="64">
        <f t="shared" si="95"/>
        <v>707726.97</v>
      </c>
      <c r="O125" s="64">
        <f t="shared" si="96"/>
        <v>419393.76</v>
      </c>
      <c r="P125" s="64">
        <f t="shared" si="97"/>
        <v>1441666.05</v>
      </c>
      <c r="Q125" s="46">
        <f>VLOOKUP(A125,'Health workers'!$A$2:$M$138,13,FALSE)</f>
        <v>124707.61468067337</v>
      </c>
      <c r="R125" s="141">
        <f t="shared" si="87"/>
        <v>1.759217655551451E-2</v>
      </c>
      <c r="S125" s="66">
        <f>VLOOKUP(A125,'Economic cost per dose'!$A$3:$L$138,10,FALSE)*$AW$13</f>
        <v>6.3360000000000003</v>
      </c>
      <c r="T125" s="66">
        <f t="shared" si="98"/>
        <v>8.7436799999999995</v>
      </c>
      <c r="U125" s="7">
        <f>VLOOKUP(A125,'Economic cost per dose'!$A$3:$L$139,11,FALSE)*$AW$13*$AW$11</f>
        <v>3.5272799999999993</v>
      </c>
      <c r="V125" s="7">
        <f>VLOOKUP(A125,'Economic cost per dose'!$A$3:$L$139,12,FALSE)*$AW$13*$AW$11</f>
        <v>18.563759999999998</v>
      </c>
      <c r="X125" s="59">
        <f t="shared" si="99"/>
        <v>11.743679999999999</v>
      </c>
      <c r="Y125" s="59">
        <f t="shared" si="114"/>
        <v>7.867646399999999</v>
      </c>
      <c r="Z125" s="59">
        <f t="shared" si="115"/>
        <v>28.617988799999996</v>
      </c>
      <c r="AA125" s="59">
        <f t="shared" si="100"/>
        <v>22.343679999999999</v>
      </c>
      <c r="AB125" s="59">
        <f t="shared" si="116"/>
        <v>18.4676464</v>
      </c>
      <c r="AC125" s="59">
        <f t="shared" si="117"/>
        <v>39.217988799999993</v>
      </c>
      <c r="AD125" s="59">
        <f t="shared" si="101"/>
        <v>5.5728540719765363</v>
      </c>
      <c r="AE125" s="60">
        <f t="shared" si="108"/>
        <v>25.659200179445758</v>
      </c>
      <c r="AF125" s="60">
        <f t="shared" si="107"/>
        <v>15.20545195819008</v>
      </c>
      <c r="AG125" s="60">
        <f t="shared" si="109"/>
        <v>52.268741106278398</v>
      </c>
      <c r="AH125" s="67">
        <f t="shared" si="118"/>
        <v>245.50469307494402</v>
      </c>
      <c r="AI125" s="67">
        <f t="shared" si="119"/>
        <v>202.91616516386711</v>
      </c>
      <c r="AJ125" s="67">
        <f t="shared" si="120"/>
        <v>430.91381112514097</v>
      </c>
      <c r="AK125" s="67">
        <f t="shared" si="110"/>
        <v>8.6603940959862857</v>
      </c>
      <c r="AL125" s="67">
        <f t="shared" si="111"/>
        <v>212.22778886637258</v>
      </c>
      <c r="AM125" s="67">
        <f t="shared" si="112"/>
        <v>24.699142981104892</v>
      </c>
      <c r="AN125" s="67">
        <f t="shared" si="113"/>
        <v>89.841327541468871</v>
      </c>
      <c r="AO125" s="117" t="e">
        <f t="shared" si="102"/>
        <v>#DIV/0!</v>
      </c>
      <c r="AP125" s="117" t="e">
        <f t="shared" si="103"/>
        <v>#DIV/0!</v>
      </c>
      <c r="AQ125" s="117" t="e">
        <f t="shared" si="104"/>
        <v>#DIV/0!</v>
      </c>
      <c r="AR125" s="132">
        <f t="shared" si="105"/>
        <v>1.580294893233493</v>
      </c>
      <c r="AS125" s="132">
        <f t="shared" si="106"/>
        <v>8.9683161638399991</v>
      </c>
      <c r="AT125" s="150"/>
      <c r="AU125" s="150"/>
    </row>
    <row r="126" spans="1:47" x14ac:dyDescent="0.2">
      <c r="A126" s="162" t="s">
        <v>263</v>
      </c>
      <c r="B126" s="61" t="s">
        <v>768</v>
      </c>
      <c r="C126" s="70">
        <f>VLOOKUP(A126,'Baseline spending'!$A$2:$C$138,2,FALSE)</f>
        <v>163147837</v>
      </c>
      <c r="D126" s="71">
        <f>VLOOKUP(A126,'Baseline spending'!$A$2:$C$138,3,FALSE)</f>
        <v>2019</v>
      </c>
      <c r="E126" s="104">
        <f>C126*'CPI index'!$E$14/$AZ$1</f>
        <v>165.08398792666344</v>
      </c>
      <c r="F126" s="140">
        <v>59308690</v>
      </c>
      <c r="G126" s="99">
        <f t="shared" si="83"/>
        <v>39244925</v>
      </c>
      <c r="H126" s="99">
        <f>VLOOKUP(A126,'Population data_UN'!$A$2:$BK$256,8,FALSE)*1000</f>
        <v>5764945</v>
      </c>
      <c r="I126" s="99">
        <f>VLOOKUP($A126,'Population data_UN'!$A$2:$BK$256,10,FALSE)*1000</f>
        <v>20063765</v>
      </c>
      <c r="J126" s="99">
        <f>VLOOKUP($A126,'Population data_UN'!$A$2:$BK$256,57,FALSE)*1000</f>
        <v>3267575</v>
      </c>
      <c r="K126" s="8">
        <v>5.0999999999999997E-2</v>
      </c>
      <c r="L126" s="8">
        <v>0.03</v>
      </c>
      <c r="M126" s="8">
        <v>0.105</v>
      </c>
      <c r="N126" s="64">
        <f t="shared" si="95"/>
        <v>3024743.19</v>
      </c>
      <c r="O126" s="64">
        <f t="shared" si="96"/>
        <v>1779260.7</v>
      </c>
      <c r="P126" s="64">
        <f t="shared" si="97"/>
        <v>6227412.4500000002</v>
      </c>
      <c r="Q126" s="46">
        <f>VLOOKUP(A126,'Health workers'!$A$2:$M$138,13,FALSE)</f>
        <v>150912.31432387399</v>
      </c>
      <c r="R126" s="141">
        <f t="shared" si="87"/>
        <v>3.8453969353712354E-3</v>
      </c>
      <c r="S126" s="66">
        <f>VLOOKUP(A126,'Economic cost per dose'!$A$3:$L$138,10,FALSE)*$AW$13</f>
        <v>2.1</v>
      </c>
      <c r="T126" s="66">
        <f t="shared" si="98"/>
        <v>2.8979999999999997</v>
      </c>
      <c r="U126" s="7">
        <f>VLOOKUP(A126,'Economic cost per dose'!$A$3:$L$139,11,FALSE)*$AW$13*$AW$11</f>
        <v>0.72863999999999995</v>
      </c>
      <c r="V126" s="7">
        <f>VLOOKUP(A126,'Economic cost per dose'!$A$3:$L$139,12,FALSE)*$AW$13*$AW$11</f>
        <v>8.13096</v>
      </c>
      <c r="X126" s="59">
        <f t="shared" si="99"/>
        <v>5.8979999999999997</v>
      </c>
      <c r="Y126" s="59">
        <f t="shared" si="114"/>
        <v>4.0055231999999998</v>
      </c>
      <c r="Z126" s="59">
        <f t="shared" si="115"/>
        <v>14.220724799999999</v>
      </c>
      <c r="AA126" s="59">
        <f t="shared" si="100"/>
        <v>16.497999999999998</v>
      </c>
      <c r="AB126" s="59">
        <f t="shared" si="116"/>
        <v>14.6055232</v>
      </c>
      <c r="AC126" s="59">
        <f t="shared" si="117"/>
        <v>24.820724800000001</v>
      </c>
      <c r="AD126" s="59">
        <f t="shared" si="101"/>
        <v>4.9795027234305449</v>
      </c>
      <c r="AE126" s="60">
        <f t="shared" si="108"/>
        <v>66.041202810299978</v>
      </c>
      <c r="AF126" s="60">
        <f t="shared" si="107"/>
        <v>38.847766358999998</v>
      </c>
      <c r="AG126" s="60">
        <f t="shared" si="109"/>
        <v>135.96718225649997</v>
      </c>
      <c r="AH126" s="67">
        <f t="shared" si="118"/>
        <v>1003.5672976074999</v>
      </c>
      <c r="AI126" s="67">
        <f t="shared" si="119"/>
        <v>888.44862698312807</v>
      </c>
      <c r="AJ126" s="67">
        <f t="shared" si="120"/>
        <v>1509.8355989935421</v>
      </c>
      <c r="AK126" s="67">
        <f t="shared" si="110"/>
        <v>8.5348125407142863</v>
      </c>
      <c r="AL126" s="67">
        <f t="shared" si="111"/>
        <v>819.34040682178556</v>
      </c>
      <c r="AM126" s="67">
        <f t="shared" si="112"/>
        <v>69.615574066607991</v>
      </c>
      <c r="AN126" s="67">
        <f t="shared" si="113"/>
        <v>247.15470892672627</v>
      </c>
      <c r="AO126" s="117">
        <f t="shared" si="102"/>
        <v>3.0163450653025347E-2</v>
      </c>
      <c r="AP126" s="117">
        <f t="shared" si="103"/>
        <v>0.40004608344958315</v>
      </c>
      <c r="AQ126" s="117">
        <f t="shared" si="104"/>
        <v>6.0791316602632746</v>
      </c>
      <c r="AR126" s="132">
        <f t="shared" si="105"/>
        <v>0.63383172016027078</v>
      </c>
      <c r="AS126" s="132">
        <f t="shared" si="106"/>
        <v>12.703921398</v>
      </c>
      <c r="AT126" s="150" t="s">
        <v>767</v>
      </c>
      <c r="AU126" s="150"/>
    </row>
    <row r="127" spans="1:47" x14ac:dyDescent="0.2">
      <c r="A127" s="162" t="s">
        <v>273</v>
      </c>
      <c r="B127" s="61" t="s">
        <v>768</v>
      </c>
      <c r="C127" s="70">
        <f>VLOOKUP(A127,'Baseline spending'!$A$2:$C$138,2,FALSE)</f>
        <v>411411</v>
      </c>
      <c r="D127" s="71">
        <f>VLOOKUP(A127,'Baseline spending'!$A$2:$C$138,3,FALSE)</f>
        <v>2017</v>
      </c>
      <c r="E127" s="104">
        <f>C127*'CPI index'!$E$12/$AZ$1</f>
        <v>0.4341886545406331</v>
      </c>
      <c r="F127" s="140">
        <v>586634</v>
      </c>
      <c r="G127" s="99">
        <f t="shared" si="83"/>
        <v>399644</v>
      </c>
      <c r="H127" s="99">
        <f>VLOOKUP(A127,'Population data_UN'!$A$2:$BK$256,8,FALSE)*1000</f>
        <v>52186</v>
      </c>
      <c r="I127" s="99">
        <f>VLOOKUP($A127,'Population data_UN'!$A$2:$BK$256,10,FALSE)*1000</f>
        <v>186990</v>
      </c>
      <c r="J127" s="99">
        <f>VLOOKUP($A127,'Population data_UN'!$A$2:$BK$256,57,FALSE)*1000</f>
        <v>41861</v>
      </c>
      <c r="K127" s="8">
        <v>4.7E-2</v>
      </c>
      <c r="L127" s="8">
        <v>2.8000000000000001E-2</v>
      </c>
      <c r="M127" s="8">
        <v>9.7000000000000003E-2</v>
      </c>
      <c r="N127" s="64">
        <f t="shared" si="95"/>
        <v>27571.797999999999</v>
      </c>
      <c r="O127" s="64">
        <f t="shared" si="96"/>
        <v>16425.752</v>
      </c>
      <c r="P127" s="64">
        <f t="shared" si="97"/>
        <v>56903.498</v>
      </c>
      <c r="Q127" s="46">
        <f>VLOOKUP(A127,'Health workers'!$A$2:$M$138,13,FALSE)</f>
        <v>2528.6842699037234</v>
      </c>
      <c r="R127" s="141">
        <f t="shared" si="87"/>
        <v>6.3273420091474498E-3</v>
      </c>
      <c r="S127" s="66">
        <f>VLOOKUP(A127,'Economic cost per dose'!$A$3:$L$138,10,FALSE)*$AW$13</f>
        <v>10.272</v>
      </c>
      <c r="T127" s="66">
        <f t="shared" si="98"/>
        <v>14.17536</v>
      </c>
      <c r="U127" s="7">
        <f>VLOOKUP(A127,'Economic cost per dose'!$A$3:$L$139,11,FALSE)*$AW$13*$AW$11</f>
        <v>6.0443999999999996</v>
      </c>
      <c r="V127" s="7">
        <f>VLOOKUP(A127,'Economic cost per dose'!$A$3:$L$139,12,FALSE)*$AW$13*$AW$11</f>
        <v>29.244959999999999</v>
      </c>
      <c r="X127" s="59">
        <f t="shared" si="99"/>
        <v>17.175359999999998</v>
      </c>
      <c r="Y127" s="59">
        <f t="shared" si="114"/>
        <v>11.341271999999998</v>
      </c>
      <c r="Z127" s="59">
        <f t="shared" si="115"/>
        <v>43.358044799999995</v>
      </c>
      <c r="AA127" s="59">
        <f t="shared" si="100"/>
        <v>27.775359999999999</v>
      </c>
      <c r="AB127" s="59">
        <f t="shared" si="116"/>
        <v>21.941271999999998</v>
      </c>
      <c r="AC127" s="59">
        <f t="shared" si="117"/>
        <v>53.958044799999996</v>
      </c>
      <c r="AD127" s="59">
        <f t="shared" si="101"/>
        <v>0.14047023184582616</v>
      </c>
      <c r="AE127" s="60">
        <f t="shared" si="108"/>
        <v>1.04342406135296</v>
      </c>
      <c r="AF127" s="60">
        <f t="shared" si="107"/>
        <v>0.62161433442304004</v>
      </c>
      <c r="AG127" s="60">
        <f t="shared" si="109"/>
        <v>2.1534496585369598</v>
      </c>
      <c r="AH127" s="67">
        <f t="shared" si="118"/>
        <v>17.205396756351998</v>
      </c>
      <c r="AI127" s="67">
        <f t="shared" si="119"/>
        <v>13.591481446110402</v>
      </c>
      <c r="AJ127" s="67">
        <f t="shared" si="120"/>
        <v>33.424213726879366</v>
      </c>
      <c r="AK127" s="67">
        <f t="shared" si="110"/>
        <v>0.3184044299108571</v>
      </c>
      <c r="AL127" s="67">
        <f t="shared" si="111"/>
        <v>15.329353636352002</v>
      </c>
      <c r="AM127" s="67">
        <f t="shared" si="112"/>
        <v>2.0072372931743998</v>
      </c>
      <c r="AN127" s="67">
        <f t="shared" si="113"/>
        <v>7.6737322305369595</v>
      </c>
      <c r="AO127" s="117">
        <f t="shared" si="102"/>
        <v>0.32352349693347504</v>
      </c>
      <c r="AP127" s="117">
        <f t="shared" si="103"/>
        <v>2.4031582825601268</v>
      </c>
      <c r="AQ127" s="117">
        <f t="shared" si="104"/>
        <v>39.626546148597832</v>
      </c>
      <c r="AR127" s="132">
        <f t="shared" si="105"/>
        <v>5.1949289640902091E-2</v>
      </c>
      <c r="AS127" s="132">
        <f t="shared" si="106"/>
        <v>0.56643501811199992</v>
      </c>
      <c r="AT127" s="150" t="s">
        <v>767</v>
      </c>
      <c r="AU127" s="150"/>
    </row>
    <row r="128" spans="1:47" x14ac:dyDescent="0.2">
      <c r="A128" s="162" t="s">
        <v>282</v>
      </c>
      <c r="B128" s="61" t="s">
        <v>768</v>
      </c>
      <c r="C128" s="70">
        <f>VLOOKUP(A128,'Baseline spending'!$A$2:$C$138,2,FALSE)</f>
        <v>74226485</v>
      </c>
      <c r="D128" s="71">
        <f>VLOOKUP(A128,'Baseline spending'!$A$2:$C$138,3,FALSE)</f>
        <v>2016</v>
      </c>
      <c r="E128" s="104">
        <f>C128*'CPI index'!$E$11/$AZ$1</f>
        <v>80.004848321653114</v>
      </c>
      <c r="F128" s="140">
        <v>69799978</v>
      </c>
      <c r="G128" s="99">
        <f t="shared" si="83"/>
        <v>55668528</v>
      </c>
      <c r="H128" s="99">
        <f>VLOOKUP(A128,'Population data_UN'!$A$2:$BK$256,8,FALSE)*1000</f>
        <v>3596052</v>
      </c>
      <c r="I128" s="99">
        <f>VLOOKUP($A128,'Population data_UN'!$A$2:$BK$256,10,FALSE)*1000</f>
        <v>14131450</v>
      </c>
      <c r="J128" s="99">
        <f>VLOOKUP($A128,'Population data_UN'!$A$2:$BK$256,57,FALSE)*1000</f>
        <v>9044496</v>
      </c>
      <c r="K128" s="8">
        <v>5.0999999999999997E-2</v>
      </c>
      <c r="L128" s="8">
        <v>0.03</v>
      </c>
      <c r="M128" s="8">
        <v>0.107</v>
      </c>
      <c r="N128" s="64">
        <f t="shared" si="95"/>
        <v>3559798.8779999996</v>
      </c>
      <c r="O128" s="64">
        <f t="shared" si="96"/>
        <v>2093999.3399999999</v>
      </c>
      <c r="P128" s="64">
        <f t="shared" si="97"/>
        <v>7468597.6459999997</v>
      </c>
      <c r="Q128" s="46">
        <f>VLOOKUP(A128,'Health workers'!$A$2:$M$138,13,FALSE)</f>
        <v>282079.57140046102</v>
      </c>
      <c r="R128" s="141">
        <f t="shared" si="87"/>
        <v>5.0671282596238404E-3</v>
      </c>
      <c r="S128" s="66">
        <f>VLOOKUP(A128,'Economic cost per dose'!$A$3:$L$138,10,FALSE)*$AW$13</f>
        <v>4.32</v>
      </c>
      <c r="T128" s="66">
        <f t="shared" si="98"/>
        <v>5.9615999999999998</v>
      </c>
      <c r="U128" s="7">
        <f>VLOOKUP(A128,'Economic cost per dose'!$A$3:$L$139,11,FALSE)*$AW$13*$AW$11</f>
        <v>1.7056799999999999</v>
      </c>
      <c r="V128" s="7">
        <f>VLOOKUP(A128,'Economic cost per dose'!$A$3:$L$139,12,FALSE)*$AW$13*$AW$11</f>
        <v>15.003359999999999</v>
      </c>
      <c r="X128" s="59">
        <f t="shared" si="99"/>
        <v>8.9616000000000007</v>
      </c>
      <c r="Y128" s="59">
        <f t="shared" si="114"/>
        <v>5.353838399999999</v>
      </c>
      <c r="Z128" s="59">
        <f t="shared" si="115"/>
        <v>23.704636799999996</v>
      </c>
      <c r="AA128" s="59">
        <f t="shared" si="100"/>
        <v>19.561599999999999</v>
      </c>
      <c r="AB128" s="59">
        <f t="shared" si="116"/>
        <v>15.953838399999999</v>
      </c>
      <c r="AC128" s="59">
        <f t="shared" si="117"/>
        <v>34.304636799999997</v>
      </c>
      <c r="AD128" s="59">
        <f t="shared" si="101"/>
        <v>11.035855487814516</v>
      </c>
      <c r="AE128" s="60">
        <f t="shared" si="108"/>
        <v>111.07447868712958</v>
      </c>
      <c r="AF128" s="60">
        <f t="shared" si="107"/>
        <v>65.337928639487984</v>
      </c>
      <c r="AG128" s="60">
        <f t="shared" si="109"/>
        <v>233.03861214750719</v>
      </c>
      <c r="AH128" s="67">
        <f t="shared" si="118"/>
        <v>1687.8964898534402</v>
      </c>
      <c r="AI128" s="67">
        <f t="shared" si="119"/>
        <v>1376.5963845007066</v>
      </c>
      <c r="AJ128" s="67">
        <f t="shared" si="120"/>
        <v>2960.0173830574772</v>
      </c>
      <c r="AK128" s="67">
        <f t="shared" si="110"/>
        <v>35.894968799451433</v>
      </c>
      <c r="AL128" s="67">
        <f t="shared" si="111"/>
        <v>1426.5725141277258</v>
      </c>
      <c r="AM128" s="67">
        <f t="shared" si="112"/>
        <v>131.9892769887733</v>
      </c>
      <c r="AN128" s="67">
        <f t="shared" si="113"/>
        <v>584.39527657642202</v>
      </c>
      <c r="AO128" s="117">
        <f t="shared" si="102"/>
        <v>0.13793983388913805</v>
      </c>
      <c r="AP128" s="117">
        <f t="shared" si="103"/>
        <v>1.388346844188286</v>
      </c>
      <c r="AQ128" s="117">
        <f t="shared" si="104"/>
        <v>21.097427534233763</v>
      </c>
      <c r="AR128" s="132">
        <f t="shared" si="105"/>
        <v>2.4371674968999835</v>
      </c>
      <c r="AS128" s="132">
        <f t="shared" si="106"/>
        <v>30.756662305919999</v>
      </c>
      <c r="AT128" s="150" t="s">
        <v>767</v>
      </c>
      <c r="AU128" s="150"/>
    </row>
    <row r="129" spans="1:47" x14ac:dyDescent="0.2">
      <c r="A129" s="162" t="s">
        <v>288</v>
      </c>
      <c r="B129" s="61" t="s">
        <v>768</v>
      </c>
      <c r="C129" s="70">
        <f>VLOOKUP(A129,'Baseline spending'!$A$2:$C$138,2,FALSE)</f>
        <v>43677.933014913498</v>
      </c>
      <c r="D129" s="71">
        <f>VLOOKUP(A129,'Baseline spending'!$A$2:$C$138,3,FALSE)</f>
        <v>2019</v>
      </c>
      <c r="E129" s="104">
        <f>C129*'CPI index'!$E$14/$AZ$1</f>
        <v>4.4196279270901973E-2</v>
      </c>
      <c r="F129" s="140">
        <v>105697</v>
      </c>
      <c r="G129" s="99">
        <f t="shared" si="83"/>
        <v>61953</v>
      </c>
      <c r="H129" s="99">
        <f>VLOOKUP(A129,'Population data_UN'!$A$2:$BK$256,8,FALSE)*1000</f>
        <v>12201</v>
      </c>
      <c r="I129" s="99">
        <f>VLOOKUP($A129,'Population data_UN'!$A$2:$BK$256,10,FALSE)*1000</f>
        <v>43744</v>
      </c>
      <c r="J129" s="99">
        <f>VLOOKUP($A129,'Population data_UN'!$A$2:$BK$256,57,FALSE)*1000</f>
        <v>6259</v>
      </c>
      <c r="K129" s="8">
        <v>5.1999999999999998E-2</v>
      </c>
      <c r="L129" s="8">
        <v>3.1E-2</v>
      </c>
      <c r="M129" s="8">
        <v>0.106</v>
      </c>
      <c r="N129" s="64">
        <f t="shared" si="95"/>
        <v>5496.2439999999997</v>
      </c>
      <c r="O129" s="64">
        <f t="shared" si="96"/>
        <v>3276.607</v>
      </c>
      <c r="P129" s="64">
        <f t="shared" si="97"/>
        <v>11203.882</v>
      </c>
      <c r="Q129" s="46">
        <f>VLOOKUP(A129,'Health workers'!$A$2:$M$138,13,FALSE)</f>
        <v>570.40327590671222</v>
      </c>
      <c r="R129" s="141">
        <f t="shared" si="87"/>
        <v>9.2070323617373211E-3</v>
      </c>
      <c r="S129" s="66">
        <f>VLOOKUP(A129,'Economic cost per dose'!$A$3:$L$138,10,FALSE)*$AW$13</f>
        <v>9.2159999999999993</v>
      </c>
      <c r="T129" s="66">
        <f t="shared" si="98"/>
        <v>12.718079999999999</v>
      </c>
      <c r="U129" s="7">
        <f>VLOOKUP(A129,'Economic cost per dose'!$A$3:$L$139,11,FALSE)*$AW$13*$AW$11</f>
        <v>4.1896799999999992</v>
      </c>
      <c r="V129" s="7">
        <f>VLOOKUP(A129,'Economic cost per dose'!$A$3:$L$139,12,FALSE)*$AW$13*$AW$11</f>
        <v>30.271679999999996</v>
      </c>
      <c r="X129" s="59">
        <f t="shared" si="99"/>
        <v>15.718079999999999</v>
      </c>
      <c r="Y129" s="59">
        <f t="shared" si="114"/>
        <v>8.7817583999999975</v>
      </c>
      <c r="Z129" s="59">
        <f t="shared" si="115"/>
        <v>44.77491839999999</v>
      </c>
      <c r="AA129" s="59">
        <f t="shared" si="100"/>
        <v>26.318079999999998</v>
      </c>
      <c r="AB129" s="59">
        <f t="shared" si="116"/>
        <v>19.381758399999999</v>
      </c>
      <c r="AC129" s="59">
        <f t="shared" si="117"/>
        <v>55.374918399999991</v>
      </c>
      <c r="AD129" s="59">
        <f t="shared" si="101"/>
        <v>3.0023838095149847E-2</v>
      </c>
      <c r="AE129" s="60">
        <f t="shared" si="108"/>
        <v>0.16957033706495997</v>
      </c>
      <c r="AF129" s="60">
        <f t="shared" si="107"/>
        <v>0.10109000863487998</v>
      </c>
      <c r="AG129" s="60">
        <f t="shared" si="109"/>
        <v>0.34566261017087996</v>
      </c>
      <c r="AH129" s="67">
        <f t="shared" si="118"/>
        <v>2.5272502158719998</v>
      </c>
      <c r="AI129" s="67">
        <f t="shared" si="119"/>
        <v>1.86117502114056</v>
      </c>
      <c r="AJ129" s="67">
        <f t="shared" si="120"/>
        <v>5.3174955954345595</v>
      </c>
      <c r="AK129" s="67">
        <f t="shared" si="110"/>
        <v>4.3568047775999999E-2</v>
      </c>
      <c r="AL129" s="67">
        <f t="shared" si="111"/>
        <v>2.2364251330148575</v>
      </c>
      <c r="AM129" s="67">
        <f t="shared" si="112"/>
        <v>0.2409392088973028</v>
      </c>
      <c r="AN129" s="67">
        <f t="shared" si="113"/>
        <v>1.2284593729813027</v>
      </c>
      <c r="AO129" s="117">
        <f t="shared" si="102"/>
        <v>0.6793295406411507</v>
      </c>
      <c r="AP129" s="117">
        <f t="shared" si="103"/>
        <v>3.8367559410504946</v>
      </c>
      <c r="AQ129" s="117">
        <f t="shared" si="104"/>
        <v>57.182420275271802</v>
      </c>
      <c r="AR129" s="132">
        <f t="shared" si="105"/>
        <v>1.0513673181512518E-2</v>
      </c>
      <c r="AS129" s="132">
        <f t="shared" si="106"/>
        <v>0.101306769408</v>
      </c>
      <c r="AT129" s="150" t="s">
        <v>767</v>
      </c>
      <c r="AU129" s="150"/>
    </row>
    <row r="130" spans="1:47" x14ac:dyDescent="0.2">
      <c r="A130" s="162" t="s">
        <v>292</v>
      </c>
      <c r="B130" s="61" t="s">
        <v>768</v>
      </c>
      <c r="C130" s="70">
        <f>VLOOKUP(A130,'Baseline spending'!$A$2:$C$138,2,FALSE)</f>
        <v>225120686</v>
      </c>
      <c r="D130" s="71">
        <f>VLOOKUP(A130,'Baseline spending'!$A$2:$C$138,3,FALSE)</f>
        <v>2016</v>
      </c>
      <c r="E130" s="104">
        <f>C130*'CPI index'!$E$11/$AZ$1</f>
        <v>242.64582025535086</v>
      </c>
      <c r="F130" s="140">
        <v>84339067</v>
      </c>
      <c r="G130" s="99">
        <f t="shared" si="83"/>
        <v>60057715</v>
      </c>
      <c r="H130" s="99">
        <f>VLOOKUP(A130,'Population data_UN'!$A$2:$BK$256,8,FALSE)*1000</f>
        <v>6567148</v>
      </c>
      <c r="I130" s="99">
        <f>VLOOKUP($A130,'Population data_UN'!$A$2:$BK$256,10,FALSE)*1000</f>
        <v>24281352</v>
      </c>
      <c r="J130" s="99">
        <f>VLOOKUP($A130,'Population data_UN'!$A$2:$BK$256,57,FALSE)*1000</f>
        <v>7574552</v>
      </c>
      <c r="K130" s="8">
        <v>4.2999999999999997E-2</v>
      </c>
      <c r="L130" s="8">
        <v>2.5000000000000001E-2</v>
      </c>
      <c r="M130" s="8">
        <v>9.1999999999999998E-2</v>
      </c>
      <c r="N130" s="64">
        <f t="shared" si="95"/>
        <v>3626579.8809999996</v>
      </c>
      <c r="O130" s="64">
        <f t="shared" si="96"/>
        <v>2108476.6750000003</v>
      </c>
      <c r="P130" s="64">
        <f t="shared" si="97"/>
        <v>7759194.1639999999</v>
      </c>
      <c r="Q130" s="46">
        <f>VLOOKUP(A130,'Health workers'!$A$2:$M$138,13,FALSE)</f>
        <v>487803.12848641095</v>
      </c>
      <c r="R130" s="141">
        <f t="shared" si="87"/>
        <v>8.1222392241598086E-3</v>
      </c>
      <c r="S130" s="66">
        <f>VLOOKUP(A130,'Economic cost per dose'!$A$3:$L$138,10,FALSE)*$AW$13</f>
        <v>4.7160000000000002</v>
      </c>
      <c r="T130" s="66">
        <f t="shared" si="98"/>
        <v>6.5080799999999996</v>
      </c>
      <c r="U130" s="7">
        <f>VLOOKUP(A130,'Economic cost per dose'!$A$3:$L$139,11,FALSE)*$AW$13*$AW$11</f>
        <v>1.6725599999999998</v>
      </c>
      <c r="V130" s="7">
        <f>VLOOKUP(A130,'Economic cost per dose'!$A$3:$L$139,12,FALSE)*$AW$13*$AW$11</f>
        <v>17.371439999999996</v>
      </c>
      <c r="X130" s="59">
        <f t="shared" si="99"/>
        <v>9.5080799999999996</v>
      </c>
      <c r="Y130" s="59">
        <f t="shared" si="114"/>
        <v>5.3081327999999992</v>
      </c>
      <c r="Z130" s="59">
        <f t="shared" si="115"/>
        <v>26.972587199999992</v>
      </c>
      <c r="AA130" s="59">
        <f t="shared" si="100"/>
        <v>20.108080000000001</v>
      </c>
      <c r="AB130" s="59">
        <f t="shared" si="116"/>
        <v>15.908132799999999</v>
      </c>
      <c r="AC130" s="59">
        <f t="shared" si="117"/>
        <v>37.572587199999994</v>
      </c>
      <c r="AD130" s="59">
        <f t="shared" si="101"/>
        <v>19.61756866371006</v>
      </c>
      <c r="AE130" s="60">
        <f t="shared" si="108"/>
        <v>103.85749905399919</v>
      </c>
      <c r="AF130" s="60">
        <f t="shared" si="107"/>
        <v>60.382266891859999</v>
      </c>
      <c r="AG130" s="60">
        <f t="shared" si="109"/>
        <v>222.20674216204483</v>
      </c>
      <c r="AH130" s="67">
        <f t="shared" si="118"/>
        <v>1871.8502736476605</v>
      </c>
      <c r="AI130" s="67">
        <f t="shared" si="119"/>
        <v>1480.8794641210557</v>
      </c>
      <c r="AJ130" s="67">
        <f t="shared" si="120"/>
        <v>3497.611787498884</v>
      </c>
      <c r="AK130" s="67">
        <f t="shared" si="110"/>
        <v>31.894326254070858</v>
      </c>
      <c r="AL130" s="67">
        <f t="shared" si="111"/>
        <v>1589.9222000905174</v>
      </c>
      <c r="AM130" s="67">
        <f t="shared" si="112"/>
        <v>141.18034476315873</v>
      </c>
      <c r="AN130" s="67">
        <f t="shared" si="113"/>
        <v>717.38958001396679</v>
      </c>
      <c r="AO130" s="117">
        <f t="shared" si="102"/>
        <v>8.084857444923349E-2</v>
      </c>
      <c r="AP130" s="117">
        <f t="shared" si="103"/>
        <v>0.42802096877128842</v>
      </c>
      <c r="AQ130" s="117">
        <f t="shared" si="104"/>
        <v>7.7143314139011316</v>
      </c>
      <c r="AR130" s="132">
        <f t="shared" si="105"/>
        <v>4.6009591078838286</v>
      </c>
      <c r="AS130" s="132">
        <f t="shared" si="106"/>
        <v>34.205901437591997</v>
      </c>
      <c r="AT130" s="150" t="s">
        <v>767</v>
      </c>
      <c r="AU130" s="150"/>
    </row>
    <row r="131" spans="1:47" x14ac:dyDescent="0.2">
      <c r="A131" s="162" t="s">
        <v>294</v>
      </c>
      <c r="B131" s="61" t="s">
        <v>768</v>
      </c>
      <c r="C131" s="70">
        <f>VLOOKUP(A131,'Baseline spending'!$A$2:$C$138,2,FALSE)</f>
        <v>6600902</v>
      </c>
      <c r="D131" s="71">
        <f>VLOOKUP(A131,'Baseline spending'!$A$2:$C$138,3,FALSE)</f>
        <v>2017</v>
      </c>
      <c r="E131" s="104">
        <f>C131*'CPI index'!$E$12/$AZ$1</f>
        <v>6.966359086496408</v>
      </c>
      <c r="F131" s="140">
        <v>6031187</v>
      </c>
      <c r="G131" s="99">
        <f t="shared" si="83"/>
        <v>3879036</v>
      </c>
      <c r="H131" s="99">
        <f>VLOOKUP(A131,'Population data_UN'!$A$2:$BK$256,8,FALSE)*1000</f>
        <v>661065</v>
      </c>
      <c r="I131" s="99">
        <f>VLOOKUP($A131,'Population data_UN'!$A$2:$BK$256,10,FALSE)*1000</f>
        <v>2152151</v>
      </c>
      <c r="J131" s="99">
        <f>VLOOKUP($A131,'Population data_UN'!$A$2:$BK$256,57,FALSE)*1000</f>
        <v>287564</v>
      </c>
      <c r="K131" s="8">
        <v>4.2000000000000003E-2</v>
      </c>
      <c r="L131" s="8">
        <v>2.5000000000000001E-2</v>
      </c>
      <c r="M131" s="8">
        <v>8.6999999999999994E-2</v>
      </c>
      <c r="N131" s="64">
        <f t="shared" si="95"/>
        <v>253309.85400000002</v>
      </c>
      <c r="O131" s="64">
        <f t="shared" si="96"/>
        <v>150779.67500000002</v>
      </c>
      <c r="P131" s="64">
        <f t="shared" si="97"/>
        <v>524713.26899999997</v>
      </c>
      <c r="Q131" s="46">
        <f>VLOOKUP(A131,'Health workers'!$A$2:$M$138,13,FALSE)</f>
        <v>25508.571764035943</v>
      </c>
      <c r="R131" s="141">
        <f t="shared" si="87"/>
        <v>6.5760079989038364E-3</v>
      </c>
      <c r="S131" s="66">
        <f>VLOOKUP(A131,'Economic cost per dose'!$A$3:$L$138,10,FALSE)*$AW$13</f>
        <v>7.4279999999999999</v>
      </c>
      <c r="T131" s="66">
        <f t="shared" si="98"/>
        <v>10.250639999999999</v>
      </c>
      <c r="U131" s="7">
        <f>VLOOKUP(A131,'Economic cost per dose'!$A$3:$L$139,11,FALSE)*$AW$13*$AW$11</f>
        <v>4.0406399999999998</v>
      </c>
      <c r="V131" s="7">
        <f>VLOOKUP(A131,'Economic cost per dose'!$A$3:$L$139,12,FALSE)*$AW$13*$AW$11</f>
        <v>21.693599999999996</v>
      </c>
      <c r="X131" s="59">
        <f t="shared" si="99"/>
        <v>13.250639999999999</v>
      </c>
      <c r="Y131" s="59">
        <f t="shared" si="114"/>
        <v>8.5760831999999994</v>
      </c>
      <c r="Z131" s="59">
        <f t="shared" si="115"/>
        <v>32.937167999999993</v>
      </c>
      <c r="AA131" s="59">
        <f t="shared" si="100"/>
        <v>23.850639999999999</v>
      </c>
      <c r="AB131" s="59">
        <f t="shared" si="116"/>
        <v>19.176083200000001</v>
      </c>
      <c r="AC131" s="59">
        <f t="shared" si="117"/>
        <v>43.537167999999994</v>
      </c>
      <c r="AD131" s="59">
        <f t="shared" si="101"/>
        <v>1.2167915241163725</v>
      </c>
      <c r="AE131" s="60">
        <f t="shared" si="108"/>
        <v>7.77146925937536</v>
      </c>
      <c r="AF131" s="60">
        <f t="shared" si="107"/>
        <v>4.6258745591520007</v>
      </c>
      <c r="AG131" s="60">
        <f t="shared" si="109"/>
        <v>16.098043465848956</v>
      </c>
      <c r="AH131" s="67">
        <f t="shared" si="118"/>
        <v>143.40211133371199</v>
      </c>
      <c r="AI131" s="67">
        <f t="shared" si="119"/>
        <v>115.29631146128258</v>
      </c>
      <c r="AJ131" s="67">
        <f t="shared" si="120"/>
        <v>261.76747511557437</v>
      </c>
      <c r="AK131" s="67">
        <f t="shared" si="110"/>
        <v>1.6874659752822856</v>
      </c>
      <c r="AL131" s="67">
        <f t="shared" si="111"/>
        <v>125.192808053712</v>
      </c>
      <c r="AM131" s="67">
        <f t="shared" si="112"/>
        <v>14.732499994652159</v>
      </c>
      <c r="AN131" s="67">
        <f t="shared" si="113"/>
        <v>56.581403895878388</v>
      </c>
      <c r="AO131" s="117">
        <f t="shared" si="102"/>
        <v>0.17466678203180791</v>
      </c>
      <c r="AP131" s="117">
        <f t="shared" si="103"/>
        <v>1.1155711560203059</v>
      </c>
      <c r="AQ131" s="117">
        <f t="shared" si="104"/>
        <v>20.58494395037469</v>
      </c>
      <c r="AR131" s="132">
        <f t="shared" si="105"/>
        <v>0.37895534212651799</v>
      </c>
      <c r="AS131" s="132">
        <f t="shared" si="106"/>
        <v>3.7631711910240004</v>
      </c>
      <c r="AT131" s="150" t="s">
        <v>767</v>
      </c>
      <c r="AU131" s="150"/>
    </row>
    <row r="132" spans="1:47" x14ac:dyDescent="0.2">
      <c r="A132" s="162" t="s">
        <v>296</v>
      </c>
      <c r="B132" s="61" t="s">
        <v>768</v>
      </c>
      <c r="C132" s="70">
        <f>VLOOKUP(A132,'Baseline spending'!$A$2:$C$138,2,FALSE)</f>
        <v>17703</v>
      </c>
      <c r="D132" s="71">
        <f>VLOOKUP(A132,'Baseline spending'!$A$2:$C$138,3,FALSE)</f>
        <v>2009</v>
      </c>
      <c r="E132" s="104">
        <f>C132*'CPI index'!$E$4/$AZ$1</f>
        <v>2.1346465984888385E-2</v>
      </c>
      <c r="F132" s="140">
        <v>12000</v>
      </c>
      <c r="G132" s="140">
        <v>12000</v>
      </c>
      <c r="H132" s="99" t="e">
        <f>VLOOKUP(A132,'Population data_UN'!$A$2:$BK$256,8,FALSE)*1000</f>
        <v>#N/A</v>
      </c>
      <c r="I132" s="99" t="e">
        <f>VLOOKUP($A132,'Population data_UN'!$A$2:$BK$256,9,FALSE)*1000</f>
        <v>#N/A</v>
      </c>
      <c r="J132" s="99">
        <f>F132*K36</f>
        <v>348</v>
      </c>
      <c r="K132" s="8">
        <v>5.57E-2</v>
      </c>
      <c r="L132" s="8"/>
      <c r="M132" s="8"/>
      <c r="N132" s="64">
        <f t="shared" si="95"/>
        <v>668.4</v>
      </c>
      <c r="O132" s="64">
        <f t="shared" si="96"/>
        <v>0</v>
      </c>
      <c r="P132" s="64">
        <f t="shared" si="97"/>
        <v>0</v>
      </c>
      <c r="Q132" s="46">
        <f>VLOOKUP(A132,'Health workers'!$A$2:$M$138,13,FALSE)</f>
        <v>73.844848241543502</v>
      </c>
      <c r="R132" s="141">
        <f t="shared" si="87"/>
        <v>6.1537373534619588E-3</v>
      </c>
      <c r="S132" s="66">
        <f>VLOOKUP(A132,'Economic cost per dose'!$A$3:$L$138,10,FALSE)*$AW$13</f>
        <v>19.416</v>
      </c>
      <c r="T132" s="66">
        <f t="shared" si="98"/>
        <v>26.794079999999997</v>
      </c>
      <c r="U132" s="7">
        <f>VLOOKUP(A132,'Economic cost per dose'!$A$3:$L$139,11,FALSE)*$AW$13*$AW$11</f>
        <v>7.3195199999999989</v>
      </c>
      <c r="V132" s="7">
        <f>VLOOKUP(A132,'Economic cost per dose'!$A$3:$L$139,12,FALSE)*$AW$13*$AW$11</f>
        <v>71.522639999999996</v>
      </c>
      <c r="X132" s="59">
        <f t="shared" si="99"/>
        <v>29.794079999999997</v>
      </c>
      <c r="Y132" s="59">
        <f t="shared" si="114"/>
        <v>13.100937599999998</v>
      </c>
      <c r="Z132" s="59">
        <f t="shared" si="115"/>
        <v>101.70124319999999</v>
      </c>
      <c r="AA132" s="59">
        <f t="shared" si="100"/>
        <v>40.394079999999995</v>
      </c>
      <c r="AB132" s="59">
        <f t="shared" si="116"/>
        <v>23.700937599999996</v>
      </c>
      <c r="AC132" s="59">
        <f t="shared" si="117"/>
        <v>112.30124319999999</v>
      </c>
      <c r="AD132" s="59">
        <f t="shared" si="101"/>
        <v>5.9657894149135349E-3</v>
      </c>
      <c r="AE132" s="60">
        <f t="shared" si="108"/>
        <v>5.3998806143999996E-2</v>
      </c>
      <c r="AF132" s="60">
        <f t="shared" si="107"/>
        <v>0</v>
      </c>
      <c r="AG132" s="60">
        <f t="shared" si="109"/>
        <v>0</v>
      </c>
      <c r="AH132" s="67">
        <f t="shared" si="118"/>
        <v>0.751329888</v>
      </c>
      <c r="AI132" s="67">
        <f t="shared" si="119"/>
        <v>0.44083743935999997</v>
      </c>
      <c r="AJ132" s="67">
        <f t="shared" si="120"/>
        <v>2.08880312352</v>
      </c>
      <c r="AK132" s="67">
        <f t="shared" si="110"/>
        <v>4.5916933577142853E-3</v>
      </c>
      <c r="AL132" s="67">
        <f t="shared" si="111"/>
        <v>0.69499845942857141</v>
      </c>
      <c r="AM132" s="67">
        <f t="shared" si="112"/>
        <v>6.9622125531428561E-2</v>
      </c>
      <c r="AN132" s="67">
        <f t="shared" si="113"/>
        <v>0.54046946386285721</v>
      </c>
      <c r="AO132" s="117">
        <f t="shared" si="102"/>
        <v>0.27947433636728647</v>
      </c>
      <c r="AP132" s="117">
        <f t="shared" si="103"/>
        <v>2.5296368111811525</v>
      </c>
      <c r="AQ132" s="117">
        <f t="shared" si="104"/>
        <v>35.196921520025015</v>
      </c>
      <c r="AR132" s="132">
        <f t="shared" si="105"/>
        <v>2.8675431469156174E-3</v>
      </c>
      <c r="AS132" s="132">
        <f t="shared" si="106"/>
        <v>2.59553088E-2</v>
      </c>
      <c r="AT132" s="150" t="s">
        <v>767</v>
      </c>
      <c r="AU132" s="150"/>
    </row>
    <row r="133" spans="1:47" x14ac:dyDescent="0.2">
      <c r="A133" s="162" t="s">
        <v>645</v>
      </c>
      <c r="B133" s="61" t="s">
        <v>768</v>
      </c>
      <c r="C133" s="70">
        <f>VLOOKUP(A133,'Baseline spending'!$A$2:$C$138,2,FALSE)</f>
        <v>48136470.005000003</v>
      </c>
      <c r="D133" s="71">
        <f>VLOOKUP(A133,'Baseline spending'!$A$2:$C$138,3,FALSE)</f>
        <v>2016</v>
      </c>
      <c r="E133" s="104">
        <f>C133*'CPI index'!$E$11/$AZ$1</f>
        <v>51.883784898204865</v>
      </c>
      <c r="F133" s="140">
        <v>28435943</v>
      </c>
      <c r="G133" s="99">
        <f t="shared" si="83"/>
        <v>19141830</v>
      </c>
      <c r="H133" s="99">
        <f>VLOOKUP(A133,'Population data_UN'!$A$2:$BK$256,8,FALSE)*1000</f>
        <v>2363409</v>
      </c>
      <c r="I133" s="99">
        <f>VLOOKUP($A133,'Population data_UN'!$A$2:$BK$256,10,FALSE)*1000</f>
        <v>9294113</v>
      </c>
      <c r="J133" s="99">
        <f>VLOOKUP($A133,'Population data_UN'!$A$2:$BK$256,57,FALSE)*1000</f>
        <v>2267118</v>
      </c>
      <c r="K133" s="8">
        <v>4.2999999999999997E-2</v>
      </c>
      <c r="L133" s="8">
        <v>2.5999999999999999E-2</v>
      </c>
      <c r="M133" s="8">
        <v>8.7999999999999995E-2</v>
      </c>
      <c r="N133" s="64">
        <f t="shared" si="95"/>
        <v>1222745.5489999999</v>
      </c>
      <c r="O133" s="64">
        <f t="shared" si="96"/>
        <v>739334.51799999992</v>
      </c>
      <c r="P133" s="64">
        <f t="shared" si="97"/>
        <v>2502362.9839999997</v>
      </c>
      <c r="Q133" s="46">
        <f>VLOOKUP(A133,'Health workers'!$A$2:$M$138,13,FALSE)</f>
        <v>83947.662331963671</v>
      </c>
      <c r="R133" s="141">
        <f t="shared" si="87"/>
        <v>4.3855609590077683E-3</v>
      </c>
      <c r="S133" s="66">
        <f>VLOOKUP(A133,'Economic cost per dose'!$A$3:$L$138,10,FALSE)*$AW$13</f>
        <v>2.2679999999999998</v>
      </c>
      <c r="T133" s="66">
        <f t="shared" si="98"/>
        <v>3.1298399999999993</v>
      </c>
      <c r="U133" s="7">
        <f>VLOOKUP(A133,'Economic cost per dose'!$A$3:$L$139,11,FALSE)*$AW$13*$AW$11</f>
        <v>0.43055999999999994</v>
      </c>
      <c r="V133" s="7">
        <f>VLOOKUP(A133,'Economic cost per dose'!$A$3:$L$139,12,FALSE)*$AW$13*$AW$11</f>
        <v>11.32704</v>
      </c>
      <c r="X133" s="59">
        <f t="shared" si="99"/>
        <v>6.1298399999999997</v>
      </c>
      <c r="Y133" s="59">
        <f t="shared" si="114"/>
        <v>3.5941727999999999</v>
      </c>
      <c r="Z133" s="59">
        <f t="shared" si="115"/>
        <v>18.6313152</v>
      </c>
      <c r="AA133" s="59">
        <f t="shared" si="100"/>
        <v>16.729839999999999</v>
      </c>
      <c r="AB133" s="59">
        <f t="shared" si="116"/>
        <v>14.194172799999999</v>
      </c>
      <c r="AC133" s="59">
        <f t="shared" si="117"/>
        <v>29.231315199999997</v>
      </c>
      <c r="AD133" s="59">
        <f t="shared" si="101"/>
        <v>2.8088619183755581</v>
      </c>
      <c r="AE133" s="60">
        <f t="shared" si="108"/>
        <v>27.540618775819198</v>
      </c>
      <c r="AF133" s="60">
        <f t="shared" si="107"/>
        <v>16.652467166774397</v>
      </c>
      <c r="AG133" s="60">
        <f t="shared" si="109"/>
        <v>56.36219656446719</v>
      </c>
      <c r="AH133" s="67">
        <f t="shared" si="118"/>
        <v>496.37161747115999</v>
      </c>
      <c r="AI133" s="67">
        <f t="shared" si="119"/>
        <v>421.13878622874716</v>
      </c>
      <c r="AJ133" s="67">
        <f t="shared" si="120"/>
        <v>867.28834266396473</v>
      </c>
      <c r="AK133" s="67">
        <f t="shared" si="110"/>
        <v>6.1544169804960003</v>
      </c>
      <c r="AL133" s="67">
        <f t="shared" si="111"/>
        <v>406.51439835687427</v>
      </c>
      <c r="AM133" s="67">
        <f t="shared" si="112"/>
        <v>30.468148379642059</v>
      </c>
      <c r="AN133" s="67">
        <f t="shared" si="113"/>
        <v>157.93945021827565</v>
      </c>
      <c r="AO133" s="117">
        <f t="shared" si="102"/>
        <v>5.4137567717669387E-2</v>
      </c>
      <c r="AP133" s="117">
        <f t="shared" si="103"/>
        <v>0.53081360255142218</v>
      </c>
      <c r="AQ133" s="117">
        <f t="shared" si="104"/>
        <v>9.566989348310516</v>
      </c>
      <c r="AR133" s="132">
        <f t="shared" si="105"/>
        <v>0.38078659633778716</v>
      </c>
      <c r="AS133" s="132">
        <f t="shared" si="106"/>
        <v>5.546373810263999</v>
      </c>
      <c r="AT133" s="150"/>
      <c r="AU133" s="150"/>
    </row>
  </sheetData>
  <autoFilter ref="A1:V133" xr:uid="{410833F1-99E7-4F1D-A721-8BC1205B8C70}"/>
  <sortState ref="A81:AN133">
    <sortCondition ref="A81:A133"/>
  </sortState>
  <mergeCells count="1">
    <mergeCell ref="AV1:AX1"/>
  </mergeCell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0221B-DE03-7441-902A-B97436BEEE64}">
  <dimension ref="A1:K151"/>
  <sheetViews>
    <sheetView topLeftCell="A61" zoomScale="69" workbookViewId="0">
      <selection activeCell="W17" sqref="W17"/>
    </sheetView>
  </sheetViews>
  <sheetFormatPr defaultColWidth="11.42578125" defaultRowHeight="12.75" x14ac:dyDescent="0.2"/>
  <cols>
    <col min="1" max="1" width="36.7109375" customWidth="1"/>
    <col min="2" max="2" width="13.42578125" customWidth="1"/>
    <col min="3" max="3" width="19" customWidth="1"/>
    <col min="4" max="4" width="13" customWidth="1"/>
    <col min="5" max="5" width="19" customWidth="1"/>
    <col min="6" max="6" width="20.7109375" customWidth="1"/>
    <col min="7" max="7" width="18.28515625" customWidth="1"/>
  </cols>
  <sheetData>
    <row r="1" spans="1:7" x14ac:dyDescent="0.2">
      <c r="A1" s="1"/>
      <c r="B1" s="1" t="s">
        <v>742</v>
      </c>
      <c r="C1" s="1" t="s">
        <v>745</v>
      </c>
      <c r="D1" s="1" t="s">
        <v>739</v>
      </c>
      <c r="E1" s="1" t="s">
        <v>740</v>
      </c>
      <c r="F1" s="121" t="s">
        <v>741</v>
      </c>
      <c r="G1" s="1" t="s">
        <v>743</v>
      </c>
    </row>
    <row r="2" spans="1:7" x14ac:dyDescent="0.2">
      <c r="A2" t="str">
        <f>Results!A2</f>
        <v>Afghanistan</v>
      </c>
      <c r="B2" s="119">
        <v>1</v>
      </c>
      <c r="C2" s="120">
        <f>Results!AQ2</f>
        <v>6.0643775845650421</v>
      </c>
      <c r="D2" s="119">
        <f>IF(B2=1,C2,"")</f>
        <v>6.0643775845650421</v>
      </c>
      <c r="E2" s="119" t="str">
        <f>IF(B2=2,C2,"")</f>
        <v/>
      </c>
      <c r="F2" s="119" t="str">
        <f>IF(B2=3,C2,"")</f>
        <v/>
      </c>
      <c r="G2" s="119">
        <v>1</v>
      </c>
    </row>
    <row r="3" spans="1:7" x14ac:dyDescent="0.2">
      <c r="A3" t="str">
        <f>Results!A3</f>
        <v>Burkina Faso</v>
      </c>
      <c r="B3" s="119">
        <v>1</v>
      </c>
      <c r="C3" s="120">
        <f>Results!AQ3</f>
        <v>6.4441870338946332</v>
      </c>
      <c r="D3" s="119">
        <f t="shared" ref="D3:D63" si="0">IF(B3=1,C3,"")</f>
        <v>6.4441870338946332</v>
      </c>
      <c r="E3" s="119" t="str">
        <f t="shared" ref="E3:E63" si="1">IF(B3=2,C3,"")</f>
        <v/>
      </c>
      <c r="F3" s="119" t="str">
        <f t="shared" ref="F3:F63" si="2">IF(B3=3,C3,"")</f>
        <v/>
      </c>
      <c r="G3" s="119">
        <v>1</v>
      </c>
    </row>
    <row r="4" spans="1:7" x14ac:dyDescent="0.2">
      <c r="A4" t="str">
        <f>Results!A4</f>
        <v>Burundi</v>
      </c>
      <c r="B4" s="119">
        <v>1</v>
      </c>
      <c r="C4" s="120">
        <f>Results!AQ4</f>
        <v>4.289307392885136</v>
      </c>
      <c r="D4" s="119">
        <f t="shared" si="0"/>
        <v>4.289307392885136</v>
      </c>
      <c r="E4" s="119" t="str">
        <f t="shared" si="1"/>
        <v/>
      </c>
      <c r="F4" s="119" t="str">
        <f t="shared" si="2"/>
        <v/>
      </c>
      <c r="G4" s="119">
        <v>1</v>
      </c>
    </row>
    <row r="5" spans="1:7" x14ac:dyDescent="0.2">
      <c r="A5" t="str">
        <f>Results!A5</f>
        <v>Central African Republic</v>
      </c>
      <c r="B5" s="119">
        <v>1</v>
      </c>
      <c r="C5" s="120">
        <f>Results!AQ5</f>
        <v>8.1243588702434515</v>
      </c>
      <c r="D5" s="119">
        <f t="shared" si="0"/>
        <v>8.1243588702434515</v>
      </c>
      <c r="E5" s="119" t="str">
        <f t="shared" si="1"/>
        <v/>
      </c>
      <c r="F5" s="119" t="str">
        <f t="shared" si="2"/>
        <v/>
      </c>
      <c r="G5" s="119">
        <v>1</v>
      </c>
    </row>
    <row r="6" spans="1:7" x14ac:dyDescent="0.2">
      <c r="A6" t="str">
        <f>Results!A6</f>
        <v>Chad</v>
      </c>
      <c r="B6" s="119">
        <v>1</v>
      </c>
      <c r="C6" s="120">
        <f>Results!AQ6</f>
        <v>12.743397857977385</v>
      </c>
      <c r="D6" s="119">
        <f t="shared" si="0"/>
        <v>12.743397857977385</v>
      </c>
      <c r="E6" s="119" t="str">
        <f t="shared" si="1"/>
        <v/>
      </c>
      <c r="F6" s="119" t="str">
        <f t="shared" si="2"/>
        <v/>
      </c>
      <c r="G6" s="119">
        <v>1</v>
      </c>
    </row>
    <row r="7" spans="1:7" x14ac:dyDescent="0.2">
      <c r="A7" t="str">
        <f>Results!A7</f>
        <v>Dem. People's Republic of Korea</v>
      </c>
      <c r="B7" s="119">
        <v>1</v>
      </c>
      <c r="C7" s="120">
        <f>Results!AQ7</f>
        <v>44.328413713472315</v>
      </c>
      <c r="D7" s="119">
        <f t="shared" si="0"/>
        <v>44.328413713472315</v>
      </c>
      <c r="E7" s="119" t="str">
        <f t="shared" si="1"/>
        <v/>
      </c>
      <c r="F7" s="119" t="str">
        <f t="shared" si="2"/>
        <v/>
      </c>
      <c r="G7" s="119">
        <v>1</v>
      </c>
    </row>
    <row r="8" spans="1:7" x14ac:dyDescent="0.2">
      <c r="A8" t="str">
        <f>Results!A8</f>
        <v>Democratic Republic of the Congo</v>
      </c>
      <c r="B8" s="119">
        <v>1</v>
      </c>
      <c r="C8" s="120">
        <f>Results!AQ8</f>
        <v>8.4519817744760637</v>
      </c>
      <c r="D8" s="119">
        <f t="shared" si="0"/>
        <v>8.4519817744760637</v>
      </c>
      <c r="E8" s="119" t="str">
        <f t="shared" si="1"/>
        <v/>
      </c>
      <c r="F8" s="119" t="str">
        <f t="shared" si="2"/>
        <v/>
      </c>
      <c r="G8" s="119">
        <v>1</v>
      </c>
    </row>
    <row r="9" spans="1:7" x14ac:dyDescent="0.2">
      <c r="A9" t="str">
        <f>Results!A9</f>
        <v>Eritrea</v>
      </c>
      <c r="B9" s="119">
        <v>1</v>
      </c>
      <c r="C9" s="120">
        <f>Results!AQ9</f>
        <v>14.582801909969007</v>
      </c>
      <c r="D9" s="119">
        <f t="shared" si="0"/>
        <v>14.582801909969007</v>
      </c>
      <c r="E9" s="119" t="str">
        <f t="shared" si="1"/>
        <v/>
      </c>
      <c r="F9" s="119" t="str">
        <f t="shared" si="2"/>
        <v/>
      </c>
      <c r="G9" s="119">
        <v>1</v>
      </c>
    </row>
    <row r="10" spans="1:7" x14ac:dyDescent="0.2">
      <c r="A10" t="str">
        <f>Results!A10</f>
        <v>Ethiopia</v>
      </c>
      <c r="B10" s="119">
        <v>1</v>
      </c>
      <c r="C10" s="120">
        <f>Results!AQ10</f>
        <v>13.197510580770849</v>
      </c>
      <c r="D10" s="119">
        <f t="shared" si="0"/>
        <v>13.197510580770849</v>
      </c>
      <c r="E10" s="119" t="str">
        <f t="shared" si="1"/>
        <v/>
      </c>
      <c r="F10" s="119" t="str">
        <f t="shared" si="2"/>
        <v/>
      </c>
      <c r="G10" s="119">
        <v>1</v>
      </c>
    </row>
    <row r="11" spans="1:7" x14ac:dyDescent="0.2">
      <c r="A11" t="str">
        <f>Results!A11</f>
        <v>Gambia</v>
      </c>
      <c r="B11" s="119">
        <v>1</v>
      </c>
      <c r="C11" s="120">
        <f>Results!AQ11</f>
        <v>14.521766884968601</v>
      </c>
      <c r="D11" s="119">
        <f t="shared" si="0"/>
        <v>14.521766884968601</v>
      </c>
      <c r="E11" s="119" t="str">
        <f t="shared" si="1"/>
        <v/>
      </c>
      <c r="F11" s="119" t="str">
        <f t="shared" si="2"/>
        <v/>
      </c>
      <c r="G11" s="119">
        <v>1</v>
      </c>
    </row>
    <row r="12" spans="1:7" x14ac:dyDescent="0.2">
      <c r="A12" t="str">
        <f>Results!A12</f>
        <v>Guinea</v>
      </c>
      <c r="B12" s="119">
        <v>1</v>
      </c>
      <c r="C12" s="120">
        <f>Results!AQ12</f>
        <v>8.8944709937123996</v>
      </c>
      <c r="D12" s="119">
        <f t="shared" si="0"/>
        <v>8.8944709937123996</v>
      </c>
      <c r="E12" s="119" t="str">
        <f t="shared" si="1"/>
        <v/>
      </c>
      <c r="F12" s="119" t="str">
        <f t="shared" si="2"/>
        <v/>
      </c>
      <c r="G12" s="119">
        <v>1</v>
      </c>
    </row>
    <row r="13" spans="1:7" x14ac:dyDescent="0.2">
      <c r="A13" t="str">
        <f>Results!A13</f>
        <v>Guinea-Bissau</v>
      </c>
      <c r="B13" s="119">
        <v>1</v>
      </c>
      <c r="C13" s="120">
        <f>Results!AQ13</f>
        <v>8.6529972181895207</v>
      </c>
      <c r="D13" s="119">
        <f t="shared" si="0"/>
        <v>8.6529972181895207</v>
      </c>
      <c r="E13" s="119" t="str">
        <f t="shared" si="1"/>
        <v/>
      </c>
      <c r="F13" s="119" t="str">
        <f t="shared" si="2"/>
        <v/>
      </c>
      <c r="G13" s="119">
        <v>1</v>
      </c>
    </row>
    <row r="14" spans="1:7" x14ac:dyDescent="0.2">
      <c r="A14" t="str">
        <f>Results!A14</f>
        <v>Haiti</v>
      </c>
      <c r="B14" s="119">
        <v>1</v>
      </c>
      <c r="C14" s="120">
        <f>Results!AQ14</f>
        <v>11.914513435546574</v>
      </c>
      <c r="D14" s="119">
        <f t="shared" si="0"/>
        <v>11.914513435546574</v>
      </c>
      <c r="E14" s="119" t="str">
        <f t="shared" si="1"/>
        <v/>
      </c>
      <c r="F14" s="119" t="str">
        <f t="shared" si="2"/>
        <v/>
      </c>
      <c r="G14" s="119">
        <v>1</v>
      </c>
    </row>
    <row r="15" spans="1:7" x14ac:dyDescent="0.2">
      <c r="A15" t="str">
        <f>Results!A15</f>
        <v>Liberia</v>
      </c>
      <c r="B15" s="119">
        <v>1</v>
      </c>
      <c r="C15" s="120">
        <f>Results!AQ15</f>
        <v>1.4565610678344967</v>
      </c>
      <c r="D15" s="119">
        <f t="shared" si="0"/>
        <v>1.4565610678344967</v>
      </c>
      <c r="E15" s="119" t="str">
        <f t="shared" si="1"/>
        <v/>
      </c>
      <c r="F15" s="119" t="str">
        <f t="shared" si="2"/>
        <v/>
      </c>
      <c r="G15" s="119">
        <v>1</v>
      </c>
    </row>
    <row r="16" spans="1:7" x14ac:dyDescent="0.2">
      <c r="A16" t="str">
        <f>Results!A16</f>
        <v>Madagascar</v>
      </c>
      <c r="B16" s="119">
        <v>1</v>
      </c>
      <c r="C16" s="120">
        <f>Results!AQ16</f>
        <v>14.462484950580883</v>
      </c>
      <c r="D16" s="119">
        <f t="shared" si="0"/>
        <v>14.462484950580883</v>
      </c>
      <c r="E16" s="119" t="str">
        <f t="shared" si="1"/>
        <v/>
      </c>
      <c r="F16" s="119" t="str">
        <f t="shared" si="2"/>
        <v/>
      </c>
      <c r="G16" s="119">
        <v>1</v>
      </c>
    </row>
    <row r="17" spans="1:7" x14ac:dyDescent="0.2">
      <c r="A17" t="str">
        <f>Results!A17</f>
        <v>Malawi</v>
      </c>
      <c r="B17" s="119">
        <v>1</v>
      </c>
      <c r="C17" s="120">
        <f>Results!AQ17</f>
        <v>11.049820468688324</v>
      </c>
      <c r="D17" s="119">
        <f t="shared" si="0"/>
        <v>11.049820468688324</v>
      </c>
      <c r="E17" s="119" t="str">
        <f t="shared" si="1"/>
        <v/>
      </c>
      <c r="F17" s="119" t="str">
        <f t="shared" si="2"/>
        <v/>
      </c>
      <c r="G17" s="119">
        <v>1</v>
      </c>
    </row>
    <row r="18" spans="1:7" x14ac:dyDescent="0.2">
      <c r="A18" t="str">
        <f>Results!A18</f>
        <v>Mali</v>
      </c>
      <c r="B18" s="119">
        <v>1</v>
      </c>
      <c r="C18" s="120">
        <f>Results!AQ18</f>
        <v>3.4309461893343345</v>
      </c>
      <c r="D18" s="119">
        <f t="shared" si="0"/>
        <v>3.4309461893343345</v>
      </c>
      <c r="E18" s="119" t="str">
        <f t="shared" si="1"/>
        <v/>
      </c>
      <c r="F18" s="119" t="str">
        <f t="shared" si="2"/>
        <v/>
      </c>
      <c r="G18" s="119">
        <v>1</v>
      </c>
    </row>
    <row r="19" spans="1:7" x14ac:dyDescent="0.2">
      <c r="A19" t="str">
        <f>Results!A19</f>
        <v>Mozambique</v>
      </c>
      <c r="B19" s="119">
        <v>1</v>
      </c>
      <c r="C19" s="120">
        <f>Results!AQ19</f>
        <v>16.067974827138091</v>
      </c>
      <c r="D19" s="119">
        <f t="shared" si="0"/>
        <v>16.067974827138091</v>
      </c>
      <c r="E19" s="119" t="str">
        <f t="shared" si="1"/>
        <v/>
      </c>
      <c r="F19" s="119" t="str">
        <f t="shared" si="2"/>
        <v/>
      </c>
      <c r="G19" s="119">
        <v>1</v>
      </c>
    </row>
    <row r="20" spans="1:7" x14ac:dyDescent="0.2">
      <c r="A20" t="str">
        <f>Results!A20</f>
        <v>Niger</v>
      </c>
      <c r="B20" s="119">
        <v>1</v>
      </c>
      <c r="C20" s="120">
        <f>Results!AQ20</f>
        <v>10.48028133626957</v>
      </c>
      <c r="D20" s="119">
        <f t="shared" si="0"/>
        <v>10.48028133626957</v>
      </c>
      <c r="E20" s="119" t="str">
        <f t="shared" si="1"/>
        <v/>
      </c>
      <c r="F20" s="119" t="str">
        <f t="shared" si="2"/>
        <v/>
      </c>
      <c r="G20" s="119">
        <v>1</v>
      </c>
    </row>
    <row r="21" spans="1:7" x14ac:dyDescent="0.2">
      <c r="A21" t="str">
        <f>Results!A21</f>
        <v>Rwanda</v>
      </c>
      <c r="B21" s="119">
        <v>1</v>
      </c>
      <c r="C21" s="120">
        <f>Results!AQ21</f>
        <v>13.616055733334077</v>
      </c>
      <c r="D21" s="119">
        <f t="shared" si="0"/>
        <v>13.616055733334077</v>
      </c>
      <c r="E21" s="119" t="str">
        <f t="shared" si="1"/>
        <v/>
      </c>
      <c r="F21" s="119" t="str">
        <f t="shared" si="2"/>
        <v/>
      </c>
      <c r="G21" s="119">
        <v>1</v>
      </c>
    </row>
    <row r="22" spans="1:7" x14ac:dyDescent="0.2">
      <c r="A22" t="str">
        <f>Results!A22</f>
        <v>Sierra Leone</v>
      </c>
      <c r="B22" s="119">
        <v>1</v>
      </c>
      <c r="C22" s="120">
        <f>Results!AQ22</f>
        <v>8.4776159096125632</v>
      </c>
      <c r="D22" s="119">
        <f t="shared" si="0"/>
        <v>8.4776159096125632</v>
      </c>
      <c r="E22" s="119" t="str">
        <f t="shared" si="1"/>
        <v/>
      </c>
      <c r="F22" s="119" t="str">
        <f t="shared" si="2"/>
        <v/>
      </c>
      <c r="G22" s="119">
        <v>1</v>
      </c>
    </row>
    <row r="23" spans="1:7" x14ac:dyDescent="0.2">
      <c r="A23" t="str">
        <f>Results!A23</f>
        <v>Somalia</v>
      </c>
      <c r="B23" s="119">
        <v>1</v>
      </c>
      <c r="C23" s="120">
        <f>Results!AQ23</f>
        <v>30.153529527438305</v>
      </c>
      <c r="D23" s="119">
        <f t="shared" si="0"/>
        <v>30.153529527438305</v>
      </c>
      <c r="E23" s="119" t="str">
        <f t="shared" si="1"/>
        <v/>
      </c>
      <c r="F23" s="119" t="str">
        <f t="shared" si="2"/>
        <v/>
      </c>
      <c r="G23" s="119">
        <v>1</v>
      </c>
    </row>
    <row r="24" spans="1:7" x14ac:dyDescent="0.2">
      <c r="A24" t="str">
        <f>Results!A24</f>
        <v>South Sudan</v>
      </c>
      <c r="B24" s="119">
        <v>1</v>
      </c>
      <c r="C24" s="120">
        <f>Results!AQ24</f>
        <v>25.415855938146734</v>
      </c>
      <c r="D24" s="119">
        <f t="shared" si="0"/>
        <v>25.415855938146734</v>
      </c>
      <c r="E24" s="119" t="str">
        <f t="shared" si="1"/>
        <v/>
      </c>
      <c r="F24" s="119" t="str">
        <f t="shared" si="2"/>
        <v/>
      </c>
      <c r="G24" s="119">
        <v>1</v>
      </c>
    </row>
    <row r="25" spans="1:7" x14ac:dyDescent="0.2">
      <c r="A25" t="str">
        <f>Results!A25</f>
        <v>Sudan</v>
      </c>
      <c r="B25" s="119">
        <v>1</v>
      </c>
      <c r="C25" s="120">
        <f>Results!AQ25</f>
        <v>4.2335888562022239</v>
      </c>
      <c r="D25" s="119">
        <f t="shared" si="0"/>
        <v>4.2335888562022239</v>
      </c>
      <c r="E25" s="119" t="str">
        <f t="shared" si="1"/>
        <v/>
      </c>
      <c r="F25" s="119" t="str">
        <f t="shared" si="2"/>
        <v/>
      </c>
      <c r="G25" s="119">
        <v>1</v>
      </c>
    </row>
    <row r="26" spans="1:7" x14ac:dyDescent="0.2">
      <c r="A26" t="str">
        <f>Results!A26</f>
        <v>Syrian Arab Republic</v>
      </c>
      <c r="B26" s="119">
        <v>1</v>
      </c>
      <c r="C26" s="120">
        <f>Results!AQ26</f>
        <v>9.1355106493601355</v>
      </c>
      <c r="D26" s="119">
        <f t="shared" si="0"/>
        <v>9.1355106493601355</v>
      </c>
      <c r="E26" s="119" t="str">
        <f t="shared" si="1"/>
        <v/>
      </c>
      <c r="F26" s="119" t="str">
        <f t="shared" si="2"/>
        <v/>
      </c>
      <c r="G26" s="119">
        <v>1</v>
      </c>
    </row>
    <row r="27" spans="1:7" x14ac:dyDescent="0.2">
      <c r="A27" t="str">
        <f>Results!A27</f>
        <v>Tajikistan</v>
      </c>
      <c r="B27" s="119">
        <v>1</v>
      </c>
      <c r="C27" s="120">
        <f>Results!AQ27</f>
        <v>22.960291010802806</v>
      </c>
      <c r="D27" s="119">
        <f t="shared" si="0"/>
        <v>22.960291010802806</v>
      </c>
      <c r="E27" s="119" t="str">
        <f t="shared" si="1"/>
        <v/>
      </c>
      <c r="F27" s="119" t="str">
        <f t="shared" si="2"/>
        <v/>
      </c>
      <c r="G27" s="119">
        <v>1</v>
      </c>
    </row>
    <row r="28" spans="1:7" x14ac:dyDescent="0.2">
      <c r="A28" t="str">
        <f>Results!A28</f>
        <v>Togo</v>
      </c>
      <c r="B28" s="119">
        <v>1</v>
      </c>
      <c r="C28" s="120">
        <f>Results!AQ28</f>
        <v>11.953044016839309</v>
      </c>
      <c r="D28" s="119">
        <f t="shared" si="0"/>
        <v>11.953044016839309</v>
      </c>
      <c r="E28" s="119" t="str">
        <f t="shared" si="1"/>
        <v/>
      </c>
      <c r="F28" s="119" t="str">
        <f t="shared" si="2"/>
        <v/>
      </c>
      <c r="G28" s="119">
        <v>1</v>
      </c>
    </row>
    <row r="29" spans="1:7" x14ac:dyDescent="0.2">
      <c r="A29" t="str">
        <f>Results!A29</f>
        <v>Uganda</v>
      </c>
      <c r="B29" s="119">
        <v>1</v>
      </c>
      <c r="C29" s="120">
        <f>Results!AQ29</f>
        <v>6.5111098129489609</v>
      </c>
      <c r="D29" s="119">
        <f t="shared" si="0"/>
        <v>6.5111098129489609</v>
      </c>
      <c r="E29" s="119" t="str">
        <f t="shared" si="1"/>
        <v/>
      </c>
      <c r="F29" s="119" t="str">
        <f t="shared" si="2"/>
        <v/>
      </c>
      <c r="G29" s="119">
        <v>1</v>
      </c>
    </row>
    <row r="30" spans="1:7" x14ac:dyDescent="0.2">
      <c r="A30" t="str">
        <f>Results!A30</f>
        <v>Yemen</v>
      </c>
      <c r="B30" s="119">
        <v>1</v>
      </c>
      <c r="C30" s="120">
        <f>Results!AQ30</f>
        <v>12.625391105158139</v>
      </c>
      <c r="D30" s="119">
        <f t="shared" si="0"/>
        <v>12.625391105158139</v>
      </c>
      <c r="E30" s="119" t="str">
        <f t="shared" si="1"/>
        <v/>
      </c>
      <c r="F30" s="119" t="str">
        <f t="shared" si="2"/>
        <v/>
      </c>
      <c r="G30" s="119">
        <v>1</v>
      </c>
    </row>
    <row r="31" spans="1:7" x14ac:dyDescent="0.2">
      <c r="A31" t="str">
        <f>Results!A31</f>
        <v>Algeria</v>
      </c>
      <c r="B31" s="119">
        <v>2</v>
      </c>
      <c r="C31" s="120">
        <f>Results!AQ31</f>
        <v>5.2119623068772523</v>
      </c>
      <c r="D31" s="119" t="str">
        <f t="shared" si="0"/>
        <v/>
      </c>
      <c r="E31" s="119">
        <f t="shared" si="1"/>
        <v>5.2119623068772523</v>
      </c>
      <c r="F31" s="119" t="str">
        <f t="shared" si="2"/>
        <v/>
      </c>
      <c r="G31" s="119">
        <v>1</v>
      </c>
    </row>
    <row r="32" spans="1:7" x14ac:dyDescent="0.2">
      <c r="A32" t="str">
        <f>Results!A32</f>
        <v>Angola</v>
      </c>
      <c r="B32" s="119">
        <v>2</v>
      </c>
      <c r="C32" s="120">
        <f>Results!AQ32</f>
        <v>9.6580152435309063</v>
      </c>
      <c r="D32" s="119" t="str">
        <f t="shared" si="0"/>
        <v/>
      </c>
      <c r="E32" s="119">
        <f t="shared" si="1"/>
        <v>9.6580152435309063</v>
      </c>
      <c r="F32" s="119" t="str">
        <f t="shared" si="2"/>
        <v/>
      </c>
      <c r="G32" s="119">
        <v>1</v>
      </c>
    </row>
    <row r="33" spans="1:7" x14ac:dyDescent="0.2">
      <c r="A33" t="str">
        <f>Results!A33</f>
        <v>Bangladesh</v>
      </c>
      <c r="B33" s="119">
        <v>2</v>
      </c>
      <c r="C33" s="120">
        <f>Results!AQ33</f>
        <v>22.819079563525221</v>
      </c>
      <c r="D33" s="119" t="str">
        <f t="shared" si="0"/>
        <v/>
      </c>
      <c r="E33" s="119">
        <f t="shared" si="1"/>
        <v>22.819079563525221</v>
      </c>
      <c r="F33" s="119" t="str">
        <f t="shared" si="2"/>
        <v/>
      </c>
      <c r="G33" s="119">
        <v>1</v>
      </c>
    </row>
    <row r="34" spans="1:7" x14ac:dyDescent="0.2">
      <c r="A34" t="str">
        <f>Results!A34</f>
        <v>Benin</v>
      </c>
      <c r="B34" s="119">
        <v>2</v>
      </c>
      <c r="C34" s="120">
        <f>Results!AQ34</f>
        <v>12.321501343357033</v>
      </c>
      <c r="D34" s="119" t="str">
        <f t="shared" si="0"/>
        <v/>
      </c>
      <c r="E34" s="119">
        <f t="shared" si="1"/>
        <v>12.321501343357033</v>
      </c>
      <c r="F34" s="119" t="str">
        <f t="shared" si="2"/>
        <v/>
      </c>
      <c r="G34" s="119">
        <v>1</v>
      </c>
    </row>
    <row r="35" spans="1:7" x14ac:dyDescent="0.2">
      <c r="A35" t="str">
        <f>Results!A35</f>
        <v>Bhutan</v>
      </c>
      <c r="B35" s="119">
        <v>2</v>
      </c>
      <c r="C35" s="120">
        <f>Results!AQ35</f>
        <v>12.35200163667116</v>
      </c>
      <c r="D35" s="119" t="str">
        <f t="shared" si="0"/>
        <v/>
      </c>
      <c r="E35" s="119">
        <f t="shared" si="1"/>
        <v>12.35200163667116</v>
      </c>
      <c r="F35" s="119" t="str">
        <f t="shared" si="2"/>
        <v/>
      </c>
      <c r="G35" s="119">
        <v>1</v>
      </c>
    </row>
    <row r="36" spans="1:7" x14ac:dyDescent="0.2">
      <c r="A36" t="str">
        <f>Results!A36</f>
        <v>Bolivia</v>
      </c>
      <c r="B36" s="119">
        <v>2</v>
      </c>
      <c r="C36" s="120">
        <f>Results!AQ36</f>
        <v>11.89155309763435</v>
      </c>
      <c r="D36" s="119" t="str">
        <f t="shared" si="0"/>
        <v/>
      </c>
      <c r="E36" s="119">
        <f t="shared" si="1"/>
        <v>11.89155309763435</v>
      </c>
      <c r="F36" s="119" t="str">
        <f t="shared" si="2"/>
        <v/>
      </c>
      <c r="G36" s="119">
        <v>1</v>
      </c>
    </row>
    <row r="37" spans="1:7" x14ac:dyDescent="0.2">
      <c r="A37" t="str">
        <f>Results!A37</f>
        <v>Cabo Verde</v>
      </c>
      <c r="B37" s="119">
        <v>2</v>
      </c>
      <c r="C37" s="120">
        <f>Results!AQ37</f>
        <v>42.31966907550985</v>
      </c>
      <c r="D37" s="119" t="str">
        <f t="shared" si="0"/>
        <v/>
      </c>
      <c r="E37" s="119">
        <f t="shared" si="1"/>
        <v>42.31966907550985</v>
      </c>
      <c r="F37" s="119" t="str">
        <f t="shared" si="2"/>
        <v/>
      </c>
      <c r="G37" s="119">
        <v>1</v>
      </c>
    </row>
    <row r="38" spans="1:7" x14ac:dyDescent="0.2">
      <c r="A38" t="str">
        <f>Results!A38</f>
        <v>Cambodia</v>
      </c>
      <c r="B38" s="119">
        <v>2</v>
      </c>
      <c r="C38" s="120">
        <f>Results!AQ38</f>
        <v>22.066989578885053</v>
      </c>
      <c r="D38" s="119" t="str">
        <f t="shared" si="0"/>
        <v/>
      </c>
      <c r="E38" s="119">
        <f t="shared" si="1"/>
        <v>22.066989578885053</v>
      </c>
      <c r="F38" s="119" t="str">
        <f t="shared" si="2"/>
        <v/>
      </c>
      <c r="G38" s="119">
        <v>1</v>
      </c>
    </row>
    <row r="39" spans="1:7" x14ac:dyDescent="0.2">
      <c r="A39" t="str">
        <f>Results!A39</f>
        <v>Cameroon</v>
      </c>
      <c r="B39" s="119">
        <v>2</v>
      </c>
      <c r="C39" s="120">
        <f>Results!AQ39</f>
        <v>16.271278210643779</v>
      </c>
      <c r="D39" s="119" t="str">
        <f t="shared" si="0"/>
        <v/>
      </c>
      <c r="E39" s="119">
        <f t="shared" si="1"/>
        <v>16.271278210643779</v>
      </c>
      <c r="F39" s="119" t="str">
        <f t="shared" si="2"/>
        <v/>
      </c>
      <c r="G39" s="119">
        <v>1</v>
      </c>
    </row>
    <row r="40" spans="1:7" x14ac:dyDescent="0.2">
      <c r="A40" t="str">
        <f>Results!A40</f>
        <v>Comoros</v>
      </c>
      <c r="B40" s="119">
        <v>2</v>
      </c>
      <c r="C40" s="120">
        <f>Results!AQ40</f>
        <v>10.971810834996152</v>
      </c>
      <c r="D40" s="119" t="str">
        <f t="shared" si="0"/>
        <v/>
      </c>
      <c r="E40" s="119">
        <f t="shared" si="1"/>
        <v>10.971810834996152</v>
      </c>
      <c r="F40" s="119" t="str">
        <f t="shared" si="2"/>
        <v/>
      </c>
      <c r="G40" s="119">
        <v>1</v>
      </c>
    </row>
    <row r="41" spans="1:7" x14ac:dyDescent="0.2">
      <c r="A41" t="str">
        <f>Results!A41</f>
        <v>Congo</v>
      </c>
      <c r="B41" s="119">
        <v>2</v>
      </c>
      <c r="C41" s="120">
        <f>Results!AQ41</f>
        <v>9.784880020794537</v>
      </c>
      <c r="D41" s="119" t="str">
        <f t="shared" si="0"/>
        <v/>
      </c>
      <c r="E41" s="119">
        <f t="shared" si="1"/>
        <v>9.784880020794537</v>
      </c>
      <c r="F41" s="119" t="str">
        <f t="shared" si="2"/>
        <v/>
      </c>
      <c r="G41" s="119">
        <v>1</v>
      </c>
    </row>
    <row r="42" spans="1:7" x14ac:dyDescent="0.2">
      <c r="A42" t="str">
        <f>Results!A42</f>
        <v>Côte d'Ivoire</v>
      </c>
      <c r="B42" s="119">
        <v>2</v>
      </c>
      <c r="C42" s="120">
        <f>Results!AQ42</f>
        <v>6.3594056262095897</v>
      </c>
      <c r="D42" s="119" t="str">
        <f t="shared" si="0"/>
        <v/>
      </c>
      <c r="E42" s="119">
        <f t="shared" si="1"/>
        <v>6.3594056262095897</v>
      </c>
      <c r="F42" s="119" t="str">
        <f t="shared" si="2"/>
        <v/>
      </c>
      <c r="G42" s="119">
        <v>1</v>
      </c>
    </row>
    <row r="43" spans="1:7" x14ac:dyDescent="0.2">
      <c r="A43" t="str">
        <f>Results!A43</f>
        <v>Djibouti</v>
      </c>
      <c r="B43" s="119">
        <v>2</v>
      </c>
      <c r="C43" s="120">
        <f>Results!AQ43</f>
        <v>7.1822917298730813</v>
      </c>
      <c r="D43" s="119" t="str">
        <f t="shared" si="0"/>
        <v/>
      </c>
      <c r="E43" s="119">
        <f t="shared" si="1"/>
        <v>7.1822917298730813</v>
      </c>
      <c r="F43" s="119" t="str">
        <f t="shared" si="2"/>
        <v/>
      </c>
      <c r="G43" s="119">
        <v>1</v>
      </c>
    </row>
    <row r="44" spans="1:7" x14ac:dyDescent="0.2">
      <c r="A44" t="str">
        <f>Results!A44</f>
        <v>Egypt</v>
      </c>
      <c r="B44" s="119">
        <v>2</v>
      </c>
      <c r="C44" s="120">
        <f>Results!AQ44</f>
        <v>35.001617089036671</v>
      </c>
      <c r="D44" s="119" t="str">
        <f t="shared" si="0"/>
        <v/>
      </c>
      <c r="E44" s="119">
        <f t="shared" si="1"/>
        <v>35.001617089036671</v>
      </c>
      <c r="F44" s="119" t="str">
        <f t="shared" si="2"/>
        <v/>
      </c>
      <c r="G44" s="119">
        <v>1</v>
      </c>
    </row>
    <row r="45" spans="1:7" x14ac:dyDescent="0.2">
      <c r="A45" t="str">
        <f>Results!A45</f>
        <v>El Salvador</v>
      </c>
      <c r="B45" s="119">
        <v>2</v>
      </c>
      <c r="C45" s="120">
        <f>Results!AQ45</f>
        <v>6.5630897317642694</v>
      </c>
      <c r="D45" s="119" t="str">
        <f t="shared" si="0"/>
        <v/>
      </c>
      <c r="E45" s="119">
        <f t="shared" si="1"/>
        <v>6.5630897317642694</v>
      </c>
      <c r="F45" s="119" t="str">
        <f t="shared" si="2"/>
        <v/>
      </c>
      <c r="G45" s="119">
        <v>1</v>
      </c>
    </row>
    <row r="46" spans="1:7" x14ac:dyDescent="0.2">
      <c r="A46" t="str">
        <f>Results!A46</f>
        <v>Eswatini</v>
      </c>
      <c r="B46" s="119">
        <v>2</v>
      </c>
      <c r="C46" s="120">
        <f>Results!AQ46</f>
        <v>4.8407449960123401</v>
      </c>
      <c r="D46" s="119" t="str">
        <f t="shared" si="0"/>
        <v/>
      </c>
      <c r="E46" s="119">
        <f t="shared" si="1"/>
        <v>4.8407449960123401</v>
      </c>
      <c r="F46" s="119" t="str">
        <f t="shared" si="2"/>
        <v/>
      </c>
      <c r="G46" s="119">
        <v>1</v>
      </c>
    </row>
    <row r="47" spans="1:7" x14ac:dyDescent="0.2">
      <c r="A47" t="str">
        <f>Results!A47</f>
        <v>Ghana</v>
      </c>
      <c r="B47" s="119">
        <v>2</v>
      </c>
      <c r="C47" s="120">
        <f>Results!AQ47</f>
        <v>10.373417088154488</v>
      </c>
      <c r="D47" s="119" t="str">
        <f t="shared" si="0"/>
        <v/>
      </c>
      <c r="E47" s="119">
        <f t="shared" si="1"/>
        <v>10.373417088154488</v>
      </c>
      <c r="F47" s="119" t="str">
        <f t="shared" si="2"/>
        <v/>
      </c>
      <c r="G47" s="119">
        <v>1</v>
      </c>
    </row>
    <row r="48" spans="1:7" x14ac:dyDescent="0.2">
      <c r="A48" t="str">
        <f>Results!A48</f>
        <v>Honduras</v>
      </c>
      <c r="B48" s="119">
        <v>2</v>
      </c>
      <c r="C48" s="120">
        <f>Results!AQ48</f>
        <v>7.9292200891897195</v>
      </c>
      <c r="D48" s="119" t="str">
        <f t="shared" si="0"/>
        <v/>
      </c>
      <c r="E48" s="119">
        <f t="shared" si="1"/>
        <v>7.9292200891897195</v>
      </c>
      <c r="F48" s="119" t="str">
        <f t="shared" si="2"/>
        <v/>
      </c>
      <c r="G48" s="119">
        <v>1</v>
      </c>
    </row>
    <row r="49" spans="1:7" x14ac:dyDescent="0.2">
      <c r="A49" t="str">
        <f>Results!A49</f>
        <v>India</v>
      </c>
      <c r="B49" s="119">
        <v>2</v>
      </c>
      <c r="C49" s="120">
        <f>Results!AQ49</f>
        <v>60.216430149439567</v>
      </c>
      <c r="D49" s="119" t="str">
        <f t="shared" si="0"/>
        <v/>
      </c>
      <c r="E49" s="119">
        <f t="shared" si="1"/>
        <v>60.216430149439567</v>
      </c>
      <c r="F49" s="119" t="str">
        <f t="shared" si="2"/>
        <v/>
      </c>
      <c r="G49" s="119">
        <v>1</v>
      </c>
    </row>
    <row r="50" spans="1:7" x14ac:dyDescent="0.2">
      <c r="A50" t="str">
        <f>Results!A50</f>
        <v>Kenya</v>
      </c>
      <c r="B50" s="119">
        <v>2</v>
      </c>
      <c r="C50" s="120">
        <f>Results!AQ50</f>
        <v>21.424085769135942</v>
      </c>
      <c r="D50" s="119" t="str">
        <f t="shared" si="0"/>
        <v/>
      </c>
      <c r="E50" s="119">
        <f t="shared" si="1"/>
        <v>21.424085769135942</v>
      </c>
      <c r="F50" s="119" t="str">
        <f t="shared" si="2"/>
        <v/>
      </c>
      <c r="G50" s="119">
        <v>1</v>
      </c>
    </row>
    <row r="51" spans="1:7" x14ac:dyDescent="0.2">
      <c r="A51" t="str">
        <f>Results!A51</f>
        <v>Kiribati</v>
      </c>
      <c r="B51" s="119">
        <v>2</v>
      </c>
      <c r="C51" s="120">
        <f>Results!AQ51</f>
        <v>10.447389373891214</v>
      </c>
      <c r="D51" s="119" t="str">
        <f t="shared" si="0"/>
        <v/>
      </c>
      <c r="E51" s="119">
        <f t="shared" si="1"/>
        <v>10.447389373891214</v>
      </c>
      <c r="F51" s="119" t="str">
        <f t="shared" si="2"/>
        <v/>
      </c>
      <c r="G51" s="119">
        <v>1</v>
      </c>
    </row>
    <row r="52" spans="1:7" x14ac:dyDescent="0.2">
      <c r="A52" t="str">
        <f>Results!A52</f>
        <v>Kyrgyzstan</v>
      </c>
      <c r="B52" s="119">
        <v>2</v>
      </c>
      <c r="C52" s="120">
        <f>Results!AQ52</f>
        <v>17.049187187945684</v>
      </c>
      <c r="D52" s="119" t="str">
        <f t="shared" si="0"/>
        <v/>
      </c>
      <c r="E52" s="119">
        <f t="shared" si="1"/>
        <v>17.049187187945684</v>
      </c>
      <c r="F52" s="119" t="str">
        <f t="shared" si="2"/>
        <v/>
      </c>
      <c r="G52" s="119">
        <v>1</v>
      </c>
    </row>
    <row r="53" spans="1:7" x14ac:dyDescent="0.2">
      <c r="A53" t="str">
        <f>Results!A53</f>
        <v>Lao People's Democratic Republic</v>
      </c>
      <c r="B53" s="119">
        <v>2</v>
      </c>
      <c r="C53" s="120">
        <f>Results!AQ53</f>
        <v>8.425151656080029</v>
      </c>
      <c r="D53" s="119" t="str">
        <f t="shared" si="0"/>
        <v/>
      </c>
      <c r="E53" s="119">
        <f t="shared" si="1"/>
        <v>8.425151656080029</v>
      </c>
      <c r="F53" s="119" t="str">
        <f t="shared" si="2"/>
        <v/>
      </c>
      <c r="G53" s="119">
        <v>1</v>
      </c>
    </row>
    <row r="54" spans="1:7" x14ac:dyDescent="0.2">
      <c r="A54" t="str">
        <f>Results!A54</f>
        <v>Lesotho</v>
      </c>
      <c r="B54" s="119">
        <v>2</v>
      </c>
      <c r="C54" s="120">
        <f>Results!AQ54</f>
        <v>26.858103861444739</v>
      </c>
      <c r="D54" s="119" t="str">
        <f t="shared" si="0"/>
        <v/>
      </c>
      <c r="E54" s="119">
        <f t="shared" si="1"/>
        <v>26.858103861444739</v>
      </c>
      <c r="F54" s="119" t="str">
        <f t="shared" si="2"/>
        <v/>
      </c>
      <c r="G54" s="119">
        <v>1</v>
      </c>
    </row>
    <row r="55" spans="1:7" x14ac:dyDescent="0.2">
      <c r="A55" t="str">
        <f>Results!A55</f>
        <v>Mauritania</v>
      </c>
      <c r="B55" s="119">
        <v>2</v>
      </c>
      <c r="C55" s="120">
        <f>Results!AQ55</f>
        <v>8.9571391598509749</v>
      </c>
      <c r="D55" s="119" t="str">
        <f t="shared" si="0"/>
        <v/>
      </c>
      <c r="E55" s="119">
        <f t="shared" si="1"/>
        <v>8.9571391598509749</v>
      </c>
      <c r="F55" s="119" t="str">
        <f t="shared" si="2"/>
        <v/>
      </c>
      <c r="G55" s="119">
        <v>1</v>
      </c>
    </row>
    <row r="56" spans="1:7" x14ac:dyDescent="0.2">
      <c r="A56" t="str">
        <f>Results!A56</f>
        <v>Micronesia (Fed. States of)</v>
      </c>
      <c r="B56" s="119">
        <v>2</v>
      </c>
      <c r="C56" s="120">
        <f>Results!AQ56</f>
        <v>0.87746973189502697</v>
      </c>
      <c r="D56" s="119" t="str">
        <f t="shared" si="0"/>
        <v/>
      </c>
      <c r="E56" s="119">
        <f t="shared" si="1"/>
        <v>0.87746973189502697</v>
      </c>
      <c r="F56" s="119" t="str">
        <f t="shared" si="2"/>
        <v/>
      </c>
      <c r="G56" s="119">
        <v>1</v>
      </c>
    </row>
    <row r="57" spans="1:7" x14ac:dyDescent="0.2">
      <c r="A57" t="str">
        <f>Results!A57</f>
        <v>Mongolia</v>
      </c>
      <c r="B57" s="119">
        <v>2</v>
      </c>
      <c r="C57" s="120">
        <f>Results!AQ57</f>
        <v>15.29090608515725</v>
      </c>
      <c r="D57" s="119" t="str">
        <f t="shared" si="0"/>
        <v/>
      </c>
      <c r="E57" s="119">
        <f t="shared" si="1"/>
        <v>15.29090608515725</v>
      </c>
      <c r="F57" s="119" t="str">
        <f t="shared" si="2"/>
        <v/>
      </c>
      <c r="G57" s="119">
        <v>1</v>
      </c>
    </row>
    <row r="58" spans="1:7" x14ac:dyDescent="0.2">
      <c r="A58" t="str">
        <f>Results!A58</f>
        <v>Morocco</v>
      </c>
      <c r="B58" s="119">
        <v>2</v>
      </c>
      <c r="C58" s="120">
        <f>Results!AQ58</f>
        <v>35.192260255832799</v>
      </c>
      <c r="D58" s="119" t="str">
        <f t="shared" si="0"/>
        <v/>
      </c>
      <c r="E58" s="119">
        <f t="shared" si="1"/>
        <v>35.192260255832799</v>
      </c>
      <c r="F58" s="119" t="str">
        <f t="shared" si="2"/>
        <v/>
      </c>
      <c r="G58" s="119">
        <v>1</v>
      </c>
    </row>
    <row r="59" spans="1:7" x14ac:dyDescent="0.2">
      <c r="A59" t="str">
        <f>Results!A59</f>
        <v>Myanmar</v>
      </c>
      <c r="B59" s="119">
        <v>2</v>
      </c>
      <c r="C59" s="120">
        <f>Results!AQ59</f>
        <v>12.460004458218137</v>
      </c>
      <c r="D59" s="119" t="str">
        <f t="shared" si="0"/>
        <v/>
      </c>
      <c r="E59" s="119">
        <f t="shared" si="1"/>
        <v>12.460004458218137</v>
      </c>
      <c r="F59" s="119" t="str">
        <f t="shared" si="2"/>
        <v/>
      </c>
      <c r="G59" s="119">
        <v>1</v>
      </c>
    </row>
    <row r="60" spans="1:7" x14ac:dyDescent="0.2">
      <c r="A60" t="str">
        <f>Results!A60</f>
        <v>Nepal</v>
      </c>
      <c r="B60" s="119">
        <v>2</v>
      </c>
      <c r="C60" s="120">
        <f>Results!AQ60</f>
        <v>17.042141690573466</v>
      </c>
      <c r="D60" s="119" t="str">
        <f t="shared" si="0"/>
        <v/>
      </c>
      <c r="E60" s="119">
        <f t="shared" si="1"/>
        <v>17.042141690573466</v>
      </c>
      <c r="F60" s="119" t="str">
        <f t="shared" si="2"/>
        <v/>
      </c>
      <c r="G60" s="119">
        <v>1</v>
      </c>
    </row>
    <row r="61" spans="1:7" x14ac:dyDescent="0.2">
      <c r="A61" t="str">
        <f>Results!A61</f>
        <v>Nicaragua</v>
      </c>
      <c r="B61" s="119">
        <v>2</v>
      </c>
      <c r="C61" s="120">
        <f>Results!AQ61</f>
        <v>5.6765102341711469</v>
      </c>
      <c r="D61" s="119" t="str">
        <f t="shared" si="0"/>
        <v/>
      </c>
      <c r="E61" s="119">
        <f t="shared" si="1"/>
        <v>5.6765102341711469</v>
      </c>
      <c r="F61" s="119" t="str">
        <f t="shared" si="2"/>
        <v/>
      </c>
      <c r="G61" s="119">
        <v>1</v>
      </c>
    </row>
    <row r="62" spans="1:7" x14ac:dyDescent="0.2">
      <c r="A62" t="str">
        <f>Results!A62</f>
        <v>Nigeria</v>
      </c>
      <c r="B62" s="119">
        <v>2</v>
      </c>
      <c r="C62" s="120">
        <f>Results!AQ62</f>
        <v>17.51824332918078</v>
      </c>
      <c r="D62" s="119" t="str">
        <f t="shared" si="0"/>
        <v/>
      </c>
      <c r="E62" s="119">
        <f t="shared" si="1"/>
        <v>17.51824332918078</v>
      </c>
      <c r="F62" s="119" t="str">
        <f t="shared" si="2"/>
        <v/>
      </c>
      <c r="G62" s="119">
        <v>1</v>
      </c>
    </row>
    <row r="63" spans="1:7" x14ac:dyDescent="0.2">
      <c r="A63" t="str">
        <f>Results!A63</f>
        <v>Pakistan</v>
      </c>
      <c r="B63" s="119">
        <v>2</v>
      </c>
      <c r="C63" s="120">
        <f>Results!AQ63</f>
        <v>16.338443479681974</v>
      </c>
      <c r="D63" s="119" t="str">
        <f t="shared" si="0"/>
        <v/>
      </c>
      <c r="E63" s="119">
        <f t="shared" si="1"/>
        <v>16.338443479681974</v>
      </c>
      <c r="F63" s="119" t="str">
        <f t="shared" si="2"/>
        <v/>
      </c>
      <c r="G63" s="119">
        <v>1</v>
      </c>
    </row>
    <row r="64" spans="1:7" x14ac:dyDescent="0.2">
      <c r="A64" t="str">
        <f>Results!A64</f>
        <v>Papua New Guinea</v>
      </c>
      <c r="B64" s="119">
        <v>2</v>
      </c>
      <c r="C64" s="120">
        <f>Results!AQ64</f>
        <v>33.994773663665342</v>
      </c>
      <c r="D64" s="119" t="str">
        <f t="shared" ref="D64:D120" si="3">IF(B64=1,C64,"")</f>
        <v/>
      </c>
      <c r="E64" s="119">
        <f t="shared" ref="E64:E120" si="4">IF(B64=2,C64,"")</f>
        <v>33.994773663665342</v>
      </c>
      <c r="F64" s="119" t="str">
        <f t="shared" ref="F64:F120" si="5">IF(B64=3,C64,"")</f>
        <v/>
      </c>
      <c r="G64" s="119">
        <v>1</v>
      </c>
    </row>
    <row r="65" spans="1:7" x14ac:dyDescent="0.2">
      <c r="A65" t="str">
        <f>Results!A65</f>
        <v>Philippines</v>
      </c>
      <c r="B65" s="119">
        <v>2</v>
      </c>
      <c r="C65" s="120">
        <f>Results!AQ65</f>
        <v>8.9853853459601467</v>
      </c>
      <c r="D65" s="119" t="str">
        <f t="shared" si="3"/>
        <v/>
      </c>
      <c r="E65" s="119">
        <f t="shared" si="4"/>
        <v>8.9853853459601467</v>
      </c>
      <c r="F65" s="119" t="str">
        <f t="shared" si="5"/>
        <v/>
      </c>
      <c r="G65" s="119">
        <v>1</v>
      </c>
    </row>
    <row r="66" spans="1:7" x14ac:dyDescent="0.2">
      <c r="A66" t="str">
        <f>Results!A66</f>
        <v>Republic of Moldova</v>
      </c>
      <c r="B66" s="119">
        <v>2</v>
      </c>
      <c r="C66" s="120">
        <f>Results!AQ66</f>
        <v>30.075470152530713</v>
      </c>
      <c r="D66" s="119" t="str">
        <f t="shared" si="3"/>
        <v/>
      </c>
      <c r="E66" s="119">
        <f t="shared" si="4"/>
        <v>30.075470152530713</v>
      </c>
      <c r="F66" s="119" t="str">
        <f t="shared" si="5"/>
        <v/>
      </c>
      <c r="G66" s="119">
        <v>1</v>
      </c>
    </row>
    <row r="67" spans="1:7" x14ac:dyDescent="0.2">
      <c r="A67" t="str">
        <f>Results!A67</f>
        <v>Sao Tome and Principe</v>
      </c>
      <c r="B67" s="119">
        <v>2</v>
      </c>
      <c r="C67" s="120">
        <f>Results!AQ67</f>
        <v>5.4244940847895107</v>
      </c>
      <c r="D67" s="119" t="str">
        <f t="shared" si="3"/>
        <v/>
      </c>
      <c r="E67" s="119">
        <f t="shared" si="4"/>
        <v>5.4244940847895107</v>
      </c>
      <c r="F67" s="119" t="str">
        <f t="shared" si="5"/>
        <v/>
      </c>
      <c r="G67" s="119">
        <v>1</v>
      </c>
    </row>
    <row r="68" spans="1:7" x14ac:dyDescent="0.2">
      <c r="A68" t="str">
        <f>Results!A68</f>
        <v>Senegal</v>
      </c>
      <c r="B68" s="119">
        <v>2</v>
      </c>
      <c r="C68" s="120">
        <f>Results!AQ68</f>
        <v>3.9848243549137523</v>
      </c>
      <c r="D68" s="119" t="str">
        <f t="shared" si="3"/>
        <v/>
      </c>
      <c r="E68" s="119">
        <f t="shared" si="4"/>
        <v>3.9848243549137523</v>
      </c>
      <c r="F68" s="119" t="str">
        <f t="shared" si="5"/>
        <v/>
      </c>
      <c r="G68" s="119">
        <v>1</v>
      </c>
    </row>
    <row r="69" spans="1:7" x14ac:dyDescent="0.2">
      <c r="A69" t="str">
        <f>Results!A69</f>
        <v>Solomon Islands</v>
      </c>
      <c r="B69" s="119">
        <v>2</v>
      </c>
      <c r="C69" s="120">
        <f>Results!AQ69</f>
        <v>8.5007901050478232</v>
      </c>
      <c r="D69" s="119" t="str">
        <f t="shared" si="3"/>
        <v/>
      </c>
      <c r="E69" s="119">
        <f t="shared" si="4"/>
        <v>8.5007901050478232</v>
      </c>
      <c r="F69" s="119" t="str">
        <f t="shared" si="5"/>
        <v/>
      </c>
      <c r="G69" s="119">
        <v>1</v>
      </c>
    </row>
    <row r="70" spans="1:7" x14ac:dyDescent="0.2">
      <c r="A70" t="str">
        <f>Results!A70</f>
        <v>Sri Lanka</v>
      </c>
      <c r="B70" s="119">
        <v>2</v>
      </c>
      <c r="C70" s="120">
        <f>Results!AQ70</f>
        <v>38.657056042276032</v>
      </c>
      <c r="D70" s="119" t="str">
        <f t="shared" si="3"/>
        <v/>
      </c>
      <c r="E70" s="119">
        <f t="shared" si="4"/>
        <v>38.657056042276032</v>
      </c>
      <c r="F70" s="119" t="str">
        <f t="shared" si="5"/>
        <v/>
      </c>
      <c r="G70" s="119">
        <v>1</v>
      </c>
    </row>
    <row r="71" spans="1:7" x14ac:dyDescent="0.2">
      <c r="A71" t="str">
        <f>Results!A71</f>
        <v>Timor-Leste</v>
      </c>
      <c r="B71" s="119">
        <v>2</v>
      </c>
      <c r="C71" s="120">
        <f>Results!AQ71</f>
        <v>5.5306375804245089</v>
      </c>
      <c r="D71" s="119" t="str">
        <f t="shared" si="3"/>
        <v/>
      </c>
      <c r="E71" s="119">
        <f t="shared" si="4"/>
        <v>5.5306375804245089</v>
      </c>
      <c r="F71" s="119" t="str">
        <f t="shared" si="5"/>
        <v/>
      </c>
      <c r="G71" s="119">
        <v>1</v>
      </c>
    </row>
    <row r="72" spans="1:7" x14ac:dyDescent="0.2">
      <c r="A72" t="str">
        <f>Results!A72</f>
        <v>Tunisia</v>
      </c>
      <c r="B72" s="119">
        <v>2</v>
      </c>
      <c r="C72" s="120">
        <f>Results!AQ72</f>
        <v>38.561790995597747</v>
      </c>
      <c r="D72" s="119" t="str">
        <f t="shared" si="3"/>
        <v/>
      </c>
      <c r="E72" s="119">
        <f t="shared" si="4"/>
        <v>38.561790995597747</v>
      </c>
      <c r="F72" s="119" t="str">
        <f t="shared" si="5"/>
        <v/>
      </c>
      <c r="G72" s="119">
        <v>1</v>
      </c>
    </row>
    <row r="73" spans="1:7" x14ac:dyDescent="0.2">
      <c r="A73" t="str">
        <f>Results!A73</f>
        <v>Ukraine</v>
      </c>
      <c r="B73" s="119">
        <v>2</v>
      </c>
      <c r="C73" s="120">
        <f>Results!AQ73</f>
        <v>40.749474626838634</v>
      </c>
      <c r="D73" s="119" t="str">
        <f t="shared" si="3"/>
        <v/>
      </c>
      <c r="E73" s="119">
        <f t="shared" si="4"/>
        <v>40.749474626838634</v>
      </c>
      <c r="F73" s="119" t="str">
        <f t="shared" si="5"/>
        <v/>
      </c>
      <c r="G73" s="119">
        <v>1</v>
      </c>
    </row>
    <row r="74" spans="1:7" x14ac:dyDescent="0.2">
      <c r="A74" t="str">
        <f>Results!A74</f>
        <v>United Republic of Tanzania</v>
      </c>
      <c r="B74" s="119">
        <v>2</v>
      </c>
      <c r="C74" s="120">
        <f>Results!AQ74</f>
        <v>12.824636489969063</v>
      </c>
      <c r="D74" s="119" t="str">
        <f t="shared" si="3"/>
        <v/>
      </c>
      <c r="E74" s="119">
        <f t="shared" si="4"/>
        <v>12.824636489969063</v>
      </c>
      <c r="F74" s="119" t="str">
        <f t="shared" si="5"/>
        <v/>
      </c>
      <c r="G74" s="119">
        <v>1</v>
      </c>
    </row>
    <row r="75" spans="1:7" x14ac:dyDescent="0.2">
      <c r="A75" t="str">
        <f>Results!A75</f>
        <v>Uzbekistan</v>
      </c>
      <c r="B75" s="119">
        <v>2</v>
      </c>
      <c r="C75" s="120">
        <f>Results!AQ75</f>
        <v>14.873882363291074</v>
      </c>
      <c r="D75" s="119" t="str">
        <f t="shared" si="3"/>
        <v/>
      </c>
      <c r="E75" s="119">
        <f t="shared" si="4"/>
        <v>14.873882363291074</v>
      </c>
      <c r="F75" s="119" t="str">
        <f t="shared" si="5"/>
        <v/>
      </c>
      <c r="G75" s="119">
        <v>1</v>
      </c>
    </row>
    <row r="76" spans="1:7" x14ac:dyDescent="0.2">
      <c r="A76" t="str">
        <f>Results!A76</f>
        <v>Vanuatu</v>
      </c>
      <c r="B76" s="119">
        <v>2</v>
      </c>
      <c r="C76" s="120">
        <f>Results!AQ76</f>
        <v>48.035638589001202</v>
      </c>
      <c r="D76" s="119" t="str">
        <f t="shared" si="3"/>
        <v/>
      </c>
      <c r="E76" s="119">
        <f t="shared" si="4"/>
        <v>48.035638589001202</v>
      </c>
      <c r="F76" s="119" t="str">
        <f t="shared" si="5"/>
        <v/>
      </c>
      <c r="G76" s="119">
        <v>1</v>
      </c>
    </row>
    <row r="77" spans="1:7" x14ac:dyDescent="0.2">
      <c r="A77" t="str">
        <f>Results!A77</f>
        <v>Vietnam</v>
      </c>
      <c r="B77" s="119">
        <v>2</v>
      </c>
      <c r="C77" s="120">
        <f>Results!AQ77</f>
        <v>62.53694370701588</v>
      </c>
      <c r="D77" s="119" t="str">
        <f t="shared" si="3"/>
        <v/>
      </c>
      <c r="E77" s="119">
        <f t="shared" si="4"/>
        <v>62.53694370701588</v>
      </c>
      <c r="F77" s="119" t="str">
        <f t="shared" si="5"/>
        <v/>
      </c>
      <c r="G77" s="119">
        <v>1</v>
      </c>
    </row>
    <row r="78" spans="1:7" x14ac:dyDescent="0.2">
      <c r="A78" t="str">
        <f>Results!A78</f>
        <v>West Bank and Gaza</v>
      </c>
      <c r="B78" s="119">
        <v>2</v>
      </c>
      <c r="C78" s="120">
        <f>Results!AQ78</f>
        <v>6.1734525014403889</v>
      </c>
      <c r="D78" s="119" t="str">
        <f t="shared" si="3"/>
        <v/>
      </c>
      <c r="E78" s="119">
        <f t="shared" si="4"/>
        <v>6.1734525014403889</v>
      </c>
      <c r="F78" s="119" t="str">
        <f t="shared" si="5"/>
        <v/>
      </c>
      <c r="G78" s="119">
        <v>1</v>
      </c>
    </row>
    <row r="79" spans="1:7" x14ac:dyDescent="0.2">
      <c r="A79" t="str">
        <f>Results!A79</f>
        <v>Zambia</v>
      </c>
      <c r="B79" s="119">
        <v>2</v>
      </c>
      <c r="C79" s="120">
        <f>Results!AQ79</f>
        <v>6.6058967157324302</v>
      </c>
      <c r="D79" s="119" t="str">
        <f t="shared" si="3"/>
        <v/>
      </c>
      <c r="E79" s="119">
        <f t="shared" si="4"/>
        <v>6.6058967157324302</v>
      </c>
      <c r="F79" s="119" t="str">
        <f t="shared" si="5"/>
        <v/>
      </c>
      <c r="G79" s="119">
        <v>1</v>
      </c>
    </row>
    <row r="80" spans="1:7" x14ac:dyDescent="0.2">
      <c r="A80" t="str">
        <f>Results!A80</f>
        <v>Zimbabwe</v>
      </c>
      <c r="B80" s="119">
        <v>2</v>
      </c>
      <c r="C80" s="120">
        <f>Results!AQ80</f>
        <v>6.4162824017466313</v>
      </c>
      <c r="D80" s="119" t="str">
        <f t="shared" si="3"/>
        <v/>
      </c>
      <c r="E80" s="119">
        <f t="shared" si="4"/>
        <v>6.4162824017466313</v>
      </c>
      <c r="F80" s="119" t="str">
        <f t="shared" si="5"/>
        <v/>
      </c>
      <c r="G80" s="119">
        <v>1</v>
      </c>
    </row>
    <row r="81" spans="1:7" x14ac:dyDescent="0.2">
      <c r="A81" t="str">
        <f>Results!A81</f>
        <v>Albania</v>
      </c>
      <c r="B81" s="119">
        <v>3</v>
      </c>
      <c r="C81" s="120">
        <f>Results!AQ81</f>
        <v>26.69907558791629</v>
      </c>
      <c r="D81" s="119" t="str">
        <f t="shared" si="3"/>
        <v/>
      </c>
      <c r="E81" s="119" t="str">
        <f t="shared" si="4"/>
        <v/>
      </c>
      <c r="F81" s="119">
        <f t="shared" si="5"/>
        <v>26.69907558791629</v>
      </c>
      <c r="G81" s="119">
        <v>1</v>
      </c>
    </row>
    <row r="82" spans="1:7" x14ac:dyDescent="0.2">
      <c r="A82" t="str">
        <f>Results!A82</f>
        <v>Argentina</v>
      </c>
      <c r="B82" s="119">
        <v>3</v>
      </c>
      <c r="C82" s="120">
        <f>Results!AQ82</f>
        <v>3.7401084964440647</v>
      </c>
      <c r="D82" s="119" t="str">
        <f t="shared" si="3"/>
        <v/>
      </c>
      <c r="E82" s="119" t="str">
        <f t="shared" si="4"/>
        <v/>
      </c>
      <c r="F82" s="119">
        <f t="shared" si="5"/>
        <v>3.7401084964440647</v>
      </c>
      <c r="G82" s="119">
        <v>1</v>
      </c>
    </row>
    <row r="83" spans="1:7" x14ac:dyDescent="0.2">
      <c r="A83" t="str">
        <f>Results!A83</f>
        <v>Armenia</v>
      </c>
      <c r="B83" s="119">
        <v>3</v>
      </c>
      <c r="C83" s="120">
        <f>Results!AQ83</f>
        <v>17.213473544477985</v>
      </c>
      <c r="D83" s="119" t="str">
        <f t="shared" si="3"/>
        <v/>
      </c>
      <c r="E83" s="119" t="str">
        <f t="shared" si="4"/>
        <v/>
      </c>
      <c r="F83" s="119">
        <f t="shared" si="5"/>
        <v>17.213473544477985</v>
      </c>
      <c r="G83" s="119">
        <v>1</v>
      </c>
    </row>
    <row r="84" spans="1:7" x14ac:dyDescent="0.2">
      <c r="A84" t="str">
        <f>Results!A84</f>
        <v>Azerbaijan</v>
      </c>
      <c r="B84" s="119">
        <v>3</v>
      </c>
      <c r="C84" s="120">
        <f>Results!AQ84</f>
        <v>66.637591337534772</v>
      </c>
      <c r="D84" s="119" t="str">
        <f t="shared" si="3"/>
        <v/>
      </c>
      <c r="E84" s="119" t="str">
        <f t="shared" si="4"/>
        <v/>
      </c>
      <c r="F84" s="119">
        <f t="shared" si="5"/>
        <v>66.637591337534772</v>
      </c>
      <c r="G84" s="119">
        <v>1</v>
      </c>
    </row>
    <row r="85" spans="1:7" x14ac:dyDescent="0.2">
      <c r="A85" t="str">
        <f>Results!A85</f>
        <v>Belarus</v>
      </c>
      <c r="B85" s="119">
        <v>3</v>
      </c>
      <c r="C85" s="120">
        <f>Results!AQ85</f>
        <v>16.414201961990468</v>
      </c>
      <c r="D85" s="119" t="str">
        <f t="shared" si="3"/>
        <v/>
      </c>
      <c r="E85" s="119" t="str">
        <f t="shared" si="4"/>
        <v/>
      </c>
      <c r="F85" s="119">
        <f t="shared" si="5"/>
        <v>16.414201961990468</v>
      </c>
      <c r="G85" s="119">
        <v>1</v>
      </c>
    </row>
    <row r="86" spans="1:7" x14ac:dyDescent="0.2">
      <c r="A86" t="str">
        <f>Results!A86</f>
        <v>Belize</v>
      </c>
      <c r="B86" s="119">
        <v>3</v>
      </c>
      <c r="C86" s="120">
        <f>Results!AQ86</f>
        <v>38.847858447340968</v>
      </c>
      <c r="D86" s="119" t="str">
        <f t="shared" si="3"/>
        <v/>
      </c>
      <c r="E86" s="119" t="str">
        <f t="shared" si="4"/>
        <v/>
      </c>
      <c r="F86" s="119">
        <f t="shared" si="5"/>
        <v>38.847858447340968</v>
      </c>
      <c r="G86" s="119">
        <v>1</v>
      </c>
    </row>
    <row r="87" spans="1:7" x14ac:dyDescent="0.2">
      <c r="A87" t="str">
        <f>Results!A87</f>
        <v>Bosnia and Herzegovina</v>
      </c>
      <c r="B87" s="119">
        <v>3</v>
      </c>
      <c r="C87" s="120">
        <f>Results!AQ87</f>
        <v>16.712931043339847</v>
      </c>
      <c r="D87" s="119" t="str">
        <f t="shared" si="3"/>
        <v/>
      </c>
      <c r="E87" s="119" t="str">
        <f t="shared" si="4"/>
        <v/>
      </c>
      <c r="F87" s="119">
        <f t="shared" si="5"/>
        <v>16.712931043339847</v>
      </c>
      <c r="G87" s="119">
        <v>1</v>
      </c>
    </row>
    <row r="88" spans="1:7" x14ac:dyDescent="0.2">
      <c r="A88" t="str">
        <f>Results!A88</f>
        <v>Botswana</v>
      </c>
      <c r="B88" s="119">
        <v>3</v>
      </c>
      <c r="C88" s="120">
        <f>Results!AQ88</f>
        <v>9.3406680997728593</v>
      </c>
      <c r="D88" s="119" t="str">
        <f t="shared" si="3"/>
        <v/>
      </c>
      <c r="E88" s="119" t="str">
        <f t="shared" si="4"/>
        <v/>
      </c>
      <c r="F88" s="119">
        <f t="shared" si="5"/>
        <v>9.3406680997728593</v>
      </c>
      <c r="G88" s="119">
        <v>1</v>
      </c>
    </row>
    <row r="89" spans="1:7" x14ac:dyDescent="0.2">
      <c r="A89" t="str">
        <f>Results!A89</f>
        <v>Brazil</v>
      </c>
      <c r="B89" s="119">
        <v>3</v>
      </c>
      <c r="C89" s="120">
        <f>Results!AQ89</f>
        <v>3.2803424534857886</v>
      </c>
      <c r="D89" s="119" t="str">
        <f t="shared" si="3"/>
        <v/>
      </c>
      <c r="E89" s="119" t="str">
        <f t="shared" si="4"/>
        <v/>
      </c>
      <c r="F89" s="119">
        <f t="shared" si="5"/>
        <v>3.2803424534857886</v>
      </c>
      <c r="G89" s="119">
        <v>1</v>
      </c>
    </row>
    <row r="90" spans="1:7" x14ac:dyDescent="0.2">
      <c r="A90" t="str">
        <f>Results!A90</f>
        <v>Bulgaria</v>
      </c>
      <c r="B90" s="119">
        <v>3</v>
      </c>
      <c r="C90" s="120">
        <f>Results!AQ90</f>
        <v>6.9120047625931598</v>
      </c>
      <c r="D90" s="119" t="str">
        <f t="shared" si="3"/>
        <v/>
      </c>
      <c r="E90" s="119" t="str">
        <f t="shared" si="4"/>
        <v/>
      </c>
      <c r="F90" s="119">
        <f t="shared" si="5"/>
        <v>6.9120047625931598</v>
      </c>
      <c r="G90" s="119">
        <v>1</v>
      </c>
    </row>
    <row r="91" spans="1:7" x14ac:dyDescent="0.2">
      <c r="A91" t="str">
        <f>Results!A91</f>
        <v>China</v>
      </c>
      <c r="B91" s="119">
        <v>3</v>
      </c>
      <c r="C91" s="120">
        <f>Results!AQ91</f>
        <v>52.246451306639628</v>
      </c>
      <c r="D91" s="119" t="str">
        <f t="shared" si="3"/>
        <v/>
      </c>
      <c r="E91" s="119" t="str">
        <f t="shared" si="4"/>
        <v/>
      </c>
      <c r="F91" s="119">
        <f t="shared" si="5"/>
        <v>52.246451306639628</v>
      </c>
      <c r="G91" s="119">
        <v>1</v>
      </c>
    </row>
    <row r="92" spans="1:7" x14ac:dyDescent="0.2">
      <c r="A92" t="str">
        <f>Results!A92</f>
        <v>Colombia</v>
      </c>
      <c r="B92" s="119">
        <v>3</v>
      </c>
      <c r="C92" s="120">
        <f>Results!AQ92</f>
        <v>8.95243143792122</v>
      </c>
      <c r="D92" s="119" t="str">
        <f t="shared" si="3"/>
        <v/>
      </c>
      <c r="E92" s="119" t="str">
        <f t="shared" si="4"/>
        <v/>
      </c>
      <c r="F92" s="119">
        <f t="shared" si="5"/>
        <v>8.95243143792122</v>
      </c>
      <c r="G92" s="119">
        <v>1</v>
      </c>
    </row>
    <row r="93" spans="1:7" x14ac:dyDescent="0.2">
      <c r="A93" t="str">
        <f>Results!A93</f>
        <v>Costa Rica</v>
      </c>
      <c r="B93" s="119">
        <v>3</v>
      </c>
      <c r="C93" s="120">
        <f>Results!AQ93</f>
        <v>6.3951258362325625</v>
      </c>
      <c r="D93" s="119" t="str">
        <f t="shared" si="3"/>
        <v/>
      </c>
      <c r="E93" s="119" t="str">
        <f t="shared" si="4"/>
        <v/>
      </c>
      <c r="F93" s="119">
        <f t="shared" si="5"/>
        <v>6.3951258362325625</v>
      </c>
      <c r="G93" s="119">
        <v>1</v>
      </c>
    </row>
    <row r="94" spans="1:7" x14ac:dyDescent="0.2">
      <c r="A94" t="str">
        <f>Results!A94</f>
        <v>Cuba</v>
      </c>
      <c r="B94" s="119">
        <v>3</v>
      </c>
      <c r="C94" s="120">
        <f>Results!AQ94</f>
        <v>8.0432028707668941</v>
      </c>
      <c r="D94" s="119" t="str">
        <f t="shared" si="3"/>
        <v/>
      </c>
      <c r="E94" s="119" t="str">
        <f t="shared" si="4"/>
        <v/>
      </c>
      <c r="F94" s="119">
        <f t="shared" si="5"/>
        <v>8.0432028707668941</v>
      </c>
      <c r="G94" s="119">
        <v>1</v>
      </c>
    </row>
    <row r="95" spans="1:7" x14ac:dyDescent="0.2">
      <c r="A95" t="str">
        <f>Results!A95</f>
        <v>Dominica</v>
      </c>
      <c r="B95" s="119">
        <v>3</v>
      </c>
      <c r="C95" s="120">
        <f>Results!AQ95</f>
        <v>7.6497539341267844</v>
      </c>
      <c r="D95" s="119" t="str">
        <f t="shared" si="3"/>
        <v/>
      </c>
      <c r="E95" s="119" t="str">
        <f t="shared" si="4"/>
        <v/>
      </c>
      <c r="F95" s="119">
        <f t="shared" si="5"/>
        <v>7.6497539341267844</v>
      </c>
      <c r="G95" s="119">
        <v>1</v>
      </c>
    </row>
    <row r="96" spans="1:7" x14ac:dyDescent="0.2">
      <c r="A96" t="str">
        <f>Results!A96</f>
        <v>Ecuador</v>
      </c>
      <c r="B96" s="119">
        <v>3</v>
      </c>
      <c r="C96" s="120">
        <f>Results!AQ96</f>
        <v>8.4603782064825488</v>
      </c>
      <c r="D96" s="119" t="str">
        <f t="shared" si="3"/>
        <v/>
      </c>
      <c r="E96" s="119" t="str">
        <f t="shared" si="4"/>
        <v/>
      </c>
      <c r="F96" s="119">
        <f t="shared" si="5"/>
        <v>8.4603782064825488</v>
      </c>
      <c r="G96" s="119">
        <v>1</v>
      </c>
    </row>
    <row r="97" spans="1:7" x14ac:dyDescent="0.2">
      <c r="A97" t="str">
        <f>Results!A97</f>
        <v>Equatorial Guinea</v>
      </c>
      <c r="B97" s="119">
        <v>3</v>
      </c>
      <c r="C97" s="120">
        <f>Results!AQ97</f>
        <v>33.520292868102771</v>
      </c>
      <c r="D97" s="119" t="str">
        <f t="shared" si="3"/>
        <v/>
      </c>
      <c r="E97" s="119" t="str">
        <f t="shared" si="4"/>
        <v/>
      </c>
      <c r="F97" s="119">
        <f t="shared" si="5"/>
        <v>33.520292868102771</v>
      </c>
      <c r="G97" s="119">
        <v>1</v>
      </c>
    </row>
    <row r="98" spans="1:7" x14ac:dyDescent="0.2">
      <c r="A98" t="str">
        <f>Results!A98</f>
        <v>Fiji</v>
      </c>
      <c r="B98" s="119">
        <v>3</v>
      </c>
      <c r="C98" s="120">
        <f>Results!AQ98</f>
        <v>6.6785662017656406</v>
      </c>
      <c r="D98" s="119" t="str">
        <f t="shared" si="3"/>
        <v/>
      </c>
      <c r="E98" s="119" t="str">
        <f t="shared" si="4"/>
        <v/>
      </c>
      <c r="F98" s="119">
        <f t="shared" si="5"/>
        <v>6.6785662017656406</v>
      </c>
      <c r="G98" s="119">
        <v>1</v>
      </c>
    </row>
    <row r="99" spans="1:7" x14ac:dyDescent="0.2">
      <c r="A99" t="str">
        <f>Results!A99</f>
        <v>Gabon</v>
      </c>
      <c r="B99" s="119">
        <v>3</v>
      </c>
      <c r="C99" s="120">
        <f>Results!AQ99</f>
        <v>39.808663290895261</v>
      </c>
      <c r="D99" s="119" t="str">
        <f t="shared" si="3"/>
        <v/>
      </c>
      <c r="E99" s="119" t="str">
        <f t="shared" si="4"/>
        <v/>
      </c>
      <c r="F99" s="119">
        <f t="shared" si="5"/>
        <v>39.808663290895261</v>
      </c>
      <c r="G99" s="119">
        <v>1</v>
      </c>
    </row>
    <row r="100" spans="1:7" x14ac:dyDescent="0.2">
      <c r="A100" t="str">
        <f>Results!A100</f>
        <v>Georgia</v>
      </c>
      <c r="B100" s="119">
        <v>3</v>
      </c>
      <c r="C100" s="120">
        <f>Results!AQ100</f>
        <v>12.28159416376432</v>
      </c>
      <c r="D100" s="119" t="str">
        <f t="shared" si="3"/>
        <v/>
      </c>
      <c r="E100" s="119" t="str">
        <f t="shared" si="4"/>
        <v/>
      </c>
      <c r="F100" s="119">
        <f t="shared" si="5"/>
        <v>12.28159416376432</v>
      </c>
      <c r="G100" s="119">
        <v>1</v>
      </c>
    </row>
    <row r="101" spans="1:7" x14ac:dyDescent="0.2">
      <c r="A101" t="str">
        <f>Results!A101</f>
        <v>Grenada</v>
      </c>
      <c r="B101" s="119">
        <v>3</v>
      </c>
      <c r="C101" s="120">
        <f>Results!AQ101</f>
        <v>16.010288135252139</v>
      </c>
      <c r="D101" s="119" t="str">
        <f t="shared" si="3"/>
        <v/>
      </c>
      <c r="E101" s="119" t="str">
        <f t="shared" si="4"/>
        <v/>
      </c>
      <c r="F101" s="119">
        <f t="shared" si="5"/>
        <v>16.010288135252139</v>
      </c>
      <c r="G101" s="119">
        <v>1</v>
      </c>
    </row>
    <row r="102" spans="1:7" x14ac:dyDescent="0.2">
      <c r="A102" t="str">
        <f>Results!A102</f>
        <v>Guatemala</v>
      </c>
      <c r="B102" s="119">
        <v>3</v>
      </c>
      <c r="C102" s="120">
        <f>Results!AQ102</f>
        <v>10.906504961498461</v>
      </c>
      <c r="D102" s="119" t="str">
        <f t="shared" si="3"/>
        <v/>
      </c>
      <c r="E102" s="119" t="str">
        <f t="shared" si="4"/>
        <v/>
      </c>
      <c r="F102" s="119">
        <f t="shared" si="5"/>
        <v>10.906504961498461</v>
      </c>
      <c r="G102" s="119">
        <v>1</v>
      </c>
    </row>
    <row r="103" spans="1:7" x14ac:dyDescent="0.2">
      <c r="A103" t="str">
        <f>Results!A103</f>
        <v>Guyana</v>
      </c>
      <c r="B103" s="119">
        <v>3</v>
      </c>
      <c r="C103" s="120">
        <f>Results!AQ103</f>
        <v>20.071946631642586</v>
      </c>
      <c r="D103" s="119" t="str">
        <f t="shared" si="3"/>
        <v/>
      </c>
      <c r="E103" s="119" t="str">
        <f t="shared" si="4"/>
        <v/>
      </c>
      <c r="F103" s="119">
        <f t="shared" si="5"/>
        <v>20.071946631642586</v>
      </c>
      <c r="G103" s="119">
        <v>1</v>
      </c>
    </row>
    <row r="104" spans="1:7" x14ac:dyDescent="0.2">
      <c r="A104" t="str">
        <f>Results!A104</f>
        <v>Indonesia</v>
      </c>
      <c r="B104" s="119">
        <v>3</v>
      </c>
      <c r="C104" s="120">
        <f>Results!AQ104</f>
        <v>48.36994022346979</v>
      </c>
      <c r="D104" s="119" t="str">
        <f t="shared" si="3"/>
        <v/>
      </c>
      <c r="E104" s="119" t="str">
        <f t="shared" si="4"/>
        <v/>
      </c>
      <c r="F104" s="119">
        <f t="shared" si="5"/>
        <v>48.36994022346979</v>
      </c>
      <c r="G104" s="119">
        <v>1</v>
      </c>
    </row>
    <row r="105" spans="1:7" x14ac:dyDescent="0.2">
      <c r="A105" t="str">
        <f>Results!A105</f>
        <v>Iran</v>
      </c>
      <c r="B105" s="119">
        <v>3</v>
      </c>
      <c r="C105" s="120">
        <f>Results!AQ105</f>
        <v>35.887799619921999</v>
      </c>
      <c r="D105" s="119" t="str">
        <f t="shared" si="3"/>
        <v/>
      </c>
      <c r="E105" s="119" t="str">
        <f t="shared" si="4"/>
        <v/>
      </c>
      <c r="F105" s="119">
        <f t="shared" si="5"/>
        <v>35.887799619921999</v>
      </c>
      <c r="G105" s="119">
        <v>1</v>
      </c>
    </row>
    <row r="106" spans="1:7" x14ac:dyDescent="0.2">
      <c r="A106" t="str">
        <f>Results!A106</f>
        <v>Iraq</v>
      </c>
      <c r="B106" s="119">
        <v>3</v>
      </c>
      <c r="C106" s="120">
        <f>Results!AQ106</f>
        <v>2.8089909833254425</v>
      </c>
      <c r="D106" s="119" t="str">
        <f t="shared" si="3"/>
        <v/>
      </c>
      <c r="E106" s="119" t="str">
        <f t="shared" si="4"/>
        <v/>
      </c>
      <c r="F106" s="119">
        <f t="shared" si="5"/>
        <v>2.8089909833254425</v>
      </c>
      <c r="G106" s="119">
        <v>1</v>
      </c>
    </row>
    <row r="107" spans="1:7" x14ac:dyDescent="0.2">
      <c r="A107" t="str">
        <f>Results!A107</f>
        <v>Jamaica</v>
      </c>
      <c r="B107" s="119">
        <v>3</v>
      </c>
      <c r="C107" s="120">
        <f>Results!AQ107</f>
        <v>36.37204881574921</v>
      </c>
      <c r="D107" s="119" t="str">
        <f t="shared" si="3"/>
        <v/>
      </c>
      <c r="E107" s="119" t="str">
        <f t="shared" si="4"/>
        <v/>
      </c>
      <c r="F107" s="119">
        <f t="shared" si="5"/>
        <v>36.37204881574921</v>
      </c>
      <c r="G107" s="119">
        <v>1</v>
      </c>
    </row>
    <row r="108" spans="1:7" x14ac:dyDescent="0.2">
      <c r="A108" t="str">
        <f>Results!A108</f>
        <v>Jordan</v>
      </c>
      <c r="B108" s="119">
        <v>3</v>
      </c>
      <c r="C108" s="120">
        <f>Results!AQ108</f>
        <v>6.6576527692679317</v>
      </c>
      <c r="D108" s="119" t="str">
        <f t="shared" si="3"/>
        <v/>
      </c>
      <c r="E108" s="119" t="str">
        <f t="shared" si="4"/>
        <v/>
      </c>
      <c r="F108" s="119">
        <f t="shared" si="5"/>
        <v>6.6576527692679317</v>
      </c>
      <c r="G108" s="119">
        <v>1</v>
      </c>
    </row>
    <row r="109" spans="1:7" x14ac:dyDescent="0.2">
      <c r="A109" t="str">
        <f>Results!A109</f>
        <v>Kazakhstan</v>
      </c>
      <c r="B109" s="119">
        <v>3</v>
      </c>
      <c r="C109" s="120">
        <f>Results!AQ109</f>
        <v>5.6758514513914822</v>
      </c>
      <c r="D109" s="119" t="str">
        <f t="shared" si="3"/>
        <v/>
      </c>
      <c r="E109" s="119" t="str">
        <f t="shared" si="4"/>
        <v/>
      </c>
      <c r="F109" s="119">
        <f t="shared" si="5"/>
        <v>5.6758514513914822</v>
      </c>
      <c r="G109" s="119">
        <v>1</v>
      </c>
    </row>
    <row r="110" spans="1:7" x14ac:dyDescent="0.2">
      <c r="A110" t="str">
        <f>Results!A110</f>
        <v>Lebanon</v>
      </c>
      <c r="B110" s="119">
        <v>3</v>
      </c>
      <c r="C110" s="120">
        <f>Results!AQ110</f>
        <v>6.9179944283064154</v>
      </c>
      <c r="D110" s="119" t="str">
        <f t="shared" si="3"/>
        <v/>
      </c>
      <c r="E110" s="119" t="str">
        <f t="shared" si="4"/>
        <v/>
      </c>
      <c r="F110" s="119">
        <f t="shared" si="5"/>
        <v>6.9179944283064154</v>
      </c>
      <c r="G110" s="119">
        <v>1</v>
      </c>
    </row>
    <row r="111" spans="1:7" x14ac:dyDescent="0.2">
      <c r="A111" t="str">
        <f>Results!A111</f>
        <v>Libya</v>
      </c>
      <c r="B111" s="119">
        <v>3</v>
      </c>
      <c r="C111" s="120">
        <f>Results!AQ111</f>
        <v>7.0997005499139041</v>
      </c>
      <c r="D111" s="119" t="str">
        <f t="shared" si="3"/>
        <v/>
      </c>
      <c r="E111" s="119" t="str">
        <f t="shared" si="4"/>
        <v/>
      </c>
      <c r="F111" s="119">
        <f t="shared" si="5"/>
        <v>7.0997005499139041</v>
      </c>
      <c r="G111" s="119">
        <v>1</v>
      </c>
    </row>
    <row r="112" spans="1:7" x14ac:dyDescent="0.2">
      <c r="A112" t="str">
        <f>Results!A112</f>
        <v>Malaysia</v>
      </c>
      <c r="B112" s="119">
        <v>3</v>
      </c>
      <c r="C112" s="120">
        <f>Results!AQ112</f>
        <v>12.405905630542996</v>
      </c>
      <c r="D112" s="119" t="str">
        <f t="shared" si="3"/>
        <v/>
      </c>
      <c r="E112" s="119" t="str">
        <f t="shared" si="4"/>
        <v/>
      </c>
      <c r="F112" s="119">
        <f t="shared" si="5"/>
        <v>12.405905630542996</v>
      </c>
      <c r="G112" s="119">
        <v>1</v>
      </c>
    </row>
    <row r="113" spans="1:7" x14ac:dyDescent="0.2">
      <c r="A113" t="str">
        <f>Results!A113</f>
        <v>Maldives</v>
      </c>
      <c r="B113" s="119">
        <v>3</v>
      </c>
      <c r="C113" s="120">
        <f>Results!AQ113</f>
        <v>103.32168529277142</v>
      </c>
      <c r="D113" s="119" t="str">
        <f t="shared" si="3"/>
        <v/>
      </c>
      <c r="E113" s="119" t="str">
        <f t="shared" si="4"/>
        <v/>
      </c>
      <c r="F113" s="119">
        <f t="shared" si="5"/>
        <v>103.32168529277142</v>
      </c>
      <c r="G113" s="119">
        <v>1</v>
      </c>
    </row>
    <row r="114" spans="1:7" x14ac:dyDescent="0.2">
      <c r="A114" t="str">
        <f>Results!A114</f>
        <v>Marshall Islands</v>
      </c>
      <c r="B114" s="119">
        <v>3</v>
      </c>
      <c r="C114" s="120">
        <f>Results!AQ114</f>
        <v>1.5455401918407865</v>
      </c>
      <c r="D114" s="119" t="str">
        <f t="shared" si="3"/>
        <v/>
      </c>
      <c r="E114" s="119" t="str">
        <f t="shared" si="4"/>
        <v/>
      </c>
      <c r="F114" s="119">
        <f t="shared" si="5"/>
        <v>1.5455401918407865</v>
      </c>
      <c r="G114" s="119">
        <v>1</v>
      </c>
    </row>
    <row r="115" spans="1:7" x14ac:dyDescent="0.2">
      <c r="A115" t="str">
        <f>Results!A115</f>
        <v>Mexico</v>
      </c>
      <c r="B115" s="119">
        <v>3</v>
      </c>
      <c r="C115" s="120">
        <f>Results!AQ115</f>
        <v>8.054026711046955</v>
      </c>
      <c r="D115" s="119" t="str">
        <f t="shared" si="3"/>
        <v/>
      </c>
      <c r="E115" s="119" t="str">
        <f t="shared" si="4"/>
        <v/>
      </c>
      <c r="F115" s="119">
        <f t="shared" si="5"/>
        <v>8.054026711046955</v>
      </c>
      <c r="G115" s="119">
        <v>1</v>
      </c>
    </row>
    <row r="116" spans="1:7" x14ac:dyDescent="0.2">
      <c r="A116" t="str">
        <f>Results!A116</f>
        <v>Montenegro</v>
      </c>
      <c r="B116" s="119">
        <v>3</v>
      </c>
      <c r="C116" s="120">
        <f>Results!AQ116</f>
        <v>22.232550944576644</v>
      </c>
      <c r="D116" s="119" t="str">
        <f t="shared" si="3"/>
        <v/>
      </c>
      <c r="E116" s="119" t="str">
        <f t="shared" si="4"/>
        <v/>
      </c>
      <c r="F116" s="119">
        <f t="shared" si="5"/>
        <v>22.232550944576644</v>
      </c>
      <c r="G116" s="119">
        <v>1</v>
      </c>
    </row>
    <row r="117" spans="1:7" x14ac:dyDescent="0.2">
      <c r="A117" t="str">
        <f>Results!A117</f>
        <v>Namibia</v>
      </c>
      <c r="B117" s="119">
        <v>3</v>
      </c>
      <c r="C117" s="120">
        <f>Results!AQ117</f>
        <v>13.177475626963659</v>
      </c>
      <c r="D117" s="119" t="str">
        <f t="shared" si="3"/>
        <v/>
      </c>
      <c r="E117" s="119" t="str">
        <f t="shared" si="4"/>
        <v/>
      </c>
      <c r="F117" s="119">
        <f t="shared" si="5"/>
        <v>13.177475626963659</v>
      </c>
      <c r="G117" s="119">
        <v>1</v>
      </c>
    </row>
    <row r="118" spans="1:7" x14ac:dyDescent="0.2">
      <c r="A118" t="str">
        <f>Results!A118</f>
        <v>North Macedonia</v>
      </c>
      <c r="B118" s="119">
        <v>3</v>
      </c>
      <c r="C118" s="120">
        <f>Results!AQ118</f>
        <v>8.9987504081014631</v>
      </c>
      <c r="D118" s="119" t="str">
        <f t="shared" si="3"/>
        <v/>
      </c>
      <c r="E118" s="119" t="str">
        <f t="shared" si="4"/>
        <v/>
      </c>
      <c r="F118" s="119">
        <f t="shared" si="5"/>
        <v>8.9987504081014631</v>
      </c>
      <c r="G118" s="119">
        <v>1</v>
      </c>
    </row>
    <row r="119" spans="1:7" x14ac:dyDescent="0.2">
      <c r="A119" t="str">
        <f>Results!A119</f>
        <v>Paraguay</v>
      </c>
      <c r="B119" s="119">
        <v>3</v>
      </c>
      <c r="C119" s="120">
        <f>Results!AQ119</f>
        <v>9.2006415083115094</v>
      </c>
      <c r="D119" s="119" t="str">
        <f t="shared" si="3"/>
        <v/>
      </c>
      <c r="E119" s="119" t="str">
        <f t="shared" si="4"/>
        <v/>
      </c>
      <c r="F119" s="119">
        <f t="shared" si="5"/>
        <v>9.2006415083115094</v>
      </c>
      <c r="G119" s="119">
        <v>1</v>
      </c>
    </row>
    <row r="120" spans="1:7" x14ac:dyDescent="0.2">
      <c r="A120" t="str">
        <f>Results!A120</f>
        <v>Peru</v>
      </c>
      <c r="B120" s="119">
        <v>3</v>
      </c>
      <c r="C120" s="120">
        <f>Results!AQ120</f>
        <v>2.6850781330447457</v>
      </c>
      <c r="D120" s="119" t="str">
        <f t="shared" si="3"/>
        <v/>
      </c>
      <c r="E120" s="119" t="str">
        <f t="shared" si="4"/>
        <v/>
      </c>
      <c r="F120" s="119">
        <f t="shared" si="5"/>
        <v>2.6850781330447457</v>
      </c>
      <c r="G120" s="119">
        <v>1</v>
      </c>
    </row>
    <row r="121" spans="1:7" x14ac:dyDescent="0.2">
      <c r="A121" t="str">
        <f>Results!A122</f>
        <v>Saint Lucia</v>
      </c>
      <c r="B121" s="119">
        <v>3</v>
      </c>
      <c r="C121" s="120">
        <f>Results!AQ122</f>
        <v>47.822446661829758</v>
      </c>
      <c r="D121" s="119" t="str">
        <f t="shared" ref="D121:D131" si="6">IF(B121=1,C121,"")</f>
        <v/>
      </c>
      <c r="E121" s="119" t="str">
        <f t="shared" ref="E121:E131" si="7">IF(B121=2,C121,"")</f>
        <v/>
      </c>
      <c r="F121" s="119">
        <f t="shared" ref="F121:F131" si="8">IF(B121=3,C121,"")</f>
        <v>47.822446661829758</v>
      </c>
      <c r="G121" s="119">
        <v>1</v>
      </c>
    </row>
    <row r="122" spans="1:7" x14ac:dyDescent="0.2">
      <c r="A122" t="str">
        <f>Results!A123</f>
        <v>Saint Vincent and the Grenadines</v>
      </c>
      <c r="B122" s="119">
        <v>3</v>
      </c>
      <c r="C122" s="120">
        <f>Results!AQ123</f>
        <v>28.69841656397956</v>
      </c>
      <c r="D122" s="119" t="str">
        <f t="shared" si="6"/>
        <v/>
      </c>
      <c r="E122" s="119" t="str">
        <f t="shared" si="7"/>
        <v/>
      </c>
      <c r="F122" s="119">
        <f t="shared" si="8"/>
        <v>28.69841656397956</v>
      </c>
      <c r="G122" s="119">
        <v>1</v>
      </c>
    </row>
    <row r="123" spans="1:7" x14ac:dyDescent="0.2">
      <c r="A123" t="str">
        <f>Results!A124</f>
        <v>Samoa</v>
      </c>
      <c r="B123" s="119">
        <v>3</v>
      </c>
      <c r="C123" s="120">
        <f>Results!AQ124</f>
        <v>22.011758928366493</v>
      </c>
      <c r="D123" s="119" t="str">
        <f t="shared" si="6"/>
        <v/>
      </c>
      <c r="E123" s="119" t="str">
        <f t="shared" si="7"/>
        <v/>
      </c>
      <c r="F123" s="119">
        <f t="shared" si="8"/>
        <v>22.011758928366493</v>
      </c>
      <c r="G123" s="119">
        <v>1</v>
      </c>
    </row>
    <row r="124" spans="1:7" x14ac:dyDescent="0.2">
      <c r="A124" t="str">
        <f>Results!A126</f>
        <v>South Africa</v>
      </c>
      <c r="B124" s="119">
        <v>3</v>
      </c>
      <c r="C124" s="120">
        <f>Results!AQ126</f>
        <v>6.0791316602632746</v>
      </c>
      <c r="D124" s="119" t="str">
        <f t="shared" si="6"/>
        <v/>
      </c>
      <c r="E124" s="119" t="str">
        <f t="shared" si="7"/>
        <v/>
      </c>
      <c r="F124" s="119">
        <f t="shared" si="8"/>
        <v>6.0791316602632746</v>
      </c>
      <c r="G124" s="119">
        <v>1</v>
      </c>
    </row>
    <row r="125" spans="1:7" x14ac:dyDescent="0.2">
      <c r="A125" t="str">
        <f>Results!A127</f>
        <v>Suriname</v>
      </c>
      <c r="B125" s="119">
        <v>3</v>
      </c>
      <c r="C125" s="120">
        <f>Results!AQ127</f>
        <v>39.626546148597832</v>
      </c>
      <c r="D125" s="119" t="str">
        <f t="shared" si="6"/>
        <v/>
      </c>
      <c r="E125" s="119" t="str">
        <f t="shared" si="7"/>
        <v/>
      </c>
      <c r="F125" s="119">
        <f t="shared" si="8"/>
        <v>39.626546148597832</v>
      </c>
      <c r="G125" s="119">
        <v>1</v>
      </c>
    </row>
    <row r="126" spans="1:7" x14ac:dyDescent="0.2">
      <c r="A126" t="str">
        <f>Results!A128</f>
        <v>Thailand</v>
      </c>
      <c r="B126" s="119">
        <v>3</v>
      </c>
      <c r="C126" s="120">
        <f>Results!AQ128</f>
        <v>21.097427534233763</v>
      </c>
      <c r="D126" s="119" t="str">
        <f t="shared" si="6"/>
        <v/>
      </c>
      <c r="E126" s="119" t="str">
        <f t="shared" si="7"/>
        <v/>
      </c>
      <c r="F126" s="119">
        <f t="shared" si="8"/>
        <v>21.097427534233763</v>
      </c>
      <c r="G126" s="119">
        <v>1</v>
      </c>
    </row>
    <row r="127" spans="1:7" x14ac:dyDescent="0.2">
      <c r="A127" t="str">
        <f>Results!A129</f>
        <v>Tonga</v>
      </c>
      <c r="B127" s="119">
        <v>3</v>
      </c>
      <c r="C127" s="120">
        <f>Results!AQ129</f>
        <v>57.182420275271802</v>
      </c>
      <c r="D127" s="119" t="str">
        <f t="shared" si="6"/>
        <v/>
      </c>
      <c r="E127" s="119" t="str">
        <f t="shared" si="7"/>
        <v/>
      </c>
      <c r="F127" s="119">
        <f t="shared" si="8"/>
        <v>57.182420275271802</v>
      </c>
      <c r="G127" s="119">
        <v>1</v>
      </c>
    </row>
    <row r="128" spans="1:7" x14ac:dyDescent="0.2">
      <c r="A128" t="str">
        <f>Results!A130</f>
        <v>Turkey</v>
      </c>
      <c r="B128" s="119">
        <v>3</v>
      </c>
      <c r="C128" s="120">
        <f>Results!AQ130</f>
        <v>7.7143314139011316</v>
      </c>
      <c r="D128" s="119" t="str">
        <f t="shared" si="6"/>
        <v/>
      </c>
      <c r="E128" s="119" t="str">
        <f t="shared" si="7"/>
        <v/>
      </c>
      <c r="F128" s="119">
        <f t="shared" si="8"/>
        <v>7.7143314139011316</v>
      </c>
      <c r="G128" s="119">
        <v>1</v>
      </c>
    </row>
    <row r="129" spans="1:11" x14ac:dyDescent="0.2">
      <c r="A129" t="str">
        <f>Results!A131</f>
        <v>Turkmenistan</v>
      </c>
      <c r="B129" s="119">
        <v>3</v>
      </c>
      <c r="C129" s="120">
        <f>Results!AQ131</f>
        <v>20.58494395037469</v>
      </c>
      <c r="D129" s="119" t="str">
        <f t="shared" si="6"/>
        <v/>
      </c>
      <c r="E129" s="119" t="str">
        <f t="shared" si="7"/>
        <v/>
      </c>
      <c r="F129" s="119">
        <f t="shared" si="8"/>
        <v>20.58494395037469</v>
      </c>
      <c r="G129" s="119">
        <v>1</v>
      </c>
    </row>
    <row r="130" spans="1:11" x14ac:dyDescent="0.2">
      <c r="A130" t="str">
        <f>Results!A132</f>
        <v>Tuvalu</v>
      </c>
      <c r="B130" s="119">
        <v>3</v>
      </c>
      <c r="C130" s="120">
        <f>Results!AQ132</f>
        <v>35.196921520025015</v>
      </c>
      <c r="D130" s="119" t="str">
        <f t="shared" si="6"/>
        <v/>
      </c>
      <c r="E130" s="119" t="str">
        <f t="shared" si="7"/>
        <v/>
      </c>
      <c r="F130" s="119">
        <f t="shared" si="8"/>
        <v>35.196921520025015</v>
      </c>
      <c r="G130" s="119">
        <v>1</v>
      </c>
    </row>
    <row r="131" spans="1:11" x14ac:dyDescent="0.2">
      <c r="A131" t="str">
        <f>Results!A133</f>
        <v>Venezuela (Bolivarian Republic of)</v>
      </c>
      <c r="B131" s="119">
        <v>3</v>
      </c>
      <c r="C131" s="120">
        <f>Results!AQ133</f>
        <v>9.566989348310516</v>
      </c>
      <c r="D131" s="119" t="str">
        <f t="shared" si="6"/>
        <v/>
      </c>
      <c r="E131" s="119" t="str">
        <f t="shared" si="7"/>
        <v/>
      </c>
      <c r="F131" s="119">
        <f t="shared" si="8"/>
        <v>9.566989348310516</v>
      </c>
      <c r="G131" s="119">
        <v>1</v>
      </c>
    </row>
    <row r="144" spans="1:11" x14ac:dyDescent="0.2">
      <c r="K144">
        <v>10</v>
      </c>
    </row>
    <row r="147" spans="10:11" x14ac:dyDescent="0.2">
      <c r="K147">
        <v>5</v>
      </c>
    </row>
    <row r="151" spans="10:11" x14ac:dyDescent="0.2">
      <c r="J151">
        <f>K144/K147</f>
        <v>2</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C9725-C83F-43FE-A222-EAC86772A4C6}">
  <dimension ref="C2:E15"/>
  <sheetViews>
    <sheetView workbookViewId="0">
      <selection activeCell="E18" sqref="E18"/>
    </sheetView>
  </sheetViews>
  <sheetFormatPr defaultColWidth="8.7109375" defaultRowHeight="12.75" x14ac:dyDescent="0.2"/>
  <cols>
    <col min="3" max="5" width="32.42578125" customWidth="1"/>
  </cols>
  <sheetData>
    <row r="2" spans="3:5" ht="15.75" thickBot="1" x14ac:dyDescent="0.3">
      <c r="C2" s="77"/>
      <c r="D2" s="78"/>
      <c r="E2" s="79" t="s">
        <v>722</v>
      </c>
    </row>
    <row r="3" spans="3:5" ht="13.5" thickBot="1" x14ac:dyDescent="0.25">
      <c r="C3" s="80" t="s">
        <v>37</v>
      </c>
      <c r="D3" s="81" t="s">
        <v>723</v>
      </c>
      <c r="E3" s="82"/>
    </row>
    <row r="4" spans="3:5" ht="13.5" thickBot="1" x14ac:dyDescent="0.25">
      <c r="C4" s="83">
        <v>2009</v>
      </c>
      <c r="D4" s="84">
        <v>214.53700000000001</v>
      </c>
      <c r="E4" s="82">
        <f t="shared" ref="E4:E14" si="0">$D$15/D4</f>
        <v>1.2058106527079244</v>
      </c>
    </row>
    <row r="5" spans="3:5" ht="13.5" thickBot="1" x14ac:dyDescent="0.25">
      <c r="C5" s="85">
        <v>2010</v>
      </c>
      <c r="D5" s="86">
        <v>218.05600000000001</v>
      </c>
      <c r="E5" s="82">
        <f t="shared" si="0"/>
        <v>1.1863512125325602</v>
      </c>
    </row>
    <row r="6" spans="3:5" ht="13.5" thickBot="1" x14ac:dyDescent="0.25">
      <c r="C6" s="83">
        <v>2011</v>
      </c>
      <c r="D6" s="84">
        <v>224.93899999999999</v>
      </c>
      <c r="E6" s="82">
        <f t="shared" si="0"/>
        <v>1.1500495689942607</v>
      </c>
    </row>
    <row r="7" spans="3:5" ht="13.5" thickBot="1" x14ac:dyDescent="0.25">
      <c r="C7" s="85">
        <v>2012</v>
      </c>
      <c r="D7" s="86">
        <v>229.59399999999999</v>
      </c>
      <c r="E7" s="82">
        <f t="shared" si="0"/>
        <v>1.1267324058991088</v>
      </c>
    </row>
    <row r="8" spans="3:5" ht="13.5" thickBot="1" x14ac:dyDescent="0.25">
      <c r="C8" s="83">
        <v>2013</v>
      </c>
      <c r="D8" s="84">
        <v>232.95699999999999</v>
      </c>
      <c r="E8" s="82">
        <f t="shared" si="0"/>
        <v>1.1104667384968041</v>
      </c>
    </row>
    <row r="9" spans="3:5" ht="13.5" thickBot="1" x14ac:dyDescent="0.25">
      <c r="C9" s="85">
        <v>2014</v>
      </c>
      <c r="D9" s="86">
        <v>236.73599999999999</v>
      </c>
      <c r="E9" s="82">
        <f t="shared" si="0"/>
        <v>1.0927404366044877</v>
      </c>
    </row>
    <row r="10" spans="3:5" ht="13.5" thickBot="1" x14ac:dyDescent="0.25">
      <c r="C10" s="83">
        <v>2015</v>
      </c>
      <c r="D10" s="84">
        <v>237.017</v>
      </c>
      <c r="E10" s="82">
        <f t="shared" si="0"/>
        <v>1.0914449174531784</v>
      </c>
    </row>
    <row r="11" spans="3:5" ht="13.5" thickBot="1" x14ac:dyDescent="0.25">
      <c r="C11" s="85">
        <v>2016</v>
      </c>
      <c r="D11" s="86">
        <v>240.00700000000001</v>
      </c>
      <c r="E11" s="82">
        <f t="shared" si="0"/>
        <v>1.0778477294412245</v>
      </c>
    </row>
    <row r="12" spans="3:5" ht="13.5" thickBot="1" x14ac:dyDescent="0.25">
      <c r="C12" s="83">
        <v>2017</v>
      </c>
      <c r="D12" s="84">
        <v>245.12</v>
      </c>
      <c r="E12" s="82">
        <f t="shared" si="0"/>
        <v>1.0553647193211486</v>
      </c>
    </row>
    <row r="13" spans="3:5" ht="13.5" thickBot="1" x14ac:dyDescent="0.25">
      <c r="C13" s="85">
        <v>2018</v>
      </c>
      <c r="D13" s="86">
        <v>251.107</v>
      </c>
      <c r="E13" s="82">
        <f t="shared" si="0"/>
        <v>1.0302022643733546</v>
      </c>
    </row>
    <row r="14" spans="3:5" ht="13.5" thickBot="1" x14ac:dyDescent="0.25">
      <c r="C14" s="87">
        <v>2019</v>
      </c>
      <c r="D14" s="88">
        <v>255.65700000000001</v>
      </c>
      <c r="E14" s="82">
        <f t="shared" si="0"/>
        <v>1.0118674630461906</v>
      </c>
    </row>
    <row r="15" spans="3:5" ht="13.5" thickBot="1" x14ac:dyDescent="0.25">
      <c r="C15" s="87">
        <v>2020</v>
      </c>
      <c r="D15" s="89">
        <v>258.69099999999997</v>
      </c>
      <c r="E15" s="82">
        <f>$D$15/D15</f>
        <v>1</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1A1D0-5A71-4CAE-81E6-BAD91BA2BF00}">
  <dimension ref="A1:M138"/>
  <sheetViews>
    <sheetView zoomScale="101" workbookViewId="0">
      <selection activeCell="M12" sqref="M12"/>
    </sheetView>
  </sheetViews>
  <sheetFormatPr defaultColWidth="8.7109375" defaultRowHeight="12.75" x14ac:dyDescent="0.2"/>
  <cols>
    <col min="1" max="1" width="17" customWidth="1"/>
    <col min="2" max="2" width="41.28515625" customWidth="1"/>
    <col min="3" max="3" width="16.7109375" customWidth="1"/>
    <col min="4" max="7" width="15.28515625" customWidth="1"/>
    <col min="8" max="8" width="20.28515625" customWidth="1"/>
    <col min="9" max="12" width="14.28515625" customWidth="1"/>
    <col min="13" max="13" width="12.7109375" customWidth="1"/>
  </cols>
  <sheetData>
    <row r="1" spans="1:13" ht="39.4" customHeight="1" x14ac:dyDescent="0.2">
      <c r="A1" s="40" t="s">
        <v>0</v>
      </c>
      <c r="B1" s="41" t="s">
        <v>1</v>
      </c>
      <c r="C1" s="1" t="s">
        <v>37</v>
      </c>
      <c r="D1" s="42" t="s">
        <v>38</v>
      </c>
      <c r="E1" s="42" t="s">
        <v>39</v>
      </c>
      <c r="F1" s="42" t="s">
        <v>40</v>
      </c>
      <c r="G1" s="42" t="s">
        <v>41</v>
      </c>
      <c r="I1" s="43" t="s">
        <v>42</v>
      </c>
      <c r="J1" s="43" t="s">
        <v>43</v>
      </c>
      <c r="K1" s="43" t="s">
        <v>44</v>
      </c>
      <c r="L1" s="43" t="s">
        <v>45</v>
      </c>
      <c r="M1" s="43" t="s">
        <v>36</v>
      </c>
    </row>
    <row r="2" spans="1:13" x14ac:dyDescent="0.2">
      <c r="A2" t="s">
        <v>8</v>
      </c>
      <c r="B2" s="5">
        <v>38041754</v>
      </c>
      <c r="C2">
        <v>2016</v>
      </c>
      <c r="D2" s="25">
        <v>3.2874099173553759</v>
      </c>
      <c r="E2" s="75">
        <v>1.482</v>
      </c>
      <c r="F2" s="75">
        <v>3.4000000000000002E-2</v>
      </c>
      <c r="G2" s="25">
        <v>0.50192790697674283</v>
      </c>
      <c r="I2" s="44">
        <f>($B2*D2)/10000</f>
        <v>12505.883937319355</v>
      </c>
      <c r="J2" s="44">
        <f>($B2*E2)/10000</f>
        <v>5637.7879428000006</v>
      </c>
      <c r="K2" s="44">
        <f>($B2*F2)/10000</f>
        <v>129.34196360000001</v>
      </c>
      <c r="L2" s="44">
        <f>($B2*G2)/10000</f>
        <v>1909.4217962944135</v>
      </c>
      <c r="M2" s="45">
        <f>SUM(I2:L2)</f>
        <v>20182.435640013769</v>
      </c>
    </row>
    <row r="3" spans="1:13" x14ac:dyDescent="0.2">
      <c r="A3" t="s">
        <v>12</v>
      </c>
      <c r="B3" s="5">
        <v>20321378</v>
      </c>
      <c r="C3">
        <v>2017</v>
      </c>
      <c r="D3" s="25">
        <v>0.71810736196319169</v>
      </c>
      <c r="E3" s="25">
        <v>7.6194110429448756</v>
      </c>
      <c r="F3" s="25">
        <v>3.8343167701863301E-2</v>
      </c>
      <c r="G3" s="25">
        <v>0.1210034013605442</v>
      </c>
      <c r="I3" s="44">
        <f t="shared" ref="I3:I20" si="0">($B3*D3)/10000</f>
        <v>1459.2931147036841</v>
      </c>
      <c r="J3" s="45">
        <f t="shared" ref="J3:J30" si="1">($B3*E3)/10000</f>
        <v>15483.693194105706</v>
      </c>
      <c r="K3" s="44">
        <f t="shared" ref="K3:K30" si="2">($B3*F3)/10000</f>
        <v>77.918600458695536</v>
      </c>
      <c r="L3" s="44">
        <f t="shared" ref="L3:L30" si="3">($B3*G3)/10000</f>
        <v>245.89558583333329</v>
      </c>
      <c r="M3" s="45">
        <f t="shared" ref="M3:M30" si="4">SUM(I3:L3)</f>
        <v>17266.800495101419</v>
      </c>
    </row>
    <row r="4" spans="1:13" x14ac:dyDescent="0.2">
      <c r="A4" t="s">
        <v>13</v>
      </c>
      <c r="B4" s="5">
        <v>11530580</v>
      </c>
      <c r="C4">
        <v>2015</v>
      </c>
      <c r="D4" s="25">
        <v>0.89982870370370449</v>
      </c>
      <c r="E4" s="25">
        <v>9.9888657407407209</v>
      </c>
      <c r="F4" s="39">
        <v>4.0000000000000001E-3</v>
      </c>
      <c r="G4" s="39">
        <v>4.0000000000000001E-3</v>
      </c>
      <c r="I4" s="44">
        <f t="shared" si="0"/>
        <v>1037.5546854351862</v>
      </c>
      <c r="J4" s="45">
        <f t="shared" si="1"/>
        <v>11517.741553287015</v>
      </c>
      <c r="K4" s="44">
        <f t="shared" si="2"/>
        <v>4.6122319999999997</v>
      </c>
      <c r="L4" s="44">
        <f>($B4*G4)/10000</f>
        <v>4.6122319999999997</v>
      </c>
      <c r="M4" s="45">
        <f t="shared" si="4"/>
        <v>12564.5207027222</v>
      </c>
    </row>
    <row r="5" spans="1:13" x14ac:dyDescent="0.2">
      <c r="A5" t="s">
        <v>15</v>
      </c>
      <c r="B5" s="5">
        <v>15946876</v>
      </c>
      <c r="C5" s="25">
        <v>2015</v>
      </c>
      <c r="D5" s="25">
        <v>0.51332777707087018</v>
      </c>
      <c r="E5" s="25">
        <v>3.4312894239848788</v>
      </c>
      <c r="F5" s="25">
        <v>1.8733333333333269E-2</v>
      </c>
      <c r="G5" s="25">
        <v>6.2062397372742328E-2</v>
      </c>
      <c r="I5" s="44">
        <f t="shared" si="0"/>
        <v>818.59744083048099</v>
      </c>
      <c r="J5" s="45">
        <f t="shared" si="1"/>
        <v>5471.8346964398288</v>
      </c>
      <c r="K5" s="44">
        <f t="shared" si="2"/>
        <v>29.873814373333229</v>
      </c>
      <c r="L5" s="44">
        <f t="shared" si="3"/>
        <v>98.970135516584776</v>
      </c>
      <c r="M5" s="45">
        <f t="shared" si="4"/>
        <v>6419.2760871602277</v>
      </c>
    </row>
    <row r="6" spans="1:13" x14ac:dyDescent="0.2">
      <c r="A6" t="s">
        <v>18</v>
      </c>
      <c r="B6" s="5">
        <v>86790567</v>
      </c>
      <c r="C6" s="25">
        <v>2016</v>
      </c>
      <c r="D6" s="25">
        <v>0.66194594594594491</v>
      </c>
      <c r="E6" s="25">
        <v>9.4654999999999063</v>
      </c>
      <c r="F6" s="25">
        <v>2.5857142857142801E-2</v>
      </c>
      <c r="G6" s="25">
        <v>5.4428571428571493E-2</v>
      </c>
      <c r="I6" s="44">
        <f t="shared" si="0"/>
        <v>5745.0663971999911</v>
      </c>
      <c r="J6" s="45">
        <f t="shared" si="1"/>
        <v>82151.611193849181</v>
      </c>
      <c r="K6" s="44">
        <f t="shared" si="2"/>
        <v>224.41560895714238</v>
      </c>
      <c r="L6" s="44">
        <f t="shared" si="3"/>
        <v>472.38865752857197</v>
      </c>
      <c r="M6" s="45">
        <f t="shared" si="4"/>
        <v>88593.481857534891</v>
      </c>
    </row>
    <row r="7" spans="1:13" x14ac:dyDescent="0.2">
      <c r="A7" t="s">
        <v>21</v>
      </c>
      <c r="B7" s="5">
        <v>112078730</v>
      </c>
      <c r="C7" s="25">
        <v>2018</v>
      </c>
      <c r="D7" s="25">
        <v>0.82505948609644975</v>
      </c>
      <c r="E7" s="25">
        <v>5.5912752912323072</v>
      </c>
      <c r="F7" s="25">
        <v>0.1802666666666646</v>
      </c>
      <c r="G7" s="25">
        <v>0.36695454545454709</v>
      </c>
      <c r="I7" s="44">
        <f t="shared" si="0"/>
        <v>9247.1619376142735</v>
      </c>
      <c r="J7" s="45">
        <f t="shared" si="1"/>
        <v>62666.303372169707</v>
      </c>
      <c r="K7" s="44">
        <f t="shared" si="2"/>
        <v>2020.4059061333101</v>
      </c>
      <c r="L7" s="44">
        <f t="shared" si="3"/>
        <v>4112.779942227291</v>
      </c>
      <c r="M7" s="45">
        <f t="shared" si="4"/>
        <v>78046.651158144581</v>
      </c>
    </row>
    <row r="8" spans="1:13" x14ac:dyDescent="0.2">
      <c r="A8" t="s">
        <v>22</v>
      </c>
      <c r="B8" s="5">
        <v>12771246</v>
      </c>
      <c r="C8" s="25">
        <v>2016</v>
      </c>
      <c r="D8" s="25">
        <v>0.81406336633663656</v>
      </c>
      <c r="E8" s="25">
        <v>1.057385964912271</v>
      </c>
      <c r="F8" s="25">
        <v>4.695914742451146E-2</v>
      </c>
      <c r="G8" s="25">
        <v>8.8255494505494525E-2</v>
      </c>
      <c r="I8" s="44">
        <f t="shared" si="0"/>
        <v>1039.6603511073304</v>
      </c>
      <c r="J8" s="45">
        <f t="shared" si="1"/>
        <v>1350.4136274841981</v>
      </c>
      <c r="K8" s="44">
        <f t="shared" si="2"/>
        <v>59.972682370870231</v>
      </c>
      <c r="L8" s="44">
        <f t="shared" si="3"/>
        <v>112.71326311813191</v>
      </c>
      <c r="M8" s="45">
        <f t="shared" si="4"/>
        <v>2562.7599240805307</v>
      </c>
    </row>
    <row r="9" spans="1:13" x14ac:dyDescent="0.2">
      <c r="A9" t="s">
        <v>23</v>
      </c>
      <c r="B9" s="5">
        <v>11263077</v>
      </c>
      <c r="C9">
        <v>2018</v>
      </c>
      <c r="D9" s="25">
        <v>1.4251180257510749</v>
      </c>
      <c r="E9" s="25">
        <v>7.9443004291845227</v>
      </c>
      <c r="F9" s="25">
        <v>0.12718454935622339</v>
      </c>
      <c r="G9" s="25">
        <v>0.36428571428571388</v>
      </c>
      <c r="I9" s="44">
        <f t="shared" si="0"/>
        <v>1605.1214058122341</v>
      </c>
      <c r="J9" s="45">
        <f t="shared" si="1"/>
        <v>8947.7267445038342</v>
      </c>
      <c r="K9" s="44">
        <f t="shared" si="2"/>
        <v>143.24893726094444</v>
      </c>
      <c r="L9" s="44">
        <f t="shared" si="3"/>
        <v>410.29780499999958</v>
      </c>
      <c r="M9" s="45">
        <f t="shared" si="4"/>
        <v>11106.394892577015</v>
      </c>
    </row>
    <row r="10" spans="1:13" x14ac:dyDescent="0.2">
      <c r="A10" t="s">
        <v>24</v>
      </c>
      <c r="B10" s="5">
        <v>4937374</v>
      </c>
      <c r="C10">
        <v>2015</v>
      </c>
      <c r="D10" s="25">
        <v>0.33935031847133601</v>
      </c>
      <c r="E10" s="25">
        <v>3.3842889610389761</v>
      </c>
      <c r="F10" s="25">
        <v>2.96065573770492E-2</v>
      </c>
      <c r="G10" s="25">
        <v>0.1370240963855425</v>
      </c>
      <c r="I10" s="44">
        <f>($B10*D10)/10000</f>
        <v>167.54994393120941</v>
      </c>
      <c r="J10" s="45">
        <f>($B10*E10)/10000</f>
        <v>1670.9500324720855</v>
      </c>
      <c r="K10" s="44">
        <f t="shared" si="2"/>
        <v>14.617864662295091</v>
      </c>
      <c r="L10" s="44">
        <f t="shared" si="3"/>
        <v>67.653921086747147</v>
      </c>
      <c r="M10" s="45">
        <f t="shared" si="4"/>
        <v>1920.771762152337</v>
      </c>
    </row>
    <row r="11" spans="1:13" x14ac:dyDescent="0.2">
      <c r="A11" s="3" t="s">
        <v>25</v>
      </c>
      <c r="B11" s="37">
        <v>26969307</v>
      </c>
      <c r="C11" s="3">
        <v>2013</v>
      </c>
      <c r="D11" s="25">
        <v>1.7811428571428569</v>
      </c>
      <c r="E11" s="25">
        <v>1.530042740414842</v>
      </c>
      <c r="F11" s="25">
        <v>6.551864801864804E-2</v>
      </c>
      <c r="G11" s="25">
        <v>2.4512105649303062E-3</v>
      </c>
      <c r="H11" s="2"/>
      <c r="I11" s="44">
        <f t="shared" si="0"/>
        <v>4803.6188525142852</v>
      </c>
      <c r="J11" s="45">
        <f t="shared" si="1"/>
        <v>4126.4192389369182</v>
      </c>
      <c r="K11" s="44">
        <f t="shared" si="2"/>
        <v>176.69925326398607</v>
      </c>
      <c r="L11" s="44">
        <f t="shared" si="3"/>
        <v>6.6107450247248867</v>
      </c>
      <c r="M11" s="45">
        <f t="shared" si="4"/>
        <v>9113.3480897399131</v>
      </c>
    </row>
    <row r="12" spans="1:13" x14ac:dyDescent="0.2">
      <c r="A12" t="s">
        <v>26</v>
      </c>
      <c r="B12" s="5">
        <v>18628747</v>
      </c>
      <c r="C12">
        <v>2018</v>
      </c>
      <c r="D12" s="25">
        <v>0.28116764705882252</v>
      </c>
      <c r="E12" s="25">
        <v>2.171767942583728</v>
      </c>
      <c r="F12" s="76">
        <v>1.7000000000000001E-2</v>
      </c>
      <c r="G12" s="25">
        <v>2.4599999999999511E-2</v>
      </c>
      <c r="I12" s="44">
        <f t="shared" si="0"/>
        <v>523.78009616440988</v>
      </c>
      <c r="J12" s="45">
        <f t="shared" si="1"/>
        <v>4045.7315545102797</v>
      </c>
      <c r="K12" s="44">
        <f t="shared" si="2"/>
        <v>31.668869900000001</v>
      </c>
      <c r="L12" s="44">
        <f t="shared" si="3"/>
        <v>45.826717619999094</v>
      </c>
      <c r="M12" s="45">
        <f t="shared" si="4"/>
        <v>4647.0072381946884</v>
      </c>
    </row>
    <row r="13" spans="1:13" x14ac:dyDescent="0.2">
      <c r="A13" t="s">
        <v>27</v>
      </c>
      <c r="B13" s="5">
        <v>19658031</v>
      </c>
      <c r="C13" s="25">
        <v>2016</v>
      </c>
      <c r="D13" s="25">
        <v>1.433304572907673</v>
      </c>
      <c r="E13" s="25">
        <v>2.54495522388055</v>
      </c>
      <c r="F13" s="25">
        <v>5.8127147766322551E-2</v>
      </c>
      <c r="G13" s="25">
        <v>5.5241860465116588E-2</v>
      </c>
      <c r="I13" s="44">
        <f t="shared" si="0"/>
        <v>2817.5945726660793</v>
      </c>
      <c r="J13" s="45">
        <f t="shared" si="1"/>
        <v>5002.8808684655796</v>
      </c>
      <c r="K13" s="44">
        <f t="shared" si="2"/>
        <v>114.26652727319495</v>
      </c>
      <c r="L13" s="44">
        <f t="shared" si="3"/>
        <v>108.59462055209363</v>
      </c>
      <c r="M13" s="45">
        <f t="shared" si="4"/>
        <v>8043.3365889569477</v>
      </c>
    </row>
    <row r="14" spans="1:13" x14ac:dyDescent="0.2">
      <c r="A14" t="s">
        <v>28</v>
      </c>
      <c r="B14" s="5">
        <v>30366036</v>
      </c>
      <c r="C14">
        <v>2018</v>
      </c>
      <c r="D14" s="25">
        <v>0.77648506787329552</v>
      </c>
      <c r="E14" s="25">
        <v>7.2383661654135381</v>
      </c>
      <c r="F14" s="25">
        <v>9.0679850746269608E-2</v>
      </c>
      <c r="G14" s="25">
        <v>0.10270074626865799</v>
      </c>
      <c r="I14" s="44">
        <f t="shared" si="0"/>
        <v>2357.8773524502935</v>
      </c>
      <c r="J14" s="45">
        <f t="shared" si="1"/>
        <v>21980.048756012948</v>
      </c>
      <c r="K14" s="44">
        <f t="shared" si="2"/>
        <v>275.35876122358496</v>
      </c>
      <c r="L14" s="44">
        <f t="shared" si="3"/>
        <v>311.86145584209345</v>
      </c>
      <c r="M14" s="45">
        <f t="shared" si="4"/>
        <v>24925.14632552892</v>
      </c>
    </row>
    <row r="15" spans="1:13" x14ac:dyDescent="0.2">
      <c r="A15" t="s">
        <v>29</v>
      </c>
      <c r="B15" s="5">
        <v>23310715</v>
      </c>
      <c r="C15" s="25">
        <v>2016</v>
      </c>
      <c r="D15" s="25">
        <v>0.52934158415842347</v>
      </c>
      <c r="E15" s="25">
        <v>2.7992735148514778</v>
      </c>
      <c r="F15" s="25">
        <v>1.3162128712871261E-2</v>
      </c>
      <c r="G15" s="25">
        <v>1.883910891089113E-2</v>
      </c>
      <c r="I15" s="44">
        <f t="shared" si="0"/>
        <v>1233.9330805965524</v>
      </c>
      <c r="J15" s="45">
        <f t="shared" si="1"/>
        <v>6525.3067111751061</v>
      </c>
      <c r="K15" s="44">
        <f t="shared" si="2"/>
        <v>30.681863121905877</v>
      </c>
      <c r="L15" s="44">
        <f t="shared" si="3"/>
        <v>43.915309867574351</v>
      </c>
      <c r="M15" s="45">
        <f t="shared" si="4"/>
        <v>7833.8369647611389</v>
      </c>
    </row>
    <row r="16" spans="1:13" x14ac:dyDescent="0.2">
      <c r="A16" t="s">
        <v>30</v>
      </c>
      <c r="B16" s="5">
        <v>12626950</v>
      </c>
      <c r="C16">
        <v>2018</v>
      </c>
      <c r="D16" s="25">
        <v>1.835065573770521</v>
      </c>
      <c r="E16" s="25">
        <v>12.44502262443439</v>
      </c>
      <c r="F16" s="25">
        <v>0.20871126760563291</v>
      </c>
      <c r="G16" s="25">
        <v>0.77290845070422165</v>
      </c>
      <c r="I16" s="44">
        <f t="shared" si="0"/>
        <v>2317.1281246721683</v>
      </c>
      <c r="J16" s="45">
        <f t="shared" si="1"/>
        <v>15714.267842760182</v>
      </c>
      <c r="K16" s="44">
        <f t="shared" si="2"/>
        <v>263.53867404929463</v>
      </c>
      <c r="L16" s="44">
        <f t="shared" si="3"/>
        <v>975.94763616196713</v>
      </c>
      <c r="M16" s="45">
        <f t="shared" si="4"/>
        <v>19270.88227764361</v>
      </c>
    </row>
    <row r="17" spans="1:13" x14ac:dyDescent="0.2">
      <c r="A17" t="s">
        <v>31</v>
      </c>
      <c r="B17" s="5">
        <v>15442905</v>
      </c>
      <c r="C17" s="25">
        <v>2014</v>
      </c>
      <c r="D17" s="25">
        <v>0.19325000000000081</v>
      </c>
      <c r="E17" s="25">
        <v>0.82287719298245587</v>
      </c>
      <c r="F17" s="38"/>
      <c r="G17" s="38"/>
      <c r="I17" s="44">
        <f t="shared" si="0"/>
        <v>298.43413912500125</v>
      </c>
      <c r="J17" s="45">
        <f t="shared" si="1"/>
        <v>1270.7614317894734</v>
      </c>
      <c r="K17" s="44">
        <f t="shared" si="2"/>
        <v>0</v>
      </c>
      <c r="L17" s="44">
        <f t="shared" si="3"/>
        <v>0</v>
      </c>
      <c r="M17" s="45">
        <f t="shared" si="4"/>
        <v>1569.1955709144745</v>
      </c>
    </row>
    <row r="18" spans="1:13" x14ac:dyDescent="0.2">
      <c r="A18" t="s">
        <v>32</v>
      </c>
      <c r="B18" s="5">
        <v>11062113</v>
      </c>
      <c r="C18">
        <v>2018</v>
      </c>
      <c r="D18" s="38"/>
      <c r="E18" s="38"/>
      <c r="F18">
        <v>3.0000000000000001E-3</v>
      </c>
      <c r="G18" s="38"/>
      <c r="I18" s="44">
        <v>189</v>
      </c>
      <c r="J18" s="45">
        <f>1843+309</f>
        <v>2152</v>
      </c>
      <c r="K18" s="44">
        <v>31</v>
      </c>
      <c r="L18" s="44">
        <v>76</v>
      </c>
      <c r="M18" s="45">
        <f t="shared" si="4"/>
        <v>2448</v>
      </c>
    </row>
    <row r="19" spans="1:13" x14ac:dyDescent="0.2">
      <c r="A19" t="s">
        <v>33</v>
      </c>
      <c r="B19" s="5">
        <v>42813238</v>
      </c>
      <c r="C19" s="25">
        <v>2017</v>
      </c>
      <c r="D19" s="25">
        <v>2.8745544280442772</v>
      </c>
      <c r="E19" s="25">
        <v>5.547827160493739</v>
      </c>
      <c r="F19" s="25">
        <v>2.818600000000004</v>
      </c>
      <c r="G19" s="25">
        <v>2.593266666666636</v>
      </c>
      <c r="I19" s="44">
        <f t="shared" si="0"/>
        <v>12306.898287181351</v>
      </c>
      <c r="J19" s="45">
        <f t="shared" si="1"/>
        <v>23752.044460508267</v>
      </c>
      <c r="K19" s="44">
        <f t="shared" si="2"/>
        <v>12067.339262680016</v>
      </c>
      <c r="L19" s="44">
        <f t="shared" si="3"/>
        <v>11102.614299746536</v>
      </c>
      <c r="M19" s="45">
        <f t="shared" si="4"/>
        <v>59228.896310116164</v>
      </c>
    </row>
    <row r="20" spans="1:13" x14ac:dyDescent="0.2">
      <c r="A20" t="s">
        <v>34</v>
      </c>
      <c r="B20" s="5">
        <v>9321018</v>
      </c>
      <c r="C20" s="25">
        <v>2014</v>
      </c>
      <c r="D20" s="25">
        <v>19.569946153846129</v>
      </c>
      <c r="E20" s="25">
        <v>30.308800000000019</v>
      </c>
      <c r="F20" s="25">
        <v>1.509696923076923</v>
      </c>
      <c r="G20" s="25">
        <v>1.3064395604395611</v>
      </c>
      <c r="I20" s="44">
        <f t="shared" si="0"/>
        <v>18241.182035903053</v>
      </c>
      <c r="J20" s="45">
        <f t="shared" si="1"/>
        <v>28250.887035840016</v>
      </c>
      <c r="K20" s="44">
        <f t="shared" si="2"/>
        <v>1407.1912194544616</v>
      </c>
      <c r="L20" s="44">
        <f t="shared" si="3"/>
        <v>1217.7346658769236</v>
      </c>
      <c r="M20" s="45">
        <f t="shared" si="4"/>
        <v>49116.994957074457</v>
      </c>
    </row>
    <row r="21" spans="1:13" x14ac:dyDescent="0.2">
      <c r="A21" t="s">
        <v>35</v>
      </c>
      <c r="B21" s="5">
        <v>44269594</v>
      </c>
      <c r="C21" s="25">
        <v>2015</v>
      </c>
      <c r="D21" s="25">
        <v>1.4087827988338191</v>
      </c>
      <c r="E21" s="25">
        <v>15.4984566666667</v>
      </c>
      <c r="F21" s="25">
        <v>7.6880121396055046E-2</v>
      </c>
      <c r="G21" s="25">
        <v>6.6372093023256085E-2</v>
      </c>
      <c r="I21" s="44">
        <f>($B21*D21)/10000</f>
        <v>6236.6242538556844</v>
      </c>
      <c r="J21" s="45">
        <f t="shared" si="1"/>
        <v>68611.038425992811</v>
      </c>
      <c r="K21" s="44">
        <f t="shared" si="2"/>
        <v>340.34517608740703</v>
      </c>
      <c r="L21" s="44">
        <f t="shared" si="3"/>
        <v>293.82656110697792</v>
      </c>
      <c r="M21" s="45">
        <f t="shared" si="4"/>
        <v>75481.834417042875</v>
      </c>
    </row>
    <row r="22" spans="1:13" x14ac:dyDescent="0.2">
      <c r="A22" t="s">
        <v>103</v>
      </c>
      <c r="B22" s="5">
        <v>4829764</v>
      </c>
      <c r="C22" s="25">
        <v>2020</v>
      </c>
      <c r="D22" s="25">
        <v>0.56279838709677499</v>
      </c>
      <c r="E22" s="25">
        <v>0.34540909090907229</v>
      </c>
      <c r="F22" s="25">
        <v>2.3219570405727859E-2</v>
      </c>
      <c r="G22" s="25">
        <v>3.8887096774193657E-2</v>
      </c>
      <c r="I22" s="44">
        <f t="shared" ref="I22:I30" si="5">($B22*D22)/10000</f>
        <v>271.81833892580687</v>
      </c>
      <c r="J22" s="45">
        <f t="shared" si="1"/>
        <v>166.82443925453646</v>
      </c>
      <c r="K22" s="44">
        <f t="shared" si="2"/>
        <v>11.214504524104981</v>
      </c>
      <c r="L22" s="44">
        <f t="shared" si="3"/>
        <v>18.781550006451663</v>
      </c>
      <c r="M22" s="45">
        <f t="shared" si="4"/>
        <v>468.63883271089998</v>
      </c>
    </row>
    <row r="23" spans="1:13" x14ac:dyDescent="0.2">
      <c r="A23" t="s">
        <v>619</v>
      </c>
      <c r="B23" s="5">
        <v>25778815</v>
      </c>
      <c r="C23" s="25">
        <v>2020</v>
      </c>
      <c r="D23" s="25">
        <v>0.66194594594594491</v>
      </c>
      <c r="E23" s="25">
        <v>9.4654999999999063</v>
      </c>
      <c r="F23" s="25">
        <v>2.5857142857142801E-2</v>
      </c>
      <c r="G23" s="25">
        <v>3.7839043715846969</v>
      </c>
      <c r="I23" s="44">
        <f t="shared" si="5"/>
        <v>1706.4182080540515</v>
      </c>
      <c r="J23" s="45">
        <f t="shared" si="1"/>
        <v>24400.937338249758</v>
      </c>
      <c r="K23" s="44">
        <f t="shared" si="2"/>
        <v>66.656650214285563</v>
      </c>
      <c r="L23" s="44">
        <f t="shared" si="3"/>
        <v>9754.4570772773168</v>
      </c>
      <c r="M23" s="45">
        <f t="shared" si="4"/>
        <v>35928.46927379541</v>
      </c>
    </row>
    <row r="24" spans="1:13" x14ac:dyDescent="0.2">
      <c r="A24" t="s">
        <v>136</v>
      </c>
      <c r="B24" s="5">
        <v>3546427</v>
      </c>
      <c r="C24" s="25">
        <v>2020</v>
      </c>
      <c r="D24" s="25">
        <v>0.57399999999999807</v>
      </c>
      <c r="E24" s="25">
        <v>14.795329694323071</v>
      </c>
      <c r="F24" s="25">
        <v>5.8999999999999997E-2</v>
      </c>
      <c r="G24" s="25">
        <v>2.6479729729729229E-2</v>
      </c>
      <c r="I24" s="44">
        <f t="shared" si="5"/>
        <v>203.56490979999933</v>
      </c>
      <c r="J24" s="45">
        <f t="shared" si="1"/>
        <v>5247.0556701849091</v>
      </c>
      <c r="K24" s="44">
        <f t="shared" si="2"/>
        <v>20.923919300000001</v>
      </c>
      <c r="L24" s="44">
        <f t="shared" si="3"/>
        <v>9.3908428466214442</v>
      </c>
      <c r="M24" s="45">
        <f t="shared" si="4"/>
        <v>5480.93534213153</v>
      </c>
    </row>
    <row r="25" spans="1:13" x14ac:dyDescent="0.2">
      <c r="A25" t="s">
        <v>143</v>
      </c>
      <c r="B25" s="5">
        <v>2416664</v>
      </c>
      <c r="C25" s="25">
        <v>2020</v>
      </c>
      <c r="D25" s="25">
        <v>0.96914457831325329</v>
      </c>
      <c r="E25" s="25">
        <v>11.490151840490849</v>
      </c>
      <c r="F25" s="25">
        <v>9.5867187499999673E-2</v>
      </c>
      <c r="G25" s="25">
        <v>6.6466100936101071</v>
      </c>
      <c r="I25" s="44">
        <f t="shared" si="5"/>
        <v>234.20968132048199</v>
      </c>
      <c r="J25" s="45">
        <f t="shared" si="1"/>
        <v>2776.7836307447978</v>
      </c>
      <c r="K25" s="44">
        <f t="shared" si="2"/>
        <v>23.167878081249921</v>
      </c>
      <c r="L25" s="44">
        <f t="shared" si="3"/>
        <v>1606.2623335264177</v>
      </c>
      <c r="M25" s="45">
        <f t="shared" si="4"/>
        <v>4640.4235236729473</v>
      </c>
    </row>
    <row r="26" spans="1:13" x14ac:dyDescent="0.2">
      <c r="A26" t="s">
        <v>154</v>
      </c>
      <c r="B26" s="5">
        <v>1967998</v>
      </c>
      <c r="C26" s="25">
        <v>2020</v>
      </c>
      <c r="D26" s="25">
        <v>1.556407224958946</v>
      </c>
      <c r="E26" s="25">
        <v>5.1768632478632526</v>
      </c>
      <c r="F26" s="25">
        <v>4.1331742243436498E-2</v>
      </c>
      <c r="G26" s="25">
        <v>0.36428571428571388</v>
      </c>
      <c r="I26" s="44">
        <f t="shared" si="5"/>
        <v>306.30063059047558</v>
      </c>
      <c r="J26" s="45">
        <f t="shared" si="1"/>
        <v>1018.8056518068386</v>
      </c>
      <c r="K26" s="44">
        <f t="shared" si="2"/>
        <v>8.1340786071598536</v>
      </c>
      <c r="L26" s="44">
        <f t="shared" si="3"/>
        <v>71.691355714285635</v>
      </c>
      <c r="M26" s="45">
        <f t="shared" si="4"/>
        <v>1404.9317167187596</v>
      </c>
    </row>
    <row r="27" spans="1:13" x14ac:dyDescent="0.2">
      <c r="A27" t="s">
        <v>258</v>
      </c>
      <c r="B27" s="5">
        <v>7976985</v>
      </c>
      <c r="C27" s="25">
        <v>2020</v>
      </c>
      <c r="D27" s="25">
        <v>0.1129217391304351</v>
      </c>
      <c r="E27" s="25">
        <v>5.0020000000000104</v>
      </c>
      <c r="F27" s="25">
        <v>3.8648939894319772</v>
      </c>
      <c r="G27" s="25">
        <v>2.9305106382978749</v>
      </c>
      <c r="I27" s="44">
        <f t="shared" si="5"/>
        <v>90.077501921739383</v>
      </c>
      <c r="J27" s="45">
        <f t="shared" si="1"/>
        <v>3990.0878970000081</v>
      </c>
      <c r="K27" s="44">
        <f t="shared" si="2"/>
        <v>3083.0201380289041</v>
      </c>
      <c r="L27" s="44">
        <f t="shared" si="3"/>
        <v>2337.6639404042576</v>
      </c>
      <c r="M27" s="45">
        <f t="shared" si="4"/>
        <v>9500.8494773549101</v>
      </c>
    </row>
    <row r="28" spans="1:13" x14ac:dyDescent="0.2">
      <c r="A28" t="s">
        <v>277</v>
      </c>
      <c r="B28" s="5">
        <v>17500657</v>
      </c>
      <c r="C28" s="25">
        <v>2020</v>
      </c>
      <c r="D28" s="25">
        <v>15.009584352865421</v>
      </c>
      <c r="E28" s="25">
        <v>17.216780746941421</v>
      </c>
      <c r="F28" s="25">
        <v>1.509696923076923</v>
      </c>
      <c r="G28" s="25">
        <v>6.0769215686274549</v>
      </c>
      <c r="I28" s="44">
        <f t="shared" si="5"/>
        <v>26267.75874720647</v>
      </c>
      <c r="J28" s="45">
        <f t="shared" si="1"/>
        <v>30130.497449642564</v>
      </c>
      <c r="K28" s="44">
        <f t="shared" si="2"/>
        <v>2642.0688024724614</v>
      </c>
      <c r="L28" s="44">
        <f t="shared" si="3"/>
        <v>10635.011998845104</v>
      </c>
      <c r="M28" s="45">
        <f t="shared" si="4"/>
        <v>69675.336998166604</v>
      </c>
    </row>
    <row r="29" spans="1:13" x14ac:dyDescent="0.2">
      <c r="A29" t="s">
        <v>286</v>
      </c>
      <c r="B29" s="5">
        <v>8278736.9999999991</v>
      </c>
      <c r="C29" s="25">
        <v>2020</v>
      </c>
      <c r="D29" s="25">
        <v>0.52911738293778399</v>
      </c>
      <c r="E29" s="25">
        <v>3.65630385487529</v>
      </c>
      <c r="F29" s="25">
        <v>0.72576940814758473</v>
      </c>
      <c r="G29" s="25">
        <v>6.6372093023256085E-2</v>
      </c>
      <c r="I29" s="44">
        <f t="shared" si="5"/>
        <v>438.0423655470201</v>
      </c>
      <c r="J29" s="45">
        <f t="shared" si="1"/>
        <v>3026.957800659869</v>
      </c>
      <c r="K29" s="44">
        <f t="shared" si="2"/>
        <v>600.84540526995102</v>
      </c>
      <c r="L29" s="44">
        <f t="shared" si="3"/>
        <v>54.947710227907194</v>
      </c>
      <c r="M29" s="45">
        <f t="shared" si="4"/>
        <v>4120.7932817047467</v>
      </c>
    </row>
    <row r="30" spans="1:13" x14ac:dyDescent="0.2">
      <c r="A30" t="s">
        <v>309</v>
      </c>
      <c r="B30" s="5">
        <v>29825968</v>
      </c>
      <c r="C30" s="25">
        <v>2020</v>
      </c>
      <c r="D30" s="25">
        <v>5.3773995037220743</v>
      </c>
      <c r="E30" s="25">
        <v>8.6627941860465398</v>
      </c>
      <c r="F30" s="25">
        <v>0.21</v>
      </c>
      <c r="G30" s="25">
        <v>1.052</v>
      </c>
      <c r="I30" s="44">
        <f t="shared" si="5"/>
        <v>16038.614552123046</v>
      </c>
      <c r="J30" s="45">
        <f t="shared" si="1"/>
        <v>25837.622218361015</v>
      </c>
      <c r="K30" s="44">
        <f t="shared" si="2"/>
        <v>626.34532799999988</v>
      </c>
      <c r="L30" s="44">
        <f t="shared" si="3"/>
        <v>3137.6918336000003</v>
      </c>
      <c r="M30" s="45">
        <f t="shared" si="4"/>
        <v>45640.273932084063</v>
      </c>
    </row>
    <row r="31" spans="1:13" x14ac:dyDescent="0.2">
      <c r="B31" s="5"/>
      <c r="C31" s="25"/>
      <c r="D31" s="25"/>
      <c r="E31" s="25"/>
      <c r="F31" s="25"/>
      <c r="G31" s="25"/>
      <c r="I31" s="44"/>
      <c r="J31" s="45"/>
      <c r="K31" s="44"/>
      <c r="L31" s="44"/>
      <c r="M31" s="45"/>
    </row>
    <row r="32" spans="1:13" x14ac:dyDescent="0.2">
      <c r="A32" s="61" t="s">
        <v>161</v>
      </c>
      <c r="B32" s="5">
        <v>1366417754</v>
      </c>
      <c r="C32">
        <v>2018</v>
      </c>
      <c r="D32" s="25">
        <v>6.6221898135262984</v>
      </c>
      <c r="E32" s="25">
        <v>16.04160574871344</v>
      </c>
      <c r="F32" s="25">
        <v>1.786023104301165</v>
      </c>
      <c r="G32" s="25">
        <v>7.2893030221262052</v>
      </c>
      <c r="I32" s="44">
        <f t="shared" ref="I32:I103" si="6">($B32*D32)/10000</f>
        <v>904867.77315602836</v>
      </c>
      <c r="J32" s="45">
        <f t="shared" ref="J32:J103" si="7">($B32*E32)/10000</f>
        <v>2191953.4897710509</v>
      </c>
      <c r="K32" s="44">
        <f t="shared" ref="K32:K103" si="8">($B32*F32)/10000</f>
        <v>244045.36787713054</v>
      </c>
      <c r="L32" s="44">
        <f t="shared" ref="L32:L103" si="9">($B32*G32)/10000</f>
        <v>996023.30637191015</v>
      </c>
      <c r="M32" s="45">
        <f t="shared" ref="M32:M103" si="10">SUM(I32:L32)</f>
        <v>4336889.9371761195</v>
      </c>
    </row>
    <row r="33" spans="1:13" x14ac:dyDescent="0.2">
      <c r="A33" s="61" t="s">
        <v>231</v>
      </c>
      <c r="B33" s="5">
        <v>216565318</v>
      </c>
      <c r="C33">
        <v>2018</v>
      </c>
      <c r="D33" s="25">
        <v>10.12237084188911</v>
      </c>
      <c r="E33" s="25">
        <v>5.8275753170950964</v>
      </c>
      <c r="F33" s="25">
        <v>0.95536614659333452</v>
      </c>
      <c r="G33" s="25">
        <v>1.824474541751556</v>
      </c>
      <c r="I33" s="44">
        <f t="shared" si="6"/>
        <v>219215.4460287643</v>
      </c>
      <c r="J33" s="45">
        <f t="shared" si="7"/>
        <v>126205.07017156504</v>
      </c>
      <c r="K33" s="44">
        <f t="shared" si="8"/>
        <v>20689.917334342012</v>
      </c>
      <c r="L33" s="44">
        <f t="shared" si="9"/>
        <v>39511.790931732998</v>
      </c>
      <c r="M33" s="45">
        <f t="shared" si="10"/>
        <v>405622.22446640435</v>
      </c>
    </row>
    <row r="34" spans="1:13" x14ac:dyDescent="0.2">
      <c r="A34" s="61" t="s">
        <v>229</v>
      </c>
      <c r="B34" s="5">
        <v>200963599</v>
      </c>
      <c r="C34">
        <v>2018</v>
      </c>
      <c r="D34" s="25">
        <v>4.487884249471449</v>
      </c>
      <c r="E34" s="25">
        <v>12.34185653206657</v>
      </c>
      <c r="F34" s="25">
        <v>0.28043792325056488</v>
      </c>
      <c r="G34" s="25">
        <v>1.3077416240772239</v>
      </c>
      <c r="I34" s="44">
        <f t="shared" si="6"/>
        <v>90190.137066919619</v>
      </c>
      <c r="J34" s="45">
        <f t="shared" si="7"/>
        <v>248026.39070257568</v>
      </c>
      <c r="K34" s="44">
        <f t="shared" si="8"/>
        <v>5635.7814352519299</v>
      </c>
      <c r="L34" s="44">
        <f t="shared" si="9"/>
        <v>26280.846333666399</v>
      </c>
      <c r="M34" s="45">
        <f t="shared" si="10"/>
        <v>370133.15553841362</v>
      </c>
    </row>
    <row r="35" spans="1:13" x14ac:dyDescent="0.2">
      <c r="A35" s="61" t="s">
        <v>73</v>
      </c>
      <c r="B35" s="5">
        <v>163046161</v>
      </c>
      <c r="C35">
        <v>2018</v>
      </c>
      <c r="D35" s="25">
        <v>5.7841569767442138</v>
      </c>
      <c r="E35" s="25">
        <v>3.006958408679921</v>
      </c>
      <c r="F35" s="25">
        <v>0.58802192982456347</v>
      </c>
      <c r="G35" s="25">
        <v>1.469229249011875</v>
      </c>
      <c r="I35" s="44">
        <f t="shared" si="6"/>
        <v>94308.458967951039</v>
      </c>
      <c r="J35" s="45">
        <f t="shared" si="7"/>
        <v>49027.302482193023</v>
      </c>
      <c r="K35" s="44">
        <f t="shared" si="8"/>
        <v>9587.4718241706469</v>
      </c>
      <c r="L35" s="44">
        <f t="shared" si="9"/>
        <v>23955.218868029926</v>
      </c>
      <c r="M35" s="45">
        <f t="shared" si="10"/>
        <v>176878.45214234461</v>
      </c>
    </row>
    <row r="36" spans="1:13" x14ac:dyDescent="0.2">
      <c r="A36" s="61" t="s">
        <v>243</v>
      </c>
      <c r="B36" s="5">
        <v>108116615</v>
      </c>
      <c r="C36">
        <v>2017</v>
      </c>
      <c r="D36" s="25">
        <v>8.332211432506881</v>
      </c>
      <c r="E36" s="25">
        <v>54.451103747714569</v>
      </c>
      <c r="F36" s="25">
        <v>4.50427350427276E-2</v>
      </c>
      <c r="G36" s="25">
        <v>3.6380106382978279</v>
      </c>
      <c r="I36" s="44">
        <f t="shared" si="6"/>
        <v>90085.049554694502</v>
      </c>
      <c r="J36" s="45">
        <f t="shared" si="7"/>
        <v>588706.9020216713</v>
      </c>
      <c r="K36" s="44">
        <f t="shared" si="8"/>
        <v>486.9868043161589</v>
      </c>
      <c r="L36" s="44">
        <f t="shared" si="9"/>
        <v>39332.939554675046</v>
      </c>
      <c r="M36" s="45">
        <f t="shared" si="10"/>
        <v>718611.87793535704</v>
      </c>
    </row>
    <row r="37" spans="1:13" x14ac:dyDescent="0.2">
      <c r="A37" s="61" t="s">
        <v>130</v>
      </c>
      <c r="B37" s="5">
        <v>100388073</v>
      </c>
      <c r="C37">
        <v>2018</v>
      </c>
      <c r="D37" s="25">
        <v>8.2629513812154585</v>
      </c>
      <c r="E37" s="25">
        <v>18.716247464503059</v>
      </c>
      <c r="F37" s="25">
        <v>8.4533820512822331</v>
      </c>
      <c r="G37" s="25">
        <v>5.2492000000000871</v>
      </c>
      <c r="I37" s="44">
        <f t="shared" si="6"/>
        <v>82950.176645290834</v>
      </c>
      <c r="J37" s="45">
        <f t="shared" si="7"/>
        <v>187888.80167525981</v>
      </c>
      <c r="K37" s="44">
        <f t="shared" si="8"/>
        <v>84861.873446101061</v>
      </c>
      <c r="L37" s="44">
        <f t="shared" si="9"/>
        <v>52695.707279160873</v>
      </c>
      <c r="M37" s="45">
        <f t="shared" si="10"/>
        <v>408396.55904581258</v>
      </c>
    </row>
    <row r="38" spans="1:13" x14ac:dyDescent="0.2">
      <c r="A38" s="61" t="s">
        <v>307</v>
      </c>
      <c r="B38" s="5">
        <v>96462106</v>
      </c>
      <c r="C38">
        <v>2016</v>
      </c>
      <c r="D38">
        <v>9.1956933587543404</v>
      </c>
      <c r="E38">
        <v>14.90775179260902</v>
      </c>
      <c r="F38" s="38"/>
      <c r="G38">
        <v>4.3222351445821801</v>
      </c>
      <c r="I38" s="44">
        <f t="shared" si="6"/>
        <v>88703.594751565717</v>
      </c>
      <c r="J38" s="45">
        <f t="shared" si="7"/>
        <v>143803.31336403414</v>
      </c>
      <c r="K38" s="44">
        <f t="shared" si="8"/>
        <v>0</v>
      </c>
      <c r="L38" s="44">
        <f t="shared" si="9"/>
        <v>41693.190467361157</v>
      </c>
      <c r="M38" s="45">
        <f t="shared" si="10"/>
        <v>274200.09858296101</v>
      </c>
    </row>
    <row r="39" spans="1:13" x14ac:dyDescent="0.2">
      <c r="A39" s="61" t="s">
        <v>591</v>
      </c>
      <c r="B39" s="5">
        <v>58005463</v>
      </c>
      <c r="C39" s="3">
        <v>2014</v>
      </c>
      <c r="D39" s="25">
        <v>0.37915517241379071</v>
      </c>
      <c r="E39" s="25">
        <v>5.6739892473118516</v>
      </c>
      <c r="F39" s="25">
        <v>5.0352941176470267E-2</v>
      </c>
      <c r="G39" s="25">
        <v>0.1626129032258081</v>
      </c>
      <c r="I39" s="44">
        <f t="shared" si="6"/>
        <v>2199.3071324706762</v>
      </c>
      <c r="J39" s="45">
        <f t="shared" si="7"/>
        <v>32912.237334734549</v>
      </c>
      <c r="K39" s="44">
        <f t="shared" si="8"/>
        <v>292.07456663529223</v>
      </c>
      <c r="L39" s="44">
        <f t="shared" si="9"/>
        <v>943.24367413871926</v>
      </c>
      <c r="M39" s="45">
        <f t="shared" si="10"/>
        <v>36346.862707979235</v>
      </c>
    </row>
    <row r="40" spans="1:13" x14ac:dyDescent="0.2">
      <c r="A40" s="61" t="s">
        <v>220</v>
      </c>
      <c r="B40" s="5">
        <v>54045420</v>
      </c>
      <c r="C40">
        <v>2018</v>
      </c>
      <c r="D40" s="25">
        <v>8.0215475946775996</v>
      </c>
      <c r="E40" s="25">
        <v>10.849632100991871</v>
      </c>
      <c r="F40" s="25">
        <v>0.80638479396402118</v>
      </c>
      <c r="G40" s="25">
        <v>0.67021857923496952</v>
      </c>
      <c r="I40" s="44">
        <f t="shared" si="6"/>
        <v>43352.79088043407</v>
      </c>
      <c r="J40" s="45">
        <f t="shared" si="7"/>
        <v>58637.292374358811</v>
      </c>
      <c r="K40" s="44">
        <f t="shared" si="8"/>
        <v>4358.1404871398991</v>
      </c>
      <c r="L40" s="44">
        <f t="shared" si="9"/>
        <v>3622.2244606557206</v>
      </c>
      <c r="M40" s="45">
        <f t="shared" si="10"/>
        <v>109970.44820258849</v>
      </c>
    </row>
    <row r="41" spans="1:13" x14ac:dyDescent="0.2">
      <c r="A41" s="61" t="s">
        <v>175</v>
      </c>
      <c r="B41" s="5">
        <v>52573973</v>
      </c>
      <c r="C41">
        <v>2018</v>
      </c>
      <c r="D41" s="25">
        <v>1.932741889985891</v>
      </c>
      <c r="E41" s="25">
        <v>13.10380416101316</v>
      </c>
      <c r="F41" s="25">
        <v>0.21342307692307649</v>
      </c>
      <c r="G41" s="25">
        <v>0.28585714285714658</v>
      </c>
      <c r="I41" s="44">
        <f t="shared" si="6"/>
        <v>10161.191994008719</v>
      </c>
      <c r="J41" s="45">
        <f t="shared" si="7"/>
        <v>68891.904615839347</v>
      </c>
      <c r="K41" s="44">
        <f t="shared" si="8"/>
        <v>1122.0499083730747</v>
      </c>
      <c r="L41" s="44">
        <f t="shared" si="9"/>
        <v>1502.8645710428766</v>
      </c>
      <c r="M41" s="45">
        <f t="shared" si="10"/>
        <v>81678.011089264022</v>
      </c>
    </row>
    <row r="42" spans="1:13" x14ac:dyDescent="0.2">
      <c r="A42" s="61" t="s">
        <v>299</v>
      </c>
      <c r="B42" s="5">
        <v>44385155</v>
      </c>
      <c r="C42" s="3">
        <v>2014</v>
      </c>
      <c r="D42" s="25">
        <v>36.164959523809557</v>
      </c>
      <c r="E42" s="25">
        <v>78.016728571428757</v>
      </c>
      <c r="F42" s="25">
        <v>7.7936940476190557</v>
      </c>
      <c r="G42" s="25">
        <v>0.44908333333333772</v>
      </c>
      <c r="I42" s="44">
        <f t="shared" si="6"/>
        <v>160518.73340330133</v>
      </c>
      <c r="J42" s="45">
        <f t="shared" si="7"/>
        <v>346278.45902357943</v>
      </c>
      <c r="K42" s="44">
        <f t="shared" si="8"/>
        <v>34592.431832614915</v>
      </c>
      <c r="L42" s="44">
        <f t="shared" si="9"/>
        <v>1993.2633357916861</v>
      </c>
      <c r="M42" s="45">
        <f t="shared" si="10"/>
        <v>543382.88759528729</v>
      </c>
    </row>
    <row r="43" spans="1:13" x14ac:dyDescent="0.2">
      <c r="A43" s="61" t="s">
        <v>60</v>
      </c>
      <c r="B43" s="5">
        <v>43053054</v>
      </c>
      <c r="C43">
        <v>2018</v>
      </c>
      <c r="D43" s="25">
        <v>19.14931022649284</v>
      </c>
      <c r="E43" s="25">
        <v>15.47102759740255</v>
      </c>
      <c r="F43" s="25">
        <v>3.7735239726027459</v>
      </c>
      <c r="G43" s="25">
        <v>4.7318253424657541</v>
      </c>
      <c r="I43" s="44">
        <f t="shared" si="6"/>
        <v>82443.628724394846</v>
      </c>
      <c r="J43" s="45">
        <f t="shared" si="7"/>
        <v>66607.498658646233</v>
      </c>
      <c r="K43" s="44">
        <f t="shared" si="8"/>
        <v>16246.173136276055</v>
      </c>
      <c r="L43" s="44">
        <f t="shared" si="9"/>
        <v>20371.95319877466</v>
      </c>
      <c r="M43" s="45">
        <f t="shared" si="10"/>
        <v>185669.25371809179</v>
      </c>
    </row>
    <row r="44" spans="1:13" x14ac:dyDescent="0.2">
      <c r="A44" s="61" t="s">
        <v>217</v>
      </c>
      <c r="B44" s="5">
        <v>36471769</v>
      </c>
      <c r="C44" s="3">
        <v>2017</v>
      </c>
      <c r="D44" s="25">
        <v>8.6278522727272957</v>
      </c>
      <c r="E44" s="25">
        <v>13.126090909090861</v>
      </c>
      <c r="F44" s="25">
        <v>1.5125830324909799</v>
      </c>
      <c r="G44" s="25">
        <v>2.720364341085268</v>
      </c>
      <c r="I44" s="44">
        <f t="shared" si="6"/>
        <v>31467.30350570349</v>
      </c>
      <c r="J44" s="45">
        <f t="shared" si="7"/>
        <v>47873.175550936183</v>
      </c>
      <c r="K44" s="44">
        <f t="shared" si="8"/>
        <v>5516.6578954330507</v>
      </c>
      <c r="L44" s="44">
        <f t="shared" si="9"/>
        <v>9921.649984389911</v>
      </c>
      <c r="M44" s="45">
        <f t="shared" si="10"/>
        <v>94778.786936462624</v>
      </c>
    </row>
    <row r="45" spans="1:13" x14ac:dyDescent="0.2">
      <c r="A45" s="61" t="s">
        <v>84</v>
      </c>
      <c r="B45" s="5">
        <v>11513100</v>
      </c>
      <c r="C45">
        <v>2016</v>
      </c>
      <c r="D45" s="25">
        <v>10.054642622950841</v>
      </c>
      <c r="E45" s="25">
        <v>8.9345126582278453</v>
      </c>
      <c r="F45" s="25">
        <v>2.8395714285714462</v>
      </c>
      <c r="G45" s="25">
        <v>0.70667377049180402</v>
      </c>
      <c r="I45" s="44">
        <f t="shared" si="6"/>
        <v>11576.010598229532</v>
      </c>
      <c r="J45" s="45">
        <f t="shared" si="7"/>
        <v>10286.3937685443</v>
      </c>
      <c r="K45" s="44">
        <f t="shared" si="8"/>
        <v>3269.2269814285914</v>
      </c>
      <c r="L45" s="44">
        <f t="shared" si="9"/>
        <v>813.60057870491892</v>
      </c>
      <c r="M45" s="45">
        <f t="shared" si="10"/>
        <v>25945.231926907338</v>
      </c>
    </row>
    <row r="46" spans="1:13" x14ac:dyDescent="0.2">
      <c r="A46" s="61" t="s">
        <v>63</v>
      </c>
      <c r="B46" s="5">
        <v>31825295</v>
      </c>
      <c r="C46" s="3">
        <v>2018</v>
      </c>
      <c r="D46" s="25">
        <v>2.2560881316098862</v>
      </c>
      <c r="E46" s="25">
        <v>3.0511438356164722</v>
      </c>
      <c r="F46" s="25">
        <v>0.38542857142857662</v>
      </c>
      <c r="G46" s="25">
        <v>1.573428571428565</v>
      </c>
      <c r="I46" s="44">
        <f t="shared" si="6"/>
        <v>7180.0670334483457</v>
      </c>
      <c r="J46" s="45">
        <f t="shared" si="7"/>
        <v>9710.3552655925741</v>
      </c>
      <c r="K46" s="44">
        <f t="shared" si="8"/>
        <v>1226.6377987143023</v>
      </c>
      <c r="L46" s="44">
        <f t="shared" si="9"/>
        <v>5007.4828447142654</v>
      </c>
      <c r="M46" s="45">
        <f t="shared" si="10"/>
        <v>23124.542942469485</v>
      </c>
    </row>
    <row r="47" spans="1:13" x14ac:dyDescent="0.2">
      <c r="A47" s="61" t="s">
        <v>147</v>
      </c>
      <c r="B47" s="5">
        <v>30417856</v>
      </c>
      <c r="C47">
        <v>2018</v>
      </c>
      <c r="D47" s="25">
        <v>1.1891125401929299</v>
      </c>
      <c r="E47" s="25">
        <v>29.250613030601929</v>
      </c>
      <c r="F47" s="38">
        <v>0</v>
      </c>
      <c r="G47" s="25">
        <v>1.8116216216216121</v>
      </c>
      <c r="I47" s="44">
        <f t="shared" si="6"/>
        <v>3617.0254015382752</v>
      </c>
      <c r="J47" s="45">
        <f t="shared" si="7"/>
        <v>88974.093507657308</v>
      </c>
      <c r="K47" s="44">
        <f t="shared" si="8"/>
        <v>0</v>
      </c>
      <c r="L47" s="44">
        <f t="shared" si="9"/>
        <v>5510.5645612972685</v>
      </c>
      <c r="M47" s="45">
        <f t="shared" si="10"/>
        <v>98101.683470492862</v>
      </c>
    </row>
    <row r="48" spans="1:13" x14ac:dyDescent="0.2">
      <c r="A48" s="61" t="s">
        <v>224</v>
      </c>
      <c r="B48" s="5">
        <v>28608710</v>
      </c>
      <c r="C48">
        <v>2018</v>
      </c>
      <c r="D48" s="25">
        <v>9.1556807817589743</v>
      </c>
      <c r="E48" s="25">
        <v>33.19398655913983</v>
      </c>
      <c r="F48" s="25">
        <v>1.820428961748632</v>
      </c>
      <c r="G48" s="25">
        <v>2.7695845213849002</v>
      </c>
      <c r="I48" s="44">
        <f t="shared" si="6"/>
        <v>26193.221633791578</v>
      </c>
      <c r="J48" s="45">
        <f t="shared" si="7"/>
        <v>94963.713521432917</v>
      </c>
      <c r="K48" s="44">
        <f t="shared" si="8"/>
        <v>5208.0124242267702</v>
      </c>
      <c r="L48" s="44">
        <f t="shared" si="9"/>
        <v>7923.4240392789407</v>
      </c>
      <c r="M48" s="45">
        <f t="shared" si="10"/>
        <v>134288.37161873019</v>
      </c>
    </row>
    <row r="49" spans="1:13" x14ac:dyDescent="0.2">
      <c r="A49" s="61" t="s">
        <v>132</v>
      </c>
      <c r="B49" s="5">
        <v>6453553</v>
      </c>
      <c r="C49">
        <v>2016</v>
      </c>
      <c r="D49" s="25">
        <v>18.50391764705881</v>
      </c>
      <c r="E49" s="25">
        <v>19.783107913669031</v>
      </c>
      <c r="F49" s="25">
        <v>11.252600000000029</v>
      </c>
      <c r="G49" s="25">
        <v>6.8806266666666724</v>
      </c>
      <c r="I49" s="44">
        <f t="shared" si="6"/>
        <v>11941.601324292933</v>
      </c>
      <c r="J49" s="45">
        <f t="shared" si="7"/>
        <v>12767.133542558251</v>
      </c>
      <c r="K49" s="44">
        <f t="shared" si="8"/>
        <v>7261.92504878002</v>
      </c>
      <c r="L49" s="44">
        <f t="shared" si="9"/>
        <v>4440.4488866546708</v>
      </c>
      <c r="M49" s="45">
        <f t="shared" si="10"/>
        <v>36411.108802285875</v>
      </c>
    </row>
    <row r="50" spans="1:13" x14ac:dyDescent="0.2">
      <c r="A50" s="61" t="s">
        <v>118</v>
      </c>
      <c r="B50" s="5">
        <v>25716544</v>
      </c>
      <c r="C50">
        <v>2014</v>
      </c>
      <c r="D50" s="25">
        <v>2.8300404624277462</v>
      </c>
      <c r="E50" s="25">
        <v>5.6246346763241348</v>
      </c>
      <c r="F50" s="25">
        <v>0.17254567901234591</v>
      </c>
      <c r="G50" s="25">
        <v>1.440905349794235</v>
      </c>
      <c r="I50" s="44">
        <f t="shared" si="6"/>
        <v>7277.886007380348</v>
      </c>
      <c r="J50" s="45">
        <f t="shared" si="7"/>
        <v>14464.616513761539</v>
      </c>
      <c r="K50" s="44">
        <f t="shared" si="8"/>
        <v>443.72785463308702</v>
      </c>
      <c r="L50" s="44">
        <f t="shared" si="9"/>
        <v>3705.5105827818834</v>
      </c>
      <c r="M50" s="45">
        <f t="shared" si="10"/>
        <v>25891.740958556857</v>
      </c>
    </row>
    <row r="51" spans="1:13" x14ac:dyDescent="0.2">
      <c r="A51" s="61" t="s">
        <v>266</v>
      </c>
      <c r="B51" s="5">
        <v>21803000</v>
      </c>
      <c r="C51">
        <v>2018</v>
      </c>
      <c r="D51" s="25">
        <v>10.159538813075191</v>
      </c>
      <c r="E51" s="25">
        <v>22.28185641865139</v>
      </c>
      <c r="F51" s="25">
        <v>0.76258949400691733</v>
      </c>
      <c r="G51" s="25">
        <v>0.81984221381918587</v>
      </c>
      <c r="I51" s="44">
        <f t="shared" si="6"/>
        <v>22150.842474147837</v>
      </c>
      <c r="J51" s="45">
        <f t="shared" si="7"/>
        <v>48581.131549585625</v>
      </c>
      <c r="K51" s="44">
        <f t="shared" si="8"/>
        <v>1662.6738737832818</v>
      </c>
      <c r="L51" s="44">
        <f t="shared" si="9"/>
        <v>1787.501978789971</v>
      </c>
      <c r="M51" s="45">
        <f t="shared" si="10"/>
        <v>74182.149876306707</v>
      </c>
    </row>
    <row r="52" spans="1:13" x14ac:dyDescent="0.2">
      <c r="A52" s="61" t="s">
        <v>301</v>
      </c>
      <c r="B52" s="5">
        <v>33469199</v>
      </c>
      <c r="C52">
        <v>2020</v>
      </c>
      <c r="D52" s="25">
        <v>20.536041969330089</v>
      </c>
      <c r="E52" s="25">
        <v>110.71657384615381</v>
      </c>
      <c r="F52" s="25">
        <v>5.55</v>
      </c>
      <c r="G52" s="25">
        <v>0.40899999999999997</v>
      </c>
      <c r="I52" s="44">
        <f t="shared" si="6"/>
        <v>68732.487534386062</v>
      </c>
      <c r="J52" s="45">
        <f t="shared" si="7"/>
        <v>370559.5042655117</v>
      </c>
      <c r="K52" s="44">
        <f t="shared" si="8"/>
        <v>18575.405445</v>
      </c>
      <c r="L52" s="44">
        <f t="shared" si="9"/>
        <v>1368.8902390999999</v>
      </c>
      <c r="M52" s="45">
        <f t="shared" si="10"/>
        <v>459236.2874839977</v>
      </c>
    </row>
    <row r="53" spans="1:13" x14ac:dyDescent="0.2">
      <c r="A53" s="61" t="s">
        <v>101</v>
      </c>
      <c r="B53" s="5">
        <v>26545864</v>
      </c>
      <c r="C53">
        <v>2020</v>
      </c>
      <c r="D53" s="25">
        <v>1.6161016949155279E-2</v>
      </c>
      <c r="E53" s="25">
        <v>5.8000000000000003E-2</v>
      </c>
      <c r="F53" s="25">
        <v>4.5289719626167901E-2</v>
      </c>
      <c r="G53" s="25">
        <v>0.1111495327102805</v>
      </c>
      <c r="I53" s="44">
        <f t="shared" si="6"/>
        <v>42.900815803397094</v>
      </c>
      <c r="J53" s="45">
        <f t="shared" si="7"/>
        <v>153.9660112</v>
      </c>
      <c r="K53" s="44">
        <f t="shared" si="8"/>
        <v>120.22547377943839</v>
      </c>
      <c r="L53" s="44">
        <f t="shared" si="9"/>
        <v>295.05603789906576</v>
      </c>
      <c r="M53" s="45">
        <f t="shared" si="10"/>
        <v>612.14833868190124</v>
      </c>
    </row>
    <row r="54" spans="1:13" x14ac:dyDescent="0.2">
      <c r="A54" s="61" t="s">
        <v>311</v>
      </c>
      <c r="B54" s="5">
        <v>18383956</v>
      </c>
      <c r="C54">
        <v>2020</v>
      </c>
      <c r="D54" s="25">
        <v>7.3587635098981536</v>
      </c>
      <c r="E54" s="25">
        <v>9.3305000000000859</v>
      </c>
      <c r="F54" s="25">
        <v>1.2E-2</v>
      </c>
      <c r="G54" s="25">
        <v>0.44400000000000001</v>
      </c>
      <c r="I54" s="44">
        <f t="shared" si="6"/>
        <v>13528.318458037324</v>
      </c>
      <c r="J54" s="45">
        <f t="shared" si="7"/>
        <v>17153.150145800158</v>
      </c>
      <c r="K54" s="44">
        <f t="shared" si="8"/>
        <v>22.060747200000002</v>
      </c>
      <c r="L54" s="44">
        <f t="shared" si="9"/>
        <v>816.24764640000001</v>
      </c>
      <c r="M54" s="45">
        <f t="shared" si="10"/>
        <v>31519.776997437482</v>
      </c>
    </row>
    <row r="55" spans="1:13" x14ac:dyDescent="0.2">
      <c r="A55" s="61" t="s">
        <v>98</v>
      </c>
      <c r="B55" s="5">
        <v>16718971.000000002</v>
      </c>
      <c r="C55">
        <v>2020</v>
      </c>
      <c r="D55" s="25">
        <v>3.313835763622393</v>
      </c>
      <c r="E55" s="25">
        <v>7.533478241709787</v>
      </c>
      <c r="F55" s="25">
        <v>0.22155947812739821</v>
      </c>
      <c r="G55" s="25">
        <v>0.37103607060629318</v>
      </c>
      <c r="I55" s="44">
        <f t="shared" si="6"/>
        <v>5540.3924030765656</v>
      </c>
      <c r="J55" s="45">
        <f t="shared" si="7"/>
        <v>12595.200425227693</v>
      </c>
      <c r="K55" s="44">
        <f t="shared" si="8"/>
        <v>370.42464895871052</v>
      </c>
      <c r="L55" s="44">
        <f t="shared" si="9"/>
        <v>620.3341304420569</v>
      </c>
      <c r="M55" s="45">
        <f t="shared" si="10"/>
        <v>19126.351607705026</v>
      </c>
    </row>
    <row r="56" spans="1:13" x14ac:dyDescent="0.2">
      <c r="A56" s="61" t="s">
        <v>254</v>
      </c>
      <c r="B56" s="5">
        <v>16743930</v>
      </c>
      <c r="C56">
        <v>2020</v>
      </c>
      <c r="D56" s="25">
        <v>1.754729936305722</v>
      </c>
      <c r="E56" s="25">
        <v>5.609095541401274</v>
      </c>
      <c r="F56" s="25">
        <v>2.1280000000000001</v>
      </c>
      <c r="G56" s="25">
        <v>9.7703999999999951</v>
      </c>
      <c r="I56" s="44">
        <f t="shared" si="6"/>
        <v>2938.1075222407467</v>
      </c>
      <c r="J56" s="45">
        <f t="shared" si="7"/>
        <v>9391.8303108535038</v>
      </c>
      <c r="K56" s="44">
        <f t="shared" si="8"/>
        <v>3563.1083039999999</v>
      </c>
      <c r="L56" s="44">
        <f t="shared" si="9"/>
        <v>16359.489367199993</v>
      </c>
      <c r="M56" s="45">
        <f t="shared" si="10"/>
        <v>32252.535504294243</v>
      </c>
    </row>
    <row r="57" spans="1:13" x14ac:dyDescent="0.2">
      <c r="A57" s="61" t="s">
        <v>313</v>
      </c>
      <c r="B57" s="5">
        <v>14862927</v>
      </c>
      <c r="C57">
        <v>2020</v>
      </c>
      <c r="D57" s="25">
        <v>1.436688628599317</v>
      </c>
      <c r="E57" s="25">
        <v>15.812858433734929</v>
      </c>
      <c r="F57" s="25">
        <v>7.1999999999999995E-2</v>
      </c>
      <c r="G57" s="25">
        <v>0.96799999999999997</v>
      </c>
      <c r="I57" s="44">
        <f t="shared" si="6"/>
        <v>2135.3398208601761</v>
      </c>
      <c r="J57" s="45">
        <f t="shared" si="7"/>
        <v>23502.536056193658</v>
      </c>
      <c r="K57" s="44">
        <f t="shared" si="8"/>
        <v>107.01307439999999</v>
      </c>
      <c r="L57" s="44">
        <f t="shared" si="9"/>
        <v>1438.7313336</v>
      </c>
      <c r="M57" s="45">
        <f t="shared" si="10"/>
        <v>27183.620285053836</v>
      </c>
    </row>
    <row r="58" spans="1:13" x14ac:dyDescent="0.2">
      <c r="A58" s="61" t="s">
        <v>80</v>
      </c>
      <c r="B58" s="5">
        <v>12123198</v>
      </c>
      <c r="C58">
        <v>2020</v>
      </c>
      <c r="D58" s="25">
        <v>1.1525625000000019</v>
      </c>
      <c r="E58" s="25">
        <v>4.6904374999999732</v>
      </c>
      <c r="F58" s="25">
        <v>8.7251908396948075E-3</v>
      </c>
      <c r="G58" s="25">
        <v>0.47182105263159002</v>
      </c>
      <c r="I58" s="44">
        <f t="shared" si="6"/>
        <v>1397.2743394875024</v>
      </c>
      <c r="J58" s="45">
        <f t="shared" si="7"/>
        <v>5686.3102519124668</v>
      </c>
      <c r="K58" s="44">
        <f t="shared" si="8"/>
        <v>10.577721613740641</v>
      </c>
      <c r="L58" s="44">
        <f t="shared" si="9"/>
        <v>571.99800416211872</v>
      </c>
      <c r="M58" s="45">
        <f t="shared" si="10"/>
        <v>7666.1603171758279</v>
      </c>
    </row>
    <row r="59" spans="1:13" x14ac:dyDescent="0.2">
      <c r="A59" s="61" t="s">
        <v>290</v>
      </c>
      <c r="B59" s="5">
        <v>11818618</v>
      </c>
      <c r="C59">
        <v>2020</v>
      </c>
      <c r="D59" s="25">
        <v>14.60382174260587</v>
      </c>
      <c r="E59" s="25">
        <v>26.501264150943371</v>
      </c>
      <c r="F59" s="25">
        <v>3.4483817733990212</v>
      </c>
      <c r="G59" s="25">
        <v>9.2167499999999905</v>
      </c>
      <c r="I59" s="44">
        <f t="shared" si="6"/>
        <v>17259.699051595311</v>
      </c>
      <c r="J59" s="45">
        <f t="shared" si="7"/>
        <v>31320.8317517094</v>
      </c>
      <c r="K59" s="44">
        <f t="shared" si="8"/>
        <v>4075.5106897965593</v>
      </c>
      <c r="L59" s="44">
        <f t="shared" si="9"/>
        <v>10892.924745149989</v>
      </c>
      <c r="M59" s="45">
        <f t="shared" si="10"/>
        <v>63548.966238251262</v>
      </c>
    </row>
    <row r="60" spans="1:13" x14ac:dyDescent="0.2">
      <c r="A60" s="61" t="s">
        <v>159</v>
      </c>
      <c r="B60" s="5">
        <v>9904608</v>
      </c>
      <c r="C60">
        <v>2020</v>
      </c>
      <c r="D60" s="25">
        <v>5.5327182025894928</v>
      </c>
      <c r="E60" s="25">
        <v>5.6870277777777574</v>
      </c>
      <c r="F60" s="25">
        <v>1.1880516556291381</v>
      </c>
      <c r="G60" s="25">
        <v>4.695327272727269</v>
      </c>
      <c r="I60" s="44">
        <f t="shared" si="6"/>
        <v>5479.9404971113509</v>
      </c>
      <c r="J60" s="45">
        <f t="shared" si="7"/>
        <v>5632.7780823999801</v>
      </c>
      <c r="K60" s="44">
        <f t="shared" si="8"/>
        <v>1176.7185932757607</v>
      </c>
      <c r="L60" s="44">
        <f t="shared" si="9"/>
        <v>4650.5376068072692</v>
      </c>
      <c r="M60" s="45">
        <f t="shared" si="10"/>
        <v>16939.974779594362</v>
      </c>
    </row>
    <row r="61" spans="1:13" x14ac:dyDescent="0.2">
      <c r="A61" s="61" t="s">
        <v>237</v>
      </c>
      <c r="B61" s="5">
        <v>8947027</v>
      </c>
      <c r="C61">
        <v>2020</v>
      </c>
      <c r="D61" s="25">
        <v>0.68071951219512172</v>
      </c>
      <c r="E61" s="25">
        <v>2.5116787878787932</v>
      </c>
      <c r="F61" s="25">
        <v>0.1186434599156119</v>
      </c>
      <c r="G61" s="25">
        <v>3.6380106382978279</v>
      </c>
      <c r="I61" s="44">
        <f t="shared" si="6"/>
        <v>609.04158550365833</v>
      </c>
      <c r="J61" s="45">
        <f t="shared" si="7"/>
        <v>2247.2057930478832</v>
      </c>
      <c r="K61" s="44">
        <f t="shared" si="8"/>
        <v>106.15062392383975</v>
      </c>
      <c r="L61" s="44">
        <f t="shared" si="9"/>
        <v>3254.9379407137899</v>
      </c>
      <c r="M61" s="45">
        <f t="shared" si="10"/>
        <v>6217.3359431891713</v>
      </c>
    </row>
    <row r="62" spans="1:13" x14ac:dyDescent="0.2">
      <c r="A62" s="61" t="s">
        <v>624</v>
      </c>
      <c r="B62" s="5">
        <v>7275556</v>
      </c>
      <c r="C62">
        <v>2020</v>
      </c>
      <c r="D62" s="25">
        <v>4.4380636730814871</v>
      </c>
      <c r="E62" s="25">
        <v>10.11267310200888</v>
      </c>
      <c r="F62" s="25">
        <v>0.73933333333334872</v>
      </c>
      <c r="G62" s="25">
        <v>13.631750670241329</v>
      </c>
      <c r="I62" s="44">
        <f t="shared" si="6"/>
        <v>3228.9380785070052</v>
      </c>
      <c r="J62" s="45">
        <f t="shared" si="7"/>
        <v>7357.5319463359328</v>
      </c>
      <c r="K62" s="44">
        <f t="shared" si="8"/>
        <v>537.90610693334452</v>
      </c>
      <c r="L62" s="44">
        <f t="shared" si="9"/>
        <v>9917.8565379378324</v>
      </c>
      <c r="M62" s="45">
        <f t="shared" si="10"/>
        <v>21042.232669714114</v>
      </c>
    </row>
    <row r="63" spans="1:13" x14ac:dyDescent="0.2">
      <c r="A63" s="61" t="s">
        <v>226</v>
      </c>
      <c r="B63" s="5">
        <v>6624554</v>
      </c>
      <c r="C63">
        <v>2020</v>
      </c>
      <c r="D63" s="25">
        <v>11.418189873417759</v>
      </c>
      <c r="E63" s="25">
        <v>15.758636528028889</v>
      </c>
      <c r="F63" s="25">
        <v>0.40387118644067849</v>
      </c>
      <c r="G63" s="25">
        <v>7.7229615384615329</v>
      </c>
      <c r="I63" s="44">
        <f t="shared" si="6"/>
        <v>7564.0415398709119</v>
      </c>
      <c r="J63" s="45">
        <f t="shared" si="7"/>
        <v>10439.393864629988</v>
      </c>
      <c r="K63" s="44">
        <f t="shared" si="8"/>
        <v>267.54664836203426</v>
      </c>
      <c r="L63" s="44">
        <f t="shared" si="9"/>
        <v>5116.1175751461496</v>
      </c>
      <c r="M63" s="45">
        <f t="shared" si="10"/>
        <v>23387.099628009084</v>
      </c>
    </row>
    <row r="64" spans="1:13" x14ac:dyDescent="0.2">
      <c r="A64" s="61" t="s">
        <v>612</v>
      </c>
      <c r="B64" s="5">
        <v>6524191</v>
      </c>
      <c r="C64">
        <v>2020</v>
      </c>
      <c r="D64" s="25">
        <v>17.48644307692302</v>
      </c>
      <c r="E64" s="25">
        <v>35.630152307692697</v>
      </c>
      <c r="F64" s="25">
        <v>1.3801884577114409</v>
      </c>
      <c r="G64" s="25">
        <v>8.9418571428572022</v>
      </c>
      <c r="I64" s="44">
        <f t="shared" si="6"/>
        <v>11408.489454447348</v>
      </c>
      <c r="J64" s="45">
        <f t="shared" si="7"/>
        <v>23245.791901447792</v>
      </c>
      <c r="K64" s="44">
        <f t="shared" si="8"/>
        <v>900.46131141048636</v>
      </c>
      <c r="L64" s="44">
        <f t="shared" si="9"/>
        <v>5833.838389471468</v>
      </c>
      <c r="M64" s="45">
        <f t="shared" si="10"/>
        <v>41388.581056777097</v>
      </c>
    </row>
    <row r="65" spans="1:13" x14ac:dyDescent="0.2">
      <c r="A65" s="61" t="s">
        <v>112</v>
      </c>
      <c r="B65" s="5">
        <v>5518092</v>
      </c>
      <c r="C65">
        <v>2020</v>
      </c>
      <c r="D65" s="25">
        <v>1.645</v>
      </c>
      <c r="E65" s="25">
        <v>6.467851351351328</v>
      </c>
      <c r="F65" s="25">
        <v>0.27807692307692289</v>
      </c>
      <c r="G65" s="25">
        <v>0.18007142857142361</v>
      </c>
      <c r="I65" s="44">
        <f t="shared" si="6"/>
        <v>907.726134</v>
      </c>
      <c r="J65" s="45">
        <f t="shared" si="7"/>
        <v>3569.0198799080954</v>
      </c>
      <c r="K65" s="44">
        <f t="shared" si="8"/>
        <v>153.44540446153835</v>
      </c>
      <c r="L65" s="44">
        <f t="shared" si="9"/>
        <v>99.365070942854402</v>
      </c>
      <c r="M65" s="45">
        <f t="shared" si="10"/>
        <v>4729.5564893124892</v>
      </c>
    </row>
    <row r="66" spans="1:13" x14ac:dyDescent="0.2">
      <c r="A66" s="61" t="s">
        <v>729</v>
      </c>
      <c r="B66" s="5">
        <v>4800000</v>
      </c>
      <c r="D66" s="109"/>
      <c r="E66" s="109"/>
      <c r="F66" s="109"/>
      <c r="G66" s="109"/>
      <c r="I66" s="44">
        <f t="shared" si="6"/>
        <v>0</v>
      </c>
      <c r="J66" s="45">
        <f t="shared" si="7"/>
        <v>0</v>
      </c>
      <c r="K66" s="44">
        <f t="shared" si="8"/>
        <v>0</v>
      </c>
      <c r="L66" s="44">
        <f t="shared" si="9"/>
        <v>0</v>
      </c>
      <c r="M66" s="45">
        <f t="shared" si="10"/>
        <v>0</v>
      </c>
    </row>
    <row r="67" spans="1:13" x14ac:dyDescent="0.2">
      <c r="A67" s="61" t="s">
        <v>203</v>
      </c>
      <c r="B67" s="5">
        <v>4649660</v>
      </c>
      <c r="C67">
        <v>2020</v>
      </c>
      <c r="D67" s="25">
        <v>1.990670801526718</v>
      </c>
      <c r="E67" s="25">
        <v>9.8220999999999776</v>
      </c>
      <c r="F67" s="25">
        <v>0.22399006622516551</v>
      </c>
      <c r="G67" s="25">
        <v>0.49</v>
      </c>
      <c r="I67" s="44">
        <f t="shared" si="6"/>
        <v>925.59423990267203</v>
      </c>
      <c r="J67" s="45">
        <f t="shared" si="7"/>
        <v>4566.94254859999</v>
      </c>
      <c r="K67" s="44">
        <f t="shared" si="8"/>
        <v>104.14776513245032</v>
      </c>
      <c r="L67" s="44">
        <f t="shared" si="9"/>
        <v>227.83333999999999</v>
      </c>
      <c r="M67" s="45">
        <f t="shared" si="10"/>
        <v>5824.5178936351122</v>
      </c>
    </row>
    <row r="68" spans="1:13" x14ac:dyDescent="0.2">
      <c r="A68" s="61" t="s">
        <v>213</v>
      </c>
      <c r="B68" s="5">
        <v>3278292</v>
      </c>
      <c r="C68">
        <v>2020</v>
      </c>
      <c r="D68" s="25">
        <v>31.91914000000008</v>
      </c>
      <c r="E68" s="25">
        <v>39.884876273104453</v>
      </c>
      <c r="F68" s="25">
        <v>3.0406344647519461</v>
      </c>
      <c r="G68" s="25">
        <v>0.10270074626865799</v>
      </c>
      <c r="I68" s="44">
        <f t="shared" si="6"/>
        <v>10464.026130888027</v>
      </c>
      <c r="J68" s="45">
        <f t="shared" si="7"/>
        <v>13075.427080710815</v>
      </c>
      <c r="K68" s="44">
        <f t="shared" si="8"/>
        <v>996.80876407205869</v>
      </c>
      <c r="L68" s="44">
        <f t="shared" si="9"/>
        <v>33.668303488657138</v>
      </c>
      <c r="M68" s="45">
        <f t="shared" si="10"/>
        <v>24569.930279159555</v>
      </c>
    </row>
    <row r="69" spans="1:13" x14ac:dyDescent="0.2">
      <c r="A69" s="61" t="s">
        <v>663</v>
      </c>
      <c r="B69" s="5">
        <v>4033963</v>
      </c>
      <c r="C69">
        <v>2020</v>
      </c>
      <c r="D69" s="25">
        <v>19.956645195920601</v>
      </c>
      <c r="E69" s="25">
        <v>26.720340303420929</v>
      </c>
      <c r="F69" s="25">
        <v>3.8201250611736448</v>
      </c>
      <c r="G69" s="25">
        <v>0.77290845070422165</v>
      </c>
      <c r="I69" s="44">
        <f t="shared" si="6"/>
        <v>8050.4368324471461</v>
      </c>
      <c r="J69" s="45">
        <f t="shared" si="7"/>
        <v>10778.886413140879</v>
      </c>
      <c r="K69" s="44">
        <f t="shared" si="8"/>
        <v>1541.024315214722</v>
      </c>
      <c r="L69" s="44">
        <f t="shared" si="9"/>
        <v>311.78840925281543</v>
      </c>
      <c r="M69" s="45">
        <f t="shared" si="10"/>
        <v>20682.135970055562</v>
      </c>
    </row>
    <row r="70" spans="1:13" x14ac:dyDescent="0.2">
      <c r="A70" s="61" t="s">
        <v>187</v>
      </c>
      <c r="B70" s="5">
        <v>2142252</v>
      </c>
      <c r="C70">
        <v>2020</v>
      </c>
      <c r="D70" s="25">
        <v>1.05057142857143</v>
      </c>
      <c r="E70" s="25">
        <v>32.65979289940833</v>
      </c>
      <c r="F70" s="25">
        <v>1.4999999999999999E-2</v>
      </c>
      <c r="G70" s="25">
        <v>6.3865755813953342</v>
      </c>
      <c r="I70" s="44">
        <f t="shared" si="6"/>
        <v>225.05887440000032</v>
      </c>
      <c r="J70" s="45">
        <f t="shared" si="7"/>
        <v>6996.5506658343302</v>
      </c>
      <c r="K70" s="44">
        <f t="shared" si="8"/>
        <v>3.2133780000000001</v>
      </c>
      <c r="L70" s="44">
        <f t="shared" si="9"/>
        <v>1368.1654312395317</v>
      </c>
      <c r="M70" s="45">
        <f t="shared" si="10"/>
        <v>8592.9883494738624</v>
      </c>
    </row>
    <row r="71" spans="1:13" x14ac:dyDescent="0.2">
      <c r="A71" s="61" t="s">
        <v>284</v>
      </c>
      <c r="B71" s="5">
        <v>1318442</v>
      </c>
      <c r="C71">
        <v>2020</v>
      </c>
      <c r="D71" s="25">
        <v>7.9081976744186022</v>
      </c>
      <c r="E71" s="25">
        <v>15.10942612011439</v>
      </c>
      <c r="F71" s="25">
        <v>4.2219055374592827E-2</v>
      </c>
      <c r="G71" s="25">
        <v>0.78742023809525108</v>
      </c>
      <c r="I71" s="44">
        <f t="shared" si="6"/>
        <v>1042.6499958255811</v>
      </c>
      <c r="J71" s="45">
        <f t="shared" si="7"/>
        <v>1992.0901992655859</v>
      </c>
      <c r="K71" s="44">
        <f t="shared" si="8"/>
        <v>5.5663375806188915</v>
      </c>
      <c r="L71" s="44">
        <f t="shared" si="9"/>
        <v>103.8167913554779</v>
      </c>
      <c r="M71" s="45">
        <f t="shared" si="10"/>
        <v>3144.1233240272641</v>
      </c>
    </row>
    <row r="72" spans="1:13" x14ac:dyDescent="0.2">
      <c r="A72" s="61" t="s">
        <v>595</v>
      </c>
      <c r="B72" s="5">
        <v>1160164</v>
      </c>
      <c r="C72">
        <v>2020</v>
      </c>
      <c r="D72" s="25">
        <v>2.7181859504132428</v>
      </c>
      <c r="E72" s="25">
        <v>33.095501135994773</v>
      </c>
      <c r="F72" s="25">
        <v>0.24625812619502871</v>
      </c>
      <c r="G72" s="25">
        <v>1.02075</v>
      </c>
      <c r="I72" s="44">
        <f t="shared" si="6"/>
        <v>315.35414849752294</v>
      </c>
      <c r="J72" s="45">
        <f t="shared" si="7"/>
        <v>3839.6208979940243</v>
      </c>
      <c r="K72" s="44">
        <f t="shared" si="8"/>
        <v>28.569981271892932</v>
      </c>
      <c r="L72" s="44">
        <f t="shared" si="9"/>
        <v>118.42374030000002</v>
      </c>
      <c r="M72" s="45">
        <f t="shared" si="10"/>
        <v>4301.9687680634397</v>
      </c>
    </row>
    <row r="73" spans="1:13" x14ac:dyDescent="0.2">
      <c r="A73" s="61" t="s">
        <v>122</v>
      </c>
      <c r="B73" s="5">
        <v>988002</v>
      </c>
      <c r="C73">
        <v>2020</v>
      </c>
      <c r="D73" s="25">
        <v>2.7557610921501809</v>
      </c>
      <c r="E73" s="25">
        <v>3.5485597082953859</v>
      </c>
      <c r="F73" s="25">
        <v>0.26130000000000209</v>
      </c>
      <c r="G73" s="25">
        <v>3.931</v>
      </c>
      <c r="I73" s="44">
        <f t="shared" si="6"/>
        <v>272.26974705665634</v>
      </c>
      <c r="J73" s="45">
        <f t="shared" si="7"/>
        <v>350.59840889152576</v>
      </c>
      <c r="K73" s="44">
        <f t="shared" si="8"/>
        <v>25.816492260000206</v>
      </c>
      <c r="L73" s="44">
        <f t="shared" si="9"/>
        <v>388.38358620000002</v>
      </c>
      <c r="M73" s="45">
        <f t="shared" si="10"/>
        <v>1037.0682344081824</v>
      </c>
    </row>
    <row r="74" spans="1:13" x14ac:dyDescent="0.2">
      <c r="A74" s="61" t="s">
        <v>110</v>
      </c>
      <c r="B74" s="5">
        <v>869595</v>
      </c>
      <c r="C74">
        <v>2020</v>
      </c>
      <c r="D74" s="25">
        <v>2.5584615384615428</v>
      </c>
      <c r="E74" s="25">
        <v>5.2381037593984843</v>
      </c>
      <c r="F74" s="25">
        <v>0.37338699690402599</v>
      </c>
      <c r="G74" s="25">
        <v>0.40172695035461098</v>
      </c>
      <c r="I74" s="44">
        <f t="shared" si="6"/>
        <v>222.48253615384652</v>
      </c>
      <c r="J74" s="45">
        <f t="shared" si="7"/>
        <v>455.50288386541251</v>
      </c>
      <c r="K74" s="44">
        <f t="shared" si="8"/>
        <v>32.469546557275649</v>
      </c>
      <c r="L74" s="44">
        <f t="shared" si="9"/>
        <v>34.933974739361794</v>
      </c>
      <c r="M74" s="45">
        <f t="shared" si="10"/>
        <v>745.38894131589643</v>
      </c>
    </row>
    <row r="75" spans="1:13" x14ac:dyDescent="0.2">
      <c r="A75" s="61" t="s">
        <v>82</v>
      </c>
      <c r="B75" s="5">
        <v>771612</v>
      </c>
      <c r="C75">
        <v>2020</v>
      </c>
      <c r="D75" s="25">
        <v>4.4431728395061327</v>
      </c>
      <c r="E75" s="25">
        <v>18.105320987654299</v>
      </c>
      <c r="F75" s="25">
        <v>0.91261443298968459</v>
      </c>
      <c r="G75" s="25">
        <v>0.44109053497942341</v>
      </c>
      <c r="I75" s="44">
        <f t="shared" si="6"/>
        <v>342.8405481037006</v>
      </c>
      <c r="J75" s="45">
        <f t="shared" si="7"/>
        <v>1397.0282937925908</v>
      </c>
      <c r="K75" s="44">
        <f t="shared" si="8"/>
        <v>70.418424786803655</v>
      </c>
      <c r="L75" s="44">
        <f t="shared" si="9"/>
        <v>34.035074987654284</v>
      </c>
      <c r="M75" s="45">
        <f t="shared" si="10"/>
        <v>1844.3223416707494</v>
      </c>
    </row>
    <row r="76" spans="1:13" x14ac:dyDescent="0.2">
      <c r="A76" s="61" t="s">
        <v>260</v>
      </c>
      <c r="B76" s="5">
        <v>686878</v>
      </c>
      <c r="C76">
        <v>2020</v>
      </c>
      <c r="D76" s="25">
        <v>2.0944404827207919</v>
      </c>
      <c r="E76" s="25">
        <v>23.95371988527722</v>
      </c>
      <c r="F76" s="25">
        <v>1.0402945638432359</v>
      </c>
      <c r="G76" s="25">
        <v>0.59299999999999997</v>
      </c>
      <c r="I76" s="44">
        <f t="shared" si="6"/>
        <v>143.86250898902921</v>
      </c>
      <c r="J76" s="45">
        <f t="shared" si="7"/>
        <v>1645.3283207359445</v>
      </c>
      <c r="K76" s="44">
        <f t="shared" si="8"/>
        <v>71.455544942351423</v>
      </c>
      <c r="L76" s="44">
        <f t="shared" si="9"/>
        <v>40.731865399999997</v>
      </c>
      <c r="M76" s="45">
        <f t="shared" si="10"/>
        <v>1901.3782400673254</v>
      </c>
    </row>
    <row r="77" spans="1:13" x14ac:dyDescent="0.2">
      <c r="A77" s="61" t="s">
        <v>96</v>
      </c>
      <c r="B77" s="5">
        <v>555988</v>
      </c>
      <c r="C77">
        <v>2020</v>
      </c>
      <c r="D77" s="25">
        <v>8.9337857142857047</v>
      </c>
      <c r="E77" s="25">
        <v>12.1761575757576</v>
      </c>
      <c r="F77" s="25">
        <v>7.9273913043477862E-2</v>
      </c>
      <c r="G77" s="25">
        <v>8.697391304347768E-2</v>
      </c>
      <c r="I77" s="44">
        <f t="shared" si="6"/>
        <v>496.70776517142804</v>
      </c>
      <c r="J77" s="45">
        <f t="shared" si="7"/>
        <v>676.97974982303163</v>
      </c>
      <c r="K77" s="44">
        <f t="shared" si="8"/>
        <v>4.4075344365217166</v>
      </c>
      <c r="L77" s="44">
        <f t="shared" si="9"/>
        <v>4.8356451965217069</v>
      </c>
      <c r="M77" s="45">
        <f t="shared" si="10"/>
        <v>1182.930694627503</v>
      </c>
    </row>
    <row r="78" spans="1:13" x14ac:dyDescent="0.2">
      <c r="A78" s="61" t="s">
        <v>303</v>
      </c>
      <c r="B78" s="5">
        <v>307150</v>
      </c>
      <c r="C78">
        <v>2020</v>
      </c>
      <c r="D78" s="25">
        <v>1.796264705882358</v>
      </c>
      <c r="E78" s="25">
        <v>12.84719078947364</v>
      </c>
      <c r="F78" s="25">
        <v>0.25910773899848222</v>
      </c>
      <c r="G78" s="25">
        <v>1.1619999999999999</v>
      </c>
      <c r="I78" s="44">
        <f t="shared" si="6"/>
        <v>55.172270441176629</v>
      </c>
      <c r="J78" s="45">
        <f t="shared" si="7"/>
        <v>394.60146509868287</v>
      </c>
      <c r="K78" s="44">
        <f t="shared" si="8"/>
        <v>7.9584942033383808</v>
      </c>
      <c r="L78" s="44">
        <f t="shared" si="9"/>
        <v>35.690829999999998</v>
      </c>
      <c r="M78" s="45">
        <f t="shared" si="10"/>
        <v>493.42305974319788</v>
      </c>
    </row>
    <row r="79" spans="1:13" x14ac:dyDescent="0.2">
      <c r="A79" s="61" t="s">
        <v>593</v>
      </c>
      <c r="B79" s="5">
        <v>219161</v>
      </c>
      <c r="C79">
        <v>2020</v>
      </c>
      <c r="D79" s="25">
        <v>0.53540136054425602</v>
      </c>
      <c r="E79" s="25">
        <v>9.2217300319489368</v>
      </c>
      <c r="F79" s="25">
        <v>5.2692053388090594</v>
      </c>
      <c r="G79" s="25">
        <v>0.14450000000000029</v>
      </c>
      <c r="I79" s="44">
        <f t="shared" si="6"/>
        <v>11.733909757823969</v>
      </c>
      <c r="J79" s="45">
        <f t="shared" si="7"/>
        <v>202.10435755319608</v>
      </c>
      <c r="K79" s="44">
        <f t="shared" si="8"/>
        <v>115.48043112587324</v>
      </c>
      <c r="L79" s="44">
        <f t="shared" si="9"/>
        <v>3.1668764500000064</v>
      </c>
      <c r="M79" s="45">
        <f t="shared" si="10"/>
        <v>332.48557488689329</v>
      </c>
    </row>
    <row r="80" spans="1:13" x14ac:dyDescent="0.2">
      <c r="A80" s="61" t="s">
        <v>177</v>
      </c>
      <c r="B80" s="5">
        <v>119446</v>
      </c>
      <c r="C80">
        <v>2020</v>
      </c>
      <c r="D80" s="25">
        <v>0.66738461538466254</v>
      </c>
      <c r="E80" s="25">
        <v>47.07353731343278</v>
      </c>
      <c r="F80" s="25">
        <v>0.75713245033112386</v>
      </c>
      <c r="G80" s="25">
        <v>0.26700000000000002</v>
      </c>
      <c r="I80" s="44">
        <f t="shared" si="6"/>
        <v>7.9716422769236406</v>
      </c>
      <c r="J80" s="45">
        <f t="shared" si="7"/>
        <v>562.27457379402915</v>
      </c>
      <c r="K80" s="44">
        <f t="shared" si="8"/>
        <v>9.0436442662251419</v>
      </c>
      <c r="L80" s="44">
        <f t="shared" si="9"/>
        <v>3.1892082000000004</v>
      </c>
      <c r="M80" s="45">
        <f t="shared" si="10"/>
        <v>582.47906853717791</v>
      </c>
    </row>
    <row r="81" spans="1:13" x14ac:dyDescent="0.2">
      <c r="A81" s="61" t="s">
        <v>653</v>
      </c>
      <c r="B81" s="5">
        <v>115021</v>
      </c>
      <c r="C81">
        <v>2020</v>
      </c>
      <c r="D81" s="25">
        <v>1.024788888888793</v>
      </c>
      <c r="E81" s="25">
        <v>19.724850299401169</v>
      </c>
      <c r="F81" s="25">
        <v>1.4329558823529389</v>
      </c>
      <c r="G81" s="25">
        <v>1.911</v>
      </c>
      <c r="I81" s="44">
        <f>($B81*D81)/10000</f>
        <v>11.787224278887786</v>
      </c>
      <c r="J81" s="45">
        <f t="shared" si="7"/>
        <v>226.8772006287422</v>
      </c>
      <c r="K81" s="44">
        <f t="shared" si="8"/>
        <v>16.482001854411738</v>
      </c>
      <c r="L81" s="44">
        <f t="shared" si="9"/>
        <v>21.9805131</v>
      </c>
      <c r="M81" s="45">
        <f t="shared" si="10"/>
        <v>277.12693986204175</v>
      </c>
    </row>
    <row r="82" spans="1:13" x14ac:dyDescent="0.2">
      <c r="A82" s="61"/>
      <c r="B82" s="5"/>
      <c r="D82" s="25"/>
      <c r="E82" s="25"/>
      <c r="F82" s="25"/>
      <c r="G82" s="25"/>
      <c r="I82" s="44"/>
      <c r="J82" s="45"/>
      <c r="K82" s="44"/>
      <c r="L82" s="44"/>
      <c r="M82" s="45"/>
    </row>
    <row r="83" spans="1:13" x14ac:dyDescent="0.2">
      <c r="A83" s="61" t="s">
        <v>106</v>
      </c>
      <c r="B83" s="5">
        <v>1397715000</v>
      </c>
      <c r="C83">
        <v>2017</v>
      </c>
      <c r="D83" s="25">
        <v>18.114670621074652</v>
      </c>
      <c r="E83" s="25">
        <v>23.401045278909582</v>
      </c>
      <c r="F83" s="25">
        <v>4.9574166666666306</v>
      </c>
      <c r="G83" s="25">
        <v>2.4890763729246501</v>
      </c>
      <c r="I83" s="44">
        <f t="shared" si="6"/>
        <v>2531914.6847135355</v>
      </c>
      <c r="J83" s="45">
        <f t="shared" si="7"/>
        <v>3270799.2002011104</v>
      </c>
      <c r="K83" s="44">
        <f t="shared" si="8"/>
        <v>692905.56362499495</v>
      </c>
      <c r="L83" s="44">
        <f t="shared" si="9"/>
        <v>347901.93825823773</v>
      </c>
      <c r="M83" s="45">
        <f t="shared" si="10"/>
        <v>6843521.3867978789</v>
      </c>
    </row>
    <row r="84" spans="1:13" x14ac:dyDescent="0.2">
      <c r="A84" s="61" t="s">
        <v>163</v>
      </c>
      <c r="B84" s="5">
        <v>270625568</v>
      </c>
      <c r="C84">
        <v>2018</v>
      </c>
      <c r="D84" s="25">
        <v>3.6820223295111991</v>
      </c>
      <c r="E84" s="25">
        <v>19.67641482889735</v>
      </c>
      <c r="F84" s="25">
        <v>0.60923344947735103</v>
      </c>
      <c r="G84" s="25">
        <v>1.256115942028998</v>
      </c>
      <c r="I84" s="44">
        <f t="shared" si="6"/>
        <v>99644.938431265138</v>
      </c>
      <c r="J84" s="45">
        <f t="shared" si="7"/>
        <v>532494.09392739681</v>
      </c>
      <c r="K84" s="44">
        <f t="shared" si="8"/>
        <v>16487.414830940743</v>
      </c>
      <c r="L84" s="44">
        <f t="shared" si="9"/>
        <v>33993.709028545265</v>
      </c>
      <c r="M84" s="45">
        <f t="shared" si="10"/>
        <v>682620.15621814807</v>
      </c>
    </row>
    <row r="85" spans="1:13" x14ac:dyDescent="0.2">
      <c r="A85" s="61" t="s">
        <v>90</v>
      </c>
      <c r="B85" s="5">
        <v>211049527</v>
      </c>
      <c r="C85">
        <v>2017</v>
      </c>
      <c r="D85" s="25">
        <v>22.23954573606477</v>
      </c>
      <c r="E85" s="25">
        <v>85.861211476781136</v>
      </c>
      <c r="F85" s="25">
        <v>14.85145338698851</v>
      </c>
      <c r="G85" s="25">
        <v>7.7998685446009404</v>
      </c>
      <c r="I85" s="44">
        <f t="shared" si="6"/>
        <v>469364.56082913361</v>
      </c>
      <c r="J85" s="45">
        <f t="shared" si="7"/>
        <v>1812096.8069821629</v>
      </c>
      <c r="K85" s="44">
        <f t="shared" si="8"/>
        <v>313439.22125864727</v>
      </c>
      <c r="L85" s="44">
        <f t="shared" si="9"/>
        <v>164615.8567000207</v>
      </c>
      <c r="M85" s="45">
        <f t="shared" si="10"/>
        <v>2759516.4457699647</v>
      </c>
    </row>
    <row r="86" spans="1:13" x14ac:dyDescent="0.2">
      <c r="A86" s="61" t="s">
        <v>247</v>
      </c>
      <c r="B86" s="5">
        <v>144373535</v>
      </c>
      <c r="C86">
        <v>2014</v>
      </c>
      <c r="D86" s="25">
        <v>31.451741436973801</v>
      </c>
      <c r="E86" s="25">
        <v>104.70584485724071</v>
      </c>
      <c r="F86" s="25">
        <v>3.032732213438734</v>
      </c>
      <c r="G86" s="25">
        <v>0.71987154150197696</v>
      </c>
      <c r="I86" s="44">
        <f t="shared" si="6"/>
        <v>454079.90931618871</v>
      </c>
      <c r="J86" s="45">
        <f t="shared" si="7"/>
        <v>1511675.2957201409</v>
      </c>
      <c r="K86" s="44">
        <f t="shared" si="8"/>
        <v>43784.627036252452</v>
      </c>
      <c r="L86" s="44">
        <f t="shared" si="9"/>
        <v>10393.039919253963</v>
      </c>
      <c r="M86" s="45">
        <f t="shared" si="10"/>
        <v>2019932.871991836</v>
      </c>
    </row>
    <row r="87" spans="1:13" x14ac:dyDescent="0.2">
      <c r="A87" s="61" t="s">
        <v>207</v>
      </c>
      <c r="B87" s="5">
        <v>127575529</v>
      </c>
      <c r="C87">
        <v>2017</v>
      </c>
      <c r="D87" s="25">
        <v>24.197279301140501</v>
      </c>
      <c r="E87" s="25">
        <v>28.53690425531931</v>
      </c>
      <c r="F87" s="25">
        <v>7.4181266682842306E-2</v>
      </c>
      <c r="G87" s="25">
        <v>0.49</v>
      </c>
      <c r="I87" s="44">
        <f t="shared" si="6"/>
        <v>308698.07072037499</v>
      </c>
      <c r="J87" s="45">
        <f t="shared" si="7"/>
        <v>364061.06563947117</v>
      </c>
      <c r="K87" s="44">
        <f t="shared" si="8"/>
        <v>946.37143389536834</v>
      </c>
      <c r="L87" s="44">
        <f t="shared" si="9"/>
        <v>6251.2009209999997</v>
      </c>
      <c r="M87" s="45">
        <f t="shared" si="10"/>
        <v>679956.70871474151</v>
      </c>
    </row>
    <row r="88" spans="1:13" x14ac:dyDescent="0.2">
      <c r="A88" s="61" t="s">
        <v>292</v>
      </c>
      <c r="B88" s="5">
        <v>83429615</v>
      </c>
      <c r="C88">
        <v>2017</v>
      </c>
      <c r="D88" s="25">
        <v>19.953838259441682</v>
      </c>
      <c r="E88" s="25">
        <v>31.479970443349881</v>
      </c>
      <c r="F88" s="25">
        <v>3.4483817733990212</v>
      </c>
      <c r="G88" s="25">
        <v>3.586631234950119</v>
      </c>
      <c r="I88" s="44">
        <f t="shared" si="6"/>
        <v>166474.10437574898</v>
      </c>
      <c r="J88" s="45">
        <f t="shared" si="7"/>
        <v>262636.18143000599</v>
      </c>
      <c r="K88" s="44">
        <f t="shared" si="8"/>
        <v>28769.716372769755</v>
      </c>
      <c r="L88" s="44">
        <f t="shared" si="9"/>
        <v>29923.126307886298</v>
      </c>
      <c r="M88" s="45">
        <f t="shared" si="10"/>
        <v>487803.12848641095</v>
      </c>
    </row>
    <row r="89" spans="1:13" x14ac:dyDescent="0.2">
      <c r="A89" s="61" t="s">
        <v>165</v>
      </c>
      <c r="B89" s="5">
        <v>82913906</v>
      </c>
      <c r="C89">
        <v>2018</v>
      </c>
      <c r="D89" s="25">
        <v>15.18342708333341</v>
      </c>
      <c r="E89" s="25">
        <v>16.754657175398631</v>
      </c>
      <c r="F89" s="25">
        <v>4.3891731770833076</v>
      </c>
      <c r="G89" s="25">
        <v>2.7486171875000029</v>
      </c>
      <c r="I89" s="44">
        <f t="shared" si="6"/>
        <v>125891.72459453605</v>
      </c>
      <c r="J89" s="45">
        <f t="shared" si="7"/>
        <v>138919.40701032276</v>
      </c>
      <c r="K89" s="44">
        <f t="shared" si="8"/>
        <v>36392.349222240671</v>
      </c>
      <c r="L89" s="44">
        <f t="shared" si="9"/>
        <v>22789.858711435962</v>
      </c>
      <c r="M89" s="45">
        <f t="shared" si="10"/>
        <v>323993.33953853545</v>
      </c>
    </row>
    <row r="90" spans="1:13" x14ac:dyDescent="0.2">
      <c r="A90" s="61" t="s">
        <v>282</v>
      </c>
      <c r="B90" s="5">
        <v>69625582</v>
      </c>
      <c r="C90">
        <v>2018</v>
      </c>
      <c r="D90" s="25">
        <v>6.1452169375692733</v>
      </c>
      <c r="E90" s="25">
        <v>28.35302742888825</v>
      </c>
      <c r="F90" s="25">
        <v>2.1842645299145431</v>
      </c>
      <c r="G90" s="25">
        <v>3.8312740118212218</v>
      </c>
      <c r="I90" s="44">
        <f t="shared" si="6"/>
        <v>42786.43057945183</v>
      </c>
      <c r="J90" s="45">
        <f t="shared" si="7"/>
        <v>197409.6036198308</v>
      </c>
      <c r="K90" s="44">
        <f t="shared" si="8"/>
        <v>15208.068913725647</v>
      </c>
      <c r="L90" s="44">
        <f t="shared" si="9"/>
        <v>26675.468287452746</v>
      </c>
      <c r="M90" s="45">
        <f t="shared" si="10"/>
        <v>282079.57140046102</v>
      </c>
    </row>
    <row r="91" spans="1:13" x14ac:dyDescent="0.2">
      <c r="A91" s="61" t="s">
        <v>263</v>
      </c>
      <c r="B91" s="5">
        <v>58558270</v>
      </c>
      <c r="C91">
        <v>2016</v>
      </c>
      <c r="D91" s="25">
        <v>8.4855016216216086</v>
      </c>
      <c r="E91" s="25">
        <v>13.315</v>
      </c>
      <c r="F91" s="25">
        <v>1.0402945638432359</v>
      </c>
      <c r="G91" s="25">
        <v>2.9305106382978749</v>
      </c>
      <c r="I91" s="44">
        <f t="shared" si="6"/>
        <v>49689.629504435601</v>
      </c>
      <c r="J91" s="45">
        <f t="shared" si="7"/>
        <v>77970.336504999999</v>
      </c>
      <c r="K91" s="44">
        <f t="shared" si="8"/>
        <v>6091.7849949064448</v>
      </c>
      <c r="L91" s="44">
        <f t="shared" si="9"/>
        <v>17160.563319531928</v>
      </c>
      <c r="M91" s="45">
        <f t="shared" si="10"/>
        <v>150912.31432387399</v>
      </c>
    </row>
    <row r="92" spans="1:13" x14ac:dyDescent="0.2">
      <c r="A92" s="61" t="s">
        <v>108</v>
      </c>
      <c r="B92" s="5">
        <v>50339443</v>
      </c>
      <c r="C92">
        <v>2018</v>
      </c>
      <c r="D92" s="25">
        <v>20.943767410254051</v>
      </c>
      <c r="E92" s="25">
        <v>12.403037888463251</v>
      </c>
      <c r="F92" s="25">
        <v>11.92125155781207</v>
      </c>
      <c r="G92" s="38">
        <v>0</v>
      </c>
      <c r="I92" s="44">
        <f t="shared" si="6"/>
        <v>105429.75857537414</v>
      </c>
      <c r="J92" s="45">
        <f t="shared" si="7"/>
        <v>62436.201881313624</v>
      </c>
      <c r="K92" s="44">
        <f t="shared" si="8"/>
        <v>60010.916328314182</v>
      </c>
      <c r="L92" s="44">
        <f t="shared" si="9"/>
        <v>0</v>
      </c>
      <c r="M92" s="45">
        <f t="shared" si="10"/>
        <v>227876.87678500195</v>
      </c>
    </row>
    <row r="93" spans="1:13" x14ac:dyDescent="0.2">
      <c r="A93" s="61" t="s">
        <v>65</v>
      </c>
      <c r="B93" s="5">
        <v>44938712</v>
      </c>
      <c r="C93">
        <v>2017</v>
      </c>
      <c r="D93" s="25">
        <v>42.192888803681171</v>
      </c>
      <c r="E93" s="25">
        <v>29.49579193400541</v>
      </c>
      <c r="F93" s="25">
        <v>13.794142857142839</v>
      </c>
      <c r="G93" s="25">
        <v>8.5980952380951976</v>
      </c>
      <c r="I93" s="44">
        <f t="shared" si="6"/>
        <v>189609.40783966528</v>
      </c>
      <c r="J93" s="45">
        <f t="shared" si="7"/>
        <v>132550.28989341922</v>
      </c>
      <c r="K93" s="44">
        <f t="shared" si="8"/>
        <v>61989.101314399923</v>
      </c>
      <c r="L93" s="44">
        <f t="shared" si="9"/>
        <v>38638.73256533315</v>
      </c>
      <c r="M93" s="45">
        <f t="shared" si="10"/>
        <v>422787.53161281755</v>
      </c>
    </row>
    <row r="94" spans="1:13" x14ac:dyDescent="0.2">
      <c r="A94" s="61" t="s">
        <v>241</v>
      </c>
      <c r="B94" s="5">
        <v>32510453</v>
      </c>
      <c r="C94">
        <v>2018</v>
      </c>
      <c r="D94" s="25">
        <v>12.59959677419355</v>
      </c>
      <c r="E94" s="25">
        <v>24.782500680272278</v>
      </c>
      <c r="F94" s="25">
        <v>2.2415880893300248</v>
      </c>
      <c r="G94" s="38">
        <v>0</v>
      </c>
      <c r="I94" s="44">
        <f t="shared" si="6"/>
        <v>40961.859874637106</v>
      </c>
      <c r="J94" s="45">
        <f t="shared" si="7"/>
        <v>80569.032358846001</v>
      </c>
      <c r="K94" s="44">
        <f t="shared" si="8"/>
        <v>7287.5044223523573</v>
      </c>
      <c r="L94" s="44">
        <f t="shared" si="9"/>
        <v>0</v>
      </c>
      <c r="M94" s="45">
        <f t="shared" si="10"/>
        <v>128818.39665583547</v>
      </c>
    </row>
    <row r="95" spans="1:13" x14ac:dyDescent="0.2">
      <c r="A95" s="61" t="s">
        <v>196</v>
      </c>
      <c r="B95" s="5">
        <v>31949777</v>
      </c>
      <c r="C95">
        <v>2018</v>
      </c>
      <c r="D95" s="25">
        <v>17.695463768115811</v>
      </c>
      <c r="E95" s="25">
        <v>40.461039711191461</v>
      </c>
      <c r="F95" s="25">
        <v>3.172368269230788</v>
      </c>
      <c r="G95" s="25">
        <v>4.5312132587860106</v>
      </c>
      <c r="I95" s="44">
        <f t="shared" si="6"/>
        <v>56536.612130287991</v>
      </c>
      <c r="J95" s="45">
        <f t="shared" si="7"/>
        <v>129272.11959607115</v>
      </c>
      <c r="K95" s="44">
        <f t="shared" si="8"/>
        <v>10135.645876379964</v>
      </c>
      <c r="L95" s="44">
        <f t="shared" si="9"/>
        <v>14477.125315765634</v>
      </c>
      <c r="M95" s="45">
        <f t="shared" si="10"/>
        <v>210421.50291850476</v>
      </c>
    </row>
    <row r="96" spans="1:13" x14ac:dyDescent="0.2">
      <c r="A96" s="61" t="s">
        <v>173</v>
      </c>
      <c r="B96" s="5">
        <v>18513930</v>
      </c>
      <c r="C96">
        <v>2014</v>
      </c>
      <c r="D96" s="25">
        <v>37.598386153846143</v>
      </c>
      <c r="E96" s="25">
        <v>60.270747008546998</v>
      </c>
      <c r="F96" s="25">
        <v>3.3372410256410281</v>
      </c>
      <c r="G96" s="25">
        <v>8.5073777777777764</v>
      </c>
      <c r="I96" s="44">
        <f t="shared" si="6"/>
        <v>69609.38893652767</v>
      </c>
      <c r="J96" s="45">
        <f t="shared" si="7"/>
        <v>111584.83911639485</v>
      </c>
      <c r="K96" s="44">
        <f t="shared" si="8"/>
        <v>6178.5446741846199</v>
      </c>
      <c r="L96" s="44">
        <f t="shared" si="9"/>
        <v>15750.49966613333</v>
      </c>
      <c r="M96" s="45">
        <f t="shared" si="10"/>
        <v>203123.27239324048</v>
      </c>
    </row>
    <row r="97" spans="1:13" x14ac:dyDescent="0.2">
      <c r="A97" s="61" t="s">
        <v>128</v>
      </c>
      <c r="B97" s="5">
        <v>17373662</v>
      </c>
      <c r="C97">
        <v>2015</v>
      </c>
      <c r="D97" s="25">
        <v>21.952629291028071</v>
      </c>
      <c r="E97" s="25">
        <v>24.885952402497541</v>
      </c>
      <c r="F97" s="25">
        <v>3.8486765612160809</v>
      </c>
      <c r="G97" s="25">
        <v>0.56160455437769485</v>
      </c>
      <c r="I97" s="44">
        <f t="shared" si="6"/>
        <v>38139.756131362134</v>
      </c>
      <c r="J97" s="45">
        <f t="shared" si="7"/>
        <v>43236.01255890802</v>
      </c>
      <c r="K97" s="44">
        <f t="shared" si="8"/>
        <v>6686.5605721890506</v>
      </c>
      <c r="L97" s="44">
        <f t="shared" si="9"/>
        <v>975.71277054186908</v>
      </c>
      <c r="M97" s="45">
        <f t="shared" si="10"/>
        <v>89038.042033001067</v>
      </c>
    </row>
    <row r="98" spans="1:13" x14ac:dyDescent="0.2">
      <c r="A98" s="61" t="s">
        <v>151</v>
      </c>
      <c r="B98" s="5">
        <v>16604026</v>
      </c>
      <c r="C98">
        <v>2018</v>
      </c>
      <c r="D98" s="25">
        <v>4.0733247232471967</v>
      </c>
      <c r="E98" s="75">
        <v>0.73699999999999999</v>
      </c>
      <c r="F98" s="25">
        <v>9.955677655676709E-2</v>
      </c>
      <c r="G98" s="25">
        <v>3.9E-2</v>
      </c>
      <c r="I98" s="44">
        <f t="shared" si="6"/>
        <v>6763.3589611239258</v>
      </c>
      <c r="J98" s="45">
        <f t="shared" si="7"/>
        <v>1223.7167162000001</v>
      </c>
      <c r="K98" s="44">
        <f t="shared" si="8"/>
        <v>165.30433064247512</v>
      </c>
      <c r="L98" s="44">
        <f t="shared" si="9"/>
        <v>64.755701399999992</v>
      </c>
      <c r="M98" s="45">
        <f t="shared" si="10"/>
        <v>8217.135709366401</v>
      </c>
    </row>
    <row r="99" spans="1:13" x14ac:dyDescent="0.2">
      <c r="A99" s="61" t="s">
        <v>171</v>
      </c>
      <c r="B99" s="5">
        <v>10101694</v>
      </c>
      <c r="C99">
        <v>2017</v>
      </c>
      <c r="D99" s="25">
        <v>24.163542796572699</v>
      </c>
      <c r="E99" s="25">
        <v>28.21872425828974</v>
      </c>
      <c r="F99" s="25">
        <v>8.1947467035304271</v>
      </c>
      <c r="G99" s="25">
        <v>16.96115560759824</v>
      </c>
      <c r="I99" s="44">
        <f t="shared" si="6"/>
        <v>24409.271528688165</v>
      </c>
      <c r="J99" s="45">
        <f t="shared" si="7"/>
        <v>28505.691752761988</v>
      </c>
      <c r="K99" s="44">
        <f t="shared" si="8"/>
        <v>8278.0823606573085</v>
      </c>
      <c r="L99" s="44">
        <f t="shared" si="9"/>
        <v>17133.640383434151</v>
      </c>
      <c r="M99" s="45">
        <f t="shared" si="10"/>
        <v>78326.68602554161</v>
      </c>
    </row>
    <row r="100" spans="1:13" x14ac:dyDescent="0.2">
      <c r="A100" s="61" t="s">
        <v>71</v>
      </c>
      <c r="B100" s="5">
        <v>10023318</v>
      </c>
      <c r="C100">
        <v>2014</v>
      </c>
      <c r="D100" s="25">
        <v>34.139730769230773</v>
      </c>
      <c r="E100" s="25">
        <v>54.835612307692372</v>
      </c>
      <c r="F100" s="25">
        <v>2.506760000000007</v>
      </c>
      <c r="G100" s="75">
        <v>1.996</v>
      </c>
      <c r="I100" s="44">
        <f t="shared" si="6"/>
        <v>34219.337793438463</v>
      </c>
      <c r="J100" s="45">
        <f t="shared" si="7"/>
        <v>54963.477988471452</v>
      </c>
      <c r="K100" s="44">
        <f t="shared" si="8"/>
        <v>2512.6052629680071</v>
      </c>
      <c r="L100" s="44">
        <f t="shared" si="9"/>
        <v>2000.6542727999999</v>
      </c>
      <c r="M100" s="45">
        <f t="shared" si="10"/>
        <v>93696.075317677925</v>
      </c>
    </row>
    <row r="101" spans="1:13" x14ac:dyDescent="0.2">
      <c r="A101" s="61" t="s">
        <v>76</v>
      </c>
      <c r="B101" s="5">
        <v>9466856</v>
      </c>
      <c r="C101">
        <v>2015</v>
      </c>
      <c r="D101" s="25">
        <v>48.383476923077069</v>
      </c>
      <c r="E101" s="25">
        <v>122.6421794871799</v>
      </c>
      <c r="F101" s="25">
        <v>6.4615774697161612</v>
      </c>
      <c r="G101" s="25">
        <v>3.2978735042735039</v>
      </c>
      <c r="I101" s="44">
        <f t="shared" si="6"/>
        <v>45803.940881009374</v>
      </c>
      <c r="J101" s="45">
        <f t="shared" si="7"/>
        <v>116103.5852731286</v>
      </c>
      <c r="K101" s="44">
        <f t="shared" si="8"/>
        <v>6117.0823438647258</v>
      </c>
      <c r="L101" s="44">
        <f t="shared" si="9"/>
        <v>3122.0493571172647</v>
      </c>
      <c r="M101" s="45">
        <f t="shared" si="10"/>
        <v>171146.65785511996</v>
      </c>
    </row>
    <row r="102" spans="1:13" x14ac:dyDescent="0.2">
      <c r="A102" s="61" t="s">
        <v>239</v>
      </c>
      <c r="B102" s="5">
        <v>7044636</v>
      </c>
      <c r="C102">
        <v>2018</v>
      </c>
      <c r="D102" s="25">
        <v>13.80142857142854</v>
      </c>
      <c r="E102" s="25">
        <v>6.390211798151995</v>
      </c>
      <c r="F102" s="25">
        <v>0.84157142857139888</v>
      </c>
      <c r="G102" s="25">
        <v>0.16687500000000449</v>
      </c>
      <c r="I102" s="44">
        <f t="shared" si="6"/>
        <v>9722.6040565714065</v>
      </c>
      <c r="J102" s="45">
        <f t="shared" si="7"/>
        <v>4501.6716080886272</v>
      </c>
      <c r="K102" s="44">
        <f t="shared" si="8"/>
        <v>592.85643822855059</v>
      </c>
      <c r="L102" s="44">
        <f t="shared" si="9"/>
        <v>117.55736325000318</v>
      </c>
      <c r="M102" s="45">
        <f t="shared" si="10"/>
        <v>14934.689466138589</v>
      </c>
    </row>
    <row r="103" spans="1:13" x14ac:dyDescent="0.2">
      <c r="A103" s="61" t="s">
        <v>92</v>
      </c>
      <c r="B103" s="5">
        <v>6948445</v>
      </c>
      <c r="C103">
        <v>2020</v>
      </c>
      <c r="D103" s="25">
        <v>41.279410661074962</v>
      </c>
      <c r="E103" s="25">
        <v>35.34296410256411</v>
      </c>
      <c r="F103" s="25">
        <v>10.57641025641027</v>
      </c>
      <c r="G103" s="25">
        <v>1.681</v>
      </c>
      <c r="I103" s="44">
        <f t="shared" si="6"/>
        <v>28682.771461089302</v>
      </c>
      <c r="J103" s="45">
        <f t="shared" si="7"/>
        <v>24557.86422036411</v>
      </c>
      <c r="K103" s="44">
        <f t="shared" si="8"/>
        <v>7348.9604964102655</v>
      </c>
      <c r="L103" s="44">
        <f t="shared" si="9"/>
        <v>1168.0336044999999</v>
      </c>
      <c r="M103" s="45">
        <f t="shared" si="10"/>
        <v>61757.629782363671</v>
      </c>
    </row>
    <row r="104" spans="1:13" x14ac:dyDescent="0.2">
      <c r="A104" s="61" t="s">
        <v>256</v>
      </c>
      <c r="B104" s="5">
        <v>8737370</v>
      </c>
      <c r="C104">
        <v>2020</v>
      </c>
      <c r="D104" s="25">
        <v>28.642912087912119</v>
      </c>
      <c r="E104" s="25">
        <v>102.9631032967045</v>
      </c>
      <c r="F104" s="25">
        <v>3.9941520994001962</v>
      </c>
      <c r="G104" s="25">
        <v>7.1288398496240566</v>
      </c>
      <c r="I104" s="44">
        <f t="shared" ref="I104:L138" si="11">($B104*D104)/10000</f>
        <v>25026.372078956072</v>
      </c>
      <c r="J104" s="45">
        <f t="shared" si="11"/>
        <v>89962.672985152691</v>
      </c>
      <c r="K104" s="44">
        <f t="shared" si="11"/>
        <v>3489.8384728736287</v>
      </c>
      <c r="L104" s="44">
        <f t="shared" si="11"/>
        <v>6228.731143690974</v>
      </c>
      <c r="M104" s="45">
        <f t="shared" ref="M104:M138" si="12">SUM(I104:L104)</f>
        <v>124707.61468067337</v>
      </c>
    </row>
    <row r="105" spans="1:13" x14ac:dyDescent="0.2">
      <c r="A105" s="61" t="s">
        <v>185</v>
      </c>
      <c r="B105" s="5">
        <v>6825442</v>
      </c>
      <c r="C105">
        <v>2020</v>
      </c>
      <c r="D105" s="25">
        <v>19.032938198553548</v>
      </c>
      <c r="E105" s="25">
        <v>18.08655401234569</v>
      </c>
      <c r="F105" s="25">
        <v>9.5341092783505204</v>
      </c>
      <c r="G105" s="25">
        <v>0.1370240963855425</v>
      </c>
      <c r="I105" s="44">
        <f t="shared" si="11"/>
        <v>12990.821576381173</v>
      </c>
      <c r="J105" s="45">
        <f t="shared" si="11"/>
        <v>12344.872539113279</v>
      </c>
      <c r="K105" s="44">
        <f t="shared" si="11"/>
        <v>6507.450990104333</v>
      </c>
      <c r="L105" s="44">
        <f t="shared" si="11"/>
        <v>93.525002248193005</v>
      </c>
      <c r="M105" s="45">
        <f t="shared" si="12"/>
        <v>31936.670107846978</v>
      </c>
    </row>
    <row r="106" spans="1:13" x14ac:dyDescent="0.2">
      <c r="A106" s="61" t="s">
        <v>190</v>
      </c>
      <c r="B106" s="108">
        <v>6871287</v>
      </c>
      <c r="C106">
        <v>2020</v>
      </c>
      <c r="D106" s="25">
        <v>22.635089147286859</v>
      </c>
      <c r="E106" s="25">
        <v>78.472202702702361</v>
      </c>
      <c r="F106" s="25">
        <v>9.6061957364340742</v>
      </c>
      <c r="G106" s="25">
        <v>7.1074876847290618</v>
      </c>
      <c r="I106" s="44">
        <f t="shared" si="11"/>
        <v>15553.219380159328</v>
      </c>
      <c r="J106" s="45">
        <f t="shared" si="11"/>
        <v>53920.502629244365</v>
      </c>
      <c r="K106" s="44">
        <f t="shared" si="11"/>
        <v>6600.6927883214885</v>
      </c>
      <c r="L106" s="44">
        <f t="shared" si="11"/>
        <v>4883.7587730738896</v>
      </c>
      <c r="M106" s="45">
        <f t="shared" si="12"/>
        <v>80958.173570799074</v>
      </c>
    </row>
    <row r="107" spans="1:13" x14ac:dyDescent="0.2">
      <c r="A107" s="61" t="s">
        <v>294</v>
      </c>
      <c r="B107" s="108">
        <v>6031187</v>
      </c>
      <c r="C107">
        <v>2020</v>
      </c>
      <c r="D107" s="25">
        <v>11.360994047618989</v>
      </c>
      <c r="E107" s="25">
        <v>20.6875726190483</v>
      </c>
      <c r="F107" s="25">
        <v>7.6880121396055046E-2</v>
      </c>
      <c r="G107" s="25">
        <v>10.169000000000009</v>
      </c>
      <c r="I107" s="44">
        <f t="shared" si="11"/>
        <v>6852.0279607077036</v>
      </c>
      <c r="J107" s="45">
        <f t="shared" si="11"/>
        <v>12477.061904156006</v>
      </c>
      <c r="K107" s="44">
        <f t="shared" si="11"/>
        <v>46.367838872230905</v>
      </c>
      <c r="L107" s="44">
        <f t="shared" si="11"/>
        <v>6133.1140603000058</v>
      </c>
      <c r="M107" s="45">
        <f t="shared" si="12"/>
        <v>25508.571764035943</v>
      </c>
    </row>
    <row r="108" spans="1:13" x14ac:dyDescent="0.2">
      <c r="A108" s="61" t="s">
        <v>116</v>
      </c>
      <c r="B108" s="108">
        <v>5094114</v>
      </c>
      <c r="C108">
        <v>2020</v>
      </c>
      <c r="D108" s="25">
        <v>24.500665158371021</v>
      </c>
      <c r="E108" s="25">
        <v>33.551530395136517</v>
      </c>
      <c r="F108" s="25">
        <v>0.2094394250513574</v>
      </c>
      <c r="G108" s="25">
        <v>1.440905349794235</v>
      </c>
      <c r="I108" s="44">
        <f t="shared" si="11"/>
        <v>12480.918139257003</v>
      </c>
      <c r="J108" s="45">
        <f t="shared" si="11"/>
        <v>17091.532070729048</v>
      </c>
      <c r="K108" s="44">
        <f t="shared" si="11"/>
        <v>106.69083073060706</v>
      </c>
      <c r="L108" s="44">
        <f t="shared" si="11"/>
        <v>734.01361150617095</v>
      </c>
      <c r="M108" s="45">
        <f t="shared" si="12"/>
        <v>30413.154652222831</v>
      </c>
    </row>
    <row r="109" spans="1:13" x14ac:dyDescent="0.2">
      <c r="A109" s="61" t="s">
        <v>145</v>
      </c>
      <c r="B109" s="108">
        <v>3989175</v>
      </c>
      <c r="C109">
        <v>2020</v>
      </c>
      <c r="D109" s="25">
        <v>58.777317193675572</v>
      </c>
      <c r="E109" s="25">
        <v>38.697354743082997</v>
      </c>
      <c r="F109" s="25">
        <v>6.0131333992094937</v>
      </c>
      <c r="G109" s="25">
        <v>1.8116216216216121</v>
      </c>
      <c r="I109" s="44">
        <f t="shared" si="11"/>
        <v>23447.300431608073</v>
      </c>
      <c r="J109" s="45">
        <f t="shared" si="11"/>
        <v>15437.052010723812</v>
      </c>
      <c r="K109" s="44">
        <f t="shared" si="11"/>
        <v>2398.7441427791532</v>
      </c>
      <c r="L109" s="44">
        <f t="shared" si="11"/>
        <v>722.68756824323941</v>
      </c>
      <c r="M109" s="45">
        <f t="shared" si="12"/>
        <v>42005.784153354281</v>
      </c>
    </row>
    <row r="110" spans="1:13" x14ac:dyDescent="0.2">
      <c r="A110" s="61" t="s">
        <v>86</v>
      </c>
      <c r="B110" s="108">
        <v>3280815</v>
      </c>
      <c r="C110">
        <v>2020</v>
      </c>
      <c r="D110" s="25">
        <v>20.572999739871189</v>
      </c>
      <c r="E110" s="25">
        <v>59.002467664215033</v>
      </c>
      <c r="F110" s="25">
        <v>1.856206252203549</v>
      </c>
      <c r="G110" s="25">
        <v>0.85423539781407953</v>
      </c>
      <c r="I110" s="44">
        <f t="shared" si="11"/>
        <v>6749.6206141565499</v>
      </c>
      <c r="J110" s="45">
        <f t="shared" si="11"/>
        <v>19357.618094977166</v>
      </c>
      <c r="K110" s="44">
        <f t="shared" si="11"/>
        <v>608.98693153231864</v>
      </c>
      <c r="L110" s="44">
        <f t="shared" si="11"/>
        <v>280.25883066793995</v>
      </c>
      <c r="M110" s="45">
        <f t="shared" si="12"/>
        <v>26996.484471333973</v>
      </c>
    </row>
    <row r="111" spans="1:13" x14ac:dyDescent="0.2">
      <c r="A111" s="61" t="s">
        <v>68</v>
      </c>
      <c r="B111" s="108">
        <v>2963234</v>
      </c>
      <c r="C111">
        <v>2020</v>
      </c>
      <c r="D111" s="25">
        <v>41.148870756773697</v>
      </c>
      <c r="E111" s="25">
        <v>53.388086240310088</v>
      </c>
      <c r="F111" s="25">
        <v>5.7235203488372122</v>
      </c>
      <c r="G111" s="25">
        <v>0.55547058823529483</v>
      </c>
      <c r="I111" s="44">
        <f t="shared" si="11"/>
        <v>12193.373288807754</v>
      </c>
      <c r="J111" s="45">
        <f t="shared" si="11"/>
        <v>15820.139234221902</v>
      </c>
      <c r="K111" s="44">
        <f t="shared" si="11"/>
        <v>1696.0130097366289</v>
      </c>
      <c r="L111" s="44">
        <f t="shared" si="11"/>
        <v>164.59893330588258</v>
      </c>
      <c r="M111" s="45">
        <f t="shared" si="12"/>
        <v>29874.124466072164</v>
      </c>
    </row>
    <row r="112" spans="1:13" x14ac:dyDescent="0.2">
      <c r="A112" s="61" t="s">
        <v>169</v>
      </c>
      <c r="B112" s="108">
        <v>2961161</v>
      </c>
      <c r="C112">
        <v>2020</v>
      </c>
      <c r="D112" s="25">
        <v>6.0637887788778784</v>
      </c>
      <c r="E112" s="25">
        <v>12.76685503685508</v>
      </c>
      <c r="F112" s="25">
        <v>0.18364356435643001</v>
      </c>
      <c r="G112" s="25">
        <v>16.96115560759824</v>
      </c>
      <c r="I112" s="44">
        <f t="shared" si="11"/>
        <v>1795.5854844250798</v>
      </c>
      <c r="J112" s="45">
        <f t="shared" si="11"/>
        <v>3780.4713227788829</v>
      </c>
      <c r="K112" s="44">
        <f t="shared" si="11"/>
        <v>54.379816067325066</v>
      </c>
      <c r="L112" s="44">
        <f t="shared" si="11"/>
        <v>5022.4712500151209</v>
      </c>
      <c r="M112" s="45">
        <f t="shared" si="12"/>
        <v>10652.907873286407</v>
      </c>
    </row>
    <row r="113" spans="1:13" x14ac:dyDescent="0.2">
      <c r="A113" s="61" t="s">
        <v>56</v>
      </c>
      <c r="B113" s="108">
        <v>2877800</v>
      </c>
      <c r="C113">
        <v>2020</v>
      </c>
      <c r="D113" s="25">
        <v>11.14418044849333</v>
      </c>
      <c r="E113" s="25">
        <v>36.498695432964951</v>
      </c>
      <c r="F113" s="25">
        <v>5.1481392215568746</v>
      </c>
      <c r="G113" s="25">
        <v>5.4548581341557556</v>
      </c>
      <c r="I113" s="44">
        <f t="shared" si="11"/>
        <v>3207.0722494674105</v>
      </c>
      <c r="J113" s="45">
        <f t="shared" si="11"/>
        <v>10503.594571698653</v>
      </c>
      <c r="K113" s="44">
        <f t="shared" si="11"/>
        <v>1481.5315051796374</v>
      </c>
      <c r="L113" s="44">
        <f t="shared" si="11"/>
        <v>1569.7990738473434</v>
      </c>
      <c r="M113" s="45">
        <f t="shared" si="12"/>
        <v>16761.997400193042</v>
      </c>
    </row>
    <row r="114" spans="1:13" x14ac:dyDescent="0.2">
      <c r="A114" s="61" t="s">
        <v>222</v>
      </c>
      <c r="B114" s="108">
        <v>2540916</v>
      </c>
      <c r="C114">
        <v>2020</v>
      </c>
      <c r="D114" s="25">
        <v>5.3468221476510109</v>
      </c>
      <c r="E114" s="25">
        <v>15.352700581395309</v>
      </c>
      <c r="F114" s="25">
        <v>0.60105906313645718</v>
      </c>
      <c r="G114" s="25">
        <v>2.228146141215106</v>
      </c>
      <c r="I114" s="44">
        <f t="shared" si="11"/>
        <v>1358.5825944120818</v>
      </c>
      <c r="J114" s="45">
        <f t="shared" si="11"/>
        <v>3900.992255047664</v>
      </c>
      <c r="K114" s="44">
        <f t="shared" si="11"/>
        <v>152.72405904684342</v>
      </c>
      <c r="L114" s="44">
        <f t="shared" si="11"/>
        <v>566.15321805517226</v>
      </c>
      <c r="M114" s="45">
        <f t="shared" si="12"/>
        <v>5978.4521265617614</v>
      </c>
    </row>
    <row r="115" spans="1:13" x14ac:dyDescent="0.2">
      <c r="A115" s="61" t="s">
        <v>88</v>
      </c>
      <c r="B115" s="108">
        <v>2351625</v>
      </c>
      <c r="C115">
        <v>2020</v>
      </c>
      <c r="D115" s="25">
        <v>5.1227547259730102</v>
      </c>
      <c r="E115" s="25">
        <v>36.855401617250664</v>
      </c>
      <c r="F115" s="25">
        <v>0.46014047287899729</v>
      </c>
      <c r="G115" s="25">
        <v>2.785942307692324</v>
      </c>
      <c r="I115" s="44">
        <f t="shared" si="11"/>
        <v>1204.679808246628</v>
      </c>
      <c r="J115" s="45">
        <f t="shared" si="11"/>
        <v>8667.0083828167099</v>
      </c>
      <c r="K115" s="44">
        <f t="shared" si="11"/>
        <v>108.2077839534072</v>
      </c>
      <c r="L115" s="44">
        <f t="shared" si="11"/>
        <v>655.14915793269608</v>
      </c>
      <c r="M115" s="45">
        <f t="shared" si="12"/>
        <v>10635.045132949441</v>
      </c>
    </row>
    <row r="116" spans="1:13" x14ac:dyDescent="0.2">
      <c r="A116" s="61" t="s">
        <v>141</v>
      </c>
      <c r="B116" s="108">
        <v>2225728</v>
      </c>
      <c r="C116">
        <v>2020</v>
      </c>
      <c r="D116" s="25">
        <v>4.7158568665377061</v>
      </c>
      <c r="E116" s="25">
        <v>12.36271428571399</v>
      </c>
      <c r="F116" s="25">
        <v>0.16265467625899269</v>
      </c>
      <c r="G116" s="25">
        <v>0.86912747035573101</v>
      </c>
      <c r="I116" s="44">
        <f t="shared" si="11"/>
        <v>1049.6214671845235</v>
      </c>
      <c r="J116" s="45">
        <f t="shared" si="11"/>
        <v>2751.6039341713627</v>
      </c>
      <c r="K116" s="44">
        <f t="shared" si="11"/>
        <v>36.202506728057529</v>
      </c>
      <c r="L116" s="44">
        <f t="shared" si="11"/>
        <v>193.44413463399206</v>
      </c>
      <c r="M116" s="45">
        <f t="shared" si="12"/>
        <v>4030.8720427179355</v>
      </c>
    </row>
    <row r="117" spans="1:13" x14ac:dyDescent="0.2">
      <c r="A117" s="61" t="s">
        <v>682</v>
      </c>
      <c r="B117" s="108">
        <v>2083380</v>
      </c>
      <c r="C117">
        <v>2015</v>
      </c>
      <c r="D117" s="25">
        <v>28.736000000000001</v>
      </c>
      <c r="E117" s="25">
        <v>37.917000000000002</v>
      </c>
      <c r="F117" s="25">
        <v>8.7720000000000002</v>
      </c>
      <c r="G117" s="38"/>
      <c r="I117" s="44">
        <f t="shared" si="11"/>
        <v>5986.8007680000001</v>
      </c>
      <c r="J117" s="45">
        <f t="shared" si="11"/>
        <v>7899.5519460000005</v>
      </c>
      <c r="K117" s="44">
        <f t="shared" si="11"/>
        <v>1827.5409359999999</v>
      </c>
      <c r="L117" s="44">
        <f t="shared" si="11"/>
        <v>0</v>
      </c>
      <c r="M117" s="45">
        <f t="shared" si="12"/>
        <v>15713.89365</v>
      </c>
    </row>
    <row r="118" spans="1:13" x14ac:dyDescent="0.2">
      <c r="A118" s="61" t="s">
        <v>730</v>
      </c>
      <c r="B118" s="108">
        <v>1806000</v>
      </c>
      <c r="D118" s="38"/>
      <c r="E118" s="38"/>
      <c r="F118" s="38"/>
      <c r="G118" s="38"/>
      <c r="I118" s="44">
        <f t="shared" si="11"/>
        <v>0</v>
      </c>
      <c r="J118" s="45">
        <f t="shared" si="11"/>
        <v>0</v>
      </c>
      <c r="K118" s="44">
        <f t="shared" si="11"/>
        <v>0</v>
      </c>
      <c r="L118" s="44">
        <f t="shared" si="11"/>
        <v>0</v>
      </c>
      <c r="M118" s="45">
        <f t="shared" si="12"/>
        <v>0</v>
      </c>
    </row>
    <row r="119" spans="1:13" x14ac:dyDescent="0.2">
      <c r="A119" s="61" t="s">
        <v>134</v>
      </c>
      <c r="B119" s="108">
        <v>1402985</v>
      </c>
      <c r="C119">
        <v>2020</v>
      </c>
      <c r="D119" s="25">
        <v>4.4515384615384619</v>
      </c>
      <c r="E119" s="25">
        <v>5.3110769230769108</v>
      </c>
      <c r="F119" s="25">
        <v>7.0000000000000007E-2</v>
      </c>
      <c r="G119" s="25">
        <v>7.8201715011776116</v>
      </c>
      <c r="I119" s="44">
        <f t="shared" si="11"/>
        <v>624.54416884615398</v>
      </c>
      <c r="J119" s="45">
        <f t="shared" si="11"/>
        <v>745.136125692306</v>
      </c>
      <c r="K119" s="44">
        <f t="shared" si="11"/>
        <v>9.8208950000000019</v>
      </c>
      <c r="L119" s="44">
        <f t="shared" si="11"/>
        <v>1097.1583313579672</v>
      </c>
      <c r="M119" s="45">
        <f t="shared" si="12"/>
        <v>2476.6595208964272</v>
      </c>
    </row>
    <row r="120" spans="1:13" x14ac:dyDescent="0.2">
      <c r="A120" s="61" t="s">
        <v>139</v>
      </c>
      <c r="B120" s="108">
        <v>896444</v>
      </c>
      <c r="C120">
        <v>2020</v>
      </c>
      <c r="D120" s="25">
        <v>9.3766248847927045</v>
      </c>
      <c r="E120" s="25">
        <v>33.690404029692438</v>
      </c>
      <c r="F120" s="25">
        <v>1.3408367647058841</v>
      </c>
      <c r="G120" s="25">
        <v>11.00432280701755</v>
      </c>
      <c r="I120" s="44">
        <f t="shared" si="11"/>
        <v>840.56191182231123</v>
      </c>
      <c r="J120" s="45">
        <f t="shared" si="11"/>
        <v>3020.156054999361</v>
      </c>
      <c r="K120" s="44">
        <f t="shared" si="11"/>
        <v>120.19850727000015</v>
      </c>
      <c r="L120" s="44">
        <f t="shared" si="11"/>
        <v>986.47591544140414</v>
      </c>
      <c r="M120" s="45">
        <f t="shared" si="12"/>
        <v>4967.3923895330763</v>
      </c>
    </row>
    <row r="121" spans="1:13" x14ac:dyDescent="0.2">
      <c r="A121" s="61" t="s">
        <v>156</v>
      </c>
      <c r="B121" s="108">
        <v>786559</v>
      </c>
      <c r="C121">
        <v>2020</v>
      </c>
      <c r="D121" s="25">
        <v>7.4342903225806367</v>
      </c>
      <c r="E121" s="25">
        <v>3.8841371841153891</v>
      </c>
      <c r="F121" s="25">
        <v>0.35672222222222238</v>
      </c>
      <c r="G121" s="25">
        <v>0.53400000000000003</v>
      </c>
      <c r="I121" s="44">
        <f t="shared" si="11"/>
        <v>584.75079618387031</v>
      </c>
      <c r="J121" s="45">
        <f t="shared" si="11"/>
        <v>305.51030594006164</v>
      </c>
      <c r="K121" s="44">
        <f t="shared" si="11"/>
        <v>28.058307438888903</v>
      </c>
      <c r="L121" s="44">
        <f t="shared" si="11"/>
        <v>42.002250600000004</v>
      </c>
      <c r="M121" s="45">
        <f t="shared" si="12"/>
        <v>960.32166016282099</v>
      </c>
    </row>
    <row r="122" spans="1:13" x14ac:dyDescent="0.2">
      <c r="A122" s="61" t="s">
        <v>215</v>
      </c>
      <c r="B122" s="108">
        <v>628062</v>
      </c>
      <c r="C122">
        <v>2020</v>
      </c>
      <c r="D122" s="25">
        <v>24.725060419104349</v>
      </c>
      <c r="E122" s="25">
        <v>51.9448794466403</v>
      </c>
      <c r="F122" s="25">
        <v>0.45086842105263258</v>
      </c>
      <c r="G122" s="25">
        <v>0.67021857923496952</v>
      </c>
      <c r="I122" s="44">
        <f t="shared" si="11"/>
        <v>1552.8870896943515</v>
      </c>
      <c r="J122" s="45">
        <f t="shared" si="11"/>
        <v>3262.4604875015798</v>
      </c>
      <c r="K122" s="44">
        <f t="shared" si="11"/>
        <v>28.317332226315852</v>
      </c>
      <c r="L122" s="44">
        <f t="shared" si="11"/>
        <v>42.093882131147346</v>
      </c>
      <c r="M122" s="45">
        <f t="shared" si="12"/>
        <v>4885.7587915533941</v>
      </c>
    </row>
    <row r="123" spans="1:13" x14ac:dyDescent="0.2">
      <c r="A123" s="61" t="s">
        <v>273</v>
      </c>
      <c r="B123" s="108">
        <v>586634</v>
      </c>
      <c r="C123">
        <v>2020</v>
      </c>
      <c r="D123" s="25">
        <v>12.77552910305349</v>
      </c>
      <c r="E123" s="25">
        <v>20.842640173410469</v>
      </c>
      <c r="F123" s="25">
        <v>7.9215245623941293</v>
      </c>
      <c r="G123" s="25">
        <v>1.5652791068580429</v>
      </c>
      <c r="I123" s="44">
        <f t="shared" si="11"/>
        <v>749.45597398406812</v>
      </c>
      <c r="J123" s="45">
        <f t="shared" si="11"/>
        <v>1222.7001375488476</v>
      </c>
      <c r="K123" s="44">
        <f t="shared" si="11"/>
        <v>464.70356401355173</v>
      </c>
      <c r="L123" s="44">
        <f t="shared" si="11"/>
        <v>91.824594357256117</v>
      </c>
      <c r="M123" s="45">
        <f t="shared" si="12"/>
        <v>2528.6842699037234</v>
      </c>
    </row>
    <row r="124" spans="1:13" x14ac:dyDescent="0.2">
      <c r="A124" s="61" t="s">
        <v>198</v>
      </c>
      <c r="B124" s="108">
        <v>540542</v>
      </c>
      <c r="C124">
        <v>2020</v>
      </c>
      <c r="D124" s="25">
        <v>34.749414887365219</v>
      </c>
      <c r="E124" s="25">
        <v>72.612444857983064</v>
      </c>
      <c r="F124" s="25">
        <v>2.0527321225879689</v>
      </c>
      <c r="G124" s="25">
        <v>11.160375757575739</v>
      </c>
      <c r="I124" s="44">
        <f t="shared" si="11"/>
        <v>1878.3518222046171</v>
      </c>
      <c r="J124" s="45">
        <f t="shared" si="11"/>
        <v>3925.0076168423884</v>
      </c>
      <c r="K124" s="44">
        <f t="shared" si="11"/>
        <v>110.95879270079459</v>
      </c>
      <c r="L124" s="44">
        <f t="shared" si="11"/>
        <v>603.26518327515055</v>
      </c>
      <c r="M124" s="45">
        <f t="shared" si="12"/>
        <v>6517.5834150229502</v>
      </c>
    </row>
    <row r="125" spans="1:13" x14ac:dyDescent="0.2">
      <c r="A125" s="61" t="s">
        <v>78</v>
      </c>
      <c r="B125" s="108">
        <v>397621</v>
      </c>
      <c r="C125">
        <v>2020</v>
      </c>
      <c r="D125" s="25">
        <v>9.0319007092198547</v>
      </c>
      <c r="E125" s="25">
        <v>1622.380281481484</v>
      </c>
      <c r="F125" s="25">
        <v>1.191883185840702</v>
      </c>
      <c r="G125" s="25">
        <v>7.9589999999999463</v>
      </c>
      <c r="I125" s="44">
        <f t="shared" si="11"/>
        <v>359.12733919007081</v>
      </c>
      <c r="J125" s="45">
        <f t="shared" si="11"/>
        <v>64509.246990294909</v>
      </c>
      <c r="K125" s="44">
        <f t="shared" si="11"/>
        <v>47.391778423716573</v>
      </c>
      <c r="L125" s="44">
        <f t="shared" si="11"/>
        <v>316.46655389999785</v>
      </c>
      <c r="M125" s="45">
        <f t="shared" si="12"/>
        <v>65232.232661808695</v>
      </c>
    </row>
    <row r="126" spans="1:13" x14ac:dyDescent="0.2">
      <c r="A126" s="61" t="s">
        <v>250</v>
      </c>
      <c r="B126" s="108">
        <v>198410</v>
      </c>
      <c r="C126">
        <v>2020</v>
      </c>
      <c r="D126" s="25">
        <v>3.0841979865771521</v>
      </c>
      <c r="E126" s="25">
        <v>20.841737853107361</v>
      </c>
      <c r="F126" s="25">
        <v>1.387026183282984</v>
      </c>
      <c r="G126" s="25">
        <v>8.1069999999999993</v>
      </c>
      <c r="I126" s="44">
        <f t="shared" si="11"/>
        <v>61.193572251677267</v>
      </c>
      <c r="J126" s="45">
        <f t="shared" si="11"/>
        <v>413.52092074350315</v>
      </c>
      <c r="K126" s="44">
        <f t="shared" si="11"/>
        <v>27.519986502517686</v>
      </c>
      <c r="L126" s="44">
        <f t="shared" si="11"/>
        <v>160.85098699999998</v>
      </c>
      <c r="M126" s="45">
        <f t="shared" si="12"/>
        <v>663.08546649769801</v>
      </c>
    </row>
    <row r="127" spans="1:13" x14ac:dyDescent="0.2">
      <c r="A127" s="61" t="s">
        <v>636</v>
      </c>
      <c r="B127" s="108">
        <v>183629</v>
      </c>
      <c r="C127">
        <v>2020</v>
      </c>
      <c r="D127" s="25">
        <v>24.57387369069647</v>
      </c>
      <c r="E127" s="25">
        <v>24.90449790575914</v>
      </c>
      <c r="F127" s="25">
        <v>2.9318769751692462</v>
      </c>
      <c r="G127" s="25">
        <v>8.726242105263168</v>
      </c>
      <c r="I127" s="44">
        <f t="shared" si="11"/>
        <v>451.24758519489018</v>
      </c>
      <c r="J127" s="45">
        <f t="shared" si="11"/>
        <v>457.31880459366448</v>
      </c>
      <c r="K127" s="44">
        <f t="shared" si="11"/>
        <v>53.837763707335348</v>
      </c>
      <c r="L127" s="44">
        <f t="shared" si="11"/>
        <v>160.23911115473703</v>
      </c>
      <c r="M127" s="45">
        <f t="shared" si="12"/>
        <v>1122.6432646506271</v>
      </c>
    </row>
    <row r="128" spans="1:13" x14ac:dyDescent="0.2">
      <c r="A128" s="61" t="s">
        <v>149</v>
      </c>
      <c r="B128" s="108">
        <v>112519</v>
      </c>
      <c r="C128">
        <v>2020</v>
      </c>
      <c r="D128" s="25">
        <v>14.64883064143976</v>
      </c>
      <c r="E128" s="25">
        <v>48.235236545682262</v>
      </c>
      <c r="F128" s="25">
        <v>1.856376095985226</v>
      </c>
      <c r="G128" s="25">
        <v>8.8255494505494525E-2</v>
      </c>
      <c r="I128" s="44">
        <f t="shared" si="11"/>
        <v>164.82717749441605</v>
      </c>
      <c r="J128" s="45">
        <f t="shared" si="11"/>
        <v>542.73805808836221</v>
      </c>
      <c r="K128" s="44">
        <f t="shared" si="11"/>
        <v>20.887758194416165</v>
      </c>
      <c r="L128" s="44">
        <f t="shared" si="11"/>
        <v>0.99304199862637377</v>
      </c>
      <c r="M128" s="45">
        <f t="shared" si="12"/>
        <v>729.44603577582086</v>
      </c>
    </row>
    <row r="129" spans="1:13" x14ac:dyDescent="0.2">
      <c r="A129" s="61" t="s">
        <v>637</v>
      </c>
      <c r="B129" s="108">
        <v>110947</v>
      </c>
      <c r="C129">
        <v>2020</v>
      </c>
      <c r="D129" s="25">
        <v>5.5120823045267571</v>
      </c>
      <c r="E129" s="25">
        <v>88.420363494539743</v>
      </c>
      <c r="F129" s="25">
        <v>3.3716399999999851</v>
      </c>
      <c r="G129" s="25">
        <v>0.22851719745222709</v>
      </c>
      <c r="I129" s="44">
        <f t="shared" si="11"/>
        <v>61.154899544033015</v>
      </c>
      <c r="J129" s="45">
        <f t="shared" si="11"/>
        <v>980.99740686287009</v>
      </c>
      <c r="K129" s="44">
        <f t="shared" si="11"/>
        <v>37.407334307999832</v>
      </c>
      <c r="L129" s="44">
        <f t="shared" si="11"/>
        <v>2.535329750573224</v>
      </c>
      <c r="M129" s="45">
        <f t="shared" si="12"/>
        <v>1082.0949704654763</v>
      </c>
    </row>
    <row r="130" spans="1:13" x14ac:dyDescent="0.2">
      <c r="A130" s="61" t="s">
        <v>288</v>
      </c>
      <c r="B130" s="108">
        <v>105697</v>
      </c>
      <c r="C130">
        <v>2020</v>
      </c>
      <c r="D130" s="25">
        <v>7.7685263157894724</v>
      </c>
      <c r="E130" s="25">
        <v>42.080430405405423</v>
      </c>
      <c r="F130" s="25">
        <v>3.667850737709216</v>
      </c>
      <c r="G130" s="25">
        <v>0.44908333333333772</v>
      </c>
      <c r="I130" s="44">
        <f t="shared" si="11"/>
        <v>82.110992599999989</v>
      </c>
      <c r="J130" s="45">
        <f t="shared" si="11"/>
        <v>444.77752525601369</v>
      </c>
      <c r="K130" s="44">
        <f t="shared" si="11"/>
        <v>38.7680819423651</v>
      </c>
      <c r="L130" s="44">
        <f t="shared" si="11"/>
        <v>4.7466761083333795</v>
      </c>
      <c r="M130" s="45">
        <f t="shared" si="12"/>
        <v>570.40327590671222</v>
      </c>
    </row>
    <row r="131" spans="1:13" x14ac:dyDescent="0.2">
      <c r="A131" s="61" t="s">
        <v>124</v>
      </c>
      <c r="B131" s="108">
        <v>72000</v>
      </c>
      <c r="C131">
        <v>2020</v>
      </c>
      <c r="D131" s="25">
        <v>12.796500000000011</v>
      </c>
      <c r="E131" s="25">
        <v>68.737363872083051</v>
      </c>
      <c r="F131" s="25">
        <v>0.71880000000000166</v>
      </c>
      <c r="G131" s="25">
        <v>0.56160455437769485</v>
      </c>
      <c r="I131" s="44">
        <f t="shared" si="11"/>
        <v>92.134800000000084</v>
      </c>
      <c r="J131" s="45">
        <f t="shared" si="11"/>
        <v>494.90901987899792</v>
      </c>
      <c r="K131" s="44">
        <f t="shared" si="11"/>
        <v>5.175360000000012</v>
      </c>
      <c r="L131" s="44">
        <f t="shared" si="11"/>
        <v>4.0435527915194029</v>
      </c>
      <c r="M131" s="45">
        <f t="shared" si="12"/>
        <v>596.26273267051738</v>
      </c>
    </row>
    <row r="132" spans="1:13" x14ac:dyDescent="0.2">
      <c r="A132" s="61" t="s">
        <v>201</v>
      </c>
      <c r="B132" s="108">
        <v>59000</v>
      </c>
      <c r="C132">
        <v>2020</v>
      </c>
      <c r="D132" s="25">
        <v>3.6774285714285502</v>
      </c>
      <c r="E132" s="25">
        <v>33.420546012269988</v>
      </c>
      <c r="F132" s="25">
        <v>1.078442307692306</v>
      </c>
      <c r="G132" s="25">
        <v>4.6942440711462146</v>
      </c>
      <c r="I132" s="44">
        <f t="shared" si="11"/>
        <v>21.696828571428444</v>
      </c>
      <c r="J132" s="45">
        <f t="shared" si="11"/>
        <v>197.18122147239293</v>
      </c>
      <c r="K132" s="44">
        <f t="shared" si="11"/>
        <v>6.362809615384605</v>
      </c>
      <c r="L132" s="44">
        <f t="shared" si="11"/>
        <v>27.696040019762666</v>
      </c>
      <c r="M132" s="45">
        <f t="shared" si="12"/>
        <v>252.93689967896867</v>
      </c>
    </row>
    <row r="133" spans="1:13" x14ac:dyDescent="0.2">
      <c r="A133" s="61" t="s">
        <v>731</v>
      </c>
      <c r="B133" s="108">
        <v>55000</v>
      </c>
      <c r="D133" s="38"/>
      <c r="E133" s="38"/>
      <c r="F133" s="38"/>
      <c r="G133" s="38"/>
      <c r="I133" s="44">
        <f t="shared" si="11"/>
        <v>0</v>
      </c>
      <c r="J133" s="45">
        <f t="shared" si="11"/>
        <v>0</v>
      </c>
      <c r="K133" s="44">
        <f t="shared" si="11"/>
        <v>0</v>
      </c>
      <c r="L133" s="44">
        <f t="shared" si="11"/>
        <v>0</v>
      </c>
      <c r="M133" s="45">
        <f t="shared" si="12"/>
        <v>0</v>
      </c>
    </row>
    <row r="134" spans="1:13" x14ac:dyDescent="0.2">
      <c r="A134" s="61" t="s">
        <v>296</v>
      </c>
      <c r="B134" s="108">
        <v>12000</v>
      </c>
      <c r="C134">
        <v>2020</v>
      </c>
      <c r="D134" s="25">
        <v>11.365599156118151</v>
      </c>
      <c r="E134" s="25">
        <v>41.944148958333358</v>
      </c>
      <c r="F134" s="25">
        <v>7.7936940476190557</v>
      </c>
      <c r="G134" s="25">
        <v>0.43393137254902042</v>
      </c>
      <c r="I134" s="44">
        <f t="shared" si="11"/>
        <v>13.638718987341781</v>
      </c>
      <c r="J134" s="45">
        <f t="shared" si="11"/>
        <v>50.332978750000024</v>
      </c>
      <c r="K134" s="44">
        <f t="shared" si="11"/>
        <v>9.3524328571428654</v>
      </c>
      <c r="L134" s="44">
        <f t="shared" si="11"/>
        <v>0.52071764705882451</v>
      </c>
      <c r="M134" s="45">
        <f t="shared" si="12"/>
        <v>73.844848241543502</v>
      </c>
    </row>
    <row r="135" spans="1:13" x14ac:dyDescent="0.2">
      <c r="A135" s="61" t="s">
        <v>165</v>
      </c>
      <c r="B135" s="108">
        <v>83992953</v>
      </c>
      <c r="C135">
        <v>2020</v>
      </c>
      <c r="D135" s="25">
        <v>15.18342708333341</v>
      </c>
      <c r="E135" s="25">
        <v>16.754657175398631</v>
      </c>
      <c r="F135" s="25">
        <v>4.3891731770833076</v>
      </c>
      <c r="G135" s="25">
        <v>12.62252459580321</v>
      </c>
      <c r="I135" s="44">
        <f t="shared" si="11"/>
        <v>127530.08773893502</v>
      </c>
      <c r="J135" s="45">
        <f t="shared" si="11"/>
        <v>140727.31326643698</v>
      </c>
      <c r="K135" s="44">
        <f t="shared" si="11"/>
        <v>36865.96163716189</v>
      </c>
      <c r="L135" s="44">
        <f t="shared" si="11"/>
        <v>106020.3115116643</v>
      </c>
      <c r="M135" s="45">
        <f t="shared" si="12"/>
        <v>411143.6741541982</v>
      </c>
    </row>
    <row r="136" spans="1:13" x14ac:dyDescent="0.2">
      <c r="A136" s="61" t="s">
        <v>120</v>
      </c>
      <c r="B136" s="108">
        <v>11326616</v>
      </c>
      <c r="C136">
        <v>2020</v>
      </c>
      <c r="D136" s="25">
        <v>84.703624630541526</v>
      </c>
      <c r="E136" s="25">
        <v>78.57578082191776</v>
      </c>
      <c r="F136" s="25">
        <v>14.452318199112259</v>
      </c>
      <c r="G136" s="25">
        <v>7.2080615763546803</v>
      </c>
      <c r="I136" s="44">
        <f t="shared" si="11"/>
        <v>95940.542999828584</v>
      </c>
      <c r="J136" s="45">
        <f t="shared" si="11"/>
        <v>88999.769627002679</v>
      </c>
      <c r="K136" s="44">
        <f t="shared" si="11"/>
        <v>16369.585855115611</v>
      </c>
      <c r="L136" s="44">
        <f t="shared" si="11"/>
        <v>8164.2945579724146</v>
      </c>
      <c r="M136" s="45">
        <f t="shared" si="12"/>
        <v>209474.19303991928</v>
      </c>
    </row>
    <row r="137" spans="1:13" x14ac:dyDescent="0.2">
      <c r="A137" s="61" t="s">
        <v>167</v>
      </c>
      <c r="B137" s="108">
        <v>40222503</v>
      </c>
      <c r="C137">
        <v>2020</v>
      </c>
      <c r="D137" s="25">
        <v>8.5703750000000127</v>
      </c>
      <c r="E137" s="25">
        <v>18.216609523809549</v>
      </c>
      <c r="F137" s="25">
        <v>2.8580256410256202</v>
      </c>
      <c r="G137" s="25">
        <v>8.0585002823263494</v>
      </c>
      <c r="I137" s="44">
        <f t="shared" si="11"/>
        <v>34472.193414862551</v>
      </c>
      <c r="J137" s="45">
        <f t="shared" si="11"/>
        <v>73271.76312212582</v>
      </c>
      <c r="K137" s="44">
        <f t="shared" si="11"/>
        <v>11495.694492022993</v>
      </c>
      <c r="L137" s="44">
        <f t="shared" si="11"/>
        <v>32413.305178137241</v>
      </c>
      <c r="M137" s="45">
        <f t="shared" si="12"/>
        <v>151652.95620714861</v>
      </c>
    </row>
    <row r="138" spans="1:13" x14ac:dyDescent="0.2">
      <c r="A138" s="61" t="s">
        <v>645</v>
      </c>
      <c r="B138" s="108">
        <v>28435943</v>
      </c>
      <c r="C138">
        <v>2020</v>
      </c>
      <c r="D138" s="25">
        <v>19.475000000000001</v>
      </c>
      <c r="E138" s="25">
        <v>10.01628418230564</v>
      </c>
      <c r="F138" s="25">
        <v>3.0389261744964809E-2</v>
      </c>
      <c r="G138" s="38"/>
      <c r="I138" s="44">
        <f t="shared" si="11"/>
        <v>55378.998992500005</v>
      </c>
      <c r="J138" s="45">
        <f t="shared" si="11"/>
        <v>28482.248607984478</v>
      </c>
      <c r="K138" s="44">
        <f t="shared" si="11"/>
        <v>86.414731479189982</v>
      </c>
      <c r="L138" s="44">
        <f t="shared" si="11"/>
        <v>0</v>
      </c>
      <c r="M138" s="45">
        <f t="shared" si="12"/>
        <v>83947.662331963671</v>
      </c>
    </row>
  </sheetData>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5BDC48-8BD2-4210-8D29-611247BE64E6}">
  <dimension ref="A1:M139"/>
  <sheetViews>
    <sheetView topLeftCell="A115" workbookViewId="0">
      <selection activeCell="B146" sqref="B146"/>
    </sheetView>
  </sheetViews>
  <sheetFormatPr defaultColWidth="8.7109375" defaultRowHeight="12.75" x14ac:dyDescent="0.2"/>
  <cols>
    <col min="1" max="7" width="16.140625" customWidth="1"/>
    <col min="8" max="8" width="40" customWidth="1"/>
    <col min="10" max="12" width="15.7109375" customWidth="1"/>
  </cols>
  <sheetData>
    <row r="1" spans="1:13" x14ac:dyDescent="0.2">
      <c r="A1" s="169" t="s">
        <v>0</v>
      </c>
      <c r="B1" s="169" t="s">
        <v>46</v>
      </c>
      <c r="C1" s="169" t="s">
        <v>47</v>
      </c>
      <c r="D1" s="50" t="s">
        <v>48</v>
      </c>
      <c r="E1" s="169" t="s">
        <v>49</v>
      </c>
      <c r="F1" s="169" t="s">
        <v>50</v>
      </c>
      <c r="G1" s="169" t="s">
        <v>51</v>
      </c>
      <c r="H1" s="169" t="s">
        <v>52</v>
      </c>
    </row>
    <row r="2" spans="1:13" ht="13.5" thickBot="1" x14ac:dyDescent="0.25">
      <c r="A2" s="170"/>
      <c r="B2" s="170"/>
      <c r="C2" s="170"/>
      <c r="D2" s="51" t="s">
        <v>53</v>
      </c>
      <c r="E2" s="170"/>
      <c r="F2" s="170"/>
      <c r="G2" s="170"/>
      <c r="H2" s="170"/>
      <c r="J2" s="114" t="s">
        <v>732</v>
      </c>
      <c r="K2" s="114" t="s">
        <v>733</v>
      </c>
      <c r="L2" s="114" t="s">
        <v>734</v>
      </c>
    </row>
    <row r="3" spans="1:13" x14ac:dyDescent="0.2">
      <c r="A3" s="29" t="s">
        <v>8</v>
      </c>
      <c r="B3" s="30" t="s">
        <v>54</v>
      </c>
      <c r="C3" s="30" t="s">
        <v>55</v>
      </c>
      <c r="D3" s="31">
        <v>520</v>
      </c>
      <c r="E3" s="32">
        <v>37200000</v>
      </c>
      <c r="F3" s="30">
        <v>0.66</v>
      </c>
      <c r="G3" s="30">
        <v>18</v>
      </c>
      <c r="H3" s="65">
        <v>0.75</v>
      </c>
      <c r="I3" s="66"/>
      <c r="J3" s="110">
        <v>0.75</v>
      </c>
      <c r="K3" s="112"/>
      <c r="L3" s="112"/>
    </row>
    <row r="4" spans="1:13" x14ac:dyDescent="0.2">
      <c r="A4" s="29" t="s">
        <v>56</v>
      </c>
      <c r="B4" s="30" t="s">
        <v>57</v>
      </c>
      <c r="C4" s="30" t="s">
        <v>58</v>
      </c>
      <c r="D4" s="31">
        <v>5250</v>
      </c>
      <c r="E4" s="32">
        <v>2870000</v>
      </c>
      <c r="F4" s="30">
        <v>0.99</v>
      </c>
      <c r="G4" s="30">
        <v>11</v>
      </c>
      <c r="H4" s="30" t="s">
        <v>59</v>
      </c>
      <c r="J4" s="110">
        <v>6.47</v>
      </c>
      <c r="K4" s="113">
        <v>2.9</v>
      </c>
      <c r="L4" s="113">
        <v>12.78</v>
      </c>
      <c r="M4" s="66"/>
    </row>
    <row r="5" spans="1:13" x14ac:dyDescent="0.2">
      <c r="A5" s="29" t="s">
        <v>60</v>
      </c>
      <c r="B5" s="30" t="s">
        <v>57</v>
      </c>
      <c r="C5" s="30" t="s">
        <v>61</v>
      </c>
      <c r="D5" s="31">
        <v>4280</v>
      </c>
      <c r="E5" s="32">
        <v>42200000</v>
      </c>
      <c r="F5" s="30">
        <v>0.91</v>
      </c>
      <c r="G5" s="30">
        <v>22</v>
      </c>
      <c r="H5" s="30" t="s">
        <v>62</v>
      </c>
      <c r="J5" s="110">
        <v>2.82</v>
      </c>
      <c r="K5" s="113">
        <v>0.89</v>
      </c>
      <c r="L5" s="113">
        <v>6.82</v>
      </c>
      <c r="M5" s="66"/>
    </row>
    <row r="6" spans="1:13" x14ac:dyDescent="0.2">
      <c r="A6" s="29" t="s">
        <v>63</v>
      </c>
      <c r="B6" s="30" t="s">
        <v>57</v>
      </c>
      <c r="C6" s="30" t="s">
        <v>61</v>
      </c>
      <c r="D6" s="31">
        <v>3430</v>
      </c>
      <c r="E6" s="32">
        <v>30800000</v>
      </c>
      <c r="F6" s="30">
        <v>0.59</v>
      </c>
      <c r="G6" s="30">
        <v>11</v>
      </c>
      <c r="H6" s="30" t="s">
        <v>64</v>
      </c>
      <c r="J6" s="110">
        <v>1.05</v>
      </c>
      <c r="K6" s="113">
        <v>0.24</v>
      </c>
      <c r="L6" s="113">
        <v>3.13</v>
      </c>
      <c r="M6" s="66"/>
    </row>
    <row r="7" spans="1:13" x14ac:dyDescent="0.2">
      <c r="A7" s="29" t="s">
        <v>65</v>
      </c>
      <c r="B7" s="30" t="s">
        <v>57</v>
      </c>
      <c r="C7" s="30" t="s">
        <v>66</v>
      </c>
      <c r="D7" s="31">
        <v>11650</v>
      </c>
      <c r="E7" s="32">
        <v>44500000</v>
      </c>
      <c r="F7" s="30">
        <v>0.86</v>
      </c>
      <c r="G7" s="30">
        <v>18</v>
      </c>
      <c r="H7" s="30" t="s">
        <v>67</v>
      </c>
      <c r="J7" s="110">
        <v>3.18</v>
      </c>
      <c r="K7" s="113">
        <v>0.85</v>
      </c>
      <c r="L7" s="113">
        <v>8.5500000000000007</v>
      </c>
      <c r="M7" s="66"/>
    </row>
    <row r="8" spans="1:13" x14ac:dyDescent="0.2">
      <c r="A8" s="29" t="s">
        <v>68</v>
      </c>
      <c r="B8" s="30" t="s">
        <v>69</v>
      </c>
      <c r="C8" s="30" t="s">
        <v>58</v>
      </c>
      <c r="D8" s="31">
        <v>4210</v>
      </c>
      <c r="E8" s="32">
        <v>2950000</v>
      </c>
      <c r="F8" s="30">
        <v>0.92</v>
      </c>
      <c r="G8" s="30">
        <v>16</v>
      </c>
      <c r="H8" s="30" t="s">
        <v>70</v>
      </c>
      <c r="J8" s="110">
        <v>4.8600000000000003</v>
      </c>
      <c r="K8" s="113">
        <v>2.2000000000000002</v>
      </c>
      <c r="L8" s="113">
        <v>9.59</v>
      </c>
      <c r="M8" s="66"/>
    </row>
    <row r="9" spans="1:13" x14ac:dyDescent="0.2">
      <c r="A9" s="29" t="s">
        <v>71</v>
      </c>
      <c r="B9" s="30" t="s">
        <v>57</v>
      </c>
      <c r="C9" s="30" t="s">
        <v>58</v>
      </c>
      <c r="D9" s="31">
        <v>4720</v>
      </c>
      <c r="E9" s="32">
        <v>9940000</v>
      </c>
      <c r="F9" s="30">
        <v>0.95</v>
      </c>
      <c r="G9" s="30">
        <v>17</v>
      </c>
      <c r="H9" s="30" t="s">
        <v>72</v>
      </c>
      <c r="J9" s="110">
        <v>4.2699999999999996</v>
      </c>
      <c r="K9" s="113">
        <v>1.81</v>
      </c>
      <c r="L9" s="113">
        <v>8.65</v>
      </c>
      <c r="M9" s="66"/>
    </row>
    <row r="10" spans="1:13" x14ac:dyDescent="0.2">
      <c r="A10" s="29" t="s">
        <v>73</v>
      </c>
      <c r="B10" s="30" t="s">
        <v>69</v>
      </c>
      <c r="C10" s="30" t="s">
        <v>74</v>
      </c>
      <c r="D10" s="31">
        <v>1700</v>
      </c>
      <c r="E10" s="32">
        <v>161000000</v>
      </c>
      <c r="F10" s="30">
        <v>0.98</v>
      </c>
      <c r="G10" s="30">
        <v>18</v>
      </c>
      <c r="H10" s="30" t="s">
        <v>75</v>
      </c>
      <c r="J10" s="110">
        <v>2.0499999999999998</v>
      </c>
      <c r="K10" s="113">
        <v>0.65</v>
      </c>
      <c r="L10" s="113">
        <v>5.04</v>
      </c>
      <c r="M10" s="66"/>
    </row>
    <row r="11" spans="1:13" x14ac:dyDescent="0.2">
      <c r="A11" s="29" t="s">
        <v>76</v>
      </c>
      <c r="B11" s="30" t="s">
        <v>57</v>
      </c>
      <c r="C11" s="30" t="s">
        <v>58</v>
      </c>
      <c r="D11" s="31">
        <v>6290</v>
      </c>
      <c r="E11" s="32">
        <v>9490000</v>
      </c>
      <c r="F11" s="30">
        <v>0.97</v>
      </c>
      <c r="G11" s="30">
        <v>13</v>
      </c>
      <c r="H11" s="30" t="s">
        <v>77</v>
      </c>
      <c r="J11" s="110">
        <v>4.91</v>
      </c>
      <c r="K11" s="113">
        <v>2.1800000000000002</v>
      </c>
      <c r="L11" s="113">
        <v>9.7200000000000006</v>
      </c>
      <c r="M11" s="66"/>
    </row>
    <row r="12" spans="1:13" x14ac:dyDescent="0.2">
      <c r="A12" s="29" t="s">
        <v>78</v>
      </c>
      <c r="B12" s="30" t="s">
        <v>57</v>
      </c>
      <c r="C12" s="30" t="s">
        <v>66</v>
      </c>
      <c r="D12" s="31">
        <v>5030</v>
      </c>
      <c r="E12" s="32">
        <v>383000</v>
      </c>
      <c r="F12" s="30">
        <v>0.96</v>
      </c>
      <c r="G12" s="30">
        <v>12</v>
      </c>
      <c r="H12" s="30" t="s">
        <v>79</v>
      </c>
      <c r="J12" s="110">
        <v>9.2799999999999994</v>
      </c>
      <c r="K12" s="113">
        <v>3.71</v>
      </c>
      <c r="L12" s="113">
        <v>20.100000000000001</v>
      </c>
      <c r="M12" s="66"/>
    </row>
    <row r="13" spans="1:13" x14ac:dyDescent="0.2">
      <c r="A13" s="29" t="s">
        <v>80</v>
      </c>
      <c r="B13" s="30" t="s">
        <v>54</v>
      </c>
      <c r="C13" s="30" t="s">
        <v>61</v>
      </c>
      <c r="D13" s="31">
        <v>900</v>
      </c>
      <c r="E13" s="32">
        <v>11500000</v>
      </c>
      <c r="F13" s="30">
        <v>0.76</v>
      </c>
      <c r="G13" s="30">
        <v>18</v>
      </c>
      <c r="H13" s="30" t="s">
        <v>81</v>
      </c>
      <c r="J13" s="110">
        <v>1.47</v>
      </c>
      <c r="K13" s="113">
        <v>0.52</v>
      </c>
      <c r="L13" s="113">
        <v>3.38</v>
      </c>
      <c r="M13" s="66"/>
    </row>
    <row r="14" spans="1:13" x14ac:dyDescent="0.2">
      <c r="A14" s="29" t="s">
        <v>82</v>
      </c>
      <c r="B14" s="30" t="s">
        <v>69</v>
      </c>
      <c r="C14" s="30" t="s">
        <v>74</v>
      </c>
      <c r="D14" s="31">
        <v>3360</v>
      </c>
      <c r="E14" s="32">
        <v>754000</v>
      </c>
      <c r="F14" s="30">
        <v>0.97</v>
      </c>
      <c r="G14" s="30">
        <v>13</v>
      </c>
      <c r="H14" s="30" t="s">
        <v>83</v>
      </c>
      <c r="J14" s="110">
        <v>7.33</v>
      </c>
      <c r="K14" s="113">
        <v>3.15</v>
      </c>
      <c r="L14" s="113">
        <v>14.97</v>
      </c>
      <c r="M14" s="66"/>
    </row>
    <row r="15" spans="1:13" x14ac:dyDescent="0.2">
      <c r="A15" s="29" t="s">
        <v>84</v>
      </c>
      <c r="B15" s="30" t="s">
        <v>69</v>
      </c>
      <c r="C15" s="30" t="s">
        <v>66</v>
      </c>
      <c r="D15" s="31">
        <v>3550</v>
      </c>
      <c r="E15" s="32">
        <v>11400000</v>
      </c>
      <c r="F15" s="30">
        <v>0.83</v>
      </c>
      <c r="G15" s="30">
        <v>18</v>
      </c>
      <c r="H15" s="30" t="s">
        <v>85</v>
      </c>
      <c r="J15" s="110">
        <v>2.64</v>
      </c>
      <c r="K15" s="113">
        <v>1</v>
      </c>
      <c r="L15" s="113">
        <v>5.81</v>
      </c>
      <c r="M15" s="66"/>
    </row>
    <row r="16" spans="1:13" ht="25.5" x14ac:dyDescent="0.2">
      <c r="A16" s="29" t="s">
        <v>86</v>
      </c>
      <c r="B16" s="30" t="s">
        <v>57</v>
      </c>
      <c r="C16" s="30" t="s">
        <v>58</v>
      </c>
      <c r="D16" s="31">
        <v>5950</v>
      </c>
      <c r="E16" s="32">
        <v>3320000</v>
      </c>
      <c r="F16" s="30">
        <v>0.73</v>
      </c>
      <c r="G16" s="30">
        <v>12</v>
      </c>
      <c r="H16" s="30" t="s">
        <v>87</v>
      </c>
      <c r="J16" s="110">
        <v>2.93</v>
      </c>
      <c r="K16" s="113">
        <v>0.95</v>
      </c>
      <c r="L16" s="113">
        <v>7.21</v>
      </c>
      <c r="M16" s="66"/>
    </row>
    <row r="17" spans="1:12" x14ac:dyDescent="0.2">
      <c r="A17" s="29" t="s">
        <v>88</v>
      </c>
      <c r="B17" s="30" t="s">
        <v>57</v>
      </c>
      <c r="C17" s="30" t="s">
        <v>61</v>
      </c>
      <c r="D17" s="31">
        <v>8260</v>
      </c>
      <c r="E17" s="32">
        <v>2250000</v>
      </c>
      <c r="F17" s="30">
        <v>0.95</v>
      </c>
      <c r="G17" s="30">
        <v>13</v>
      </c>
      <c r="H17" s="30" t="s">
        <v>89</v>
      </c>
      <c r="J17" s="110">
        <v>6.82</v>
      </c>
      <c r="K17" s="113">
        <v>2.98</v>
      </c>
      <c r="L17" s="112">
        <v>13.85</v>
      </c>
    </row>
    <row r="18" spans="1:12" x14ac:dyDescent="0.2">
      <c r="A18" s="29" t="s">
        <v>90</v>
      </c>
      <c r="B18" s="30" t="s">
        <v>57</v>
      </c>
      <c r="C18" s="30" t="s">
        <v>66</v>
      </c>
      <c r="D18" s="31">
        <v>8920</v>
      </c>
      <c r="E18" s="32">
        <v>209000000</v>
      </c>
      <c r="F18" s="30">
        <v>0.83</v>
      </c>
      <c r="G18" s="30">
        <v>14</v>
      </c>
      <c r="H18" s="30" t="s">
        <v>91</v>
      </c>
      <c r="J18" s="110">
        <v>1.92</v>
      </c>
      <c r="K18" s="113">
        <v>0.48</v>
      </c>
      <c r="L18" s="112">
        <v>5.38</v>
      </c>
    </row>
    <row r="19" spans="1:12" x14ac:dyDescent="0.2">
      <c r="A19" s="29" t="s">
        <v>92</v>
      </c>
      <c r="B19" s="30" t="s">
        <v>57</v>
      </c>
      <c r="C19" s="30" t="s">
        <v>58</v>
      </c>
      <c r="D19" s="31">
        <v>9270</v>
      </c>
      <c r="E19" s="32">
        <v>7020000</v>
      </c>
      <c r="F19" s="30">
        <v>0.92</v>
      </c>
      <c r="G19" s="30">
        <v>11</v>
      </c>
      <c r="H19" s="30" t="s">
        <v>93</v>
      </c>
      <c r="J19" s="110">
        <v>4.97</v>
      </c>
      <c r="K19" s="113">
        <v>2.0699999999999998</v>
      </c>
      <c r="L19" s="112">
        <v>10.56</v>
      </c>
    </row>
    <row r="20" spans="1:12" x14ac:dyDescent="0.2">
      <c r="A20" s="29" t="s">
        <v>12</v>
      </c>
      <c r="B20" s="30" t="s">
        <v>54</v>
      </c>
      <c r="C20" s="30" t="s">
        <v>61</v>
      </c>
      <c r="D20" s="31">
        <v>730</v>
      </c>
      <c r="E20" s="32">
        <v>19800000</v>
      </c>
      <c r="F20" s="30">
        <v>0.91</v>
      </c>
      <c r="G20" s="30">
        <v>12</v>
      </c>
      <c r="H20" s="30" t="s">
        <v>94</v>
      </c>
      <c r="J20" s="110">
        <v>1.99</v>
      </c>
      <c r="K20" s="113">
        <v>0.74</v>
      </c>
      <c r="L20" s="112">
        <v>4.4400000000000004</v>
      </c>
    </row>
    <row r="21" spans="1:12" x14ac:dyDescent="0.2">
      <c r="A21" s="29" t="s">
        <v>13</v>
      </c>
      <c r="B21" s="30" t="s">
        <v>54</v>
      </c>
      <c r="C21" s="30" t="s">
        <v>61</v>
      </c>
      <c r="D21" s="31">
        <v>280</v>
      </c>
      <c r="E21" s="32">
        <v>11200000</v>
      </c>
      <c r="F21" s="30">
        <v>0.9</v>
      </c>
      <c r="G21" s="30">
        <v>16</v>
      </c>
      <c r="H21" s="30" t="s">
        <v>95</v>
      </c>
      <c r="J21" s="110">
        <v>1.77</v>
      </c>
      <c r="K21" s="113">
        <v>0.55000000000000004</v>
      </c>
      <c r="L21" s="112">
        <v>4.37</v>
      </c>
    </row>
    <row r="22" spans="1:12" x14ac:dyDescent="0.2">
      <c r="A22" s="29" t="s">
        <v>96</v>
      </c>
      <c r="B22" s="30" t="s">
        <v>69</v>
      </c>
      <c r="C22" s="30" t="s">
        <v>61</v>
      </c>
      <c r="D22" s="31">
        <v>3650</v>
      </c>
      <c r="E22" s="32">
        <v>544000</v>
      </c>
      <c r="F22" s="30">
        <v>0.98</v>
      </c>
      <c r="G22" s="30">
        <v>15</v>
      </c>
      <c r="H22" s="30" t="s">
        <v>97</v>
      </c>
      <c r="J22" s="110">
        <v>8.35</v>
      </c>
      <c r="K22" s="113">
        <v>3.61</v>
      </c>
      <c r="L22" s="112">
        <v>16.829999999999998</v>
      </c>
    </row>
    <row r="23" spans="1:12" x14ac:dyDescent="0.2">
      <c r="A23" s="29" t="s">
        <v>98</v>
      </c>
      <c r="B23" s="30" t="s">
        <v>69</v>
      </c>
      <c r="C23" s="30" t="s">
        <v>99</v>
      </c>
      <c r="D23" s="31">
        <v>1510</v>
      </c>
      <c r="E23" s="32">
        <v>16200000</v>
      </c>
      <c r="F23" s="30">
        <v>0.92</v>
      </c>
      <c r="G23" s="30">
        <v>18</v>
      </c>
      <c r="H23" s="30" t="s">
        <v>100</v>
      </c>
      <c r="J23" s="110">
        <v>2.58</v>
      </c>
      <c r="K23" s="113">
        <v>1.06</v>
      </c>
      <c r="L23" s="112">
        <v>5.36</v>
      </c>
    </row>
    <row r="24" spans="1:12" x14ac:dyDescent="0.2">
      <c r="A24" s="29" t="s">
        <v>101</v>
      </c>
      <c r="B24" s="30" t="s">
        <v>69</v>
      </c>
      <c r="C24" s="30" t="s">
        <v>61</v>
      </c>
      <c r="D24" s="31">
        <v>1530</v>
      </c>
      <c r="E24" s="32">
        <v>25200000</v>
      </c>
      <c r="F24" s="30">
        <v>0.79</v>
      </c>
      <c r="G24" s="30">
        <v>9</v>
      </c>
      <c r="H24" s="30" t="s">
        <v>102</v>
      </c>
      <c r="J24" s="110">
        <v>1.55</v>
      </c>
      <c r="K24" s="113">
        <v>0.53</v>
      </c>
      <c r="L24" s="112">
        <v>3.61</v>
      </c>
    </row>
    <row r="25" spans="1:12" ht="25.5" x14ac:dyDescent="0.2">
      <c r="A25" s="29" t="s">
        <v>103</v>
      </c>
      <c r="B25" s="30" t="s">
        <v>54</v>
      </c>
      <c r="C25" s="30" t="s">
        <v>61</v>
      </c>
      <c r="D25" s="31">
        <v>510</v>
      </c>
      <c r="E25" s="32">
        <v>4670000</v>
      </c>
      <c r="F25" s="30">
        <v>0.47</v>
      </c>
      <c r="G25" s="30">
        <v>14</v>
      </c>
      <c r="H25" s="30" t="s">
        <v>104</v>
      </c>
      <c r="J25" s="110">
        <v>0.69</v>
      </c>
      <c r="K25" s="113">
        <v>0.12</v>
      </c>
      <c r="L25" s="112">
        <v>2.29</v>
      </c>
    </row>
    <row r="26" spans="1:12" x14ac:dyDescent="0.2">
      <c r="A26" s="29" t="s">
        <v>15</v>
      </c>
      <c r="B26" s="30" t="s">
        <v>54</v>
      </c>
      <c r="C26" s="30" t="s">
        <v>61</v>
      </c>
      <c r="D26" s="31">
        <v>730</v>
      </c>
      <c r="E26" s="32">
        <v>15500000</v>
      </c>
      <c r="F26" s="30">
        <v>0.41</v>
      </c>
      <c r="G26" s="30">
        <v>17</v>
      </c>
      <c r="H26" s="30" t="s">
        <v>105</v>
      </c>
      <c r="J26" s="110">
        <v>0.51</v>
      </c>
      <c r="K26" s="113">
        <v>0.08</v>
      </c>
      <c r="L26" s="112">
        <v>1.8</v>
      </c>
    </row>
    <row r="27" spans="1:12" x14ac:dyDescent="0.2">
      <c r="A27" s="29" t="s">
        <v>106</v>
      </c>
      <c r="B27" s="30" t="s">
        <v>57</v>
      </c>
      <c r="C27" s="30" t="s">
        <v>99</v>
      </c>
      <c r="D27" s="31">
        <v>9770</v>
      </c>
      <c r="E27" s="32">
        <v>1393000000</v>
      </c>
      <c r="F27" s="30">
        <v>0.99</v>
      </c>
      <c r="G27" s="30">
        <v>7</v>
      </c>
      <c r="H27" s="30" t="s">
        <v>107</v>
      </c>
      <c r="J27" s="110">
        <v>2.14</v>
      </c>
      <c r="K27" s="113">
        <v>0.55000000000000004</v>
      </c>
      <c r="L27" s="112">
        <v>5.85</v>
      </c>
    </row>
    <row r="28" spans="1:12" x14ac:dyDescent="0.2">
      <c r="A28" s="29" t="s">
        <v>108</v>
      </c>
      <c r="B28" s="30" t="s">
        <v>57</v>
      </c>
      <c r="C28" s="30" t="s">
        <v>66</v>
      </c>
      <c r="D28" s="31">
        <v>6650</v>
      </c>
      <c r="E28" s="32">
        <v>49600000</v>
      </c>
      <c r="F28" s="30">
        <v>0.92</v>
      </c>
      <c r="G28" s="30">
        <v>13</v>
      </c>
      <c r="H28" s="30" t="s">
        <v>109</v>
      </c>
      <c r="J28" s="110">
        <v>3.02</v>
      </c>
      <c r="K28" s="113">
        <v>1.1100000000000001</v>
      </c>
      <c r="L28" s="112">
        <v>6.66</v>
      </c>
    </row>
    <row r="29" spans="1:12" x14ac:dyDescent="0.2">
      <c r="A29" s="29" t="s">
        <v>110</v>
      </c>
      <c r="B29" s="30" t="s">
        <v>54</v>
      </c>
      <c r="C29" s="30" t="s">
        <v>61</v>
      </c>
      <c r="D29" s="31">
        <v>1450</v>
      </c>
      <c r="E29" s="32">
        <v>832000</v>
      </c>
      <c r="F29" s="30">
        <v>0.91</v>
      </c>
      <c r="G29" s="30">
        <v>17</v>
      </c>
      <c r="H29" s="30" t="s">
        <v>111</v>
      </c>
      <c r="J29" s="110">
        <v>4.75</v>
      </c>
      <c r="K29" s="113">
        <v>1.99</v>
      </c>
      <c r="L29" s="112">
        <v>9.77</v>
      </c>
    </row>
    <row r="30" spans="1:12" x14ac:dyDescent="0.2">
      <c r="A30" s="29" t="s">
        <v>112</v>
      </c>
      <c r="B30" s="30" t="s">
        <v>69</v>
      </c>
      <c r="C30" s="30" t="s">
        <v>61</v>
      </c>
      <c r="D30" s="31">
        <v>2150</v>
      </c>
      <c r="E30" s="32">
        <v>5200000</v>
      </c>
      <c r="F30" s="30">
        <v>0.75</v>
      </c>
      <c r="G30" s="30">
        <v>16</v>
      </c>
      <c r="H30" s="30" t="s">
        <v>113</v>
      </c>
      <c r="J30" s="110">
        <v>2.11</v>
      </c>
      <c r="K30" s="113">
        <v>0.77</v>
      </c>
      <c r="L30" s="112">
        <v>4.7300000000000004</v>
      </c>
    </row>
    <row r="31" spans="1:12" ht="38.25" x14ac:dyDescent="0.2">
      <c r="A31" s="29" t="s">
        <v>18</v>
      </c>
      <c r="B31" s="30" t="s">
        <v>54</v>
      </c>
      <c r="C31" s="30" t="s">
        <v>61</v>
      </c>
      <c r="D31" s="31">
        <v>560</v>
      </c>
      <c r="E31" s="32">
        <v>84100000</v>
      </c>
      <c r="F31" s="30">
        <v>0.81</v>
      </c>
      <c r="G31" s="30">
        <v>16</v>
      </c>
      <c r="H31" s="30" t="s">
        <v>115</v>
      </c>
      <c r="J31" s="110">
        <v>1.01</v>
      </c>
      <c r="K31" s="113">
        <v>0.32</v>
      </c>
      <c r="L31" s="112">
        <v>2.4700000000000002</v>
      </c>
    </row>
    <row r="32" spans="1:12" x14ac:dyDescent="0.2">
      <c r="A32" s="29" t="s">
        <v>116</v>
      </c>
      <c r="B32" s="30" t="s">
        <v>57</v>
      </c>
      <c r="C32" s="30" t="s">
        <v>66</v>
      </c>
      <c r="D32" s="31">
        <v>12030</v>
      </c>
      <c r="E32" s="32">
        <v>5000000</v>
      </c>
      <c r="F32" s="30">
        <v>0.94</v>
      </c>
      <c r="G32" s="30">
        <v>14</v>
      </c>
      <c r="H32" s="30" t="s">
        <v>117</v>
      </c>
      <c r="J32" s="110">
        <v>6.23</v>
      </c>
      <c r="K32" s="113">
        <v>2.48</v>
      </c>
      <c r="L32" s="112">
        <v>13.57</v>
      </c>
    </row>
    <row r="33" spans="1:12" x14ac:dyDescent="0.2">
      <c r="A33" s="29" t="s">
        <v>118</v>
      </c>
      <c r="B33" s="30" t="s">
        <v>69</v>
      </c>
      <c r="C33" s="30" t="s">
        <v>61</v>
      </c>
      <c r="D33" s="31">
        <v>1720</v>
      </c>
      <c r="E33" s="32">
        <v>25100000</v>
      </c>
      <c r="F33" s="30">
        <v>0.82</v>
      </c>
      <c r="G33" s="30">
        <v>19</v>
      </c>
      <c r="H33" s="30" t="s">
        <v>119</v>
      </c>
      <c r="J33" s="110">
        <v>1.79</v>
      </c>
      <c r="K33" s="113">
        <v>0.65</v>
      </c>
      <c r="L33" s="112">
        <v>4.07</v>
      </c>
    </row>
    <row r="34" spans="1:12" x14ac:dyDescent="0.2">
      <c r="A34" s="29" t="s">
        <v>120</v>
      </c>
      <c r="B34" s="30" t="s">
        <v>57</v>
      </c>
      <c r="C34" s="30" t="s">
        <v>66</v>
      </c>
      <c r="D34" s="31">
        <v>8100</v>
      </c>
      <c r="E34" s="32">
        <v>11300000</v>
      </c>
      <c r="F34" s="30">
        <v>0.99</v>
      </c>
      <c r="G34" s="30">
        <v>12</v>
      </c>
      <c r="H34" s="30" t="s">
        <v>121</v>
      </c>
      <c r="J34" s="110">
        <v>5.4</v>
      </c>
      <c r="K34" s="113">
        <v>2.34</v>
      </c>
      <c r="L34" s="112">
        <v>10.84</v>
      </c>
    </row>
    <row r="35" spans="1:12" x14ac:dyDescent="0.2">
      <c r="A35" s="29" t="s">
        <v>122</v>
      </c>
      <c r="B35" s="30" t="s">
        <v>69</v>
      </c>
      <c r="C35" s="30" t="s">
        <v>55</v>
      </c>
      <c r="D35" s="31">
        <v>2050</v>
      </c>
      <c r="E35" s="32">
        <v>959000</v>
      </c>
      <c r="F35" s="30">
        <v>0.84</v>
      </c>
      <c r="G35" s="30">
        <v>16</v>
      </c>
      <c r="H35" s="30" t="s">
        <v>123</v>
      </c>
      <c r="J35" s="110">
        <v>4.0199999999999996</v>
      </c>
      <c r="K35" s="113">
        <v>1.66</v>
      </c>
      <c r="L35" s="112">
        <v>8.3800000000000008</v>
      </c>
    </row>
    <row r="36" spans="1:12" x14ac:dyDescent="0.2">
      <c r="A36" s="29" t="s">
        <v>124</v>
      </c>
      <c r="B36" s="30" t="s">
        <v>57</v>
      </c>
      <c r="C36" s="30" t="s">
        <v>66</v>
      </c>
      <c r="D36" s="31">
        <v>7030</v>
      </c>
      <c r="E36" s="32">
        <v>71600</v>
      </c>
      <c r="F36" s="30">
        <v>0.94</v>
      </c>
      <c r="G36" s="30">
        <v>11</v>
      </c>
      <c r="H36" s="30" t="s">
        <v>125</v>
      </c>
      <c r="J36" s="110">
        <v>14.52</v>
      </c>
      <c r="K36" s="113">
        <v>4.42</v>
      </c>
      <c r="L36" s="112">
        <v>36.619999999999997</v>
      </c>
    </row>
    <row r="37" spans="1:12" ht="25.5" x14ac:dyDescent="0.2">
      <c r="A37" s="29" t="s">
        <v>126</v>
      </c>
      <c r="B37" s="30" t="s">
        <v>57</v>
      </c>
      <c r="C37" s="30" t="s">
        <v>66</v>
      </c>
      <c r="D37" s="31">
        <v>7650</v>
      </c>
      <c r="E37" s="32">
        <v>10600000</v>
      </c>
      <c r="F37" s="30">
        <v>0.94</v>
      </c>
      <c r="G37" s="30">
        <v>9</v>
      </c>
      <c r="H37" s="30" t="s">
        <v>127</v>
      </c>
      <c r="J37" s="110">
        <v>4.57</v>
      </c>
      <c r="K37" s="113">
        <v>1.91</v>
      </c>
      <c r="L37" s="112">
        <v>9.52</v>
      </c>
    </row>
    <row r="38" spans="1:12" x14ac:dyDescent="0.2">
      <c r="A38" s="29" t="s">
        <v>128</v>
      </c>
      <c r="B38" s="30" t="s">
        <v>57</v>
      </c>
      <c r="C38" s="30" t="s">
        <v>66</v>
      </c>
      <c r="D38" s="31">
        <v>6340</v>
      </c>
      <c r="E38" s="32">
        <v>17100000</v>
      </c>
      <c r="F38" s="30">
        <v>0.85</v>
      </c>
      <c r="G38" s="30">
        <v>16</v>
      </c>
      <c r="H38" s="30" t="s">
        <v>129</v>
      </c>
      <c r="J38" s="110">
        <v>3.03</v>
      </c>
      <c r="K38" s="113">
        <v>1.0900000000000001</v>
      </c>
      <c r="L38" s="112">
        <v>6.91</v>
      </c>
    </row>
    <row r="39" spans="1:12" x14ac:dyDescent="0.2">
      <c r="A39" s="29" t="s">
        <v>130</v>
      </c>
      <c r="B39" s="30" t="s">
        <v>69</v>
      </c>
      <c r="C39" s="30" t="s">
        <v>55</v>
      </c>
      <c r="D39" s="31">
        <v>2550</v>
      </c>
      <c r="E39" s="32">
        <v>98400000</v>
      </c>
      <c r="F39" s="30">
        <v>0.95</v>
      </c>
      <c r="G39" s="30">
        <v>16</v>
      </c>
      <c r="H39" s="30" t="s">
        <v>131</v>
      </c>
      <c r="J39" s="110">
        <v>2.25</v>
      </c>
      <c r="K39" s="113">
        <v>0.79</v>
      </c>
      <c r="L39" s="112">
        <v>5.09</v>
      </c>
    </row>
    <row r="40" spans="1:12" x14ac:dyDescent="0.2">
      <c r="A40" s="29" t="s">
        <v>132</v>
      </c>
      <c r="B40" s="30" t="s">
        <v>69</v>
      </c>
      <c r="C40" s="30" t="s">
        <v>66</v>
      </c>
      <c r="D40" s="31">
        <v>4060</v>
      </c>
      <c r="E40" s="32">
        <v>6420000</v>
      </c>
      <c r="F40" s="30">
        <v>0.81</v>
      </c>
      <c r="G40" s="30">
        <v>10</v>
      </c>
      <c r="H40" s="30" t="s">
        <v>133</v>
      </c>
      <c r="J40" s="110">
        <v>2.86</v>
      </c>
      <c r="K40" s="113">
        <v>1.08</v>
      </c>
      <c r="L40" s="112">
        <v>6.37</v>
      </c>
    </row>
    <row r="41" spans="1:12" x14ac:dyDescent="0.2">
      <c r="A41" s="29" t="s">
        <v>134</v>
      </c>
      <c r="B41" s="30" t="s">
        <v>57</v>
      </c>
      <c r="C41" s="30" t="s">
        <v>61</v>
      </c>
      <c r="D41" s="31">
        <v>10170</v>
      </c>
      <c r="E41" s="32">
        <v>1310000</v>
      </c>
      <c r="F41" s="30">
        <v>0.25</v>
      </c>
      <c r="G41" s="30">
        <v>16</v>
      </c>
      <c r="H41" s="30" t="s">
        <v>135</v>
      </c>
      <c r="J41" s="110">
        <v>1.4</v>
      </c>
      <c r="K41" s="113">
        <v>0.09</v>
      </c>
      <c r="L41" s="112">
        <v>6.76</v>
      </c>
    </row>
    <row r="42" spans="1:12" x14ac:dyDescent="0.2">
      <c r="A42" s="29" t="s">
        <v>136</v>
      </c>
      <c r="B42" s="30" t="s">
        <v>54</v>
      </c>
      <c r="C42" s="30" t="s">
        <v>61</v>
      </c>
      <c r="D42" s="31">
        <v>730</v>
      </c>
      <c r="E42" s="32">
        <v>3180000</v>
      </c>
      <c r="F42" s="30">
        <v>0.95</v>
      </c>
      <c r="G42" s="30">
        <v>10</v>
      </c>
      <c r="H42" s="30" t="s">
        <v>137</v>
      </c>
      <c r="J42" s="110">
        <v>3.48</v>
      </c>
      <c r="K42" s="113">
        <v>1.1399999999999999</v>
      </c>
      <c r="L42" s="112">
        <v>8.52</v>
      </c>
    </row>
    <row r="43" spans="1:12" x14ac:dyDescent="0.2">
      <c r="A43" s="29" t="s">
        <v>21</v>
      </c>
      <c r="B43" s="30" t="s">
        <v>54</v>
      </c>
      <c r="C43" s="30" t="s">
        <v>61</v>
      </c>
      <c r="D43" s="31">
        <v>770</v>
      </c>
      <c r="E43" s="32">
        <v>109000000</v>
      </c>
      <c r="F43" s="30">
        <v>0.72</v>
      </c>
      <c r="G43" s="30">
        <v>13</v>
      </c>
      <c r="H43" s="30" t="s">
        <v>138</v>
      </c>
      <c r="J43" s="110">
        <v>0.78</v>
      </c>
      <c r="K43" s="113">
        <v>0.22</v>
      </c>
      <c r="L43" s="112">
        <v>2.0299999999999998</v>
      </c>
    </row>
    <row r="44" spans="1:12" x14ac:dyDescent="0.2">
      <c r="A44" s="29" t="s">
        <v>139</v>
      </c>
      <c r="B44" s="30" t="s">
        <v>57</v>
      </c>
      <c r="C44" s="30" t="s">
        <v>99</v>
      </c>
      <c r="D44" s="31">
        <v>6200</v>
      </c>
      <c r="E44" s="32">
        <v>883000</v>
      </c>
      <c r="F44" s="30">
        <v>0.99</v>
      </c>
      <c r="G44" s="30">
        <v>19</v>
      </c>
      <c r="H44" s="30" t="s">
        <v>140</v>
      </c>
      <c r="J44" s="110">
        <v>8.98</v>
      </c>
      <c r="K44" s="113">
        <v>3.9</v>
      </c>
      <c r="L44" s="112">
        <v>18.34</v>
      </c>
    </row>
    <row r="45" spans="1:12" x14ac:dyDescent="0.2">
      <c r="A45" s="29" t="s">
        <v>141</v>
      </c>
      <c r="B45" s="30" t="s">
        <v>57</v>
      </c>
      <c r="C45" s="30" t="s">
        <v>61</v>
      </c>
      <c r="D45" s="31">
        <v>8030</v>
      </c>
      <c r="E45" s="32">
        <v>2120000</v>
      </c>
      <c r="F45" s="30">
        <v>0.7</v>
      </c>
      <c r="G45" s="30">
        <v>9</v>
      </c>
      <c r="H45" s="30" t="s">
        <v>142</v>
      </c>
      <c r="J45" s="110">
        <v>3.28</v>
      </c>
      <c r="K45" s="113">
        <v>0.89</v>
      </c>
      <c r="L45" s="112">
        <v>8.85</v>
      </c>
    </row>
    <row r="46" spans="1:12" x14ac:dyDescent="0.2">
      <c r="A46" s="29" t="s">
        <v>143</v>
      </c>
      <c r="B46" s="30" t="s">
        <v>54</v>
      </c>
      <c r="C46" s="30" t="s">
        <v>61</v>
      </c>
      <c r="D46" s="31">
        <v>710</v>
      </c>
      <c r="E46" s="32">
        <v>2280000</v>
      </c>
      <c r="F46" s="30">
        <v>0.93</v>
      </c>
      <c r="G46" s="30">
        <v>10</v>
      </c>
      <c r="H46" s="30" t="s">
        <v>144</v>
      </c>
      <c r="J46" s="110">
        <v>3.51</v>
      </c>
      <c r="K46" s="113">
        <v>1.1200000000000001</v>
      </c>
      <c r="L46" s="112">
        <v>8.68</v>
      </c>
    </row>
    <row r="47" spans="1:12" x14ac:dyDescent="0.2">
      <c r="A47" s="29" t="s">
        <v>145</v>
      </c>
      <c r="B47" s="30" t="s">
        <v>57</v>
      </c>
      <c r="C47" s="30" t="s">
        <v>58</v>
      </c>
      <c r="D47" s="31">
        <v>4340</v>
      </c>
      <c r="E47" s="32">
        <v>3730000</v>
      </c>
      <c r="F47" s="30">
        <v>0.93</v>
      </c>
      <c r="G47" s="30">
        <v>11</v>
      </c>
      <c r="H47" s="30" t="s">
        <v>146</v>
      </c>
      <c r="J47" s="110">
        <v>4.7699999999999996</v>
      </c>
      <c r="K47" s="113">
        <v>2.12</v>
      </c>
      <c r="L47" s="112">
        <v>9.5399999999999991</v>
      </c>
    </row>
    <row r="48" spans="1:12" x14ac:dyDescent="0.2">
      <c r="A48" s="29" t="s">
        <v>147</v>
      </c>
      <c r="B48" s="30" t="s">
        <v>69</v>
      </c>
      <c r="C48" s="30" t="s">
        <v>61</v>
      </c>
      <c r="D48" s="31">
        <v>2200</v>
      </c>
      <c r="E48" s="32">
        <v>29800000</v>
      </c>
      <c r="F48" s="30">
        <v>0.97</v>
      </c>
      <c r="G48" s="30">
        <v>5</v>
      </c>
      <c r="H48" s="30" t="s">
        <v>148</v>
      </c>
      <c r="J48" s="110">
        <v>3.04</v>
      </c>
      <c r="K48" s="113">
        <v>0.9</v>
      </c>
      <c r="L48" s="112">
        <v>7.94</v>
      </c>
    </row>
    <row r="49" spans="1:12" x14ac:dyDescent="0.2">
      <c r="A49" s="29" t="s">
        <v>149</v>
      </c>
      <c r="B49" s="30" t="s">
        <v>57</v>
      </c>
      <c r="C49" s="30" t="s">
        <v>66</v>
      </c>
      <c r="D49" s="31">
        <v>10830</v>
      </c>
      <c r="E49" s="32">
        <v>111000</v>
      </c>
      <c r="F49" s="30">
        <v>0.96</v>
      </c>
      <c r="G49" s="30">
        <v>11</v>
      </c>
      <c r="H49" s="30" t="s">
        <v>150</v>
      </c>
      <c r="J49" s="110">
        <v>15.56</v>
      </c>
      <c r="K49" s="113">
        <v>5.08</v>
      </c>
      <c r="L49" s="112">
        <v>38.42</v>
      </c>
    </row>
    <row r="50" spans="1:12" x14ac:dyDescent="0.2">
      <c r="A50" s="29" t="s">
        <v>151</v>
      </c>
      <c r="B50" s="30" t="s">
        <v>69</v>
      </c>
      <c r="C50" s="30" t="s">
        <v>66</v>
      </c>
      <c r="D50" s="31">
        <v>4550</v>
      </c>
      <c r="E50" s="32">
        <v>17200000</v>
      </c>
      <c r="F50" s="30">
        <v>0.86</v>
      </c>
      <c r="G50" s="30">
        <v>15</v>
      </c>
      <c r="H50" s="30" t="s">
        <v>152</v>
      </c>
      <c r="J50" s="110">
        <v>2.81</v>
      </c>
      <c r="K50" s="113">
        <v>1.0900000000000001</v>
      </c>
      <c r="L50" s="112">
        <v>6.08</v>
      </c>
    </row>
    <row r="51" spans="1:12" x14ac:dyDescent="0.2">
      <c r="A51" s="29" t="s">
        <v>22</v>
      </c>
      <c r="B51" s="30" t="s">
        <v>54</v>
      </c>
      <c r="C51" s="30" t="s">
        <v>61</v>
      </c>
      <c r="D51" s="31">
        <v>890</v>
      </c>
      <c r="E51" s="32">
        <v>12400000</v>
      </c>
      <c r="F51" s="30">
        <v>0.45</v>
      </c>
      <c r="G51" s="30">
        <v>7</v>
      </c>
      <c r="H51" s="30" t="s">
        <v>153</v>
      </c>
      <c r="J51" s="110">
        <v>0.64</v>
      </c>
      <c r="K51" s="113">
        <v>0.09</v>
      </c>
      <c r="L51" s="112">
        <v>2.37</v>
      </c>
    </row>
    <row r="52" spans="1:12" x14ac:dyDescent="0.2">
      <c r="A52" s="29" t="s">
        <v>154</v>
      </c>
      <c r="B52" s="30" t="s">
        <v>54</v>
      </c>
      <c r="C52" s="30" t="s">
        <v>61</v>
      </c>
      <c r="D52" s="31">
        <v>780</v>
      </c>
      <c r="E52" s="32">
        <v>1870000</v>
      </c>
      <c r="F52" s="30">
        <v>0.88</v>
      </c>
      <c r="G52" s="30">
        <v>17</v>
      </c>
      <c r="H52" s="30" t="s">
        <v>155</v>
      </c>
      <c r="J52" s="110">
        <v>3.09</v>
      </c>
      <c r="K52" s="113">
        <v>1.21</v>
      </c>
      <c r="L52" s="112">
        <v>6.56</v>
      </c>
    </row>
    <row r="53" spans="1:12" x14ac:dyDescent="0.2">
      <c r="A53" s="29" t="s">
        <v>156</v>
      </c>
      <c r="B53" s="30" t="s">
        <v>57</v>
      </c>
      <c r="C53" s="30" t="s">
        <v>66</v>
      </c>
      <c r="D53" s="31">
        <v>4630</v>
      </c>
      <c r="E53" s="32">
        <v>779000</v>
      </c>
      <c r="F53" s="30">
        <v>0.95</v>
      </c>
      <c r="G53" s="30">
        <v>14</v>
      </c>
      <c r="H53" s="30" t="s">
        <v>157</v>
      </c>
      <c r="J53" s="110">
        <v>7.41</v>
      </c>
      <c r="K53" s="113">
        <v>3.26</v>
      </c>
      <c r="L53" s="112">
        <v>14.9</v>
      </c>
    </row>
    <row r="54" spans="1:12" x14ac:dyDescent="0.2">
      <c r="A54" s="29" t="s">
        <v>23</v>
      </c>
      <c r="B54" s="30" t="s">
        <v>54</v>
      </c>
      <c r="C54" s="30" t="s">
        <v>66</v>
      </c>
      <c r="D54" s="31">
        <v>870</v>
      </c>
      <c r="E54" s="32">
        <v>11100000</v>
      </c>
      <c r="F54" s="30">
        <v>0.64</v>
      </c>
      <c r="G54" s="30">
        <v>18</v>
      </c>
      <c r="H54" s="30" t="s">
        <v>158</v>
      </c>
      <c r="J54" s="110">
        <v>1.04</v>
      </c>
      <c r="K54" s="113">
        <v>0.28999999999999998</v>
      </c>
      <c r="L54" s="112">
        <v>2.74</v>
      </c>
    </row>
    <row r="55" spans="1:12" x14ac:dyDescent="0.2">
      <c r="A55" s="29" t="s">
        <v>159</v>
      </c>
      <c r="B55" s="30" t="s">
        <v>69</v>
      </c>
      <c r="C55" s="30" t="s">
        <v>66</v>
      </c>
      <c r="D55" s="31">
        <v>2480</v>
      </c>
      <c r="E55" s="32">
        <v>9590000</v>
      </c>
      <c r="F55" s="30">
        <v>0.9</v>
      </c>
      <c r="G55" s="30">
        <v>18</v>
      </c>
      <c r="H55" s="30" t="s">
        <v>160</v>
      </c>
      <c r="J55" s="110">
        <v>3.08</v>
      </c>
      <c r="K55" s="113">
        <v>1.31</v>
      </c>
      <c r="L55" s="112">
        <v>6.29</v>
      </c>
    </row>
    <row r="56" spans="1:12" x14ac:dyDescent="0.2">
      <c r="A56" s="29" t="s">
        <v>161</v>
      </c>
      <c r="B56" s="30" t="s">
        <v>69</v>
      </c>
      <c r="C56" s="30" t="s">
        <v>74</v>
      </c>
      <c r="D56" s="31">
        <v>2020</v>
      </c>
      <c r="E56" s="32">
        <v>1353000000</v>
      </c>
      <c r="F56" s="30">
        <v>0.89</v>
      </c>
      <c r="G56" s="30">
        <v>14</v>
      </c>
      <c r="H56" s="30" t="s">
        <v>162</v>
      </c>
      <c r="J56" s="110">
        <v>1.05</v>
      </c>
      <c r="K56" s="113">
        <v>0.25</v>
      </c>
      <c r="L56" s="112">
        <v>2.96</v>
      </c>
    </row>
    <row r="57" spans="1:12" x14ac:dyDescent="0.2">
      <c r="A57" s="29" t="s">
        <v>163</v>
      </c>
      <c r="B57" s="30" t="s">
        <v>69</v>
      </c>
      <c r="C57" s="30" t="s">
        <v>74</v>
      </c>
      <c r="D57" s="31">
        <v>3890</v>
      </c>
      <c r="E57" s="32">
        <v>267700000</v>
      </c>
      <c r="F57" s="30">
        <v>0.79</v>
      </c>
      <c r="G57" s="30">
        <v>18</v>
      </c>
      <c r="H57" s="30" t="s">
        <v>164</v>
      </c>
      <c r="J57" s="110">
        <v>1.3</v>
      </c>
      <c r="K57" s="113">
        <v>0.31</v>
      </c>
      <c r="L57" s="112">
        <v>3.71</v>
      </c>
    </row>
    <row r="58" spans="1:12" x14ac:dyDescent="0.2">
      <c r="A58" s="29" t="s">
        <v>165</v>
      </c>
      <c r="B58" s="30" t="s">
        <v>57</v>
      </c>
      <c r="C58" s="30" t="s">
        <v>55</v>
      </c>
      <c r="D58" s="31">
        <v>5270</v>
      </c>
      <c r="E58" s="32">
        <v>81800000</v>
      </c>
      <c r="F58" s="30">
        <v>0.99</v>
      </c>
      <c r="G58" s="30">
        <v>8</v>
      </c>
      <c r="H58" s="30" t="s">
        <v>166</v>
      </c>
      <c r="J58" s="110">
        <v>3.13</v>
      </c>
      <c r="K58" s="113">
        <v>1.21</v>
      </c>
      <c r="L58" s="112">
        <v>6.68</v>
      </c>
    </row>
    <row r="59" spans="1:12" x14ac:dyDescent="0.2">
      <c r="A59" s="29" t="s">
        <v>167</v>
      </c>
      <c r="B59" s="30" t="s">
        <v>57</v>
      </c>
      <c r="C59" s="30" t="s">
        <v>55</v>
      </c>
      <c r="D59" s="31">
        <v>5880</v>
      </c>
      <c r="E59" s="32">
        <v>38400000</v>
      </c>
      <c r="F59" s="30">
        <v>0.84</v>
      </c>
      <c r="G59" s="30">
        <v>15</v>
      </c>
      <c r="H59" s="30" t="s">
        <v>168</v>
      </c>
      <c r="J59" s="110">
        <v>2.4300000000000002</v>
      </c>
      <c r="K59" s="113">
        <v>0.82</v>
      </c>
      <c r="L59" s="112">
        <v>5.66</v>
      </c>
    </row>
    <row r="60" spans="1:12" x14ac:dyDescent="0.2">
      <c r="A60" s="29" t="s">
        <v>169</v>
      </c>
      <c r="B60" s="30" t="s">
        <v>57</v>
      </c>
      <c r="C60" s="30" t="s">
        <v>66</v>
      </c>
      <c r="D60" s="31">
        <v>5360</v>
      </c>
      <c r="E60" s="32">
        <v>2930000</v>
      </c>
      <c r="F60" s="30">
        <v>0.97</v>
      </c>
      <c r="G60" s="30">
        <v>13</v>
      </c>
      <c r="H60" s="30" t="s">
        <v>170</v>
      </c>
      <c r="J60" s="110">
        <v>6.07</v>
      </c>
      <c r="K60" s="113">
        <v>2.8</v>
      </c>
      <c r="L60" s="112">
        <v>11.72</v>
      </c>
    </row>
    <row r="61" spans="1:12" x14ac:dyDescent="0.2">
      <c r="A61" s="29" t="s">
        <v>171</v>
      </c>
      <c r="B61" s="30" t="s">
        <v>57</v>
      </c>
      <c r="C61" s="30" t="s">
        <v>55</v>
      </c>
      <c r="D61" s="31">
        <v>4250</v>
      </c>
      <c r="E61" s="32">
        <v>9960000</v>
      </c>
      <c r="F61" s="30">
        <v>0.96</v>
      </c>
      <c r="G61" s="30">
        <v>17</v>
      </c>
      <c r="H61" s="30" t="s">
        <v>172</v>
      </c>
      <c r="J61" s="110">
        <v>4.28</v>
      </c>
      <c r="K61" s="113">
        <v>1.84</v>
      </c>
      <c r="L61" s="112">
        <v>8.6</v>
      </c>
    </row>
    <row r="62" spans="1:12" x14ac:dyDescent="0.2">
      <c r="A62" s="29" t="s">
        <v>173</v>
      </c>
      <c r="B62" s="30" t="s">
        <v>57</v>
      </c>
      <c r="C62" s="30" t="s">
        <v>58</v>
      </c>
      <c r="D62" s="31">
        <v>9330</v>
      </c>
      <c r="E62" s="32">
        <v>18300000</v>
      </c>
      <c r="F62" s="30">
        <v>0.98</v>
      </c>
      <c r="G62" s="30">
        <v>16</v>
      </c>
      <c r="H62" s="30" t="s">
        <v>174</v>
      </c>
      <c r="J62" s="110">
        <v>5.05</v>
      </c>
      <c r="K62" s="113">
        <v>1.87</v>
      </c>
      <c r="L62" s="112">
        <v>11.09</v>
      </c>
    </row>
    <row r="63" spans="1:12" x14ac:dyDescent="0.2">
      <c r="A63" s="29" t="s">
        <v>175</v>
      </c>
      <c r="B63" s="30" t="s">
        <v>69</v>
      </c>
      <c r="C63" s="30" t="s">
        <v>61</v>
      </c>
      <c r="D63" s="31">
        <v>1710</v>
      </c>
      <c r="E63" s="32">
        <v>51400000</v>
      </c>
      <c r="F63" s="30">
        <v>0.92</v>
      </c>
      <c r="G63" s="30">
        <v>18</v>
      </c>
      <c r="H63" s="30" t="s">
        <v>176</v>
      </c>
      <c r="J63" s="110">
        <v>2.11</v>
      </c>
      <c r="K63" s="113">
        <v>0.78</v>
      </c>
      <c r="L63" s="112">
        <v>4.6900000000000004</v>
      </c>
    </row>
    <row r="64" spans="1:12" x14ac:dyDescent="0.2">
      <c r="A64" s="29" t="s">
        <v>177</v>
      </c>
      <c r="B64" s="30" t="s">
        <v>69</v>
      </c>
      <c r="C64" s="30" t="s">
        <v>99</v>
      </c>
      <c r="D64" s="31">
        <v>1630</v>
      </c>
      <c r="E64" s="32">
        <v>116000</v>
      </c>
      <c r="F64" s="30">
        <v>0.95</v>
      </c>
      <c r="G64" s="30">
        <v>12</v>
      </c>
      <c r="H64" s="30" t="s">
        <v>178</v>
      </c>
      <c r="J64" s="110">
        <v>9.19</v>
      </c>
      <c r="K64" s="113">
        <v>2.7</v>
      </c>
      <c r="L64" s="112">
        <v>23.06</v>
      </c>
    </row>
    <row r="65" spans="1:12" x14ac:dyDescent="0.2">
      <c r="A65" s="115" t="s">
        <v>619</v>
      </c>
      <c r="B65" s="30" t="s">
        <v>54</v>
      </c>
      <c r="C65" s="30" t="s">
        <v>74</v>
      </c>
      <c r="D65" s="31">
        <v>1030</v>
      </c>
      <c r="E65" s="32">
        <v>25500000</v>
      </c>
      <c r="F65" s="30">
        <v>0.97</v>
      </c>
      <c r="G65" s="30">
        <v>7</v>
      </c>
      <c r="H65" s="30" t="s">
        <v>180</v>
      </c>
      <c r="J65" s="110">
        <v>2.56</v>
      </c>
      <c r="K65" s="113">
        <v>0.8</v>
      </c>
      <c r="L65" s="112">
        <v>6.39</v>
      </c>
    </row>
    <row r="66" spans="1:12" x14ac:dyDescent="0.2">
      <c r="A66" s="115" t="s">
        <v>612</v>
      </c>
      <c r="B66" s="30" t="s">
        <v>69</v>
      </c>
      <c r="C66" s="30" t="s">
        <v>58</v>
      </c>
      <c r="D66" s="31">
        <v>1280</v>
      </c>
      <c r="E66" s="32">
        <v>6320000</v>
      </c>
      <c r="F66" s="30">
        <v>0.94</v>
      </c>
      <c r="G66" s="30">
        <v>10</v>
      </c>
      <c r="H66" s="30" t="s">
        <v>182</v>
      </c>
      <c r="J66" s="110">
        <v>3.24</v>
      </c>
      <c r="K66" s="113">
        <v>1.26</v>
      </c>
      <c r="L66" s="112">
        <v>7.08</v>
      </c>
    </row>
    <row r="67" spans="1:12" x14ac:dyDescent="0.2">
      <c r="A67" s="115" t="s">
        <v>624</v>
      </c>
      <c r="B67" s="30" t="s">
        <v>69</v>
      </c>
      <c r="C67" s="30" t="s">
        <v>99</v>
      </c>
      <c r="D67" s="31">
        <v>2570</v>
      </c>
      <c r="E67" s="32">
        <v>7060000</v>
      </c>
      <c r="F67" s="30">
        <v>0.68</v>
      </c>
      <c r="G67" s="30">
        <v>19</v>
      </c>
      <c r="H67" s="30" t="s">
        <v>184</v>
      </c>
      <c r="J67" s="110">
        <v>1.72</v>
      </c>
      <c r="K67" s="113">
        <v>0.52</v>
      </c>
      <c r="L67" s="112">
        <v>4.41</v>
      </c>
    </row>
    <row r="68" spans="1:12" x14ac:dyDescent="0.2">
      <c r="A68" s="29" t="s">
        <v>185</v>
      </c>
      <c r="B68" s="30" t="s">
        <v>57</v>
      </c>
      <c r="C68" s="30" t="s">
        <v>55</v>
      </c>
      <c r="D68" s="31">
        <v>8270</v>
      </c>
      <c r="E68" s="32">
        <v>6850000</v>
      </c>
      <c r="F68" s="30">
        <v>0.83</v>
      </c>
      <c r="G68" s="30">
        <v>18</v>
      </c>
      <c r="H68" s="30" t="s">
        <v>186</v>
      </c>
      <c r="J68" s="110">
        <v>3.79</v>
      </c>
      <c r="K68" s="113">
        <v>1.29</v>
      </c>
      <c r="L68" s="112">
        <v>9</v>
      </c>
    </row>
    <row r="69" spans="1:12" x14ac:dyDescent="0.2">
      <c r="A69" s="29" t="s">
        <v>187</v>
      </c>
      <c r="B69" s="30" t="s">
        <v>69</v>
      </c>
      <c r="C69" s="30" t="s">
        <v>61</v>
      </c>
      <c r="D69" s="31">
        <v>1320</v>
      </c>
      <c r="E69" s="32">
        <v>2110000</v>
      </c>
      <c r="F69" s="30">
        <v>0.93</v>
      </c>
      <c r="G69" s="30">
        <v>13</v>
      </c>
      <c r="H69" s="30" t="s">
        <v>188</v>
      </c>
      <c r="J69" s="110">
        <v>4.0199999999999996</v>
      </c>
      <c r="K69" s="113">
        <v>1.66</v>
      </c>
      <c r="L69" s="112">
        <v>8.4499999999999993</v>
      </c>
    </row>
    <row r="70" spans="1:12" x14ac:dyDescent="0.2">
      <c r="A70" s="29" t="s">
        <v>24</v>
      </c>
      <c r="B70" s="30" t="s">
        <v>54</v>
      </c>
      <c r="C70" s="30" t="s">
        <v>61</v>
      </c>
      <c r="D70" s="31">
        <v>670</v>
      </c>
      <c r="E70" s="32">
        <v>4820000</v>
      </c>
      <c r="F70" s="30">
        <v>0.84</v>
      </c>
      <c r="G70" s="30">
        <v>16</v>
      </c>
      <c r="H70" s="30" t="s">
        <v>189</v>
      </c>
      <c r="J70" s="110">
        <v>2.12</v>
      </c>
      <c r="K70" s="113">
        <v>0.8</v>
      </c>
      <c r="L70" s="112">
        <v>4.62</v>
      </c>
    </row>
    <row r="71" spans="1:12" x14ac:dyDescent="0.2">
      <c r="A71" s="29" t="s">
        <v>190</v>
      </c>
      <c r="B71" s="30" t="s">
        <v>57</v>
      </c>
      <c r="C71" s="30" t="s">
        <v>55</v>
      </c>
      <c r="D71" s="31">
        <v>7240</v>
      </c>
      <c r="E71" s="32">
        <v>6680000</v>
      </c>
      <c r="F71" s="30">
        <v>0.97</v>
      </c>
      <c r="G71" s="30">
        <v>17</v>
      </c>
      <c r="H71" s="30" t="s">
        <v>191</v>
      </c>
      <c r="J71" s="110">
        <v>5.61</v>
      </c>
      <c r="K71" s="113">
        <v>2.33</v>
      </c>
      <c r="L71" s="112">
        <v>11.51</v>
      </c>
    </row>
    <row r="72" spans="1:12" x14ac:dyDescent="0.2">
      <c r="A72" s="115" t="s">
        <v>682</v>
      </c>
      <c r="B72" s="30" t="s">
        <v>57</v>
      </c>
      <c r="C72" s="30" t="s">
        <v>58</v>
      </c>
      <c r="D72" s="31">
        <v>6080</v>
      </c>
      <c r="E72" s="32">
        <v>2080000</v>
      </c>
      <c r="F72" s="30">
        <v>0.91</v>
      </c>
      <c r="G72" s="30">
        <v>14</v>
      </c>
      <c r="H72" s="30" t="s">
        <v>193</v>
      </c>
      <c r="J72" s="110">
        <v>5.61</v>
      </c>
      <c r="K72" s="113">
        <v>2.4500000000000002</v>
      </c>
      <c r="L72" s="112">
        <v>11.35</v>
      </c>
    </row>
    <row r="73" spans="1:12" x14ac:dyDescent="0.2">
      <c r="A73" s="29" t="s">
        <v>25</v>
      </c>
      <c r="B73" s="30" t="s">
        <v>54</v>
      </c>
      <c r="C73" s="30" t="s">
        <v>61</v>
      </c>
      <c r="D73" s="31">
        <v>460</v>
      </c>
      <c r="E73" s="32">
        <v>26300000</v>
      </c>
      <c r="F73" s="30">
        <v>0.75</v>
      </c>
      <c r="G73" s="30">
        <v>17</v>
      </c>
      <c r="H73" s="30" t="s">
        <v>194</v>
      </c>
      <c r="J73" s="110">
        <v>1.02</v>
      </c>
      <c r="K73" s="113">
        <v>0.32</v>
      </c>
      <c r="L73" s="112">
        <v>2.4900000000000002</v>
      </c>
    </row>
    <row r="74" spans="1:12" x14ac:dyDescent="0.2">
      <c r="A74" s="29" t="s">
        <v>26</v>
      </c>
      <c r="B74" s="30" t="s">
        <v>54</v>
      </c>
      <c r="C74" s="30" t="s">
        <v>61</v>
      </c>
      <c r="D74" s="31">
        <v>390</v>
      </c>
      <c r="E74" s="32">
        <v>18100000</v>
      </c>
      <c r="F74" s="30">
        <v>0.92</v>
      </c>
      <c r="G74" s="30">
        <v>9</v>
      </c>
      <c r="H74" s="30" t="s">
        <v>195</v>
      </c>
      <c r="J74" s="110">
        <v>1.87</v>
      </c>
      <c r="K74" s="113">
        <v>0.52</v>
      </c>
      <c r="L74" s="112">
        <v>4.9800000000000004</v>
      </c>
    </row>
    <row r="75" spans="1:12" x14ac:dyDescent="0.2">
      <c r="A75" s="29" t="s">
        <v>196</v>
      </c>
      <c r="B75" s="30" t="s">
        <v>57</v>
      </c>
      <c r="C75" s="30" t="s">
        <v>99</v>
      </c>
      <c r="D75" s="31">
        <v>11240</v>
      </c>
      <c r="E75" s="32">
        <v>31500000</v>
      </c>
      <c r="F75" s="30">
        <v>0.99</v>
      </c>
      <c r="G75" s="30">
        <v>15</v>
      </c>
      <c r="H75" s="30" t="s">
        <v>197</v>
      </c>
      <c r="J75" s="110">
        <v>4.92</v>
      </c>
      <c r="K75" s="113">
        <v>1.7</v>
      </c>
      <c r="L75" s="112">
        <v>11.24</v>
      </c>
    </row>
    <row r="76" spans="1:12" x14ac:dyDescent="0.2">
      <c r="A76" s="29" t="s">
        <v>198</v>
      </c>
      <c r="B76" s="30" t="s">
        <v>57</v>
      </c>
      <c r="C76" s="30" t="s">
        <v>74</v>
      </c>
      <c r="D76" s="31">
        <v>10220</v>
      </c>
      <c r="E76" s="32">
        <v>516000</v>
      </c>
      <c r="F76" s="30">
        <v>0.99</v>
      </c>
      <c r="G76" s="30">
        <v>17</v>
      </c>
      <c r="H76" s="30" t="s">
        <v>199</v>
      </c>
      <c r="J76" s="110">
        <v>11.66</v>
      </c>
      <c r="K76" s="113">
        <v>4.7300000000000004</v>
      </c>
      <c r="L76" s="112">
        <v>25.04</v>
      </c>
    </row>
    <row r="77" spans="1:12" x14ac:dyDescent="0.2">
      <c r="A77" s="29" t="s">
        <v>27</v>
      </c>
      <c r="B77" s="30" t="s">
        <v>54</v>
      </c>
      <c r="C77" s="30" t="s">
        <v>61</v>
      </c>
      <c r="D77" s="31">
        <v>900</v>
      </c>
      <c r="E77" s="32">
        <v>19100000</v>
      </c>
      <c r="F77" s="30">
        <v>0.71</v>
      </c>
      <c r="G77" s="30">
        <v>16</v>
      </c>
      <c r="H77" s="30" t="s">
        <v>200</v>
      </c>
      <c r="J77" s="110">
        <v>1.1299999999999999</v>
      </c>
      <c r="K77" s="113">
        <v>0.36</v>
      </c>
      <c r="L77" s="112">
        <v>2.76</v>
      </c>
    </row>
    <row r="78" spans="1:12" x14ac:dyDescent="0.2">
      <c r="A78" s="29" t="s">
        <v>201</v>
      </c>
      <c r="B78" s="30" t="s">
        <v>57</v>
      </c>
      <c r="C78" s="30" t="s">
        <v>99</v>
      </c>
      <c r="D78" s="31">
        <v>3620</v>
      </c>
      <c r="E78" s="32">
        <v>58400</v>
      </c>
      <c r="F78" s="30">
        <v>0.81</v>
      </c>
      <c r="G78" s="30">
        <v>16</v>
      </c>
      <c r="H78" s="30" t="s">
        <v>202</v>
      </c>
      <c r="J78" s="110">
        <v>8.3699999999999992</v>
      </c>
      <c r="K78" s="113">
        <v>2.5</v>
      </c>
      <c r="L78" s="112">
        <v>21.18</v>
      </c>
    </row>
    <row r="79" spans="1:12" x14ac:dyDescent="0.2">
      <c r="A79" s="29" t="s">
        <v>203</v>
      </c>
      <c r="B79" s="30" t="s">
        <v>69</v>
      </c>
      <c r="C79" s="30" t="s">
        <v>61</v>
      </c>
      <c r="D79" s="31">
        <v>1220</v>
      </c>
      <c r="E79" s="32">
        <v>4400000</v>
      </c>
      <c r="F79" s="30">
        <v>0.81</v>
      </c>
      <c r="G79" s="30">
        <v>10</v>
      </c>
      <c r="H79" s="30" t="s">
        <v>204</v>
      </c>
      <c r="J79" s="110">
        <v>2.2999999999999998</v>
      </c>
      <c r="K79" s="113">
        <v>0.79</v>
      </c>
      <c r="L79" s="112">
        <v>5.37</v>
      </c>
    </row>
    <row r="80" spans="1:12" x14ac:dyDescent="0.2">
      <c r="A80" s="29" t="s">
        <v>205</v>
      </c>
      <c r="B80" s="30" t="s">
        <v>57</v>
      </c>
      <c r="C80" s="30" t="s">
        <v>61</v>
      </c>
      <c r="D80" s="31">
        <v>11240</v>
      </c>
      <c r="E80" s="32">
        <v>1270000</v>
      </c>
      <c r="F80" s="30">
        <v>0.97</v>
      </c>
      <c r="G80" s="30">
        <v>10</v>
      </c>
      <c r="H80" s="30" t="s">
        <v>206</v>
      </c>
      <c r="J80" s="110">
        <v>9.06</v>
      </c>
      <c r="K80" s="113">
        <v>3.67</v>
      </c>
      <c r="L80" s="112">
        <v>19.78</v>
      </c>
    </row>
    <row r="81" spans="1:12" x14ac:dyDescent="0.2">
      <c r="A81" s="29" t="s">
        <v>207</v>
      </c>
      <c r="B81" s="30" t="s">
        <v>57</v>
      </c>
      <c r="C81" s="30" t="s">
        <v>66</v>
      </c>
      <c r="D81" s="31">
        <v>9700</v>
      </c>
      <c r="E81" s="32">
        <v>126000000</v>
      </c>
      <c r="F81" s="30">
        <v>0.88</v>
      </c>
      <c r="G81" s="30">
        <v>14</v>
      </c>
      <c r="H81" s="30" t="s">
        <v>208</v>
      </c>
      <c r="J81" s="110">
        <v>2.52</v>
      </c>
      <c r="K81" s="113">
        <v>0.72</v>
      </c>
      <c r="L81" s="112">
        <v>6.53</v>
      </c>
    </row>
    <row r="82" spans="1:12" x14ac:dyDescent="0.2">
      <c r="A82" s="115" t="s">
        <v>653</v>
      </c>
      <c r="B82" s="30" t="s">
        <v>69</v>
      </c>
      <c r="C82" s="30" t="s">
        <v>99</v>
      </c>
      <c r="D82" s="31">
        <v>3060</v>
      </c>
      <c r="E82" s="32">
        <v>113000</v>
      </c>
      <c r="F82" s="30">
        <v>0.75</v>
      </c>
      <c r="G82" s="30">
        <v>19</v>
      </c>
      <c r="H82" s="30" t="s">
        <v>210</v>
      </c>
      <c r="J82" s="110">
        <v>5.66</v>
      </c>
      <c r="K82" s="113">
        <v>1.71</v>
      </c>
      <c r="L82" s="112">
        <v>14.12</v>
      </c>
    </row>
    <row r="83" spans="1:12" x14ac:dyDescent="0.2">
      <c r="A83" s="115" t="s">
        <v>663</v>
      </c>
      <c r="B83" s="30" t="s">
        <v>69</v>
      </c>
      <c r="C83" s="30" t="s">
        <v>58</v>
      </c>
      <c r="D83" s="31">
        <v>3190</v>
      </c>
      <c r="E83" s="32">
        <v>3550000</v>
      </c>
      <c r="F83" s="30">
        <v>0.93</v>
      </c>
      <c r="G83" s="30">
        <v>20</v>
      </c>
      <c r="H83" s="30" t="s">
        <v>212</v>
      </c>
      <c r="J83" s="110">
        <v>4.53</v>
      </c>
      <c r="K83" s="113">
        <v>1.98</v>
      </c>
      <c r="L83" s="112">
        <v>9.01</v>
      </c>
    </row>
    <row r="84" spans="1:12" x14ac:dyDescent="0.2">
      <c r="A84" s="29" t="s">
        <v>213</v>
      </c>
      <c r="B84" s="30" t="s">
        <v>69</v>
      </c>
      <c r="C84" s="30" t="s">
        <v>99</v>
      </c>
      <c r="D84" s="31">
        <v>4100</v>
      </c>
      <c r="E84" s="32">
        <v>3170000</v>
      </c>
      <c r="F84" s="30">
        <v>0.99</v>
      </c>
      <c r="G84" s="30">
        <v>19</v>
      </c>
      <c r="H84" s="30" t="s">
        <v>214</v>
      </c>
      <c r="J84" s="110">
        <v>6.03</v>
      </c>
      <c r="K84" s="113">
        <v>2.67</v>
      </c>
      <c r="L84" s="112">
        <v>11.87</v>
      </c>
    </row>
    <row r="85" spans="1:12" x14ac:dyDescent="0.2">
      <c r="A85" s="29" t="s">
        <v>215</v>
      </c>
      <c r="B85" s="30" t="s">
        <v>57</v>
      </c>
      <c r="C85" s="30" t="s">
        <v>58</v>
      </c>
      <c r="D85" s="31">
        <v>8760</v>
      </c>
      <c r="E85" s="32">
        <v>622000</v>
      </c>
      <c r="F85" s="30">
        <v>0.87</v>
      </c>
      <c r="G85" s="30">
        <v>9</v>
      </c>
      <c r="H85" s="30" t="s">
        <v>216</v>
      </c>
      <c r="J85" s="110">
        <v>7.34</v>
      </c>
      <c r="K85" s="113">
        <v>2.5099999999999998</v>
      </c>
      <c r="L85" s="112">
        <v>17.559999999999999</v>
      </c>
    </row>
    <row r="86" spans="1:12" x14ac:dyDescent="0.2">
      <c r="A86" s="29" t="s">
        <v>217</v>
      </c>
      <c r="B86" s="30" t="s">
        <v>69</v>
      </c>
      <c r="C86" s="30" t="s">
        <v>55</v>
      </c>
      <c r="D86" s="31">
        <v>3240</v>
      </c>
      <c r="E86" s="32">
        <v>36000000</v>
      </c>
      <c r="F86" s="30">
        <v>0.99</v>
      </c>
      <c r="G86" s="30">
        <v>16</v>
      </c>
      <c r="H86" s="30" t="s">
        <v>218</v>
      </c>
      <c r="J86" s="110">
        <v>3.35</v>
      </c>
      <c r="K86" s="113">
        <v>1.32</v>
      </c>
      <c r="L86" s="112">
        <v>7.03</v>
      </c>
    </row>
    <row r="87" spans="1:12" x14ac:dyDescent="0.2">
      <c r="A87" s="29" t="s">
        <v>28</v>
      </c>
      <c r="B87" s="30" t="s">
        <v>54</v>
      </c>
      <c r="C87" s="30" t="s">
        <v>61</v>
      </c>
      <c r="D87" s="31">
        <v>490</v>
      </c>
      <c r="E87" s="32">
        <v>29500000</v>
      </c>
      <c r="F87" s="30">
        <v>0.8</v>
      </c>
      <c r="G87" s="30">
        <v>15</v>
      </c>
      <c r="H87" s="30" t="s">
        <v>219</v>
      </c>
      <c r="J87" s="110">
        <v>1.17</v>
      </c>
      <c r="K87" s="113">
        <v>0.39</v>
      </c>
      <c r="L87" s="112">
        <v>2.78</v>
      </c>
    </row>
    <row r="88" spans="1:12" x14ac:dyDescent="0.2">
      <c r="A88" s="29" t="s">
        <v>220</v>
      </c>
      <c r="B88" s="30" t="s">
        <v>69</v>
      </c>
      <c r="C88" s="30" t="s">
        <v>74</v>
      </c>
      <c r="D88" s="31">
        <v>1330</v>
      </c>
      <c r="E88" s="32">
        <v>53700000</v>
      </c>
      <c r="F88" s="30">
        <v>0.91</v>
      </c>
      <c r="G88" s="30">
        <v>9</v>
      </c>
      <c r="H88" s="30" t="s">
        <v>221</v>
      </c>
      <c r="J88" s="110">
        <v>1.85</v>
      </c>
      <c r="K88" s="113">
        <v>0.68</v>
      </c>
      <c r="L88" s="112">
        <v>4.1900000000000004</v>
      </c>
    </row>
    <row r="89" spans="1:12" x14ac:dyDescent="0.2">
      <c r="A89" s="29" t="s">
        <v>222</v>
      </c>
      <c r="B89" s="30" t="s">
        <v>57</v>
      </c>
      <c r="C89" s="30" t="s">
        <v>61</v>
      </c>
      <c r="D89" s="31">
        <v>5930</v>
      </c>
      <c r="E89" s="32">
        <v>2450000</v>
      </c>
      <c r="F89" s="30">
        <v>0.89</v>
      </c>
      <c r="G89" s="30">
        <v>18</v>
      </c>
      <c r="H89" s="30" t="s">
        <v>223</v>
      </c>
      <c r="J89" s="110">
        <v>5.12</v>
      </c>
      <c r="K89" s="113">
        <v>2.12</v>
      </c>
      <c r="L89" s="112">
        <v>10.76</v>
      </c>
    </row>
    <row r="90" spans="1:12" x14ac:dyDescent="0.2">
      <c r="A90" s="29" t="s">
        <v>224</v>
      </c>
      <c r="B90" s="30" t="s">
        <v>54</v>
      </c>
      <c r="C90" s="30" t="s">
        <v>74</v>
      </c>
      <c r="D90" s="31">
        <v>1030</v>
      </c>
      <c r="E90" s="32">
        <v>28100000</v>
      </c>
      <c r="F90" s="30">
        <v>0.91</v>
      </c>
      <c r="G90" s="30">
        <v>13</v>
      </c>
      <c r="H90" s="30" t="s">
        <v>225</v>
      </c>
      <c r="J90" s="110">
        <v>2</v>
      </c>
      <c r="K90" s="113">
        <v>0.79</v>
      </c>
      <c r="L90" s="112">
        <v>4.3</v>
      </c>
    </row>
    <row r="91" spans="1:12" x14ac:dyDescent="0.2">
      <c r="A91" s="29" t="s">
        <v>226</v>
      </c>
      <c r="B91" s="30" t="s">
        <v>69</v>
      </c>
      <c r="C91" s="30" t="s">
        <v>66</v>
      </c>
      <c r="D91" s="31">
        <v>2030</v>
      </c>
      <c r="E91" s="32">
        <v>6470000</v>
      </c>
      <c r="F91" s="30">
        <v>0.98</v>
      </c>
      <c r="G91" s="30">
        <v>8</v>
      </c>
      <c r="H91" s="30" t="s">
        <v>227</v>
      </c>
      <c r="J91" s="110">
        <v>4.16</v>
      </c>
      <c r="K91" s="113">
        <v>1.56</v>
      </c>
      <c r="L91" s="112">
        <v>9.3800000000000008</v>
      </c>
    </row>
    <row r="92" spans="1:12" x14ac:dyDescent="0.2">
      <c r="A92" s="29" t="s">
        <v>29</v>
      </c>
      <c r="B92" s="30" t="s">
        <v>54</v>
      </c>
      <c r="C92" s="30" t="s">
        <v>61</v>
      </c>
      <c r="D92" s="31">
        <v>410</v>
      </c>
      <c r="E92" s="32">
        <v>22400000</v>
      </c>
      <c r="F92" s="30">
        <v>0.79</v>
      </c>
      <c r="G92" s="30">
        <v>16</v>
      </c>
      <c r="H92" s="30" t="s">
        <v>228</v>
      </c>
      <c r="J92" s="110">
        <v>1.1599999999999999</v>
      </c>
      <c r="K92" s="113">
        <v>0.37</v>
      </c>
      <c r="L92" s="112">
        <v>2.77</v>
      </c>
    </row>
    <row r="93" spans="1:12" x14ac:dyDescent="0.2">
      <c r="A93" s="29" t="s">
        <v>229</v>
      </c>
      <c r="B93" s="30" t="s">
        <v>69</v>
      </c>
      <c r="C93" s="30" t="s">
        <v>61</v>
      </c>
      <c r="D93" s="31">
        <v>2030</v>
      </c>
      <c r="E93" s="32">
        <v>196000000</v>
      </c>
      <c r="F93" s="30">
        <v>0.56999999999999995</v>
      </c>
      <c r="G93" s="30">
        <v>18</v>
      </c>
      <c r="H93" s="30" t="s">
        <v>230</v>
      </c>
      <c r="J93" s="110">
        <v>0.62</v>
      </c>
      <c r="K93" s="113">
        <v>0.11</v>
      </c>
      <c r="L93" s="112">
        <v>2.0499999999999998</v>
      </c>
    </row>
    <row r="94" spans="1:12" x14ac:dyDescent="0.2">
      <c r="A94" s="29" t="s">
        <v>231</v>
      </c>
      <c r="B94" s="30" t="s">
        <v>69</v>
      </c>
      <c r="C94" s="30" t="s">
        <v>55</v>
      </c>
      <c r="D94" s="31">
        <v>1470</v>
      </c>
      <c r="E94" s="32">
        <v>212000000</v>
      </c>
      <c r="F94" s="30">
        <v>0.75</v>
      </c>
      <c r="G94" s="30">
        <v>16</v>
      </c>
      <c r="H94" s="30" t="s">
        <v>232</v>
      </c>
      <c r="J94" s="110">
        <v>0.9</v>
      </c>
      <c r="K94" s="113">
        <v>0.24</v>
      </c>
      <c r="L94" s="112">
        <v>2.41</v>
      </c>
    </row>
    <row r="95" spans="1:12" x14ac:dyDescent="0.2">
      <c r="A95" s="29" t="s">
        <v>233</v>
      </c>
      <c r="B95" s="30" t="s">
        <v>57</v>
      </c>
      <c r="C95" s="30" t="s">
        <v>99</v>
      </c>
      <c r="D95" s="31">
        <v>17320</v>
      </c>
      <c r="E95" s="32">
        <v>17900</v>
      </c>
      <c r="F95" s="30">
        <v>0.95</v>
      </c>
      <c r="G95" s="30">
        <v>14</v>
      </c>
      <c r="H95" s="30" t="s">
        <v>234</v>
      </c>
      <c r="J95" s="110">
        <v>27.17</v>
      </c>
      <c r="K95" s="113">
        <v>7.1</v>
      </c>
      <c r="L95" s="112">
        <v>75.69</v>
      </c>
    </row>
    <row r="96" spans="1:12" x14ac:dyDescent="0.2">
      <c r="A96" s="29" t="s">
        <v>235</v>
      </c>
      <c r="B96" s="30" t="s">
        <v>57</v>
      </c>
      <c r="C96" s="30" t="s">
        <v>66</v>
      </c>
      <c r="D96" s="31">
        <v>15580</v>
      </c>
      <c r="E96" s="32">
        <v>4180000</v>
      </c>
      <c r="F96" s="30">
        <v>0.88</v>
      </c>
      <c r="G96" s="30">
        <v>17</v>
      </c>
      <c r="H96" s="30" t="s">
        <v>236</v>
      </c>
      <c r="J96" s="110">
        <v>5.94</v>
      </c>
      <c r="K96" s="113">
        <v>1.96</v>
      </c>
      <c r="L96" s="112">
        <v>14.51</v>
      </c>
    </row>
    <row r="97" spans="1:12" x14ac:dyDescent="0.2">
      <c r="A97" s="29" t="s">
        <v>237</v>
      </c>
      <c r="B97" s="30" t="s">
        <v>69</v>
      </c>
      <c r="C97" s="30" t="s">
        <v>99</v>
      </c>
      <c r="D97" s="31">
        <v>2720</v>
      </c>
      <c r="E97" s="32">
        <v>8610000</v>
      </c>
      <c r="F97" s="30">
        <v>0.61</v>
      </c>
      <c r="G97" s="30">
        <v>13</v>
      </c>
      <c r="H97" s="30" t="s">
        <v>238</v>
      </c>
      <c r="J97" s="110">
        <v>1.36</v>
      </c>
      <c r="K97" s="113">
        <v>0.35</v>
      </c>
      <c r="L97" s="112">
        <v>3.78</v>
      </c>
    </row>
    <row r="98" spans="1:12" x14ac:dyDescent="0.2">
      <c r="A98" s="29" t="s">
        <v>239</v>
      </c>
      <c r="B98" s="30" t="s">
        <v>57</v>
      </c>
      <c r="C98" s="30" t="s">
        <v>66</v>
      </c>
      <c r="D98" s="31">
        <v>5870</v>
      </c>
      <c r="E98" s="32">
        <v>6960000</v>
      </c>
      <c r="F98" s="30">
        <v>0.88</v>
      </c>
      <c r="G98" s="30">
        <v>17</v>
      </c>
      <c r="H98" s="30" t="s">
        <v>240</v>
      </c>
      <c r="J98" s="110">
        <v>3.94</v>
      </c>
      <c r="K98" s="113">
        <v>1.56</v>
      </c>
      <c r="L98" s="112">
        <v>8.4499999999999993</v>
      </c>
    </row>
    <row r="99" spans="1:12" x14ac:dyDescent="0.2">
      <c r="A99" s="29" t="s">
        <v>241</v>
      </c>
      <c r="B99" s="30" t="s">
        <v>57</v>
      </c>
      <c r="C99" s="30" t="s">
        <v>66</v>
      </c>
      <c r="D99" s="31">
        <v>6950</v>
      </c>
      <c r="E99" s="32">
        <v>32000000</v>
      </c>
      <c r="F99" s="30">
        <v>0.84</v>
      </c>
      <c r="G99" s="30">
        <v>16</v>
      </c>
      <c r="H99" s="30" t="s">
        <v>242</v>
      </c>
      <c r="J99" s="110">
        <v>2.67</v>
      </c>
      <c r="K99" s="113">
        <v>0.87</v>
      </c>
      <c r="L99" s="112">
        <v>6.43</v>
      </c>
    </row>
    <row r="100" spans="1:12" x14ac:dyDescent="0.2">
      <c r="A100" s="29" t="s">
        <v>243</v>
      </c>
      <c r="B100" s="30" t="s">
        <v>69</v>
      </c>
      <c r="C100" s="30" t="s">
        <v>99</v>
      </c>
      <c r="D100" s="31">
        <v>3100</v>
      </c>
      <c r="E100" s="32">
        <v>107000000</v>
      </c>
      <c r="F100" s="30">
        <v>0.65</v>
      </c>
      <c r="G100" s="30">
        <v>16</v>
      </c>
      <c r="H100" s="30" t="s">
        <v>244</v>
      </c>
      <c r="J100" s="110">
        <v>0.96</v>
      </c>
      <c r="K100" s="113">
        <v>0.22</v>
      </c>
      <c r="L100" s="112">
        <v>2.86</v>
      </c>
    </row>
    <row r="101" spans="1:12" x14ac:dyDescent="0.2">
      <c r="A101" s="29" t="s">
        <v>245</v>
      </c>
      <c r="B101" s="30" t="s">
        <v>57</v>
      </c>
      <c r="C101" s="30" t="s">
        <v>58</v>
      </c>
      <c r="D101" s="31">
        <v>12300</v>
      </c>
      <c r="E101" s="32">
        <v>19500000</v>
      </c>
      <c r="F101" s="30">
        <v>0.86</v>
      </c>
      <c r="G101" s="30">
        <v>17</v>
      </c>
      <c r="H101" s="30" t="s">
        <v>246</v>
      </c>
      <c r="J101" s="110">
        <v>3.78</v>
      </c>
      <c r="K101" s="113">
        <v>1.1299999999999999</v>
      </c>
      <c r="L101" s="112">
        <v>9.5</v>
      </c>
    </row>
    <row r="102" spans="1:12" x14ac:dyDescent="0.2">
      <c r="A102" s="29" t="s">
        <v>247</v>
      </c>
      <c r="B102" s="30" t="s">
        <v>57</v>
      </c>
      <c r="C102" s="30" t="s">
        <v>58</v>
      </c>
      <c r="D102" s="31">
        <v>11290</v>
      </c>
      <c r="E102" s="32">
        <v>144000000</v>
      </c>
      <c r="F102" s="30">
        <v>0.97</v>
      </c>
      <c r="G102" s="30">
        <v>17</v>
      </c>
      <c r="H102" s="30" t="s">
        <v>248</v>
      </c>
      <c r="J102" s="110">
        <v>3.52</v>
      </c>
      <c r="K102" s="113">
        <v>0.9</v>
      </c>
      <c r="L102" s="112">
        <v>9.34</v>
      </c>
    </row>
    <row r="103" spans="1:12" x14ac:dyDescent="0.2">
      <c r="A103" s="29" t="s">
        <v>30</v>
      </c>
      <c r="B103" s="30" t="s">
        <v>54</v>
      </c>
      <c r="C103" s="30" t="s">
        <v>61</v>
      </c>
      <c r="D103" s="31">
        <v>770</v>
      </c>
      <c r="E103" s="32">
        <v>12300000</v>
      </c>
      <c r="F103" s="30">
        <v>0.97</v>
      </c>
      <c r="G103" s="30">
        <v>19</v>
      </c>
      <c r="H103" s="30" t="s">
        <v>249</v>
      </c>
      <c r="J103" s="110">
        <v>2.75</v>
      </c>
      <c r="K103" s="113">
        <v>1.07</v>
      </c>
      <c r="L103" s="112">
        <v>5.94</v>
      </c>
    </row>
    <row r="104" spans="1:12" x14ac:dyDescent="0.2">
      <c r="A104" s="29" t="s">
        <v>250</v>
      </c>
      <c r="B104" s="30" t="s">
        <v>69</v>
      </c>
      <c r="C104" s="30" t="s">
        <v>99</v>
      </c>
      <c r="D104" s="31">
        <v>4390</v>
      </c>
      <c r="E104" s="32">
        <v>196000</v>
      </c>
      <c r="F104" s="30">
        <v>0.34</v>
      </c>
      <c r="G104" s="30">
        <v>18</v>
      </c>
      <c r="H104" s="30" t="s">
        <v>251</v>
      </c>
      <c r="J104" s="110">
        <v>1.95</v>
      </c>
      <c r="K104" s="113">
        <v>0.19</v>
      </c>
      <c r="L104" s="112">
        <v>8.07</v>
      </c>
    </row>
    <row r="105" spans="1:12" x14ac:dyDescent="0.2">
      <c r="A105" s="115" t="s">
        <v>593</v>
      </c>
      <c r="B105" s="30" t="s">
        <v>69</v>
      </c>
      <c r="C105" s="30" t="s">
        <v>61</v>
      </c>
      <c r="D105" s="31">
        <v>2000</v>
      </c>
      <c r="E105" s="32">
        <v>211000</v>
      </c>
      <c r="F105" s="30">
        <v>0.95</v>
      </c>
      <c r="G105" s="30">
        <v>18</v>
      </c>
      <c r="H105" s="30" t="s">
        <v>253</v>
      </c>
      <c r="J105" s="110">
        <v>8.1300000000000008</v>
      </c>
      <c r="K105" s="113">
        <v>3.17</v>
      </c>
      <c r="L105" s="112">
        <v>17.510000000000002</v>
      </c>
    </row>
    <row r="106" spans="1:12" x14ac:dyDescent="0.2">
      <c r="A106" s="29" t="s">
        <v>254</v>
      </c>
      <c r="B106" s="30" t="s">
        <v>54</v>
      </c>
      <c r="C106" s="30" t="s">
        <v>61</v>
      </c>
      <c r="D106" s="31">
        <v>1520</v>
      </c>
      <c r="E106" s="32">
        <v>15900000</v>
      </c>
      <c r="F106" s="30">
        <v>0.81</v>
      </c>
      <c r="G106" s="30">
        <v>23</v>
      </c>
      <c r="H106" s="30" t="s">
        <v>255</v>
      </c>
      <c r="J106" s="110">
        <v>1.88</v>
      </c>
      <c r="K106" s="113">
        <v>0.65</v>
      </c>
      <c r="L106" s="112">
        <v>4.3600000000000003</v>
      </c>
    </row>
    <row r="107" spans="1:12" x14ac:dyDescent="0.2">
      <c r="A107" s="29" t="s">
        <v>256</v>
      </c>
      <c r="B107" s="30" t="s">
        <v>57</v>
      </c>
      <c r="C107" s="30" t="s">
        <v>58</v>
      </c>
      <c r="D107" s="31">
        <v>7230</v>
      </c>
      <c r="E107" s="32">
        <v>6980000</v>
      </c>
      <c r="F107" s="30">
        <v>0.96</v>
      </c>
      <c r="G107" s="30">
        <v>8</v>
      </c>
      <c r="H107" s="30" t="s">
        <v>257</v>
      </c>
      <c r="J107" s="110">
        <v>5.28</v>
      </c>
      <c r="K107" s="113">
        <v>2.13</v>
      </c>
      <c r="L107" s="112">
        <v>11.21</v>
      </c>
    </row>
    <row r="108" spans="1:12" x14ac:dyDescent="0.2">
      <c r="A108" s="29" t="s">
        <v>258</v>
      </c>
      <c r="B108" s="30" t="s">
        <v>54</v>
      </c>
      <c r="C108" s="30" t="s">
        <v>61</v>
      </c>
      <c r="D108" s="31">
        <v>520</v>
      </c>
      <c r="E108" s="32">
        <v>7650000</v>
      </c>
      <c r="F108" s="30">
        <v>0.9</v>
      </c>
      <c r="G108" s="30">
        <v>20</v>
      </c>
      <c r="H108" s="30" t="s">
        <v>259</v>
      </c>
      <c r="J108" s="110">
        <v>2.21</v>
      </c>
      <c r="K108" s="113">
        <v>0.81</v>
      </c>
      <c r="L108" s="112">
        <v>4.87</v>
      </c>
    </row>
    <row r="109" spans="1:12" x14ac:dyDescent="0.2">
      <c r="A109" s="29" t="s">
        <v>260</v>
      </c>
      <c r="B109" s="30" t="s">
        <v>69</v>
      </c>
      <c r="C109" s="30" t="s">
        <v>99</v>
      </c>
      <c r="D109" s="31">
        <v>2160</v>
      </c>
      <c r="E109" s="32">
        <v>653000</v>
      </c>
      <c r="F109" s="30">
        <v>0.85</v>
      </c>
      <c r="G109" s="30">
        <v>12</v>
      </c>
      <c r="H109" s="30" t="s">
        <v>261</v>
      </c>
      <c r="J109" s="110">
        <v>4.6399999999999997</v>
      </c>
      <c r="K109" s="113">
        <v>1.71</v>
      </c>
      <c r="L109" s="112">
        <v>10.34</v>
      </c>
    </row>
    <row r="110" spans="1:12" x14ac:dyDescent="0.2">
      <c r="A110" s="29" t="s">
        <v>31</v>
      </c>
      <c r="B110" s="30" t="s">
        <v>54</v>
      </c>
      <c r="C110" s="30" t="s">
        <v>55</v>
      </c>
      <c r="D110" s="31">
        <v>500</v>
      </c>
      <c r="E110" s="32">
        <v>15000000</v>
      </c>
      <c r="F110" s="30">
        <v>0.42</v>
      </c>
      <c r="G110" s="30">
        <v>10</v>
      </c>
      <c r="H110" s="30" t="s">
        <v>262</v>
      </c>
      <c r="J110" s="110">
        <v>0.48</v>
      </c>
      <c r="K110" s="113">
        <v>7.0000000000000007E-2</v>
      </c>
      <c r="L110" s="112">
        <v>1.72</v>
      </c>
    </row>
    <row r="111" spans="1:12" x14ac:dyDescent="0.2">
      <c r="A111" s="29" t="s">
        <v>263</v>
      </c>
      <c r="B111" s="30" t="s">
        <v>57</v>
      </c>
      <c r="C111" s="30" t="s">
        <v>61</v>
      </c>
      <c r="D111" s="31">
        <v>6340</v>
      </c>
      <c r="E111" s="32">
        <v>57800000</v>
      </c>
      <c r="F111" s="30">
        <v>0.74</v>
      </c>
      <c r="G111" s="30">
        <v>18</v>
      </c>
      <c r="H111" s="30" t="s">
        <v>264</v>
      </c>
      <c r="J111" s="110">
        <v>1.75</v>
      </c>
      <c r="K111" s="113">
        <v>0.44</v>
      </c>
      <c r="L111" s="112">
        <v>4.91</v>
      </c>
    </row>
    <row r="112" spans="1:12" x14ac:dyDescent="0.2">
      <c r="A112" s="29" t="s">
        <v>32</v>
      </c>
      <c r="B112" s="30" t="s">
        <v>54</v>
      </c>
      <c r="C112" s="30" t="s">
        <v>61</v>
      </c>
      <c r="D112" s="31">
        <v>780</v>
      </c>
      <c r="E112" s="32">
        <v>11000000</v>
      </c>
      <c r="F112" s="30">
        <v>0.49</v>
      </c>
      <c r="G112" s="30">
        <v>15</v>
      </c>
      <c r="H112" s="30" t="s">
        <v>265</v>
      </c>
      <c r="J112" s="110">
        <v>0.67</v>
      </c>
      <c r="K112" s="113">
        <v>0.13</v>
      </c>
      <c r="L112" s="112">
        <v>2.13</v>
      </c>
    </row>
    <row r="113" spans="1:12" x14ac:dyDescent="0.2">
      <c r="A113" s="29" t="s">
        <v>266</v>
      </c>
      <c r="B113" s="30" t="s">
        <v>69</v>
      </c>
      <c r="C113" s="30" t="s">
        <v>74</v>
      </c>
      <c r="D113" s="31">
        <v>4100</v>
      </c>
      <c r="E113" s="32">
        <v>21700000</v>
      </c>
      <c r="F113" s="30">
        <v>0.99</v>
      </c>
      <c r="G113" s="30">
        <v>20</v>
      </c>
      <c r="H113" s="30" t="s">
        <v>267</v>
      </c>
      <c r="J113" s="110">
        <v>4.0599999999999996</v>
      </c>
      <c r="K113" s="113">
        <v>1.52</v>
      </c>
      <c r="L113" s="112">
        <v>8.8800000000000008</v>
      </c>
    </row>
    <row r="114" spans="1:12" x14ac:dyDescent="0.2">
      <c r="A114" s="115" t="s">
        <v>636</v>
      </c>
      <c r="B114" s="30" t="s">
        <v>57</v>
      </c>
      <c r="C114" s="30" t="s">
        <v>66</v>
      </c>
      <c r="D114" s="31">
        <v>10320</v>
      </c>
      <c r="E114" s="32">
        <v>182000</v>
      </c>
      <c r="F114" s="30">
        <v>0.95</v>
      </c>
      <c r="G114" s="30">
        <v>21</v>
      </c>
      <c r="H114" s="30" t="s">
        <v>269</v>
      </c>
      <c r="J114" s="110">
        <v>13.25</v>
      </c>
      <c r="K114" s="113">
        <v>4.8499999999999996</v>
      </c>
      <c r="L114" s="112">
        <v>30.47</v>
      </c>
    </row>
    <row r="115" spans="1:12" x14ac:dyDescent="0.2">
      <c r="A115" s="115" t="s">
        <v>637</v>
      </c>
      <c r="B115" s="30" t="s">
        <v>57</v>
      </c>
      <c r="C115" s="30" t="s">
        <v>66</v>
      </c>
      <c r="D115" s="31">
        <v>7380</v>
      </c>
      <c r="E115" s="32">
        <v>110000</v>
      </c>
      <c r="F115" s="30">
        <v>0.97</v>
      </c>
      <c r="G115" s="30">
        <v>24</v>
      </c>
      <c r="H115" s="30" t="s">
        <v>271</v>
      </c>
      <c r="J115" s="110">
        <v>14.52</v>
      </c>
      <c r="K115" s="113">
        <v>5.36</v>
      </c>
      <c r="L115" s="112">
        <v>33.03</v>
      </c>
    </row>
    <row r="116" spans="1:12" x14ac:dyDescent="0.2">
      <c r="A116" s="29" t="s">
        <v>33</v>
      </c>
      <c r="B116" s="30" t="s">
        <v>69</v>
      </c>
      <c r="C116" s="30" t="s">
        <v>55</v>
      </c>
      <c r="D116" s="31">
        <v>980</v>
      </c>
      <c r="E116" s="32">
        <v>41800000</v>
      </c>
      <c r="F116" s="30">
        <v>0.93</v>
      </c>
      <c r="G116" s="30">
        <v>19</v>
      </c>
      <c r="H116" s="30" t="s">
        <v>272</v>
      </c>
      <c r="J116" s="110">
        <v>1.98</v>
      </c>
      <c r="K116" s="113">
        <v>0.72</v>
      </c>
      <c r="L116" s="112">
        <v>4.42</v>
      </c>
    </row>
    <row r="117" spans="1:12" x14ac:dyDescent="0.2">
      <c r="A117" s="29" t="s">
        <v>273</v>
      </c>
      <c r="B117" s="30" t="s">
        <v>57</v>
      </c>
      <c r="C117" s="30" t="s">
        <v>66</v>
      </c>
      <c r="D117" s="31">
        <v>5950</v>
      </c>
      <c r="E117" s="32">
        <v>576000</v>
      </c>
      <c r="F117" s="30">
        <v>0.95</v>
      </c>
      <c r="G117" s="30">
        <v>18</v>
      </c>
      <c r="H117" s="30" t="s">
        <v>274</v>
      </c>
      <c r="J117" s="110">
        <v>8.56</v>
      </c>
      <c r="K117" s="113">
        <v>3.65</v>
      </c>
      <c r="L117" s="112">
        <v>17.66</v>
      </c>
    </row>
    <row r="118" spans="1:12" x14ac:dyDescent="0.2">
      <c r="A118" s="29" t="s">
        <v>275</v>
      </c>
      <c r="B118" s="30" t="s">
        <v>69</v>
      </c>
      <c r="C118" s="30" t="s">
        <v>61</v>
      </c>
      <c r="D118" s="31">
        <v>4140</v>
      </c>
      <c r="E118" s="32">
        <v>1140000</v>
      </c>
      <c r="F118" s="30">
        <v>0.9</v>
      </c>
      <c r="G118" s="30">
        <v>20</v>
      </c>
      <c r="H118" s="30" t="s">
        <v>276</v>
      </c>
      <c r="J118" s="110">
        <v>5.68</v>
      </c>
      <c r="K118" s="113">
        <v>2.44</v>
      </c>
      <c r="L118" s="112">
        <v>11.58</v>
      </c>
    </row>
    <row r="119" spans="1:12" ht="25.5" x14ac:dyDescent="0.2">
      <c r="A119" s="29" t="s">
        <v>277</v>
      </c>
      <c r="B119" s="30" t="s">
        <v>69</v>
      </c>
      <c r="C119" s="30" t="s">
        <v>55</v>
      </c>
      <c r="D119" s="31">
        <v>1860</v>
      </c>
      <c r="E119" s="32">
        <v>16900000</v>
      </c>
      <c r="F119" s="30">
        <v>0.47</v>
      </c>
      <c r="G119" s="30">
        <v>18</v>
      </c>
      <c r="H119" s="30" t="s">
        <v>278</v>
      </c>
      <c r="J119" s="110">
        <v>0.75</v>
      </c>
      <c r="K119" s="113">
        <v>0.13</v>
      </c>
      <c r="L119" s="112">
        <v>2.5299999999999998</v>
      </c>
    </row>
    <row r="120" spans="1:12" x14ac:dyDescent="0.2">
      <c r="A120" s="29" t="s">
        <v>34</v>
      </c>
      <c r="B120" s="30" t="s">
        <v>69</v>
      </c>
      <c r="C120" s="30" t="s">
        <v>58</v>
      </c>
      <c r="D120" s="31">
        <v>830</v>
      </c>
      <c r="E120" s="32">
        <v>9100000</v>
      </c>
      <c r="F120" s="30">
        <v>0.96</v>
      </c>
      <c r="G120" s="30">
        <v>20</v>
      </c>
      <c r="H120" s="30" t="s">
        <v>279</v>
      </c>
      <c r="J120" s="110">
        <v>2.89</v>
      </c>
      <c r="K120" s="113">
        <v>1.1399999999999999</v>
      </c>
      <c r="L120" s="112">
        <v>6.16</v>
      </c>
    </row>
    <row r="121" spans="1:12" ht="25.5" x14ac:dyDescent="0.2">
      <c r="A121" s="29" t="s">
        <v>591</v>
      </c>
      <c r="B121" s="30" t="s">
        <v>54</v>
      </c>
      <c r="C121" s="30" t="s">
        <v>61</v>
      </c>
      <c r="D121" s="31">
        <v>1050</v>
      </c>
      <c r="E121" s="32">
        <v>56300000</v>
      </c>
      <c r="F121" s="30">
        <v>0.98</v>
      </c>
      <c r="G121" s="30">
        <v>18</v>
      </c>
      <c r="H121" s="30" t="s">
        <v>281</v>
      </c>
      <c r="J121" s="110">
        <v>2.23</v>
      </c>
      <c r="K121" s="113">
        <v>0.8</v>
      </c>
      <c r="L121" s="112">
        <v>5.07</v>
      </c>
    </row>
    <row r="122" spans="1:12" x14ac:dyDescent="0.2">
      <c r="A122" s="29" t="s">
        <v>282</v>
      </c>
      <c r="B122" s="30" t="s">
        <v>57</v>
      </c>
      <c r="C122" s="30" t="s">
        <v>74</v>
      </c>
      <c r="D122" s="31">
        <v>7270</v>
      </c>
      <c r="E122" s="32">
        <v>69400000</v>
      </c>
      <c r="F122" s="30">
        <v>0.97</v>
      </c>
      <c r="G122" s="30">
        <v>20</v>
      </c>
      <c r="H122" s="30" t="s">
        <v>283</v>
      </c>
      <c r="J122" s="110">
        <v>3.6</v>
      </c>
      <c r="K122" s="113">
        <v>1.03</v>
      </c>
      <c r="L122" s="112">
        <v>9.06</v>
      </c>
    </row>
    <row r="123" spans="1:12" x14ac:dyDescent="0.2">
      <c r="A123" s="29" t="s">
        <v>284</v>
      </c>
      <c r="B123" s="30" t="s">
        <v>69</v>
      </c>
      <c r="C123" s="30" t="s">
        <v>74</v>
      </c>
      <c r="D123" s="31">
        <v>2040</v>
      </c>
      <c r="E123" s="32">
        <v>1270000</v>
      </c>
      <c r="F123" s="30">
        <v>0.83</v>
      </c>
      <c r="G123" s="30">
        <v>20</v>
      </c>
      <c r="H123" s="30" t="s">
        <v>285</v>
      </c>
      <c r="J123" s="110">
        <v>3.67</v>
      </c>
      <c r="K123" s="113">
        <v>1.51</v>
      </c>
      <c r="L123" s="112">
        <v>7.61</v>
      </c>
    </row>
    <row r="124" spans="1:12" x14ac:dyDescent="0.2">
      <c r="A124" s="29" t="s">
        <v>286</v>
      </c>
      <c r="B124" s="30" t="s">
        <v>54</v>
      </c>
      <c r="C124" s="30" t="s">
        <v>61</v>
      </c>
      <c r="D124" s="31">
        <v>670</v>
      </c>
      <c r="E124" s="32">
        <v>7890000</v>
      </c>
      <c r="F124" s="30">
        <v>0.88</v>
      </c>
      <c r="G124" s="30">
        <v>18</v>
      </c>
      <c r="H124" s="30" t="s">
        <v>287</v>
      </c>
      <c r="J124" s="110">
        <v>2.17</v>
      </c>
      <c r="K124" s="113">
        <v>0.84</v>
      </c>
      <c r="L124" s="112">
        <v>4.67</v>
      </c>
    </row>
    <row r="125" spans="1:12" x14ac:dyDescent="0.2">
      <c r="A125" s="29" t="s">
        <v>288</v>
      </c>
      <c r="B125" s="30" t="s">
        <v>69</v>
      </c>
      <c r="C125" s="30" t="s">
        <v>99</v>
      </c>
      <c r="D125" s="31">
        <v>4360</v>
      </c>
      <c r="E125" s="32">
        <v>103000</v>
      </c>
      <c r="F125" s="30">
        <v>0.81</v>
      </c>
      <c r="G125" s="30">
        <v>24</v>
      </c>
      <c r="H125" s="30" t="s">
        <v>289</v>
      </c>
      <c r="J125" s="110">
        <v>7.68</v>
      </c>
      <c r="K125" s="113">
        <v>2.5299999999999998</v>
      </c>
      <c r="L125" s="112">
        <v>18.28</v>
      </c>
    </row>
    <row r="126" spans="1:12" x14ac:dyDescent="0.2">
      <c r="A126" s="29" t="s">
        <v>290</v>
      </c>
      <c r="B126" s="30" t="s">
        <v>69</v>
      </c>
      <c r="C126" s="30" t="s">
        <v>55</v>
      </c>
      <c r="D126" s="31">
        <v>3450</v>
      </c>
      <c r="E126" s="32">
        <v>11600000</v>
      </c>
      <c r="F126" s="30">
        <v>0.97</v>
      </c>
      <c r="G126" s="30">
        <v>19</v>
      </c>
      <c r="H126" s="30" t="s">
        <v>291</v>
      </c>
      <c r="J126" s="110">
        <v>4.09</v>
      </c>
      <c r="K126" s="113">
        <v>1.7</v>
      </c>
      <c r="L126" s="112">
        <v>8.39</v>
      </c>
    </row>
    <row r="127" spans="1:12" x14ac:dyDescent="0.2">
      <c r="A127" s="29" t="s">
        <v>292</v>
      </c>
      <c r="B127" s="30" t="s">
        <v>57</v>
      </c>
      <c r="C127" s="30" t="s">
        <v>58</v>
      </c>
      <c r="D127" s="31">
        <v>9310</v>
      </c>
      <c r="E127" s="32">
        <v>82300000</v>
      </c>
      <c r="F127" s="30">
        <v>0.98</v>
      </c>
      <c r="G127" s="30">
        <v>21</v>
      </c>
      <c r="H127" s="30" t="s">
        <v>293</v>
      </c>
      <c r="J127" s="110">
        <v>3.93</v>
      </c>
      <c r="K127" s="113">
        <v>1.01</v>
      </c>
      <c r="L127" s="112">
        <v>10.49</v>
      </c>
    </row>
    <row r="128" spans="1:12" x14ac:dyDescent="0.2">
      <c r="A128" s="29" t="s">
        <v>294</v>
      </c>
      <c r="B128" s="30" t="s">
        <v>57</v>
      </c>
      <c r="C128" s="30" t="s">
        <v>58</v>
      </c>
      <c r="D128" s="31">
        <v>6970</v>
      </c>
      <c r="E128" s="32">
        <v>5850000</v>
      </c>
      <c r="F128" s="30">
        <v>0.99</v>
      </c>
      <c r="G128" s="30">
        <v>20</v>
      </c>
      <c r="H128" s="30" t="s">
        <v>295</v>
      </c>
      <c r="J128" s="110">
        <v>6.19</v>
      </c>
      <c r="K128" s="113">
        <v>2.44</v>
      </c>
      <c r="L128" s="112">
        <v>13.1</v>
      </c>
    </row>
    <row r="129" spans="1:12" x14ac:dyDescent="0.2">
      <c r="A129" s="29" t="s">
        <v>296</v>
      </c>
      <c r="B129" s="30" t="s">
        <v>57</v>
      </c>
      <c r="C129" s="30" t="s">
        <v>99</v>
      </c>
      <c r="D129" s="31">
        <v>3700</v>
      </c>
      <c r="E129" s="32">
        <v>11500</v>
      </c>
      <c r="F129" s="30">
        <v>0.89</v>
      </c>
      <c r="G129" s="30">
        <v>21</v>
      </c>
      <c r="H129" s="30" t="s">
        <v>297</v>
      </c>
      <c r="J129" s="110">
        <v>16.18</v>
      </c>
      <c r="K129" s="113">
        <v>4.42</v>
      </c>
      <c r="L129" s="112">
        <v>43.19</v>
      </c>
    </row>
    <row r="130" spans="1:12" x14ac:dyDescent="0.2">
      <c r="A130" s="29" t="s">
        <v>35</v>
      </c>
      <c r="B130" s="30" t="s">
        <v>54</v>
      </c>
      <c r="C130" s="30" t="s">
        <v>61</v>
      </c>
      <c r="D130" s="31">
        <v>640</v>
      </c>
      <c r="E130" s="32">
        <v>42700000</v>
      </c>
      <c r="F130" s="30">
        <v>0.93</v>
      </c>
      <c r="G130" s="30">
        <v>21</v>
      </c>
      <c r="H130" s="30" t="s">
        <v>298</v>
      </c>
      <c r="J130" s="110">
        <v>1.79</v>
      </c>
      <c r="K130" s="113">
        <v>0.6</v>
      </c>
      <c r="L130" s="112">
        <v>4.17</v>
      </c>
    </row>
    <row r="131" spans="1:12" x14ac:dyDescent="0.2">
      <c r="A131" s="29" t="s">
        <v>299</v>
      </c>
      <c r="B131" s="30" t="s">
        <v>69</v>
      </c>
      <c r="C131" s="30" t="s">
        <v>58</v>
      </c>
      <c r="D131" s="31">
        <v>3100</v>
      </c>
      <c r="E131" s="32">
        <v>44600000</v>
      </c>
      <c r="F131" s="30">
        <v>0.5</v>
      </c>
      <c r="G131" s="30">
        <v>18</v>
      </c>
      <c r="H131" s="30" t="s">
        <v>300</v>
      </c>
      <c r="J131" s="110">
        <v>0.78</v>
      </c>
      <c r="K131" s="113">
        <v>0.13</v>
      </c>
      <c r="L131" s="112">
        <v>2.68</v>
      </c>
    </row>
    <row r="132" spans="1:12" x14ac:dyDescent="0.2">
      <c r="A132" s="29" t="s">
        <v>301</v>
      </c>
      <c r="B132" s="30" t="s">
        <v>69</v>
      </c>
      <c r="C132" s="30" t="s">
        <v>58</v>
      </c>
      <c r="D132" s="31">
        <v>1530</v>
      </c>
      <c r="E132" s="32">
        <v>33000000</v>
      </c>
      <c r="F132" s="30">
        <v>0.98</v>
      </c>
      <c r="G132" s="30">
        <v>19</v>
      </c>
      <c r="H132" s="30" t="s">
        <v>302</v>
      </c>
      <c r="J132" s="110">
        <v>2.74</v>
      </c>
      <c r="K132" s="113">
        <v>1.05</v>
      </c>
      <c r="L132" s="112">
        <v>5.94</v>
      </c>
    </row>
    <row r="133" spans="1:12" x14ac:dyDescent="0.2">
      <c r="A133" s="29" t="s">
        <v>303</v>
      </c>
      <c r="B133" s="30" t="s">
        <v>69</v>
      </c>
      <c r="C133" s="30" t="s">
        <v>99</v>
      </c>
      <c r="D133" s="31">
        <v>3030</v>
      </c>
      <c r="E133" s="32">
        <v>293000</v>
      </c>
      <c r="F133" s="30">
        <v>0.85</v>
      </c>
      <c r="G133" s="30">
        <v>20</v>
      </c>
      <c r="H133" s="30" t="s">
        <v>304</v>
      </c>
      <c r="J133" s="110">
        <v>6.08</v>
      </c>
      <c r="K133" s="113">
        <v>2.38</v>
      </c>
      <c r="L133" s="112">
        <v>13.25</v>
      </c>
    </row>
    <row r="134" spans="1:12" x14ac:dyDescent="0.2">
      <c r="A134" s="115" t="s">
        <v>645</v>
      </c>
      <c r="B134" s="30" t="s">
        <v>57</v>
      </c>
      <c r="C134" s="30" t="s">
        <v>66</v>
      </c>
      <c r="D134" s="31">
        <v>14200</v>
      </c>
      <c r="E134" s="32">
        <v>28900000</v>
      </c>
      <c r="F134" s="30">
        <v>0.6</v>
      </c>
      <c r="G134" s="30">
        <v>23</v>
      </c>
      <c r="H134" s="30" t="s">
        <v>306</v>
      </c>
      <c r="J134" s="110">
        <v>1.89</v>
      </c>
      <c r="K134" s="113">
        <v>0.26</v>
      </c>
      <c r="L134" s="112">
        <v>6.84</v>
      </c>
    </row>
    <row r="135" spans="1:12" x14ac:dyDescent="0.2">
      <c r="A135" s="29" t="s">
        <v>307</v>
      </c>
      <c r="B135" s="30" t="s">
        <v>69</v>
      </c>
      <c r="C135" s="30" t="s">
        <v>99</v>
      </c>
      <c r="D135" s="31">
        <v>2560</v>
      </c>
      <c r="E135" s="32">
        <v>95500000</v>
      </c>
      <c r="F135" s="30">
        <v>0.75</v>
      </c>
      <c r="G135" s="30">
        <v>15</v>
      </c>
      <c r="H135" s="30" t="s">
        <v>308</v>
      </c>
      <c r="J135" s="110">
        <v>1.22</v>
      </c>
      <c r="K135" s="113">
        <v>0.36</v>
      </c>
      <c r="L135" s="112">
        <v>3.12</v>
      </c>
    </row>
    <row r="136" spans="1:12" x14ac:dyDescent="0.2">
      <c r="A136" s="29" t="s">
        <v>309</v>
      </c>
      <c r="B136" s="30" t="s">
        <v>69</v>
      </c>
      <c r="C136" s="30" t="s">
        <v>55</v>
      </c>
      <c r="D136" s="31">
        <v>940</v>
      </c>
      <c r="E136" s="32">
        <v>28500000</v>
      </c>
      <c r="F136" s="30">
        <v>0.65</v>
      </c>
      <c r="G136" s="30">
        <v>18</v>
      </c>
      <c r="H136" s="30" t="s">
        <v>310</v>
      </c>
      <c r="J136" s="110">
        <v>0.89</v>
      </c>
      <c r="K136" s="113">
        <v>0.25</v>
      </c>
      <c r="L136" s="112">
        <v>2.4</v>
      </c>
    </row>
    <row r="137" spans="1:12" x14ac:dyDescent="0.2">
      <c r="A137" s="29" t="s">
        <v>311</v>
      </c>
      <c r="B137" s="30" t="s">
        <v>69</v>
      </c>
      <c r="C137" s="30" t="s">
        <v>61</v>
      </c>
      <c r="D137" s="31">
        <v>1540</v>
      </c>
      <c r="E137" s="32">
        <v>17400000</v>
      </c>
      <c r="F137" s="30">
        <v>0.9</v>
      </c>
      <c r="G137" s="30">
        <v>18</v>
      </c>
      <c r="H137" s="30" t="s">
        <v>312</v>
      </c>
      <c r="J137" s="110">
        <v>2.4</v>
      </c>
      <c r="K137" s="113">
        <v>0.98</v>
      </c>
      <c r="L137" s="112">
        <v>5</v>
      </c>
    </row>
    <row r="138" spans="1:12" ht="13.5" thickBot="1" x14ac:dyDescent="0.25">
      <c r="A138" s="33" t="s">
        <v>313</v>
      </c>
      <c r="B138" s="52" t="s">
        <v>54</v>
      </c>
      <c r="C138" s="52" t="s">
        <v>61</v>
      </c>
      <c r="D138" s="34">
        <v>2150</v>
      </c>
      <c r="E138" s="35">
        <v>14400000</v>
      </c>
      <c r="F138" s="52">
        <v>0.89</v>
      </c>
      <c r="G138" s="52">
        <v>19</v>
      </c>
      <c r="H138" s="52" t="s">
        <v>314</v>
      </c>
      <c r="J138" s="111">
        <v>2.65</v>
      </c>
      <c r="K138" s="113">
        <v>1.07</v>
      </c>
      <c r="L138" s="112">
        <v>5.58</v>
      </c>
    </row>
    <row r="139" spans="1:12" x14ac:dyDescent="0.2">
      <c r="A139" s="29" t="s">
        <v>595</v>
      </c>
      <c r="B139" s="30" t="s">
        <v>69</v>
      </c>
      <c r="C139" s="30" t="s">
        <v>61</v>
      </c>
      <c r="D139" s="31">
        <v>4140</v>
      </c>
      <c r="E139" s="32">
        <v>1140000</v>
      </c>
      <c r="F139" s="30">
        <v>0.9</v>
      </c>
      <c r="G139" s="30">
        <v>20</v>
      </c>
      <c r="H139" s="30" t="s">
        <v>276</v>
      </c>
      <c r="J139" s="110">
        <v>5.68</v>
      </c>
      <c r="K139" s="113">
        <v>2.44</v>
      </c>
      <c r="L139" s="112">
        <v>11.58</v>
      </c>
    </row>
  </sheetData>
  <mergeCells count="7">
    <mergeCell ref="H1:H2"/>
    <mergeCell ref="A1:A2"/>
    <mergeCell ref="B1:B2"/>
    <mergeCell ref="C1:C2"/>
    <mergeCell ref="E1:E2"/>
    <mergeCell ref="F1:F2"/>
    <mergeCell ref="G1:G2"/>
  </mergeCells>
  <pageMargins left="0.7" right="0.7" top="0.75" bottom="0.75" header="0.3" footer="0.3"/>
  <pageSetup orientation="portrait"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84F5C-DFB0-43C7-98D2-D54066A68D88}">
  <dimension ref="A1:H139"/>
  <sheetViews>
    <sheetView workbookViewId="0">
      <selection activeCell="F9" sqref="F9"/>
    </sheetView>
  </sheetViews>
  <sheetFormatPr defaultColWidth="8.7109375" defaultRowHeight="12.75" x14ac:dyDescent="0.2"/>
  <cols>
    <col min="1" max="8" width="19.42578125" customWidth="1"/>
  </cols>
  <sheetData>
    <row r="1" spans="1:8" ht="16.5" thickBot="1" x14ac:dyDescent="0.25">
      <c r="A1" s="36"/>
    </row>
    <row r="2" spans="1:8" ht="60" customHeight="1" x14ac:dyDescent="0.2">
      <c r="A2" s="171" t="s">
        <v>0</v>
      </c>
      <c r="B2" s="169" t="s">
        <v>46</v>
      </c>
      <c r="C2" s="169" t="s">
        <v>47</v>
      </c>
      <c r="D2" s="50" t="s">
        <v>48</v>
      </c>
      <c r="E2" s="169" t="s">
        <v>49</v>
      </c>
      <c r="F2" s="169" t="s">
        <v>50</v>
      </c>
      <c r="G2" s="169" t="s">
        <v>51</v>
      </c>
      <c r="H2" s="169" t="s">
        <v>315</v>
      </c>
    </row>
    <row r="3" spans="1:8" ht="13.5" thickBot="1" x14ac:dyDescent="0.25">
      <c r="A3" s="172"/>
      <c r="B3" s="170"/>
      <c r="C3" s="170"/>
      <c r="D3" s="51" t="s">
        <v>53</v>
      </c>
      <c r="E3" s="170"/>
      <c r="F3" s="170"/>
      <c r="G3" s="170"/>
      <c r="H3" s="170"/>
    </row>
    <row r="4" spans="1:8" x14ac:dyDescent="0.2">
      <c r="A4" s="29" t="s">
        <v>8</v>
      </c>
      <c r="B4" s="30" t="s">
        <v>54</v>
      </c>
      <c r="C4" s="30" t="s">
        <v>55</v>
      </c>
      <c r="D4" s="31">
        <v>520</v>
      </c>
      <c r="E4" s="32">
        <v>37200000</v>
      </c>
      <c r="F4" s="30">
        <v>0.66</v>
      </c>
      <c r="G4" s="30">
        <v>18</v>
      </c>
      <c r="H4" s="30" t="s">
        <v>316</v>
      </c>
    </row>
    <row r="5" spans="1:8" x14ac:dyDescent="0.2">
      <c r="A5" s="29" t="s">
        <v>56</v>
      </c>
      <c r="B5" s="30" t="s">
        <v>57</v>
      </c>
      <c r="C5" s="30" t="s">
        <v>58</v>
      </c>
      <c r="D5" s="31">
        <v>5250</v>
      </c>
      <c r="E5" s="32">
        <v>2870000</v>
      </c>
      <c r="F5" s="30">
        <v>0.99</v>
      </c>
      <c r="G5" s="30">
        <v>11</v>
      </c>
      <c r="H5" s="30" t="s">
        <v>317</v>
      </c>
    </row>
    <row r="6" spans="1:8" x14ac:dyDescent="0.2">
      <c r="A6" s="29" t="s">
        <v>60</v>
      </c>
      <c r="B6" s="30" t="s">
        <v>57</v>
      </c>
      <c r="C6" s="30" t="s">
        <v>61</v>
      </c>
      <c r="D6" s="31">
        <v>4280</v>
      </c>
      <c r="E6" s="32">
        <v>42200000</v>
      </c>
      <c r="F6" s="30">
        <v>0.91</v>
      </c>
      <c r="G6" s="30">
        <v>22</v>
      </c>
      <c r="H6" s="30" t="s">
        <v>318</v>
      </c>
    </row>
    <row r="7" spans="1:8" x14ac:dyDescent="0.2">
      <c r="A7" s="29" t="s">
        <v>63</v>
      </c>
      <c r="B7" s="30" t="s">
        <v>57</v>
      </c>
      <c r="C7" s="30" t="s">
        <v>61</v>
      </c>
      <c r="D7" s="31">
        <v>3430</v>
      </c>
      <c r="E7" s="32">
        <v>30800000</v>
      </c>
      <c r="F7" s="30">
        <v>0.59</v>
      </c>
      <c r="G7" s="30">
        <v>11</v>
      </c>
      <c r="H7" s="30" t="s">
        <v>319</v>
      </c>
    </row>
    <row r="8" spans="1:8" x14ac:dyDescent="0.2">
      <c r="A8" s="29" t="s">
        <v>65</v>
      </c>
      <c r="B8" s="30" t="s">
        <v>57</v>
      </c>
      <c r="C8" s="30" t="s">
        <v>66</v>
      </c>
      <c r="D8" s="31">
        <v>11650</v>
      </c>
      <c r="E8" s="32">
        <v>44500000</v>
      </c>
      <c r="F8" s="30">
        <v>0.86</v>
      </c>
      <c r="G8" s="30">
        <v>18</v>
      </c>
      <c r="H8" s="30" t="s">
        <v>320</v>
      </c>
    </row>
    <row r="9" spans="1:8" x14ac:dyDescent="0.2">
      <c r="A9" s="29" t="s">
        <v>68</v>
      </c>
      <c r="B9" s="30" t="s">
        <v>69</v>
      </c>
      <c r="C9" s="30" t="s">
        <v>58</v>
      </c>
      <c r="D9" s="31">
        <v>4210</v>
      </c>
      <c r="E9" s="32">
        <v>2950000</v>
      </c>
      <c r="F9" s="30">
        <v>0.92</v>
      </c>
      <c r="G9" s="30">
        <v>16</v>
      </c>
      <c r="H9" s="30" t="s">
        <v>321</v>
      </c>
    </row>
    <row r="10" spans="1:8" x14ac:dyDescent="0.2">
      <c r="A10" s="29" t="s">
        <v>71</v>
      </c>
      <c r="B10" s="30" t="s">
        <v>57</v>
      </c>
      <c r="C10" s="30" t="s">
        <v>58</v>
      </c>
      <c r="D10" s="31">
        <v>4720</v>
      </c>
      <c r="E10" s="32">
        <v>9940000</v>
      </c>
      <c r="F10" s="30">
        <v>0.95</v>
      </c>
      <c r="G10" s="30">
        <v>17</v>
      </c>
      <c r="H10" s="30" t="s">
        <v>322</v>
      </c>
    </row>
    <row r="11" spans="1:8" x14ac:dyDescent="0.2">
      <c r="A11" s="29" t="s">
        <v>73</v>
      </c>
      <c r="B11" s="30" t="s">
        <v>69</v>
      </c>
      <c r="C11" s="30" t="s">
        <v>74</v>
      </c>
      <c r="D11" s="31">
        <v>1700</v>
      </c>
      <c r="E11" s="32">
        <v>161000000</v>
      </c>
      <c r="F11" s="30">
        <v>0.98</v>
      </c>
      <c r="G11" s="30">
        <v>18</v>
      </c>
      <c r="H11" s="30" t="s">
        <v>323</v>
      </c>
    </row>
    <row r="12" spans="1:8" x14ac:dyDescent="0.2">
      <c r="A12" s="29" t="s">
        <v>76</v>
      </c>
      <c r="B12" s="30" t="s">
        <v>57</v>
      </c>
      <c r="C12" s="30" t="s">
        <v>58</v>
      </c>
      <c r="D12" s="31">
        <v>6290</v>
      </c>
      <c r="E12" s="32">
        <v>9490000</v>
      </c>
      <c r="F12" s="30">
        <v>0.97</v>
      </c>
      <c r="G12" s="30">
        <v>13</v>
      </c>
      <c r="H12" s="30" t="s">
        <v>324</v>
      </c>
    </row>
    <row r="13" spans="1:8" x14ac:dyDescent="0.2">
      <c r="A13" s="29" t="s">
        <v>78</v>
      </c>
      <c r="B13" s="30" t="s">
        <v>57</v>
      </c>
      <c r="C13" s="30" t="s">
        <v>66</v>
      </c>
      <c r="D13" s="31">
        <v>5030</v>
      </c>
      <c r="E13" s="32">
        <v>383000</v>
      </c>
      <c r="F13" s="30">
        <v>0.96</v>
      </c>
      <c r="G13" s="30">
        <v>12</v>
      </c>
      <c r="H13" s="30" t="s">
        <v>325</v>
      </c>
    </row>
    <row r="14" spans="1:8" x14ac:dyDescent="0.2">
      <c r="A14" s="29" t="s">
        <v>80</v>
      </c>
      <c r="B14" s="30" t="s">
        <v>54</v>
      </c>
      <c r="C14" s="30" t="s">
        <v>61</v>
      </c>
      <c r="D14" s="31">
        <v>900</v>
      </c>
      <c r="E14" s="32">
        <v>11500000</v>
      </c>
      <c r="F14" s="30">
        <v>0.76</v>
      </c>
      <c r="G14" s="30">
        <v>18</v>
      </c>
      <c r="H14" s="30" t="s">
        <v>326</v>
      </c>
    </row>
    <row r="15" spans="1:8" x14ac:dyDescent="0.2">
      <c r="A15" s="29" t="s">
        <v>82</v>
      </c>
      <c r="B15" s="30" t="s">
        <v>69</v>
      </c>
      <c r="C15" s="30" t="s">
        <v>74</v>
      </c>
      <c r="D15" s="31">
        <v>3360</v>
      </c>
      <c r="E15" s="32">
        <v>754000</v>
      </c>
      <c r="F15" s="30">
        <v>0.97</v>
      </c>
      <c r="G15" s="30">
        <v>13</v>
      </c>
      <c r="H15" s="30" t="s">
        <v>327</v>
      </c>
    </row>
    <row r="16" spans="1:8" x14ac:dyDescent="0.2">
      <c r="A16" s="29" t="s">
        <v>84</v>
      </c>
      <c r="B16" s="30" t="s">
        <v>69</v>
      </c>
      <c r="C16" s="30" t="s">
        <v>66</v>
      </c>
      <c r="D16" s="31">
        <v>3550</v>
      </c>
      <c r="E16" s="32">
        <v>11400000</v>
      </c>
      <c r="F16" s="30">
        <v>0.83</v>
      </c>
      <c r="G16" s="30">
        <v>18</v>
      </c>
      <c r="H16" s="30" t="s">
        <v>328</v>
      </c>
    </row>
    <row r="17" spans="1:8" ht="25.5" x14ac:dyDescent="0.2">
      <c r="A17" s="29" t="s">
        <v>86</v>
      </c>
      <c r="B17" s="30" t="s">
        <v>57</v>
      </c>
      <c r="C17" s="30" t="s">
        <v>58</v>
      </c>
      <c r="D17" s="31">
        <v>5950</v>
      </c>
      <c r="E17" s="32">
        <v>3320000</v>
      </c>
      <c r="F17" s="30">
        <v>0.73</v>
      </c>
      <c r="G17" s="30">
        <v>12</v>
      </c>
      <c r="H17" s="30" t="s">
        <v>329</v>
      </c>
    </row>
    <row r="18" spans="1:8" x14ac:dyDescent="0.2">
      <c r="A18" s="29" t="s">
        <v>88</v>
      </c>
      <c r="B18" s="30" t="s">
        <v>57</v>
      </c>
      <c r="C18" s="30" t="s">
        <v>61</v>
      </c>
      <c r="D18" s="31">
        <v>8260</v>
      </c>
      <c r="E18" s="32">
        <v>2250000</v>
      </c>
      <c r="F18" s="30">
        <v>0.95</v>
      </c>
      <c r="G18" s="30">
        <v>13</v>
      </c>
      <c r="H18" s="30" t="s">
        <v>330</v>
      </c>
    </row>
    <row r="19" spans="1:8" x14ac:dyDescent="0.2">
      <c r="A19" s="29" t="s">
        <v>90</v>
      </c>
      <c r="B19" s="30" t="s">
        <v>57</v>
      </c>
      <c r="C19" s="30" t="s">
        <v>66</v>
      </c>
      <c r="D19" s="31">
        <v>8920</v>
      </c>
      <c r="E19" s="32">
        <v>209000000</v>
      </c>
      <c r="F19" s="30">
        <v>0.83</v>
      </c>
      <c r="G19" s="30">
        <v>14</v>
      </c>
      <c r="H19" s="30" t="s">
        <v>331</v>
      </c>
    </row>
    <row r="20" spans="1:8" x14ac:dyDescent="0.2">
      <c r="A20" s="29" t="s">
        <v>92</v>
      </c>
      <c r="B20" s="30" t="s">
        <v>57</v>
      </c>
      <c r="C20" s="30" t="s">
        <v>58</v>
      </c>
      <c r="D20" s="31">
        <v>9270</v>
      </c>
      <c r="E20" s="32">
        <v>7020000</v>
      </c>
      <c r="F20" s="30">
        <v>0.92</v>
      </c>
      <c r="G20" s="30">
        <v>11</v>
      </c>
      <c r="H20" s="30" t="s">
        <v>332</v>
      </c>
    </row>
    <row r="21" spans="1:8" x14ac:dyDescent="0.2">
      <c r="A21" s="29" t="s">
        <v>12</v>
      </c>
      <c r="B21" s="30" t="s">
        <v>54</v>
      </c>
      <c r="C21" s="30" t="s">
        <v>61</v>
      </c>
      <c r="D21" s="31">
        <v>730</v>
      </c>
      <c r="E21" s="32">
        <v>19800000</v>
      </c>
      <c r="F21" s="30">
        <v>0.91</v>
      </c>
      <c r="G21" s="30">
        <v>12</v>
      </c>
      <c r="H21" s="30" t="s">
        <v>333</v>
      </c>
    </row>
    <row r="22" spans="1:8" x14ac:dyDescent="0.2">
      <c r="A22" s="29" t="s">
        <v>13</v>
      </c>
      <c r="B22" s="30" t="s">
        <v>54</v>
      </c>
      <c r="C22" s="30" t="s">
        <v>61</v>
      </c>
      <c r="D22" s="31">
        <v>280</v>
      </c>
      <c r="E22" s="32">
        <v>11200000</v>
      </c>
      <c r="F22" s="30">
        <v>0.9</v>
      </c>
      <c r="G22" s="30">
        <v>16</v>
      </c>
      <c r="H22" s="30" t="s">
        <v>334</v>
      </c>
    </row>
    <row r="23" spans="1:8" x14ac:dyDescent="0.2">
      <c r="A23" s="29" t="s">
        <v>96</v>
      </c>
      <c r="B23" s="30" t="s">
        <v>69</v>
      </c>
      <c r="C23" s="30" t="s">
        <v>61</v>
      </c>
      <c r="D23" s="31">
        <v>3650</v>
      </c>
      <c r="E23" s="32">
        <v>544000</v>
      </c>
      <c r="F23" s="30">
        <v>0.98</v>
      </c>
      <c r="G23" s="30">
        <v>15</v>
      </c>
      <c r="H23" s="30" t="s">
        <v>335</v>
      </c>
    </row>
    <row r="24" spans="1:8" x14ac:dyDescent="0.2">
      <c r="A24" s="29" t="s">
        <v>98</v>
      </c>
      <c r="B24" s="30" t="s">
        <v>69</v>
      </c>
      <c r="C24" s="30" t="s">
        <v>99</v>
      </c>
      <c r="D24" s="31">
        <v>1510</v>
      </c>
      <c r="E24" s="32">
        <v>16200000</v>
      </c>
      <c r="F24" s="30">
        <v>0.92</v>
      </c>
      <c r="G24" s="30">
        <v>18</v>
      </c>
      <c r="H24" s="30" t="s">
        <v>336</v>
      </c>
    </row>
    <row r="25" spans="1:8" x14ac:dyDescent="0.2">
      <c r="A25" s="29" t="s">
        <v>101</v>
      </c>
      <c r="B25" s="30" t="s">
        <v>69</v>
      </c>
      <c r="C25" s="30" t="s">
        <v>61</v>
      </c>
      <c r="D25" s="31">
        <v>1530</v>
      </c>
      <c r="E25" s="32">
        <v>25200000</v>
      </c>
      <c r="F25" s="30">
        <v>0.79</v>
      </c>
      <c r="G25" s="30">
        <v>9</v>
      </c>
      <c r="H25" s="30" t="s">
        <v>337</v>
      </c>
    </row>
    <row r="26" spans="1:8" ht="25.5" x14ac:dyDescent="0.2">
      <c r="A26" s="29" t="s">
        <v>103</v>
      </c>
      <c r="B26" s="30" t="s">
        <v>54</v>
      </c>
      <c r="C26" s="30" t="s">
        <v>61</v>
      </c>
      <c r="D26" s="31">
        <v>510</v>
      </c>
      <c r="E26" s="32">
        <v>4670000</v>
      </c>
      <c r="F26" s="30">
        <v>0.47</v>
      </c>
      <c r="G26" s="30">
        <v>14</v>
      </c>
      <c r="H26" s="30" t="s">
        <v>338</v>
      </c>
    </row>
    <row r="27" spans="1:8" x14ac:dyDescent="0.2">
      <c r="A27" s="29" t="s">
        <v>15</v>
      </c>
      <c r="B27" s="30" t="s">
        <v>54</v>
      </c>
      <c r="C27" s="30" t="s">
        <v>61</v>
      </c>
      <c r="D27" s="31">
        <v>730</v>
      </c>
      <c r="E27" s="32">
        <v>15500000</v>
      </c>
      <c r="F27" s="30">
        <v>0.41</v>
      </c>
      <c r="G27" s="30">
        <v>17</v>
      </c>
      <c r="H27" s="30" t="s">
        <v>339</v>
      </c>
    </row>
    <row r="28" spans="1:8" x14ac:dyDescent="0.2">
      <c r="A28" s="29" t="s">
        <v>106</v>
      </c>
      <c r="B28" s="30" t="s">
        <v>57</v>
      </c>
      <c r="C28" s="30" t="s">
        <v>99</v>
      </c>
      <c r="D28" s="31">
        <v>9770</v>
      </c>
      <c r="E28" s="32">
        <v>1393000000</v>
      </c>
      <c r="F28" s="30">
        <v>0.99</v>
      </c>
      <c r="G28" s="30">
        <v>7</v>
      </c>
      <c r="H28" s="30" t="s">
        <v>340</v>
      </c>
    </row>
    <row r="29" spans="1:8" x14ac:dyDescent="0.2">
      <c r="A29" s="29" t="s">
        <v>108</v>
      </c>
      <c r="B29" s="30" t="s">
        <v>57</v>
      </c>
      <c r="C29" s="30" t="s">
        <v>66</v>
      </c>
      <c r="D29" s="31">
        <v>6650</v>
      </c>
      <c r="E29" s="32">
        <v>49600000</v>
      </c>
      <c r="F29" s="30">
        <v>0.92</v>
      </c>
      <c r="G29" s="30">
        <v>13</v>
      </c>
      <c r="H29" s="30" t="s">
        <v>341</v>
      </c>
    </row>
    <row r="30" spans="1:8" x14ac:dyDescent="0.2">
      <c r="A30" s="29" t="s">
        <v>110</v>
      </c>
      <c r="B30" s="30" t="s">
        <v>54</v>
      </c>
      <c r="C30" s="30" t="s">
        <v>61</v>
      </c>
      <c r="D30" s="31">
        <v>1450</v>
      </c>
      <c r="E30" s="32">
        <v>832000</v>
      </c>
      <c r="F30" s="30">
        <v>0.91</v>
      </c>
      <c r="G30" s="30">
        <v>17</v>
      </c>
      <c r="H30" s="30" t="s">
        <v>342</v>
      </c>
    </row>
    <row r="31" spans="1:8" x14ac:dyDescent="0.2">
      <c r="A31" s="29" t="s">
        <v>112</v>
      </c>
      <c r="B31" s="30" t="s">
        <v>69</v>
      </c>
      <c r="C31" s="30" t="s">
        <v>61</v>
      </c>
      <c r="D31" s="31">
        <v>2150</v>
      </c>
      <c r="E31" s="32">
        <v>5200000</v>
      </c>
      <c r="F31" s="30">
        <v>0.75</v>
      </c>
      <c r="G31" s="30">
        <v>16</v>
      </c>
      <c r="H31" s="30" t="s">
        <v>343</v>
      </c>
    </row>
    <row r="32" spans="1:8" ht="25.5" x14ac:dyDescent="0.2">
      <c r="A32" s="29" t="s">
        <v>114</v>
      </c>
      <c r="B32" s="30" t="s">
        <v>54</v>
      </c>
      <c r="C32" s="30" t="s">
        <v>61</v>
      </c>
      <c r="D32" s="31">
        <v>560</v>
      </c>
      <c r="E32" s="32">
        <v>84100000</v>
      </c>
      <c r="F32" s="30">
        <v>0.81</v>
      </c>
      <c r="G32" s="30">
        <v>16</v>
      </c>
      <c r="H32" s="30" t="s">
        <v>344</v>
      </c>
    </row>
    <row r="33" spans="1:8" x14ac:dyDescent="0.2">
      <c r="A33" s="29" t="s">
        <v>116</v>
      </c>
      <c r="B33" s="30" t="s">
        <v>57</v>
      </c>
      <c r="C33" s="30" t="s">
        <v>66</v>
      </c>
      <c r="D33" s="31">
        <v>12030</v>
      </c>
      <c r="E33" s="32">
        <v>5000000</v>
      </c>
      <c r="F33" s="30">
        <v>0.94</v>
      </c>
      <c r="G33" s="30">
        <v>14</v>
      </c>
      <c r="H33" s="30" t="s">
        <v>345</v>
      </c>
    </row>
    <row r="34" spans="1:8" x14ac:dyDescent="0.2">
      <c r="A34" s="29" t="s">
        <v>118</v>
      </c>
      <c r="B34" s="30" t="s">
        <v>69</v>
      </c>
      <c r="C34" s="30" t="s">
        <v>61</v>
      </c>
      <c r="D34" s="31">
        <v>1720</v>
      </c>
      <c r="E34" s="32">
        <v>25100000</v>
      </c>
      <c r="F34" s="30">
        <v>0.82</v>
      </c>
      <c r="G34" s="30">
        <v>19</v>
      </c>
      <c r="H34" s="30" t="s">
        <v>346</v>
      </c>
    </row>
    <row r="35" spans="1:8" x14ac:dyDescent="0.2">
      <c r="A35" s="29" t="s">
        <v>120</v>
      </c>
      <c r="B35" s="30" t="s">
        <v>57</v>
      </c>
      <c r="C35" s="30" t="s">
        <v>66</v>
      </c>
      <c r="D35" s="31">
        <v>8100</v>
      </c>
      <c r="E35" s="32">
        <v>11300000</v>
      </c>
      <c r="F35" s="30">
        <v>0.99</v>
      </c>
      <c r="G35" s="30">
        <v>12</v>
      </c>
      <c r="H35" s="30" t="s">
        <v>347</v>
      </c>
    </row>
    <row r="36" spans="1:8" x14ac:dyDescent="0.2">
      <c r="A36" s="29" t="s">
        <v>122</v>
      </c>
      <c r="B36" s="30" t="s">
        <v>69</v>
      </c>
      <c r="C36" s="30" t="s">
        <v>55</v>
      </c>
      <c r="D36" s="31">
        <v>2050</v>
      </c>
      <c r="E36" s="32">
        <v>959000</v>
      </c>
      <c r="F36" s="30">
        <v>0.84</v>
      </c>
      <c r="G36" s="30">
        <v>16</v>
      </c>
      <c r="H36" s="30" t="s">
        <v>348</v>
      </c>
    </row>
    <row r="37" spans="1:8" x14ac:dyDescent="0.2">
      <c r="A37" s="29" t="s">
        <v>124</v>
      </c>
      <c r="B37" s="30" t="s">
        <v>57</v>
      </c>
      <c r="C37" s="30" t="s">
        <v>66</v>
      </c>
      <c r="D37" s="31">
        <v>7030</v>
      </c>
      <c r="E37" s="32">
        <v>71600</v>
      </c>
      <c r="F37" s="30">
        <v>0.94</v>
      </c>
      <c r="G37" s="30">
        <v>11</v>
      </c>
      <c r="H37" s="30" t="s">
        <v>349</v>
      </c>
    </row>
    <row r="38" spans="1:8" x14ac:dyDescent="0.2">
      <c r="A38" s="29" t="s">
        <v>126</v>
      </c>
      <c r="B38" s="30" t="s">
        <v>57</v>
      </c>
      <c r="C38" s="30" t="s">
        <v>66</v>
      </c>
      <c r="D38" s="31">
        <v>7650</v>
      </c>
      <c r="E38" s="32">
        <v>10600000</v>
      </c>
      <c r="F38" s="30">
        <v>0.94</v>
      </c>
      <c r="G38" s="30">
        <v>9</v>
      </c>
      <c r="H38" s="30" t="s">
        <v>350</v>
      </c>
    </row>
    <row r="39" spans="1:8" x14ac:dyDescent="0.2">
      <c r="A39" s="29" t="s">
        <v>128</v>
      </c>
      <c r="B39" s="30" t="s">
        <v>57</v>
      </c>
      <c r="C39" s="30" t="s">
        <v>66</v>
      </c>
      <c r="D39" s="31">
        <v>6340</v>
      </c>
      <c r="E39" s="32">
        <v>17100000</v>
      </c>
      <c r="F39" s="30">
        <v>0.85</v>
      </c>
      <c r="G39" s="30">
        <v>16</v>
      </c>
      <c r="H39" s="30" t="s">
        <v>351</v>
      </c>
    </row>
    <row r="40" spans="1:8" x14ac:dyDescent="0.2">
      <c r="A40" s="29" t="s">
        <v>130</v>
      </c>
      <c r="B40" s="30" t="s">
        <v>69</v>
      </c>
      <c r="C40" s="30" t="s">
        <v>55</v>
      </c>
      <c r="D40" s="31">
        <v>2550</v>
      </c>
      <c r="E40" s="32">
        <v>98400000</v>
      </c>
      <c r="F40" s="30">
        <v>0.95</v>
      </c>
      <c r="G40" s="30">
        <v>16</v>
      </c>
      <c r="H40" s="30" t="s">
        <v>352</v>
      </c>
    </row>
    <row r="41" spans="1:8" x14ac:dyDescent="0.2">
      <c r="A41" s="29" t="s">
        <v>132</v>
      </c>
      <c r="B41" s="30" t="s">
        <v>69</v>
      </c>
      <c r="C41" s="30" t="s">
        <v>66</v>
      </c>
      <c r="D41" s="31">
        <v>4060</v>
      </c>
      <c r="E41" s="32">
        <v>6420000</v>
      </c>
      <c r="F41" s="30">
        <v>0.81</v>
      </c>
      <c r="G41" s="30">
        <v>10</v>
      </c>
      <c r="H41" s="30" t="s">
        <v>353</v>
      </c>
    </row>
    <row r="42" spans="1:8" x14ac:dyDescent="0.2">
      <c r="A42" s="29" t="s">
        <v>134</v>
      </c>
      <c r="B42" s="30" t="s">
        <v>57</v>
      </c>
      <c r="C42" s="30" t="s">
        <v>61</v>
      </c>
      <c r="D42" s="31">
        <v>10170</v>
      </c>
      <c r="E42" s="32">
        <v>1310000</v>
      </c>
      <c r="F42" s="30">
        <v>0.25</v>
      </c>
      <c r="G42" s="30">
        <v>16</v>
      </c>
      <c r="H42" s="30" t="s">
        <v>354</v>
      </c>
    </row>
    <row r="43" spans="1:8" x14ac:dyDescent="0.2">
      <c r="A43" s="29" t="s">
        <v>136</v>
      </c>
      <c r="B43" s="30" t="s">
        <v>54</v>
      </c>
      <c r="C43" s="30" t="s">
        <v>61</v>
      </c>
      <c r="D43" s="31">
        <v>730</v>
      </c>
      <c r="E43" s="32">
        <v>3180000</v>
      </c>
      <c r="F43" s="30">
        <v>0.95</v>
      </c>
      <c r="G43" s="30">
        <v>10</v>
      </c>
      <c r="H43" s="30" t="s">
        <v>355</v>
      </c>
    </row>
    <row r="44" spans="1:8" x14ac:dyDescent="0.2">
      <c r="A44" s="29" t="s">
        <v>21</v>
      </c>
      <c r="B44" s="30" t="s">
        <v>54</v>
      </c>
      <c r="C44" s="30" t="s">
        <v>61</v>
      </c>
      <c r="D44" s="31">
        <v>770</v>
      </c>
      <c r="E44" s="32">
        <v>109000000</v>
      </c>
      <c r="F44" s="30">
        <v>0.72</v>
      </c>
      <c r="G44" s="30">
        <v>13</v>
      </c>
      <c r="H44" s="30" t="s">
        <v>356</v>
      </c>
    </row>
    <row r="45" spans="1:8" x14ac:dyDescent="0.2">
      <c r="A45" s="29" t="s">
        <v>139</v>
      </c>
      <c r="B45" s="30" t="s">
        <v>57</v>
      </c>
      <c r="C45" s="30" t="s">
        <v>99</v>
      </c>
      <c r="D45" s="31">
        <v>6200</v>
      </c>
      <c r="E45" s="32">
        <v>883000</v>
      </c>
      <c r="F45" s="30">
        <v>0.99</v>
      </c>
      <c r="G45" s="30">
        <v>19</v>
      </c>
      <c r="H45" s="30" t="s">
        <v>357</v>
      </c>
    </row>
    <row r="46" spans="1:8" x14ac:dyDescent="0.2">
      <c r="A46" s="29" t="s">
        <v>141</v>
      </c>
      <c r="B46" s="30" t="s">
        <v>57</v>
      </c>
      <c r="C46" s="30" t="s">
        <v>61</v>
      </c>
      <c r="D46" s="31">
        <v>8030</v>
      </c>
      <c r="E46" s="32">
        <v>2120000</v>
      </c>
      <c r="F46" s="30">
        <v>0.7</v>
      </c>
      <c r="G46" s="30">
        <v>9</v>
      </c>
      <c r="H46" s="30" t="s">
        <v>358</v>
      </c>
    </row>
    <row r="47" spans="1:8" x14ac:dyDescent="0.2">
      <c r="A47" s="29" t="s">
        <v>143</v>
      </c>
      <c r="B47" s="30" t="s">
        <v>54</v>
      </c>
      <c r="C47" s="30" t="s">
        <v>61</v>
      </c>
      <c r="D47" s="31">
        <v>710</v>
      </c>
      <c r="E47" s="32">
        <v>2280000</v>
      </c>
      <c r="F47" s="30">
        <v>0.93</v>
      </c>
      <c r="G47" s="30">
        <v>10</v>
      </c>
      <c r="H47" s="30" t="s">
        <v>359</v>
      </c>
    </row>
    <row r="48" spans="1:8" x14ac:dyDescent="0.2">
      <c r="A48" s="29" t="s">
        <v>145</v>
      </c>
      <c r="B48" s="30" t="s">
        <v>57</v>
      </c>
      <c r="C48" s="30" t="s">
        <v>58</v>
      </c>
      <c r="D48" s="31">
        <v>4340</v>
      </c>
      <c r="E48" s="32">
        <v>3730000</v>
      </c>
      <c r="F48" s="30">
        <v>0.93</v>
      </c>
      <c r="G48" s="30">
        <v>11</v>
      </c>
      <c r="H48" s="30" t="s">
        <v>360</v>
      </c>
    </row>
    <row r="49" spans="1:8" x14ac:dyDescent="0.2">
      <c r="A49" s="29" t="s">
        <v>147</v>
      </c>
      <c r="B49" s="30" t="s">
        <v>69</v>
      </c>
      <c r="C49" s="30" t="s">
        <v>61</v>
      </c>
      <c r="D49" s="31">
        <v>2200</v>
      </c>
      <c r="E49" s="32">
        <v>29800000</v>
      </c>
      <c r="F49" s="30">
        <v>0.97</v>
      </c>
      <c r="G49" s="30">
        <v>5</v>
      </c>
      <c r="H49" s="30" t="s">
        <v>361</v>
      </c>
    </row>
    <row r="50" spans="1:8" x14ac:dyDescent="0.2">
      <c r="A50" s="29" t="s">
        <v>149</v>
      </c>
      <c r="B50" s="30" t="s">
        <v>57</v>
      </c>
      <c r="C50" s="30" t="s">
        <v>66</v>
      </c>
      <c r="D50" s="31">
        <v>10830</v>
      </c>
      <c r="E50" s="32">
        <v>111000</v>
      </c>
      <c r="F50" s="30">
        <v>0.96</v>
      </c>
      <c r="G50" s="30">
        <v>11</v>
      </c>
      <c r="H50" s="30" t="s">
        <v>362</v>
      </c>
    </row>
    <row r="51" spans="1:8" x14ac:dyDescent="0.2">
      <c r="A51" s="29" t="s">
        <v>151</v>
      </c>
      <c r="B51" s="30" t="s">
        <v>69</v>
      </c>
      <c r="C51" s="30" t="s">
        <v>66</v>
      </c>
      <c r="D51" s="31">
        <v>4550</v>
      </c>
      <c r="E51" s="32">
        <v>17200000</v>
      </c>
      <c r="F51" s="30">
        <v>0.86</v>
      </c>
      <c r="G51" s="30">
        <v>15</v>
      </c>
      <c r="H51" s="30" t="s">
        <v>363</v>
      </c>
    </row>
    <row r="52" spans="1:8" x14ac:dyDescent="0.2">
      <c r="A52" s="29" t="s">
        <v>22</v>
      </c>
      <c r="B52" s="30" t="s">
        <v>54</v>
      </c>
      <c r="C52" s="30" t="s">
        <v>61</v>
      </c>
      <c r="D52" s="31">
        <v>890</v>
      </c>
      <c r="E52" s="32">
        <v>12400000</v>
      </c>
      <c r="F52" s="30">
        <v>0.45</v>
      </c>
      <c r="G52" s="30">
        <v>7</v>
      </c>
      <c r="H52" s="30" t="s">
        <v>364</v>
      </c>
    </row>
    <row r="53" spans="1:8" x14ac:dyDescent="0.2">
      <c r="A53" s="29" t="s">
        <v>154</v>
      </c>
      <c r="B53" s="30" t="s">
        <v>54</v>
      </c>
      <c r="C53" s="30" t="s">
        <v>61</v>
      </c>
      <c r="D53" s="31">
        <v>780</v>
      </c>
      <c r="E53" s="32">
        <v>1870000</v>
      </c>
      <c r="F53" s="30">
        <v>0.88</v>
      </c>
      <c r="G53" s="30">
        <v>17</v>
      </c>
      <c r="H53" s="30" t="s">
        <v>365</v>
      </c>
    </row>
    <row r="54" spans="1:8" x14ac:dyDescent="0.2">
      <c r="A54" s="29" t="s">
        <v>156</v>
      </c>
      <c r="B54" s="30" t="s">
        <v>57</v>
      </c>
      <c r="C54" s="30" t="s">
        <v>66</v>
      </c>
      <c r="D54" s="31">
        <v>4630</v>
      </c>
      <c r="E54" s="32">
        <v>779000</v>
      </c>
      <c r="F54" s="30">
        <v>0.95</v>
      </c>
      <c r="G54" s="30">
        <v>14</v>
      </c>
      <c r="H54" s="30" t="s">
        <v>366</v>
      </c>
    </row>
    <row r="55" spans="1:8" x14ac:dyDescent="0.2">
      <c r="A55" s="29" t="s">
        <v>23</v>
      </c>
      <c r="B55" s="30" t="s">
        <v>54</v>
      </c>
      <c r="C55" s="30" t="s">
        <v>66</v>
      </c>
      <c r="D55" s="31">
        <v>870</v>
      </c>
      <c r="E55" s="32">
        <v>11100000</v>
      </c>
      <c r="F55" s="30">
        <v>0.64</v>
      </c>
      <c r="G55" s="30">
        <v>18</v>
      </c>
      <c r="H55" s="30" t="s">
        <v>367</v>
      </c>
    </row>
    <row r="56" spans="1:8" x14ac:dyDescent="0.2">
      <c r="A56" s="29" t="s">
        <v>159</v>
      </c>
      <c r="B56" s="30" t="s">
        <v>69</v>
      </c>
      <c r="C56" s="30" t="s">
        <v>66</v>
      </c>
      <c r="D56" s="31">
        <v>2480</v>
      </c>
      <c r="E56" s="32">
        <v>9590000</v>
      </c>
      <c r="F56" s="30">
        <v>0.9</v>
      </c>
      <c r="G56" s="30">
        <v>18</v>
      </c>
      <c r="H56" s="30" t="s">
        <v>368</v>
      </c>
    </row>
    <row r="57" spans="1:8" x14ac:dyDescent="0.2">
      <c r="A57" s="29" t="s">
        <v>161</v>
      </c>
      <c r="B57" s="30" t="s">
        <v>69</v>
      </c>
      <c r="C57" s="30" t="s">
        <v>74</v>
      </c>
      <c r="D57" s="31">
        <v>2020</v>
      </c>
      <c r="E57" s="32">
        <v>1353000000</v>
      </c>
      <c r="F57" s="30">
        <v>0.89</v>
      </c>
      <c r="G57" s="30">
        <v>14</v>
      </c>
      <c r="H57" s="30" t="s">
        <v>369</v>
      </c>
    </row>
    <row r="58" spans="1:8" x14ac:dyDescent="0.2">
      <c r="A58" s="29" t="s">
        <v>163</v>
      </c>
      <c r="B58" s="30" t="s">
        <v>69</v>
      </c>
      <c r="C58" s="30" t="s">
        <v>74</v>
      </c>
      <c r="D58" s="31">
        <v>3890</v>
      </c>
      <c r="E58" s="32">
        <v>267700000</v>
      </c>
      <c r="F58" s="30">
        <v>0.79</v>
      </c>
      <c r="G58" s="30">
        <v>18</v>
      </c>
      <c r="H58" s="30" t="s">
        <v>370</v>
      </c>
    </row>
    <row r="59" spans="1:8" x14ac:dyDescent="0.2">
      <c r="A59" s="29" t="s">
        <v>165</v>
      </c>
      <c r="B59" s="30" t="s">
        <v>57</v>
      </c>
      <c r="C59" s="30" t="s">
        <v>55</v>
      </c>
      <c r="D59" s="31">
        <v>5270</v>
      </c>
      <c r="E59" s="32">
        <v>81800000</v>
      </c>
      <c r="F59" s="30">
        <v>0.99</v>
      </c>
      <c r="G59" s="30">
        <v>8</v>
      </c>
      <c r="H59" s="30" t="s">
        <v>371</v>
      </c>
    </row>
    <row r="60" spans="1:8" x14ac:dyDescent="0.2">
      <c r="A60" s="29" t="s">
        <v>167</v>
      </c>
      <c r="B60" s="30" t="s">
        <v>57</v>
      </c>
      <c r="C60" s="30" t="s">
        <v>55</v>
      </c>
      <c r="D60" s="31">
        <v>5880</v>
      </c>
      <c r="E60" s="32">
        <v>38400000</v>
      </c>
      <c r="F60" s="30">
        <v>0.84</v>
      </c>
      <c r="G60" s="30">
        <v>15</v>
      </c>
      <c r="H60" s="30" t="s">
        <v>372</v>
      </c>
    </row>
    <row r="61" spans="1:8" x14ac:dyDescent="0.2">
      <c r="A61" s="29" t="s">
        <v>169</v>
      </c>
      <c r="B61" s="30" t="s">
        <v>57</v>
      </c>
      <c r="C61" s="30" t="s">
        <v>66</v>
      </c>
      <c r="D61" s="31">
        <v>5360</v>
      </c>
      <c r="E61" s="32">
        <v>2930000</v>
      </c>
      <c r="F61" s="30">
        <v>0.97</v>
      </c>
      <c r="G61" s="30">
        <v>13</v>
      </c>
      <c r="H61" s="30" t="s">
        <v>373</v>
      </c>
    </row>
    <row r="62" spans="1:8" x14ac:dyDescent="0.2">
      <c r="A62" s="29" t="s">
        <v>171</v>
      </c>
      <c r="B62" s="30" t="s">
        <v>57</v>
      </c>
      <c r="C62" s="30" t="s">
        <v>55</v>
      </c>
      <c r="D62" s="31">
        <v>4250</v>
      </c>
      <c r="E62" s="32">
        <v>9960000</v>
      </c>
      <c r="F62" s="30">
        <v>0.96</v>
      </c>
      <c r="G62" s="30">
        <v>17</v>
      </c>
      <c r="H62" s="30" t="s">
        <v>374</v>
      </c>
    </row>
    <row r="63" spans="1:8" x14ac:dyDescent="0.2">
      <c r="A63" s="29" t="s">
        <v>173</v>
      </c>
      <c r="B63" s="30" t="s">
        <v>57</v>
      </c>
      <c r="C63" s="30" t="s">
        <v>58</v>
      </c>
      <c r="D63" s="31">
        <v>9330</v>
      </c>
      <c r="E63" s="32">
        <v>18300000</v>
      </c>
      <c r="F63" s="30">
        <v>0.98</v>
      </c>
      <c r="G63" s="30">
        <v>16</v>
      </c>
      <c r="H63" s="30" t="s">
        <v>375</v>
      </c>
    </row>
    <row r="64" spans="1:8" x14ac:dyDescent="0.2">
      <c r="A64" s="29" t="s">
        <v>175</v>
      </c>
      <c r="B64" s="30" t="s">
        <v>69</v>
      </c>
      <c r="C64" s="30" t="s">
        <v>61</v>
      </c>
      <c r="D64" s="31">
        <v>1710</v>
      </c>
      <c r="E64" s="32">
        <v>51400000</v>
      </c>
      <c r="F64" s="30">
        <v>0.92</v>
      </c>
      <c r="G64" s="30">
        <v>18</v>
      </c>
      <c r="H64" s="30" t="s">
        <v>376</v>
      </c>
    </row>
    <row r="65" spans="1:8" x14ac:dyDescent="0.2">
      <c r="A65" s="29" t="s">
        <v>177</v>
      </c>
      <c r="B65" s="30" t="s">
        <v>69</v>
      </c>
      <c r="C65" s="30" t="s">
        <v>99</v>
      </c>
      <c r="D65" s="31">
        <v>1630</v>
      </c>
      <c r="E65" s="32">
        <v>116000</v>
      </c>
      <c r="F65" s="30">
        <v>0.95</v>
      </c>
      <c r="G65" s="30">
        <v>12</v>
      </c>
      <c r="H65" s="30" t="s">
        <v>377</v>
      </c>
    </row>
    <row r="66" spans="1:8" ht="25.5" x14ac:dyDescent="0.2">
      <c r="A66" s="29" t="s">
        <v>179</v>
      </c>
      <c r="B66" s="30" t="s">
        <v>54</v>
      </c>
      <c r="C66" s="30" t="s">
        <v>74</v>
      </c>
      <c r="D66" s="31">
        <v>1030</v>
      </c>
      <c r="E66" s="32">
        <v>25500000</v>
      </c>
      <c r="F66" s="30">
        <v>0.97</v>
      </c>
      <c r="G66" s="30">
        <v>7</v>
      </c>
      <c r="H66" s="30" t="s">
        <v>378</v>
      </c>
    </row>
    <row r="67" spans="1:8" x14ac:dyDescent="0.2">
      <c r="A67" s="29" t="s">
        <v>181</v>
      </c>
      <c r="B67" s="30" t="s">
        <v>69</v>
      </c>
      <c r="C67" s="30" t="s">
        <v>58</v>
      </c>
      <c r="D67" s="31">
        <v>1280</v>
      </c>
      <c r="E67" s="32">
        <v>6320000</v>
      </c>
      <c r="F67" s="30">
        <v>0.94</v>
      </c>
      <c r="G67" s="30">
        <v>10</v>
      </c>
      <c r="H67" s="30" t="s">
        <v>379</v>
      </c>
    </row>
    <row r="68" spans="1:8" ht="25.5" x14ac:dyDescent="0.2">
      <c r="A68" s="29" t="s">
        <v>183</v>
      </c>
      <c r="B68" s="30" t="s">
        <v>69</v>
      </c>
      <c r="C68" s="30" t="s">
        <v>99</v>
      </c>
      <c r="D68" s="31">
        <v>2570</v>
      </c>
      <c r="E68" s="32">
        <v>7060000</v>
      </c>
      <c r="F68" s="30">
        <v>0.68</v>
      </c>
      <c r="G68" s="30">
        <v>19</v>
      </c>
      <c r="H68" s="30" t="s">
        <v>380</v>
      </c>
    </row>
    <row r="69" spans="1:8" x14ac:dyDescent="0.2">
      <c r="A69" s="29" t="s">
        <v>185</v>
      </c>
      <c r="B69" s="30" t="s">
        <v>57</v>
      </c>
      <c r="C69" s="30" t="s">
        <v>55</v>
      </c>
      <c r="D69" s="31">
        <v>8270</v>
      </c>
      <c r="E69" s="32">
        <v>6850000</v>
      </c>
      <c r="F69" s="30">
        <v>0.83</v>
      </c>
      <c r="G69" s="30">
        <v>18</v>
      </c>
      <c r="H69" s="30" t="s">
        <v>381</v>
      </c>
    </row>
    <row r="70" spans="1:8" x14ac:dyDescent="0.2">
      <c r="A70" s="29" t="s">
        <v>187</v>
      </c>
      <c r="B70" s="30" t="s">
        <v>69</v>
      </c>
      <c r="C70" s="30" t="s">
        <v>61</v>
      </c>
      <c r="D70" s="31">
        <v>1320</v>
      </c>
      <c r="E70" s="32">
        <v>2110000</v>
      </c>
      <c r="F70" s="30">
        <v>0.93</v>
      </c>
      <c r="G70" s="30">
        <v>13</v>
      </c>
      <c r="H70" s="30" t="s">
        <v>382</v>
      </c>
    </row>
    <row r="71" spans="1:8" x14ac:dyDescent="0.2">
      <c r="A71" s="29" t="s">
        <v>24</v>
      </c>
      <c r="B71" s="30" t="s">
        <v>54</v>
      </c>
      <c r="C71" s="30" t="s">
        <v>61</v>
      </c>
      <c r="D71" s="31">
        <v>670</v>
      </c>
      <c r="E71" s="32">
        <v>4820000</v>
      </c>
      <c r="F71" s="30">
        <v>0.84</v>
      </c>
      <c r="G71" s="30">
        <v>16</v>
      </c>
      <c r="H71" s="30" t="s">
        <v>383</v>
      </c>
    </row>
    <row r="72" spans="1:8" x14ac:dyDescent="0.2">
      <c r="A72" s="29" t="s">
        <v>190</v>
      </c>
      <c r="B72" s="30" t="s">
        <v>57</v>
      </c>
      <c r="C72" s="30" t="s">
        <v>55</v>
      </c>
      <c r="D72" s="31">
        <v>7240</v>
      </c>
      <c r="E72" s="32">
        <v>6680000</v>
      </c>
      <c r="F72" s="30">
        <v>0.97</v>
      </c>
      <c r="G72" s="30">
        <v>17</v>
      </c>
      <c r="H72" s="30" t="s">
        <v>384</v>
      </c>
    </row>
    <row r="73" spans="1:8" x14ac:dyDescent="0.2">
      <c r="A73" s="29" t="s">
        <v>192</v>
      </c>
      <c r="B73" s="30" t="s">
        <v>57</v>
      </c>
      <c r="C73" s="30" t="s">
        <v>58</v>
      </c>
      <c r="D73" s="31">
        <v>6080</v>
      </c>
      <c r="E73" s="32">
        <v>2080000</v>
      </c>
      <c r="F73" s="30">
        <v>0.91</v>
      </c>
      <c r="G73" s="30">
        <v>14</v>
      </c>
      <c r="H73" s="30" t="s">
        <v>385</v>
      </c>
    </row>
    <row r="74" spans="1:8" x14ac:dyDescent="0.2">
      <c r="A74" s="29" t="s">
        <v>25</v>
      </c>
      <c r="B74" s="30" t="s">
        <v>54</v>
      </c>
      <c r="C74" s="30" t="s">
        <v>61</v>
      </c>
      <c r="D74" s="31">
        <v>460</v>
      </c>
      <c r="E74" s="32">
        <v>26300000</v>
      </c>
      <c r="F74" s="30">
        <v>0.75</v>
      </c>
      <c r="G74" s="30">
        <v>17</v>
      </c>
      <c r="H74" s="30" t="s">
        <v>386</v>
      </c>
    </row>
    <row r="75" spans="1:8" x14ac:dyDescent="0.2">
      <c r="A75" s="29" t="s">
        <v>26</v>
      </c>
      <c r="B75" s="30" t="s">
        <v>54</v>
      </c>
      <c r="C75" s="30" t="s">
        <v>61</v>
      </c>
      <c r="D75" s="31">
        <v>390</v>
      </c>
      <c r="E75" s="32">
        <v>18100000</v>
      </c>
      <c r="F75" s="30">
        <v>0.92</v>
      </c>
      <c r="G75" s="30">
        <v>9</v>
      </c>
      <c r="H75" s="30" t="s">
        <v>387</v>
      </c>
    </row>
    <row r="76" spans="1:8" x14ac:dyDescent="0.2">
      <c r="A76" s="29" t="s">
        <v>196</v>
      </c>
      <c r="B76" s="30" t="s">
        <v>57</v>
      </c>
      <c r="C76" s="30" t="s">
        <v>99</v>
      </c>
      <c r="D76" s="31">
        <v>11240</v>
      </c>
      <c r="E76" s="32">
        <v>31500000</v>
      </c>
      <c r="F76" s="30">
        <v>0.99</v>
      </c>
      <c r="G76" s="30">
        <v>15</v>
      </c>
      <c r="H76" s="30" t="s">
        <v>388</v>
      </c>
    </row>
    <row r="77" spans="1:8" x14ac:dyDescent="0.2">
      <c r="A77" s="29" t="s">
        <v>198</v>
      </c>
      <c r="B77" s="30" t="s">
        <v>57</v>
      </c>
      <c r="C77" s="30" t="s">
        <v>74</v>
      </c>
      <c r="D77" s="31">
        <v>10220</v>
      </c>
      <c r="E77" s="32">
        <v>516000</v>
      </c>
      <c r="F77" s="30">
        <v>0.99</v>
      </c>
      <c r="G77" s="30">
        <v>17</v>
      </c>
      <c r="H77" s="30" t="s">
        <v>389</v>
      </c>
    </row>
    <row r="78" spans="1:8" x14ac:dyDescent="0.2">
      <c r="A78" s="29" t="s">
        <v>27</v>
      </c>
      <c r="B78" s="30" t="s">
        <v>54</v>
      </c>
      <c r="C78" s="30" t="s">
        <v>61</v>
      </c>
      <c r="D78" s="31">
        <v>900</v>
      </c>
      <c r="E78" s="32">
        <v>19100000</v>
      </c>
      <c r="F78" s="30">
        <v>0.71</v>
      </c>
      <c r="G78" s="30">
        <v>16</v>
      </c>
      <c r="H78" s="30" t="s">
        <v>390</v>
      </c>
    </row>
    <row r="79" spans="1:8" x14ac:dyDescent="0.2">
      <c r="A79" s="29" t="s">
        <v>201</v>
      </c>
      <c r="B79" s="30" t="s">
        <v>57</v>
      </c>
      <c r="C79" s="30" t="s">
        <v>99</v>
      </c>
      <c r="D79" s="31">
        <v>3620</v>
      </c>
      <c r="E79" s="32">
        <v>58400</v>
      </c>
      <c r="F79" s="30">
        <v>0.81</v>
      </c>
      <c r="G79" s="30">
        <v>16</v>
      </c>
      <c r="H79" s="30" t="s">
        <v>391</v>
      </c>
    </row>
    <row r="80" spans="1:8" x14ac:dyDescent="0.2">
      <c r="A80" s="29" t="s">
        <v>203</v>
      </c>
      <c r="B80" s="30" t="s">
        <v>69</v>
      </c>
      <c r="C80" s="30" t="s">
        <v>61</v>
      </c>
      <c r="D80" s="31">
        <v>1220</v>
      </c>
      <c r="E80" s="32">
        <v>4400000</v>
      </c>
      <c r="F80" s="30">
        <v>0.81</v>
      </c>
      <c r="G80" s="30">
        <v>10</v>
      </c>
      <c r="H80" s="30" t="s">
        <v>392</v>
      </c>
    </row>
    <row r="81" spans="1:8" x14ac:dyDescent="0.2">
      <c r="A81" s="29" t="s">
        <v>205</v>
      </c>
      <c r="B81" s="30" t="s">
        <v>57</v>
      </c>
      <c r="C81" s="30" t="s">
        <v>61</v>
      </c>
      <c r="D81" s="31">
        <v>11240</v>
      </c>
      <c r="E81" s="32">
        <v>1270000</v>
      </c>
      <c r="F81" s="30">
        <v>0.97</v>
      </c>
      <c r="G81" s="30">
        <v>10</v>
      </c>
      <c r="H81" s="30" t="s">
        <v>393</v>
      </c>
    </row>
    <row r="82" spans="1:8" x14ac:dyDescent="0.2">
      <c r="A82" s="29" t="s">
        <v>207</v>
      </c>
      <c r="B82" s="30" t="s">
        <v>57</v>
      </c>
      <c r="C82" s="30" t="s">
        <v>66</v>
      </c>
      <c r="D82" s="31">
        <v>9700</v>
      </c>
      <c r="E82" s="32">
        <v>126000000</v>
      </c>
      <c r="F82" s="30">
        <v>0.88</v>
      </c>
      <c r="G82" s="30">
        <v>14</v>
      </c>
      <c r="H82" s="30" t="s">
        <v>394</v>
      </c>
    </row>
    <row r="83" spans="1:8" x14ac:dyDescent="0.2">
      <c r="A83" s="29" t="s">
        <v>209</v>
      </c>
      <c r="B83" s="30" t="s">
        <v>69</v>
      </c>
      <c r="C83" s="30" t="s">
        <v>99</v>
      </c>
      <c r="D83" s="31">
        <v>3060</v>
      </c>
      <c r="E83" s="32">
        <v>113000</v>
      </c>
      <c r="F83" s="30">
        <v>0.75</v>
      </c>
      <c r="G83" s="30">
        <v>19</v>
      </c>
      <c r="H83" s="30" t="s">
        <v>395</v>
      </c>
    </row>
    <row r="84" spans="1:8" x14ac:dyDescent="0.2">
      <c r="A84" s="29" t="s">
        <v>211</v>
      </c>
      <c r="B84" s="30" t="s">
        <v>69</v>
      </c>
      <c r="C84" s="30" t="s">
        <v>58</v>
      </c>
      <c r="D84" s="31">
        <v>3190</v>
      </c>
      <c r="E84" s="32">
        <v>3550000</v>
      </c>
      <c r="F84" s="30">
        <v>0.93</v>
      </c>
      <c r="G84" s="30">
        <v>20</v>
      </c>
      <c r="H84" s="30" t="s">
        <v>396</v>
      </c>
    </row>
    <row r="85" spans="1:8" x14ac:dyDescent="0.2">
      <c r="A85" s="29" t="s">
        <v>213</v>
      </c>
      <c r="B85" s="30" t="s">
        <v>69</v>
      </c>
      <c r="C85" s="30" t="s">
        <v>99</v>
      </c>
      <c r="D85" s="31">
        <v>4100</v>
      </c>
      <c r="E85" s="32">
        <v>3170000</v>
      </c>
      <c r="F85" s="30">
        <v>0.99</v>
      </c>
      <c r="G85" s="30">
        <v>19</v>
      </c>
      <c r="H85" s="30" t="s">
        <v>397</v>
      </c>
    </row>
    <row r="86" spans="1:8" x14ac:dyDescent="0.2">
      <c r="A86" s="29" t="s">
        <v>215</v>
      </c>
      <c r="B86" s="30" t="s">
        <v>57</v>
      </c>
      <c r="C86" s="30" t="s">
        <v>58</v>
      </c>
      <c r="D86" s="31">
        <v>8760</v>
      </c>
      <c r="E86" s="32">
        <v>622000</v>
      </c>
      <c r="F86" s="30">
        <v>0.87</v>
      </c>
      <c r="G86" s="30">
        <v>9</v>
      </c>
      <c r="H86" s="30" t="s">
        <v>398</v>
      </c>
    </row>
    <row r="87" spans="1:8" x14ac:dyDescent="0.2">
      <c r="A87" s="29" t="s">
        <v>217</v>
      </c>
      <c r="B87" s="30" t="s">
        <v>69</v>
      </c>
      <c r="C87" s="30" t="s">
        <v>55</v>
      </c>
      <c r="D87" s="31">
        <v>3240</v>
      </c>
      <c r="E87" s="32">
        <v>36000000</v>
      </c>
      <c r="F87" s="30">
        <v>0.99</v>
      </c>
      <c r="G87" s="30">
        <v>16</v>
      </c>
      <c r="H87" s="30" t="s">
        <v>399</v>
      </c>
    </row>
    <row r="88" spans="1:8" x14ac:dyDescent="0.2">
      <c r="A88" s="29" t="s">
        <v>28</v>
      </c>
      <c r="B88" s="30" t="s">
        <v>54</v>
      </c>
      <c r="C88" s="30" t="s">
        <v>61</v>
      </c>
      <c r="D88" s="31">
        <v>490</v>
      </c>
      <c r="E88" s="32">
        <v>29500000</v>
      </c>
      <c r="F88" s="30">
        <v>0.8</v>
      </c>
      <c r="G88" s="30">
        <v>15</v>
      </c>
      <c r="H88" s="30" t="s">
        <v>400</v>
      </c>
    </row>
    <row r="89" spans="1:8" x14ac:dyDescent="0.2">
      <c r="A89" s="29" t="s">
        <v>220</v>
      </c>
      <c r="B89" s="30" t="s">
        <v>69</v>
      </c>
      <c r="C89" s="30" t="s">
        <v>74</v>
      </c>
      <c r="D89" s="31">
        <v>1330</v>
      </c>
      <c r="E89" s="32">
        <v>53700000</v>
      </c>
      <c r="F89" s="30">
        <v>0.91</v>
      </c>
      <c r="G89" s="30">
        <v>9</v>
      </c>
      <c r="H89" s="30" t="s">
        <v>401</v>
      </c>
    </row>
    <row r="90" spans="1:8" x14ac:dyDescent="0.2">
      <c r="A90" s="29" t="s">
        <v>222</v>
      </c>
      <c r="B90" s="30" t="s">
        <v>57</v>
      </c>
      <c r="C90" s="30" t="s">
        <v>61</v>
      </c>
      <c r="D90" s="31">
        <v>5930</v>
      </c>
      <c r="E90" s="32">
        <v>2450000</v>
      </c>
      <c r="F90" s="30">
        <v>0.89</v>
      </c>
      <c r="G90" s="30">
        <v>18</v>
      </c>
      <c r="H90" s="30" t="s">
        <v>402</v>
      </c>
    </row>
    <row r="91" spans="1:8" x14ac:dyDescent="0.2">
      <c r="A91" s="29" t="s">
        <v>224</v>
      </c>
      <c r="B91" s="30" t="s">
        <v>54</v>
      </c>
      <c r="C91" s="30" t="s">
        <v>74</v>
      </c>
      <c r="D91" s="31">
        <v>1030</v>
      </c>
      <c r="E91" s="32">
        <v>28100000</v>
      </c>
      <c r="F91" s="30">
        <v>0.91</v>
      </c>
      <c r="G91" s="30">
        <v>13</v>
      </c>
      <c r="H91" s="30" t="s">
        <v>403</v>
      </c>
    </row>
    <row r="92" spans="1:8" x14ac:dyDescent="0.2">
      <c r="A92" s="29" t="s">
        <v>226</v>
      </c>
      <c r="B92" s="30" t="s">
        <v>69</v>
      </c>
      <c r="C92" s="30" t="s">
        <v>66</v>
      </c>
      <c r="D92" s="31">
        <v>2030</v>
      </c>
      <c r="E92" s="32">
        <v>6470000</v>
      </c>
      <c r="F92" s="30">
        <v>0.98</v>
      </c>
      <c r="G92" s="30">
        <v>8</v>
      </c>
      <c r="H92" s="30" t="s">
        <v>404</v>
      </c>
    </row>
    <row r="93" spans="1:8" x14ac:dyDescent="0.2">
      <c r="A93" s="29" t="s">
        <v>29</v>
      </c>
      <c r="B93" s="30" t="s">
        <v>54</v>
      </c>
      <c r="C93" s="30" t="s">
        <v>61</v>
      </c>
      <c r="D93" s="31">
        <v>410</v>
      </c>
      <c r="E93" s="32">
        <v>22400000</v>
      </c>
      <c r="F93" s="30">
        <v>0.79</v>
      </c>
      <c r="G93" s="30">
        <v>16</v>
      </c>
      <c r="H93" s="30" t="s">
        <v>405</v>
      </c>
    </row>
    <row r="94" spans="1:8" x14ac:dyDescent="0.2">
      <c r="A94" s="29" t="s">
        <v>229</v>
      </c>
      <c r="B94" s="30" t="s">
        <v>69</v>
      </c>
      <c r="C94" s="30" t="s">
        <v>61</v>
      </c>
      <c r="D94" s="31">
        <v>2030</v>
      </c>
      <c r="E94" s="32">
        <v>196000000</v>
      </c>
      <c r="F94" s="30">
        <v>0.56999999999999995</v>
      </c>
      <c r="G94" s="30">
        <v>18</v>
      </c>
      <c r="H94" s="30" t="s">
        <v>406</v>
      </c>
    </row>
    <row r="95" spans="1:8" x14ac:dyDescent="0.2">
      <c r="A95" s="29" t="s">
        <v>231</v>
      </c>
      <c r="B95" s="30" t="s">
        <v>69</v>
      </c>
      <c r="C95" s="30" t="s">
        <v>55</v>
      </c>
      <c r="D95" s="31">
        <v>1470</v>
      </c>
      <c r="E95" s="32">
        <v>212000000</v>
      </c>
      <c r="F95" s="30">
        <v>0.75</v>
      </c>
      <c r="G95" s="30">
        <v>16</v>
      </c>
      <c r="H95" s="30" t="s">
        <v>407</v>
      </c>
    </row>
    <row r="96" spans="1:8" x14ac:dyDescent="0.2">
      <c r="A96" s="29" t="s">
        <v>233</v>
      </c>
      <c r="B96" s="30" t="s">
        <v>57</v>
      </c>
      <c r="C96" s="30" t="s">
        <v>99</v>
      </c>
      <c r="D96" s="31">
        <v>17320</v>
      </c>
      <c r="E96" s="32">
        <v>17900</v>
      </c>
      <c r="F96" s="30">
        <v>0.95</v>
      </c>
      <c r="G96" s="30">
        <v>14</v>
      </c>
      <c r="H96" s="30" t="s">
        <v>408</v>
      </c>
    </row>
    <row r="97" spans="1:8" x14ac:dyDescent="0.2">
      <c r="A97" s="29" t="s">
        <v>235</v>
      </c>
      <c r="B97" s="30" t="s">
        <v>57</v>
      </c>
      <c r="C97" s="30" t="s">
        <v>66</v>
      </c>
      <c r="D97" s="31">
        <v>15580</v>
      </c>
      <c r="E97" s="32">
        <v>4180000</v>
      </c>
      <c r="F97" s="30">
        <v>0.88</v>
      </c>
      <c r="G97" s="30">
        <v>17</v>
      </c>
      <c r="H97" s="30" t="s">
        <v>409</v>
      </c>
    </row>
    <row r="98" spans="1:8" x14ac:dyDescent="0.2">
      <c r="A98" s="29" t="s">
        <v>237</v>
      </c>
      <c r="B98" s="30" t="s">
        <v>69</v>
      </c>
      <c r="C98" s="30" t="s">
        <v>99</v>
      </c>
      <c r="D98" s="31">
        <v>2720</v>
      </c>
      <c r="E98" s="32">
        <v>8610000</v>
      </c>
      <c r="F98" s="30">
        <v>0.61</v>
      </c>
      <c r="G98" s="30">
        <v>13</v>
      </c>
      <c r="H98" s="30" t="s">
        <v>410</v>
      </c>
    </row>
    <row r="99" spans="1:8" x14ac:dyDescent="0.2">
      <c r="A99" s="29" t="s">
        <v>239</v>
      </c>
      <c r="B99" s="30" t="s">
        <v>57</v>
      </c>
      <c r="C99" s="30" t="s">
        <v>66</v>
      </c>
      <c r="D99" s="31">
        <v>5870</v>
      </c>
      <c r="E99" s="32">
        <v>6960000</v>
      </c>
      <c r="F99" s="30">
        <v>0.88</v>
      </c>
      <c r="G99" s="30">
        <v>17</v>
      </c>
      <c r="H99" s="30" t="s">
        <v>411</v>
      </c>
    </row>
    <row r="100" spans="1:8" x14ac:dyDescent="0.2">
      <c r="A100" s="29" t="s">
        <v>241</v>
      </c>
      <c r="B100" s="30" t="s">
        <v>57</v>
      </c>
      <c r="C100" s="30" t="s">
        <v>66</v>
      </c>
      <c r="D100" s="31">
        <v>6950</v>
      </c>
      <c r="E100" s="32">
        <v>32000000</v>
      </c>
      <c r="F100" s="30">
        <v>0.84</v>
      </c>
      <c r="G100" s="30">
        <v>16</v>
      </c>
      <c r="H100" s="30" t="s">
        <v>412</v>
      </c>
    </row>
    <row r="101" spans="1:8" x14ac:dyDescent="0.2">
      <c r="A101" s="29" t="s">
        <v>243</v>
      </c>
      <c r="B101" s="30" t="s">
        <v>69</v>
      </c>
      <c r="C101" s="30" t="s">
        <v>99</v>
      </c>
      <c r="D101" s="31">
        <v>3100</v>
      </c>
      <c r="E101" s="32">
        <v>107000000</v>
      </c>
      <c r="F101" s="30">
        <v>0.65</v>
      </c>
      <c r="G101" s="30">
        <v>16</v>
      </c>
      <c r="H101" s="30" t="s">
        <v>413</v>
      </c>
    </row>
    <row r="102" spans="1:8" x14ac:dyDescent="0.2">
      <c r="A102" s="29" t="s">
        <v>245</v>
      </c>
      <c r="B102" s="30" t="s">
        <v>57</v>
      </c>
      <c r="C102" s="30" t="s">
        <v>58</v>
      </c>
      <c r="D102" s="31">
        <v>12300</v>
      </c>
      <c r="E102" s="32">
        <v>19500000</v>
      </c>
      <c r="F102" s="30">
        <v>0.86</v>
      </c>
      <c r="G102" s="30">
        <v>17</v>
      </c>
      <c r="H102" s="30" t="s">
        <v>414</v>
      </c>
    </row>
    <row r="103" spans="1:8" x14ac:dyDescent="0.2">
      <c r="A103" s="29" t="s">
        <v>247</v>
      </c>
      <c r="B103" s="30" t="s">
        <v>57</v>
      </c>
      <c r="C103" s="30" t="s">
        <v>58</v>
      </c>
      <c r="D103" s="31">
        <v>11290</v>
      </c>
      <c r="E103" s="32">
        <v>144000000</v>
      </c>
      <c r="F103" s="30">
        <v>0.97</v>
      </c>
      <c r="G103" s="30">
        <v>17</v>
      </c>
      <c r="H103" s="30" t="s">
        <v>415</v>
      </c>
    </row>
    <row r="104" spans="1:8" x14ac:dyDescent="0.2">
      <c r="A104" s="29" t="s">
        <v>30</v>
      </c>
      <c r="B104" s="30" t="s">
        <v>54</v>
      </c>
      <c r="C104" s="30" t="s">
        <v>61</v>
      </c>
      <c r="D104" s="31">
        <v>770</v>
      </c>
      <c r="E104" s="32">
        <v>12300000</v>
      </c>
      <c r="F104" s="30">
        <v>0.97</v>
      </c>
      <c r="G104" s="30">
        <v>19</v>
      </c>
      <c r="H104" s="30" t="s">
        <v>416</v>
      </c>
    </row>
    <row r="105" spans="1:8" x14ac:dyDescent="0.2">
      <c r="A105" s="29" t="s">
        <v>250</v>
      </c>
      <c r="B105" s="30" t="s">
        <v>69</v>
      </c>
      <c r="C105" s="30" t="s">
        <v>99</v>
      </c>
      <c r="D105" s="31">
        <v>4390</v>
      </c>
      <c r="E105" s="32">
        <v>196000</v>
      </c>
      <c r="F105" s="30">
        <v>0.34</v>
      </c>
      <c r="G105" s="30">
        <v>18</v>
      </c>
      <c r="H105" s="30" t="s">
        <v>417</v>
      </c>
    </row>
    <row r="106" spans="1:8" x14ac:dyDescent="0.2">
      <c r="A106" s="29" t="s">
        <v>252</v>
      </c>
      <c r="B106" s="30" t="s">
        <v>69</v>
      </c>
      <c r="C106" s="30" t="s">
        <v>61</v>
      </c>
      <c r="D106" s="31">
        <v>2000</v>
      </c>
      <c r="E106" s="32">
        <v>211000</v>
      </c>
      <c r="F106" s="30">
        <v>0.95</v>
      </c>
      <c r="G106" s="30">
        <v>18</v>
      </c>
      <c r="H106" s="30" t="s">
        <v>418</v>
      </c>
    </row>
    <row r="107" spans="1:8" x14ac:dyDescent="0.2">
      <c r="A107" s="29" t="s">
        <v>254</v>
      </c>
      <c r="B107" s="30" t="s">
        <v>54</v>
      </c>
      <c r="C107" s="30" t="s">
        <v>61</v>
      </c>
      <c r="D107" s="31">
        <v>1520</v>
      </c>
      <c r="E107" s="32">
        <v>15900000</v>
      </c>
      <c r="F107" s="30">
        <v>0.81</v>
      </c>
      <c r="G107" s="30">
        <v>23</v>
      </c>
      <c r="H107" s="30" t="s">
        <v>419</v>
      </c>
    </row>
    <row r="108" spans="1:8" x14ac:dyDescent="0.2">
      <c r="A108" s="29" t="s">
        <v>256</v>
      </c>
      <c r="B108" s="30" t="s">
        <v>57</v>
      </c>
      <c r="C108" s="30" t="s">
        <v>58</v>
      </c>
      <c r="D108" s="31">
        <v>7230</v>
      </c>
      <c r="E108" s="32">
        <v>6980000</v>
      </c>
      <c r="F108" s="30">
        <v>0.96</v>
      </c>
      <c r="G108" s="30">
        <v>8</v>
      </c>
      <c r="H108" s="30" t="s">
        <v>420</v>
      </c>
    </row>
    <row r="109" spans="1:8" x14ac:dyDescent="0.2">
      <c r="A109" s="29" t="s">
        <v>258</v>
      </c>
      <c r="B109" s="30" t="s">
        <v>54</v>
      </c>
      <c r="C109" s="30" t="s">
        <v>61</v>
      </c>
      <c r="D109" s="31">
        <v>520</v>
      </c>
      <c r="E109" s="32">
        <v>7650000</v>
      </c>
      <c r="F109" s="30">
        <v>0.9</v>
      </c>
      <c r="G109" s="30">
        <v>20</v>
      </c>
      <c r="H109" s="30" t="s">
        <v>421</v>
      </c>
    </row>
    <row r="110" spans="1:8" x14ac:dyDescent="0.2">
      <c r="A110" s="29" t="s">
        <v>260</v>
      </c>
      <c r="B110" s="30" t="s">
        <v>69</v>
      </c>
      <c r="C110" s="30" t="s">
        <v>99</v>
      </c>
      <c r="D110" s="31">
        <v>2160</v>
      </c>
      <c r="E110" s="32">
        <v>653000</v>
      </c>
      <c r="F110" s="30">
        <v>0.85</v>
      </c>
      <c r="G110" s="30">
        <v>12</v>
      </c>
      <c r="H110" s="30" t="s">
        <v>422</v>
      </c>
    </row>
    <row r="111" spans="1:8" x14ac:dyDescent="0.2">
      <c r="A111" s="29" t="s">
        <v>31</v>
      </c>
      <c r="B111" s="30" t="s">
        <v>54</v>
      </c>
      <c r="C111" s="30" t="s">
        <v>55</v>
      </c>
      <c r="D111" s="31">
        <v>500</v>
      </c>
      <c r="E111" s="32">
        <v>15000000</v>
      </c>
      <c r="F111" s="30">
        <v>0.42</v>
      </c>
      <c r="G111" s="30">
        <v>10</v>
      </c>
      <c r="H111" s="30" t="s">
        <v>423</v>
      </c>
    </row>
    <row r="112" spans="1:8" x14ac:dyDescent="0.2">
      <c r="A112" s="29" t="s">
        <v>263</v>
      </c>
      <c r="B112" s="30" t="s">
        <v>57</v>
      </c>
      <c r="C112" s="30" t="s">
        <v>61</v>
      </c>
      <c r="D112" s="31">
        <v>6340</v>
      </c>
      <c r="E112" s="32">
        <v>57800000</v>
      </c>
      <c r="F112" s="30">
        <v>0.74</v>
      </c>
      <c r="G112" s="30">
        <v>18</v>
      </c>
      <c r="H112" s="30" t="s">
        <v>424</v>
      </c>
    </row>
    <row r="113" spans="1:8" x14ac:dyDescent="0.2">
      <c r="A113" s="29" t="s">
        <v>32</v>
      </c>
      <c r="B113" s="30" t="s">
        <v>54</v>
      </c>
      <c r="C113" s="30" t="s">
        <v>61</v>
      </c>
      <c r="D113" s="31">
        <v>780</v>
      </c>
      <c r="E113" s="32">
        <v>11000000</v>
      </c>
      <c r="F113" s="30">
        <v>0.49</v>
      </c>
      <c r="G113" s="30">
        <v>15</v>
      </c>
      <c r="H113" s="30" t="s">
        <v>425</v>
      </c>
    </row>
    <row r="114" spans="1:8" x14ac:dyDescent="0.2">
      <c r="A114" s="29" t="s">
        <v>266</v>
      </c>
      <c r="B114" s="30" t="s">
        <v>69</v>
      </c>
      <c r="C114" s="30" t="s">
        <v>74</v>
      </c>
      <c r="D114" s="31">
        <v>4100</v>
      </c>
      <c r="E114" s="32">
        <v>21700000</v>
      </c>
      <c r="F114" s="30">
        <v>0.99</v>
      </c>
      <c r="G114" s="30">
        <v>20</v>
      </c>
      <c r="H114" s="30" t="s">
        <v>426</v>
      </c>
    </row>
    <row r="115" spans="1:8" x14ac:dyDescent="0.2">
      <c r="A115" s="29" t="s">
        <v>268</v>
      </c>
      <c r="B115" s="30" t="s">
        <v>57</v>
      </c>
      <c r="C115" s="30" t="s">
        <v>66</v>
      </c>
      <c r="D115" s="31">
        <v>10320</v>
      </c>
      <c r="E115" s="32">
        <v>182000</v>
      </c>
      <c r="F115" s="30">
        <v>0.95</v>
      </c>
      <c r="G115" s="30">
        <v>21</v>
      </c>
      <c r="H115" s="30" t="s">
        <v>427</v>
      </c>
    </row>
    <row r="116" spans="1:8" ht="25.5" x14ac:dyDescent="0.2">
      <c r="A116" s="29" t="s">
        <v>270</v>
      </c>
      <c r="B116" s="30" t="s">
        <v>57</v>
      </c>
      <c r="C116" s="30" t="s">
        <v>66</v>
      </c>
      <c r="D116" s="31">
        <v>7380</v>
      </c>
      <c r="E116" s="32">
        <v>110000</v>
      </c>
      <c r="F116" s="30">
        <v>0.97</v>
      </c>
      <c r="G116" s="30">
        <v>24</v>
      </c>
      <c r="H116" s="30" t="s">
        <v>428</v>
      </c>
    </row>
    <row r="117" spans="1:8" x14ac:dyDescent="0.2">
      <c r="A117" s="29" t="s">
        <v>33</v>
      </c>
      <c r="B117" s="30" t="s">
        <v>69</v>
      </c>
      <c r="C117" s="30" t="s">
        <v>55</v>
      </c>
      <c r="D117" s="31">
        <v>980</v>
      </c>
      <c r="E117" s="32">
        <v>41800000</v>
      </c>
      <c r="F117" s="30">
        <v>0.93</v>
      </c>
      <c r="G117" s="30">
        <v>19</v>
      </c>
      <c r="H117" s="30" t="s">
        <v>429</v>
      </c>
    </row>
    <row r="118" spans="1:8" x14ac:dyDescent="0.2">
      <c r="A118" s="29" t="s">
        <v>273</v>
      </c>
      <c r="B118" s="30" t="s">
        <v>57</v>
      </c>
      <c r="C118" s="30" t="s">
        <v>66</v>
      </c>
      <c r="D118" s="31">
        <v>5950</v>
      </c>
      <c r="E118" s="32">
        <v>576000</v>
      </c>
      <c r="F118" s="30">
        <v>0.95</v>
      </c>
      <c r="G118" s="30">
        <v>18</v>
      </c>
      <c r="H118" s="30" t="s">
        <v>430</v>
      </c>
    </row>
    <row r="119" spans="1:8" x14ac:dyDescent="0.2">
      <c r="A119" s="29" t="s">
        <v>275</v>
      </c>
      <c r="B119" s="30" t="s">
        <v>69</v>
      </c>
      <c r="C119" s="30" t="s">
        <v>61</v>
      </c>
      <c r="D119" s="31">
        <v>4140</v>
      </c>
      <c r="E119" s="32">
        <v>1140000</v>
      </c>
      <c r="F119" s="30">
        <v>0.9</v>
      </c>
      <c r="G119" s="30">
        <v>20</v>
      </c>
      <c r="H119" s="30" t="s">
        <v>431</v>
      </c>
    </row>
    <row r="120" spans="1:8" x14ac:dyDescent="0.2">
      <c r="A120" s="29" t="s">
        <v>277</v>
      </c>
      <c r="B120" s="30" t="s">
        <v>69</v>
      </c>
      <c r="C120" s="30" t="s">
        <v>55</v>
      </c>
      <c r="D120" s="31">
        <v>1860</v>
      </c>
      <c r="E120" s="32">
        <v>16900000</v>
      </c>
      <c r="F120" s="30">
        <v>0.47</v>
      </c>
      <c r="G120" s="30">
        <v>18</v>
      </c>
      <c r="H120" s="30" t="s">
        <v>432</v>
      </c>
    </row>
    <row r="121" spans="1:8" x14ac:dyDescent="0.2">
      <c r="A121" s="29" t="s">
        <v>34</v>
      </c>
      <c r="B121" s="30" t="s">
        <v>69</v>
      </c>
      <c r="C121" s="30" t="s">
        <v>58</v>
      </c>
      <c r="D121" s="31">
        <v>830</v>
      </c>
      <c r="E121" s="32">
        <v>9100000</v>
      </c>
      <c r="F121" s="30">
        <v>0.96</v>
      </c>
      <c r="G121" s="30">
        <v>20</v>
      </c>
      <c r="H121" s="30" t="s">
        <v>433</v>
      </c>
    </row>
    <row r="122" spans="1:8" ht="25.5" x14ac:dyDescent="0.2">
      <c r="A122" s="29" t="s">
        <v>280</v>
      </c>
      <c r="B122" s="30" t="s">
        <v>54</v>
      </c>
      <c r="C122" s="30" t="s">
        <v>61</v>
      </c>
      <c r="D122" s="31">
        <v>1050</v>
      </c>
      <c r="E122" s="32">
        <v>56300000</v>
      </c>
      <c r="F122" s="30">
        <v>0.98</v>
      </c>
      <c r="G122" s="30">
        <v>18</v>
      </c>
      <c r="H122" s="30" t="s">
        <v>434</v>
      </c>
    </row>
    <row r="123" spans="1:8" x14ac:dyDescent="0.2">
      <c r="A123" s="29" t="s">
        <v>282</v>
      </c>
      <c r="B123" s="30" t="s">
        <v>57</v>
      </c>
      <c r="C123" s="30" t="s">
        <v>74</v>
      </c>
      <c r="D123" s="31">
        <v>7270</v>
      </c>
      <c r="E123" s="32">
        <v>69400000</v>
      </c>
      <c r="F123" s="30">
        <v>0.97</v>
      </c>
      <c r="G123" s="30">
        <v>20</v>
      </c>
      <c r="H123" s="30" t="s">
        <v>435</v>
      </c>
    </row>
    <row r="124" spans="1:8" x14ac:dyDescent="0.2">
      <c r="A124" s="29" t="s">
        <v>284</v>
      </c>
      <c r="B124" s="30" t="s">
        <v>69</v>
      </c>
      <c r="C124" s="30" t="s">
        <v>74</v>
      </c>
      <c r="D124" s="31">
        <v>2040</v>
      </c>
      <c r="E124" s="32">
        <v>1270000</v>
      </c>
      <c r="F124" s="30">
        <v>0.83</v>
      </c>
      <c r="G124" s="30">
        <v>20</v>
      </c>
      <c r="H124" s="30" t="s">
        <v>436</v>
      </c>
    </row>
    <row r="125" spans="1:8" x14ac:dyDescent="0.2">
      <c r="A125" s="29" t="s">
        <v>286</v>
      </c>
      <c r="B125" s="30" t="s">
        <v>54</v>
      </c>
      <c r="C125" s="30" t="s">
        <v>61</v>
      </c>
      <c r="D125" s="31">
        <v>670</v>
      </c>
      <c r="E125" s="32">
        <v>7890000</v>
      </c>
      <c r="F125" s="30">
        <v>0.88</v>
      </c>
      <c r="G125" s="30">
        <v>18</v>
      </c>
      <c r="H125" s="30" t="s">
        <v>437</v>
      </c>
    </row>
    <row r="126" spans="1:8" x14ac:dyDescent="0.2">
      <c r="A126" s="29" t="s">
        <v>288</v>
      </c>
      <c r="B126" s="30" t="s">
        <v>69</v>
      </c>
      <c r="C126" s="30" t="s">
        <v>99</v>
      </c>
      <c r="D126" s="31">
        <v>4360</v>
      </c>
      <c r="E126" s="32">
        <v>103000</v>
      </c>
      <c r="F126" s="30">
        <v>0.81</v>
      </c>
      <c r="G126" s="30">
        <v>24</v>
      </c>
      <c r="H126" s="30" t="s">
        <v>438</v>
      </c>
    </row>
    <row r="127" spans="1:8" x14ac:dyDescent="0.2">
      <c r="A127" s="29" t="s">
        <v>290</v>
      </c>
      <c r="B127" s="30" t="s">
        <v>69</v>
      </c>
      <c r="C127" s="30" t="s">
        <v>55</v>
      </c>
      <c r="D127" s="31">
        <v>3450</v>
      </c>
      <c r="E127" s="32">
        <v>11600000</v>
      </c>
      <c r="F127" s="30">
        <v>0.97</v>
      </c>
      <c r="G127" s="30">
        <v>19</v>
      </c>
      <c r="H127" s="30" t="s">
        <v>439</v>
      </c>
    </row>
    <row r="128" spans="1:8" x14ac:dyDescent="0.2">
      <c r="A128" s="29" t="s">
        <v>292</v>
      </c>
      <c r="B128" s="30" t="s">
        <v>57</v>
      </c>
      <c r="C128" s="30" t="s">
        <v>58</v>
      </c>
      <c r="D128" s="31">
        <v>9310</v>
      </c>
      <c r="E128" s="32">
        <v>82300000</v>
      </c>
      <c r="F128" s="30">
        <v>0.98</v>
      </c>
      <c r="G128" s="30">
        <v>21</v>
      </c>
      <c r="H128" s="30" t="s">
        <v>440</v>
      </c>
    </row>
    <row r="129" spans="1:8" x14ac:dyDescent="0.2">
      <c r="A129" s="29" t="s">
        <v>294</v>
      </c>
      <c r="B129" s="30" t="s">
        <v>57</v>
      </c>
      <c r="C129" s="30" t="s">
        <v>58</v>
      </c>
      <c r="D129" s="31">
        <v>6970</v>
      </c>
      <c r="E129" s="32">
        <v>5850000</v>
      </c>
      <c r="F129" s="30">
        <v>0.99</v>
      </c>
      <c r="G129" s="30">
        <v>20</v>
      </c>
      <c r="H129" s="30" t="s">
        <v>441</v>
      </c>
    </row>
    <row r="130" spans="1:8" x14ac:dyDescent="0.2">
      <c r="A130" s="29" t="s">
        <v>296</v>
      </c>
      <c r="B130" s="30" t="s">
        <v>57</v>
      </c>
      <c r="C130" s="30" t="s">
        <v>99</v>
      </c>
      <c r="D130" s="31">
        <v>3700</v>
      </c>
      <c r="E130" s="32">
        <v>11500</v>
      </c>
      <c r="F130" s="30">
        <v>0.89</v>
      </c>
      <c r="G130" s="30">
        <v>21</v>
      </c>
      <c r="H130" s="30" t="s">
        <v>442</v>
      </c>
    </row>
    <row r="131" spans="1:8" x14ac:dyDescent="0.2">
      <c r="A131" s="29" t="s">
        <v>35</v>
      </c>
      <c r="B131" s="30" t="s">
        <v>54</v>
      </c>
      <c r="C131" s="30" t="s">
        <v>61</v>
      </c>
      <c r="D131" s="31">
        <v>640</v>
      </c>
      <c r="E131" s="32">
        <v>42700000</v>
      </c>
      <c r="F131" s="30">
        <v>0.93</v>
      </c>
      <c r="G131" s="30">
        <v>21</v>
      </c>
      <c r="H131" s="30" t="s">
        <v>443</v>
      </c>
    </row>
    <row r="132" spans="1:8" x14ac:dyDescent="0.2">
      <c r="A132" s="29" t="s">
        <v>299</v>
      </c>
      <c r="B132" s="30" t="s">
        <v>69</v>
      </c>
      <c r="C132" s="30" t="s">
        <v>58</v>
      </c>
      <c r="D132" s="31">
        <v>3100</v>
      </c>
      <c r="E132" s="32">
        <v>44600000</v>
      </c>
      <c r="F132" s="30">
        <v>0.5</v>
      </c>
      <c r="G132" s="30">
        <v>18</v>
      </c>
      <c r="H132" s="30" t="s">
        <v>444</v>
      </c>
    </row>
    <row r="133" spans="1:8" x14ac:dyDescent="0.2">
      <c r="A133" s="29" t="s">
        <v>301</v>
      </c>
      <c r="B133" s="30" t="s">
        <v>69</v>
      </c>
      <c r="C133" s="30" t="s">
        <v>58</v>
      </c>
      <c r="D133" s="31">
        <v>1530</v>
      </c>
      <c r="E133" s="32">
        <v>33000000</v>
      </c>
      <c r="F133" s="30">
        <v>0.98</v>
      </c>
      <c r="G133" s="30">
        <v>19</v>
      </c>
      <c r="H133" s="30" t="s">
        <v>445</v>
      </c>
    </row>
    <row r="134" spans="1:8" x14ac:dyDescent="0.2">
      <c r="A134" s="29" t="s">
        <v>303</v>
      </c>
      <c r="B134" s="30" t="s">
        <v>69</v>
      </c>
      <c r="C134" s="30" t="s">
        <v>99</v>
      </c>
      <c r="D134" s="31">
        <v>3030</v>
      </c>
      <c r="E134" s="32">
        <v>293000</v>
      </c>
      <c r="F134" s="30">
        <v>0.85</v>
      </c>
      <c r="G134" s="30">
        <v>20</v>
      </c>
      <c r="H134" s="30" t="s">
        <v>446</v>
      </c>
    </row>
    <row r="135" spans="1:8" x14ac:dyDescent="0.2">
      <c r="A135" s="29" t="s">
        <v>305</v>
      </c>
      <c r="B135" s="30" t="s">
        <v>57</v>
      </c>
      <c r="C135" s="30" t="s">
        <v>66</v>
      </c>
      <c r="D135" s="31">
        <v>14200</v>
      </c>
      <c r="E135" s="32">
        <v>28900000</v>
      </c>
      <c r="F135" s="30">
        <v>0.6</v>
      </c>
      <c r="G135" s="30">
        <v>23</v>
      </c>
      <c r="H135" s="30" t="s">
        <v>447</v>
      </c>
    </row>
    <row r="136" spans="1:8" x14ac:dyDescent="0.2">
      <c r="A136" s="29" t="s">
        <v>307</v>
      </c>
      <c r="B136" s="30" t="s">
        <v>69</v>
      </c>
      <c r="C136" s="30" t="s">
        <v>99</v>
      </c>
      <c r="D136" s="31">
        <v>2560</v>
      </c>
      <c r="E136" s="32">
        <v>95500000</v>
      </c>
      <c r="F136" s="30">
        <v>0.75</v>
      </c>
      <c r="G136" s="30">
        <v>15</v>
      </c>
      <c r="H136" s="30" t="s">
        <v>448</v>
      </c>
    </row>
    <row r="137" spans="1:8" x14ac:dyDescent="0.2">
      <c r="A137" s="29" t="s">
        <v>309</v>
      </c>
      <c r="B137" s="30" t="s">
        <v>69</v>
      </c>
      <c r="C137" s="30" t="s">
        <v>55</v>
      </c>
      <c r="D137" s="31">
        <v>940</v>
      </c>
      <c r="E137" s="32">
        <v>28500000</v>
      </c>
      <c r="F137" s="30">
        <v>0.65</v>
      </c>
      <c r="G137" s="30">
        <v>18</v>
      </c>
      <c r="H137" s="30" t="s">
        <v>449</v>
      </c>
    </row>
    <row r="138" spans="1:8" x14ac:dyDescent="0.2">
      <c r="A138" s="29" t="s">
        <v>311</v>
      </c>
      <c r="B138" s="30" t="s">
        <v>69</v>
      </c>
      <c r="C138" s="30" t="s">
        <v>61</v>
      </c>
      <c r="D138" s="31">
        <v>1540</v>
      </c>
      <c r="E138" s="32">
        <v>17400000</v>
      </c>
      <c r="F138" s="30">
        <v>0.9</v>
      </c>
      <c r="G138" s="30">
        <v>18</v>
      </c>
      <c r="H138" s="30" t="s">
        <v>450</v>
      </c>
    </row>
    <row r="139" spans="1:8" ht="13.5" thickBot="1" x14ac:dyDescent="0.25">
      <c r="A139" s="33" t="s">
        <v>313</v>
      </c>
      <c r="B139" s="52" t="s">
        <v>54</v>
      </c>
      <c r="C139" s="52" t="s">
        <v>61</v>
      </c>
      <c r="D139" s="34">
        <v>2150</v>
      </c>
      <c r="E139" s="35">
        <v>14400000</v>
      </c>
      <c r="F139" s="52">
        <v>0.89</v>
      </c>
      <c r="G139" s="52">
        <v>19</v>
      </c>
      <c r="H139" s="52" t="s">
        <v>451</v>
      </c>
    </row>
  </sheetData>
  <mergeCells count="7">
    <mergeCell ref="H2:H3"/>
    <mergeCell ref="A2:A3"/>
    <mergeCell ref="B2:B3"/>
    <mergeCell ref="C2:C3"/>
    <mergeCell ref="E2:E3"/>
    <mergeCell ref="F2:F3"/>
    <mergeCell ref="G2:G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DB2DC-F858-4ED3-B740-4E33AAFDAA17}">
  <dimension ref="A1:BK256"/>
  <sheetViews>
    <sheetView workbookViewId="0">
      <selection activeCell="J1" sqref="J1"/>
    </sheetView>
  </sheetViews>
  <sheetFormatPr defaultColWidth="8.7109375" defaultRowHeight="12.75" x14ac:dyDescent="0.2"/>
  <cols>
    <col min="1" max="1" width="45.140625" style="57" customWidth="1"/>
  </cols>
  <sheetData>
    <row r="1" spans="1:63" s="25" customFormat="1" ht="48" x14ac:dyDescent="0.2">
      <c r="A1" s="91" t="s">
        <v>476</v>
      </c>
      <c r="B1" s="26" t="s">
        <v>477</v>
      </c>
      <c r="C1" s="27" t="s">
        <v>478</v>
      </c>
      <c r="D1" s="26" t="s">
        <v>479</v>
      </c>
      <c r="E1" s="27" t="s">
        <v>480</v>
      </c>
      <c r="F1" s="27" t="s">
        <v>481</v>
      </c>
      <c r="G1" s="28" t="s">
        <v>482</v>
      </c>
      <c r="H1" s="28" t="s">
        <v>483</v>
      </c>
      <c r="I1" s="28" t="s">
        <v>484</v>
      </c>
      <c r="J1" s="28" t="s">
        <v>485</v>
      </c>
      <c r="K1" s="28" t="s">
        <v>486</v>
      </c>
      <c r="L1" s="28" t="s">
        <v>487</v>
      </c>
      <c r="M1" s="28" t="s">
        <v>488</v>
      </c>
      <c r="N1" s="28" t="s">
        <v>489</v>
      </c>
      <c r="O1" s="28" t="s">
        <v>490</v>
      </c>
      <c r="P1" s="28" t="s">
        <v>491</v>
      </c>
      <c r="Q1" s="28" t="s">
        <v>492</v>
      </c>
      <c r="R1" s="28" t="s">
        <v>493</v>
      </c>
      <c r="S1" s="28" t="s">
        <v>494</v>
      </c>
      <c r="T1" s="28" t="s">
        <v>495</v>
      </c>
      <c r="U1" s="28" t="s">
        <v>496</v>
      </c>
      <c r="V1" s="28" t="s">
        <v>497</v>
      </c>
      <c r="W1" s="28" t="s">
        <v>498</v>
      </c>
      <c r="X1" s="28" t="s">
        <v>499</v>
      </c>
      <c r="Y1" s="28" t="s">
        <v>500</v>
      </c>
      <c r="Z1" s="28" t="s">
        <v>501</v>
      </c>
      <c r="AA1" s="28" t="s">
        <v>502</v>
      </c>
      <c r="AB1" s="28" t="s">
        <v>503</v>
      </c>
      <c r="AC1" s="28" t="s">
        <v>504</v>
      </c>
      <c r="AD1" s="28" t="s">
        <v>505</v>
      </c>
      <c r="AE1" s="28" t="s">
        <v>506</v>
      </c>
      <c r="AF1" s="28" t="s">
        <v>507</v>
      </c>
      <c r="AG1" s="28" t="s">
        <v>508</v>
      </c>
      <c r="AH1" s="28" t="s">
        <v>509</v>
      </c>
      <c r="AI1" s="28" t="s">
        <v>510</v>
      </c>
      <c r="AJ1" s="28" t="s">
        <v>511</v>
      </c>
      <c r="AK1" s="28" t="s">
        <v>512</v>
      </c>
      <c r="AL1" s="28" t="s">
        <v>513</v>
      </c>
      <c r="AM1" s="28" t="s">
        <v>514</v>
      </c>
      <c r="AN1" s="28" t="s">
        <v>515</v>
      </c>
      <c r="AO1" s="28" t="s">
        <v>516</v>
      </c>
      <c r="AP1" s="28" t="s">
        <v>517</v>
      </c>
      <c r="AQ1" s="28" t="s">
        <v>518</v>
      </c>
      <c r="AR1" s="28" t="s">
        <v>519</v>
      </c>
      <c r="AS1" s="28" t="s">
        <v>520</v>
      </c>
      <c r="AT1" s="28" t="s">
        <v>521</v>
      </c>
      <c r="AU1" s="28" t="s">
        <v>522</v>
      </c>
      <c r="AV1" s="28" t="s">
        <v>523</v>
      </c>
      <c r="AW1" s="28" t="s">
        <v>524</v>
      </c>
      <c r="AX1" s="28" t="s">
        <v>525</v>
      </c>
      <c r="AY1" s="28" t="s">
        <v>526</v>
      </c>
      <c r="AZ1" s="28" t="s">
        <v>527</v>
      </c>
      <c r="BA1" s="28" t="s">
        <v>528</v>
      </c>
      <c r="BB1" s="28" t="s">
        <v>529</v>
      </c>
      <c r="BC1" s="28" t="s">
        <v>530</v>
      </c>
      <c r="BD1" s="28" t="s">
        <v>531</v>
      </c>
      <c r="BE1" s="28" t="s">
        <v>532</v>
      </c>
      <c r="BF1" s="28" t="s">
        <v>533</v>
      </c>
      <c r="BG1" s="28" t="s">
        <v>534</v>
      </c>
      <c r="BH1" s="28" t="s">
        <v>535</v>
      </c>
      <c r="BI1" s="28" t="s">
        <v>536</v>
      </c>
      <c r="BJ1" s="28" t="s">
        <v>537</v>
      </c>
      <c r="BK1" s="28" t="s">
        <v>538</v>
      </c>
    </row>
    <row r="2" spans="1:63" s="25" customFormat="1" x14ac:dyDescent="0.2">
      <c r="A2" s="92" t="s">
        <v>539</v>
      </c>
      <c r="B2" s="11"/>
      <c r="C2" s="11">
        <v>900</v>
      </c>
      <c r="D2" s="10" t="s">
        <v>540</v>
      </c>
      <c r="E2" s="11">
        <v>0</v>
      </c>
      <c r="F2" s="11">
        <v>2020</v>
      </c>
      <c r="G2" s="12">
        <v>272021.283</v>
      </c>
      <c r="H2" s="12">
        <v>677941.79</v>
      </c>
      <c r="I2" s="12">
        <v>1983648.6259999999</v>
      </c>
      <c r="J2" s="12">
        <v>2353672.2769999998</v>
      </c>
      <c r="K2" s="12">
        <v>2595844.6060000001</v>
      </c>
      <c r="L2" s="12">
        <v>3193232.284</v>
      </c>
      <c r="M2" s="12">
        <v>270224.625</v>
      </c>
      <c r="N2" s="12">
        <v>404556.429</v>
      </c>
      <c r="O2" s="12">
        <v>538246.65</v>
      </c>
      <c r="P2" s="12">
        <v>269215.76400000002</v>
      </c>
      <c r="Q2" s="12">
        <v>402905.98499999999</v>
      </c>
      <c r="R2" s="12">
        <v>1305706.8359999999</v>
      </c>
      <c r="S2" s="12">
        <v>794815.98400000005</v>
      </c>
      <c r="T2" s="12">
        <v>924272.99600000004</v>
      </c>
      <c r="U2" s="12">
        <v>530107.64</v>
      </c>
      <c r="V2" s="12">
        <v>660484.18000000005</v>
      </c>
      <c r="W2" s="12">
        <v>789941.19200000004</v>
      </c>
      <c r="X2" s="12">
        <v>918346.77500000002</v>
      </c>
      <c r="Y2" s="12">
        <v>526793.95900000003</v>
      </c>
      <c r="Z2" s="12">
        <v>784656.554</v>
      </c>
      <c r="AA2" s="12">
        <v>758732.21799999999</v>
      </c>
      <c r="AB2" s="12">
        <v>880914.50300000003</v>
      </c>
      <c r="AC2" s="12">
        <v>1002293.4570000001</v>
      </c>
      <c r="AD2" s="12">
        <v>381433.84</v>
      </c>
      <c r="AE2" s="12">
        <v>629275.20600000001</v>
      </c>
      <c r="AF2" s="12">
        <v>751457.49100000004</v>
      </c>
      <c r="AG2" s="12">
        <v>872836.44499999995</v>
      </c>
      <c r="AH2" s="12">
        <v>623051.90800000005</v>
      </c>
      <c r="AI2" s="12">
        <v>744430.86199999996</v>
      </c>
      <c r="AJ2" s="12">
        <v>865224.23699999996</v>
      </c>
      <c r="AK2" s="12">
        <v>370023.65100000001</v>
      </c>
      <c r="AL2" s="12">
        <v>720700.478</v>
      </c>
      <c r="AM2" s="12">
        <v>1209583.6580000001</v>
      </c>
      <c r="AN2" s="12">
        <v>3927780.3569999998</v>
      </c>
      <c r="AO2" s="12">
        <v>4761402.1679999996</v>
      </c>
      <c r="AP2" s="12">
        <v>5083543.7580000004</v>
      </c>
      <c r="AQ2" s="12">
        <v>4471347.7779999999</v>
      </c>
      <c r="AR2" s="12">
        <v>4740991.49</v>
      </c>
      <c r="AS2" s="12">
        <v>2718196.699</v>
      </c>
      <c r="AT2" s="12">
        <v>3873960.1</v>
      </c>
      <c r="AU2" s="12">
        <v>4143603.8119999999</v>
      </c>
      <c r="AV2" s="12">
        <v>5811150.1030000001</v>
      </c>
      <c r="AW2" s="12">
        <v>5686586.9730000002</v>
      </c>
      <c r="AX2" s="12">
        <v>5563308.7369999997</v>
      </c>
      <c r="AY2" s="12">
        <v>5441126.4519999996</v>
      </c>
      <c r="AZ2" s="12">
        <v>5198954.1229999997</v>
      </c>
      <c r="BA2" s="12">
        <v>5078704.7750000004</v>
      </c>
      <c r="BB2" s="12">
        <v>4601566.4450000003</v>
      </c>
      <c r="BC2" s="12">
        <v>1883369.746</v>
      </c>
      <c r="BD2" s="12">
        <v>1049747.9350000001</v>
      </c>
      <c r="BE2" s="12">
        <v>727606.34499999997</v>
      </c>
      <c r="BF2" s="12">
        <v>457962.63299999997</v>
      </c>
      <c r="BG2" s="12">
        <v>269285.304</v>
      </c>
      <c r="BH2" s="12">
        <v>145503.53200000001</v>
      </c>
      <c r="BI2" s="12">
        <v>63573.377999999997</v>
      </c>
      <c r="BJ2" s="12">
        <v>21387.107</v>
      </c>
      <c r="BK2" s="12">
        <v>7794798.7290000003</v>
      </c>
    </row>
    <row r="3" spans="1:63" s="25" customFormat="1" x14ac:dyDescent="0.2">
      <c r="A3" s="93" t="s">
        <v>541</v>
      </c>
      <c r="B3" s="14"/>
      <c r="C3" s="14">
        <v>1803</v>
      </c>
      <c r="D3" s="13" t="s">
        <v>542</v>
      </c>
      <c r="E3" s="14">
        <v>900</v>
      </c>
      <c r="F3" s="14">
        <v>2020</v>
      </c>
      <c r="G3" s="15" t="s">
        <v>543</v>
      </c>
      <c r="H3" s="15" t="s">
        <v>543</v>
      </c>
      <c r="I3" s="15" t="s">
        <v>543</v>
      </c>
      <c r="J3" s="15" t="s">
        <v>543</v>
      </c>
      <c r="K3" s="15" t="s">
        <v>543</v>
      </c>
      <c r="L3" s="15" t="s">
        <v>543</v>
      </c>
      <c r="M3" s="15" t="s">
        <v>543</v>
      </c>
      <c r="N3" s="15" t="s">
        <v>543</v>
      </c>
      <c r="O3" s="15" t="s">
        <v>543</v>
      </c>
      <c r="P3" s="15" t="s">
        <v>543</v>
      </c>
      <c r="Q3" s="15" t="s">
        <v>543</v>
      </c>
      <c r="R3" s="15" t="s">
        <v>543</v>
      </c>
      <c r="S3" s="15" t="s">
        <v>543</v>
      </c>
      <c r="T3" s="15" t="s">
        <v>543</v>
      </c>
      <c r="U3" s="15" t="s">
        <v>543</v>
      </c>
      <c r="V3" s="15" t="s">
        <v>543</v>
      </c>
      <c r="W3" s="15" t="s">
        <v>543</v>
      </c>
      <c r="X3" s="15" t="s">
        <v>543</v>
      </c>
      <c r="Y3" s="15" t="s">
        <v>543</v>
      </c>
      <c r="Z3" s="15" t="s">
        <v>543</v>
      </c>
      <c r="AA3" s="15" t="s">
        <v>543</v>
      </c>
      <c r="AB3" s="15" t="s">
        <v>543</v>
      </c>
      <c r="AC3" s="15" t="s">
        <v>543</v>
      </c>
      <c r="AD3" s="15" t="s">
        <v>543</v>
      </c>
      <c r="AE3" s="15" t="s">
        <v>543</v>
      </c>
      <c r="AF3" s="15" t="s">
        <v>543</v>
      </c>
      <c r="AG3" s="15" t="s">
        <v>543</v>
      </c>
      <c r="AH3" s="15" t="s">
        <v>543</v>
      </c>
      <c r="AI3" s="15" t="s">
        <v>543</v>
      </c>
      <c r="AJ3" s="15" t="s">
        <v>543</v>
      </c>
      <c r="AK3" s="15" t="s">
        <v>543</v>
      </c>
      <c r="AL3" s="15" t="s">
        <v>543</v>
      </c>
      <c r="AM3" s="15" t="s">
        <v>543</v>
      </c>
      <c r="AN3" s="15" t="s">
        <v>543</v>
      </c>
      <c r="AO3" s="15" t="s">
        <v>543</v>
      </c>
      <c r="AP3" s="15" t="s">
        <v>543</v>
      </c>
      <c r="AQ3" s="15" t="s">
        <v>543</v>
      </c>
      <c r="AR3" s="15" t="s">
        <v>543</v>
      </c>
      <c r="AS3" s="15" t="s">
        <v>543</v>
      </c>
      <c r="AT3" s="15" t="s">
        <v>543</v>
      </c>
      <c r="AU3" s="15" t="s">
        <v>543</v>
      </c>
      <c r="AV3" s="15" t="s">
        <v>543</v>
      </c>
      <c r="AW3" s="15" t="s">
        <v>543</v>
      </c>
      <c r="AX3" s="15" t="s">
        <v>543</v>
      </c>
      <c r="AY3" s="15" t="s">
        <v>543</v>
      </c>
      <c r="AZ3" s="15" t="s">
        <v>543</v>
      </c>
      <c r="BA3" s="15" t="s">
        <v>543</v>
      </c>
      <c r="BB3" s="15" t="s">
        <v>543</v>
      </c>
      <c r="BC3" s="15" t="s">
        <v>543</v>
      </c>
      <c r="BD3" s="15" t="s">
        <v>543</v>
      </c>
      <c r="BE3" s="15" t="s">
        <v>543</v>
      </c>
      <c r="BF3" s="15" t="s">
        <v>543</v>
      </c>
      <c r="BG3" s="15" t="s">
        <v>543</v>
      </c>
      <c r="BH3" s="15" t="s">
        <v>543</v>
      </c>
      <c r="BI3" s="15" t="s">
        <v>543</v>
      </c>
      <c r="BJ3" s="15" t="s">
        <v>543</v>
      </c>
      <c r="BK3" s="15" t="s">
        <v>543</v>
      </c>
    </row>
    <row r="4" spans="1:63" s="25" customFormat="1" x14ac:dyDescent="0.2">
      <c r="A4" s="94" t="s">
        <v>544</v>
      </c>
      <c r="B4" s="11" t="s">
        <v>545</v>
      </c>
      <c r="C4" s="11">
        <v>901</v>
      </c>
      <c r="D4" s="10" t="s">
        <v>546</v>
      </c>
      <c r="E4" s="11">
        <v>1803</v>
      </c>
      <c r="F4" s="11">
        <v>2020</v>
      </c>
      <c r="G4" s="12">
        <v>26594.162</v>
      </c>
      <c r="H4" s="12">
        <v>67495.093999999997</v>
      </c>
      <c r="I4" s="12">
        <v>208457.00099999999</v>
      </c>
      <c r="J4" s="12">
        <v>249660.98699999999</v>
      </c>
      <c r="K4" s="12">
        <v>277117.04200000002</v>
      </c>
      <c r="L4" s="12">
        <v>348641.136</v>
      </c>
      <c r="M4" s="12">
        <v>27393.575000000001</v>
      </c>
      <c r="N4" s="12">
        <v>41258.766000000003</v>
      </c>
      <c r="O4" s="12">
        <v>55219.786999999997</v>
      </c>
      <c r="P4" s="12">
        <v>27621.862000000001</v>
      </c>
      <c r="Q4" s="12">
        <v>41582.883000000002</v>
      </c>
      <c r="R4" s="12">
        <v>140961.90700000001</v>
      </c>
      <c r="S4" s="12">
        <v>84337.974000000002</v>
      </c>
      <c r="T4" s="12">
        <v>98593.213000000003</v>
      </c>
      <c r="U4" s="12">
        <v>56270.345000000001</v>
      </c>
      <c r="V4" s="12">
        <v>70472.782999999996</v>
      </c>
      <c r="W4" s="12">
        <v>84728.021999999997</v>
      </c>
      <c r="X4" s="12">
        <v>98972.445000000007</v>
      </c>
      <c r="Y4" s="12">
        <v>56511.762000000002</v>
      </c>
      <c r="Z4" s="12">
        <v>85011.423999999999</v>
      </c>
      <c r="AA4" s="12">
        <v>84183.592000000004</v>
      </c>
      <c r="AB4" s="12">
        <v>97827.918999999994</v>
      </c>
      <c r="AC4" s="12">
        <v>111502.52099999999</v>
      </c>
      <c r="AD4" s="12">
        <v>42368.694000000003</v>
      </c>
      <c r="AE4" s="12">
        <v>69928.353000000003</v>
      </c>
      <c r="AF4" s="12">
        <v>83572.679999999993</v>
      </c>
      <c r="AG4" s="12">
        <v>97247.282000000007</v>
      </c>
      <c r="AH4" s="12">
        <v>69328.256999999998</v>
      </c>
      <c r="AI4" s="12">
        <v>83002.858999999997</v>
      </c>
      <c r="AJ4" s="12">
        <v>96784.312000000005</v>
      </c>
      <c r="AK4" s="12">
        <v>41203.985999999997</v>
      </c>
      <c r="AL4" s="12">
        <v>84096.770999999993</v>
      </c>
      <c r="AM4" s="12">
        <v>140184.13500000001</v>
      </c>
      <c r="AN4" s="12">
        <v>565992.18500000006</v>
      </c>
      <c r="AO4" s="12">
        <v>737862.16299999994</v>
      </c>
      <c r="AP4" s="12">
        <v>819199.73699999996</v>
      </c>
      <c r="AQ4" s="12">
        <v>750539.696</v>
      </c>
      <c r="AR4" s="12">
        <v>823410.53599999996</v>
      </c>
      <c r="AS4" s="12">
        <v>425808.05</v>
      </c>
      <c r="AT4" s="12">
        <v>679015.60199999996</v>
      </c>
      <c r="AU4" s="12">
        <v>751886.44200000004</v>
      </c>
      <c r="AV4" s="12">
        <v>1064847.26</v>
      </c>
      <c r="AW4" s="12">
        <v>1051001.196</v>
      </c>
      <c r="AX4" s="12">
        <v>1037287.601</v>
      </c>
      <c r="AY4" s="12">
        <v>1023643.274</v>
      </c>
      <c r="AZ4" s="12">
        <v>996187.21900000004</v>
      </c>
      <c r="BA4" s="12">
        <v>982292.37</v>
      </c>
      <c r="BB4" s="12">
        <v>924663.125</v>
      </c>
      <c r="BC4" s="12">
        <v>498855.07500000001</v>
      </c>
      <c r="BD4" s="12">
        <v>326985.09700000001</v>
      </c>
      <c r="BE4" s="12">
        <v>245647.52299999999</v>
      </c>
      <c r="BF4" s="12">
        <v>172776.68299999999</v>
      </c>
      <c r="BG4" s="12">
        <v>111150.558</v>
      </c>
      <c r="BH4" s="12">
        <v>67023.365999999995</v>
      </c>
      <c r="BI4" s="12">
        <v>32677.834999999999</v>
      </c>
      <c r="BJ4" s="12">
        <v>12429.579</v>
      </c>
      <c r="BK4" s="12">
        <v>1273304.2609999999</v>
      </c>
    </row>
    <row r="5" spans="1:63" s="25" customFormat="1" x14ac:dyDescent="0.2">
      <c r="A5" s="94" t="s">
        <v>547</v>
      </c>
      <c r="B5" s="11" t="s">
        <v>548</v>
      </c>
      <c r="C5" s="11">
        <v>902</v>
      </c>
      <c r="D5" s="10" t="s">
        <v>546</v>
      </c>
      <c r="E5" s="11">
        <v>1803</v>
      </c>
      <c r="F5" s="11">
        <v>2020</v>
      </c>
      <c r="G5" s="12">
        <v>245427.12100000001</v>
      </c>
      <c r="H5" s="12">
        <v>610446.696</v>
      </c>
      <c r="I5" s="12">
        <v>1775191.625</v>
      </c>
      <c r="J5" s="12">
        <v>2104011.29</v>
      </c>
      <c r="K5" s="12">
        <v>2318727.5639999998</v>
      </c>
      <c r="L5" s="12">
        <v>2844591.148</v>
      </c>
      <c r="M5" s="12">
        <v>242831.05</v>
      </c>
      <c r="N5" s="12">
        <v>363297.663</v>
      </c>
      <c r="O5" s="12">
        <v>483026.86300000001</v>
      </c>
      <c r="P5" s="12">
        <v>241593.902</v>
      </c>
      <c r="Q5" s="12">
        <v>361323.10200000001</v>
      </c>
      <c r="R5" s="12">
        <v>1164744.929</v>
      </c>
      <c r="S5" s="12">
        <v>710478.01</v>
      </c>
      <c r="T5" s="12">
        <v>825679.78300000005</v>
      </c>
      <c r="U5" s="12">
        <v>473837.29499999998</v>
      </c>
      <c r="V5" s="12">
        <v>590011.397</v>
      </c>
      <c r="W5" s="12">
        <v>705213.17</v>
      </c>
      <c r="X5" s="12">
        <v>819374.33</v>
      </c>
      <c r="Y5" s="12">
        <v>470282.19699999999</v>
      </c>
      <c r="Z5" s="12">
        <v>699645.13</v>
      </c>
      <c r="AA5" s="12">
        <v>674548.62600000005</v>
      </c>
      <c r="AB5" s="12">
        <v>783086.58400000003</v>
      </c>
      <c r="AC5" s="12">
        <v>890790.93599999999</v>
      </c>
      <c r="AD5" s="12">
        <v>339065.14600000001</v>
      </c>
      <c r="AE5" s="12">
        <v>559346.853</v>
      </c>
      <c r="AF5" s="12">
        <v>667884.81099999999</v>
      </c>
      <c r="AG5" s="12">
        <v>775589.16299999994</v>
      </c>
      <c r="AH5" s="12">
        <v>553723.65099999995</v>
      </c>
      <c r="AI5" s="12">
        <v>661428.00300000003</v>
      </c>
      <c r="AJ5" s="12">
        <v>768439.92500000005</v>
      </c>
      <c r="AK5" s="12">
        <v>328819.66499999998</v>
      </c>
      <c r="AL5" s="12">
        <v>636603.70700000005</v>
      </c>
      <c r="AM5" s="12">
        <v>1069399.523</v>
      </c>
      <c r="AN5" s="12">
        <v>3361788.1719999998</v>
      </c>
      <c r="AO5" s="12">
        <v>4023540.0049999999</v>
      </c>
      <c r="AP5" s="12">
        <v>4264344.0209999997</v>
      </c>
      <c r="AQ5" s="12">
        <v>3720808.0819999999</v>
      </c>
      <c r="AR5" s="12">
        <v>3917580.9539999999</v>
      </c>
      <c r="AS5" s="12">
        <v>2292388.6490000002</v>
      </c>
      <c r="AT5" s="12">
        <v>3194944.4980000001</v>
      </c>
      <c r="AU5" s="12">
        <v>3391717.37</v>
      </c>
      <c r="AV5" s="12">
        <v>4746302.8430000003</v>
      </c>
      <c r="AW5" s="12">
        <v>4635585.7769999998</v>
      </c>
      <c r="AX5" s="12">
        <v>4526021.1359999999</v>
      </c>
      <c r="AY5" s="12">
        <v>4417483.1780000003</v>
      </c>
      <c r="AZ5" s="12">
        <v>4202766.9040000001</v>
      </c>
      <c r="BA5" s="12">
        <v>4096412.4049999998</v>
      </c>
      <c r="BB5" s="12">
        <v>3676903.32</v>
      </c>
      <c r="BC5" s="12">
        <v>1384514.6710000001</v>
      </c>
      <c r="BD5" s="12">
        <v>722762.83799999999</v>
      </c>
      <c r="BE5" s="12">
        <v>481958.82199999999</v>
      </c>
      <c r="BF5" s="12">
        <v>285185.95</v>
      </c>
      <c r="BG5" s="12">
        <v>158134.74600000001</v>
      </c>
      <c r="BH5" s="12">
        <v>78480.165999999997</v>
      </c>
      <c r="BI5" s="12">
        <v>30895.543000000001</v>
      </c>
      <c r="BJ5" s="12">
        <v>8957.5280000000002</v>
      </c>
      <c r="BK5" s="12">
        <v>6521494.4680000003</v>
      </c>
    </row>
    <row r="6" spans="1:63" s="25" customFormat="1" x14ac:dyDescent="0.2">
      <c r="A6" s="94" t="s">
        <v>549</v>
      </c>
      <c r="B6" s="11" t="s">
        <v>550</v>
      </c>
      <c r="C6" s="11">
        <v>941</v>
      </c>
      <c r="D6" s="10" t="s">
        <v>546</v>
      </c>
      <c r="E6" s="11">
        <v>902</v>
      </c>
      <c r="F6" s="11">
        <v>2020</v>
      </c>
      <c r="G6" s="12">
        <v>61363.398000000001</v>
      </c>
      <c r="H6" s="12">
        <v>149155.424</v>
      </c>
      <c r="I6" s="12">
        <v>410458.04300000001</v>
      </c>
      <c r="J6" s="12">
        <v>479532.74599999998</v>
      </c>
      <c r="K6" s="12">
        <v>522957.734</v>
      </c>
      <c r="L6" s="12">
        <v>621928.28700000001</v>
      </c>
      <c r="M6" s="12">
        <v>57988.32</v>
      </c>
      <c r="N6" s="12">
        <v>86217.308999999994</v>
      </c>
      <c r="O6" s="12">
        <v>113959.999</v>
      </c>
      <c r="P6" s="12">
        <v>56961.273000000001</v>
      </c>
      <c r="Q6" s="12">
        <v>84703.963000000003</v>
      </c>
      <c r="R6" s="12">
        <v>261302.61900000001</v>
      </c>
      <c r="S6" s="12">
        <v>162301.14799999999</v>
      </c>
      <c r="T6" s="12">
        <v>187758.44899999999</v>
      </c>
      <c r="U6" s="12">
        <v>108170.912</v>
      </c>
      <c r="V6" s="12">
        <v>134072.15900000001</v>
      </c>
      <c r="W6" s="12">
        <v>159529.46</v>
      </c>
      <c r="X6" s="12">
        <v>184529.69</v>
      </c>
      <c r="Y6" s="12">
        <v>106329.469</v>
      </c>
      <c r="Z6" s="12">
        <v>156787</v>
      </c>
      <c r="AA6" s="12">
        <v>145558.611</v>
      </c>
      <c r="AB6" s="12">
        <v>168076.174</v>
      </c>
      <c r="AC6" s="12">
        <v>190061.579</v>
      </c>
      <c r="AD6" s="12">
        <v>73544.17</v>
      </c>
      <c r="AE6" s="12">
        <v>120101.31</v>
      </c>
      <c r="AF6" s="12">
        <v>142618.87299999999</v>
      </c>
      <c r="AG6" s="12">
        <v>164604.27799999999</v>
      </c>
      <c r="AH6" s="12">
        <v>117618.643</v>
      </c>
      <c r="AI6" s="12">
        <v>139604.04800000001</v>
      </c>
      <c r="AJ6" s="12">
        <v>161043.63099999999</v>
      </c>
      <c r="AK6" s="12">
        <v>69074.702999999994</v>
      </c>
      <c r="AL6" s="12">
        <v>123691.636</v>
      </c>
      <c r="AM6" s="12">
        <v>211470.24400000001</v>
      </c>
      <c r="AN6" s="12">
        <v>524968.75100000005</v>
      </c>
      <c r="AO6" s="12">
        <v>587930.61699999997</v>
      </c>
      <c r="AP6" s="12">
        <v>609016.33200000005</v>
      </c>
      <c r="AQ6" s="12">
        <v>496516.641</v>
      </c>
      <c r="AR6" s="12">
        <v>511677.48</v>
      </c>
      <c r="AS6" s="12">
        <v>313498.50699999998</v>
      </c>
      <c r="AT6" s="12">
        <v>397546.08799999999</v>
      </c>
      <c r="AU6" s="12">
        <v>412706.92700000003</v>
      </c>
      <c r="AV6" s="12">
        <v>646980.12</v>
      </c>
      <c r="AW6" s="12">
        <v>623452.92000000004</v>
      </c>
      <c r="AX6" s="12">
        <v>600422.98</v>
      </c>
      <c r="AY6" s="12">
        <v>577905.41700000002</v>
      </c>
      <c r="AZ6" s="12">
        <v>534480.429</v>
      </c>
      <c r="BA6" s="12">
        <v>513588.80599999998</v>
      </c>
      <c r="BB6" s="12">
        <v>435509.87599999999</v>
      </c>
      <c r="BC6" s="12">
        <v>122011.36900000001</v>
      </c>
      <c r="BD6" s="12">
        <v>59049.502999999997</v>
      </c>
      <c r="BE6" s="12">
        <v>37963.788</v>
      </c>
      <c r="BF6" s="12">
        <v>22802.949000000001</v>
      </c>
      <c r="BG6" s="12">
        <v>12099.634</v>
      </c>
      <c r="BH6" s="12">
        <v>5289.0749999999998</v>
      </c>
      <c r="BI6" s="12">
        <v>1814.4970000000001</v>
      </c>
      <c r="BJ6" s="12">
        <v>440.82799999999997</v>
      </c>
      <c r="BK6" s="12">
        <v>1057438.1629999999</v>
      </c>
    </row>
    <row r="7" spans="1:63" s="25" customFormat="1" ht="24" x14ac:dyDescent="0.2">
      <c r="A7" s="94" t="s">
        <v>551</v>
      </c>
      <c r="B7" s="11" t="s">
        <v>552</v>
      </c>
      <c r="C7" s="11">
        <v>934</v>
      </c>
      <c r="D7" s="10" t="s">
        <v>546</v>
      </c>
      <c r="E7" s="11">
        <v>902</v>
      </c>
      <c r="F7" s="11">
        <v>2020</v>
      </c>
      <c r="G7" s="12">
        <v>184063.723</v>
      </c>
      <c r="H7" s="12">
        <v>461291.272</v>
      </c>
      <c r="I7" s="12">
        <v>1364733.5819999999</v>
      </c>
      <c r="J7" s="12">
        <v>1624478.544</v>
      </c>
      <c r="K7" s="12">
        <v>1795769.83</v>
      </c>
      <c r="L7" s="12">
        <v>2222662.861</v>
      </c>
      <c r="M7" s="12">
        <v>184842.73</v>
      </c>
      <c r="N7" s="12">
        <v>277080.35399999999</v>
      </c>
      <c r="O7" s="12">
        <v>369066.864</v>
      </c>
      <c r="P7" s="12">
        <v>184632.62899999999</v>
      </c>
      <c r="Q7" s="12">
        <v>276619.13900000002</v>
      </c>
      <c r="R7" s="12">
        <v>903442.31</v>
      </c>
      <c r="S7" s="12">
        <v>548176.86199999996</v>
      </c>
      <c r="T7" s="12">
        <v>637921.33400000003</v>
      </c>
      <c r="U7" s="12">
        <v>365666.38299999997</v>
      </c>
      <c r="V7" s="12">
        <v>455939.23800000001</v>
      </c>
      <c r="W7" s="12">
        <v>545683.71</v>
      </c>
      <c r="X7" s="12">
        <v>634844.64</v>
      </c>
      <c r="Y7" s="12">
        <v>363952.728</v>
      </c>
      <c r="Z7" s="12">
        <v>542858.13</v>
      </c>
      <c r="AA7" s="12">
        <v>528990.01500000001</v>
      </c>
      <c r="AB7" s="12">
        <v>615010.41</v>
      </c>
      <c r="AC7" s="12">
        <v>700729.35699999996</v>
      </c>
      <c r="AD7" s="12">
        <v>265520.97600000002</v>
      </c>
      <c r="AE7" s="12">
        <v>439245.54300000001</v>
      </c>
      <c r="AF7" s="12">
        <v>525265.93799999997</v>
      </c>
      <c r="AG7" s="12">
        <v>610984.88500000001</v>
      </c>
      <c r="AH7" s="12">
        <v>436105.00799999997</v>
      </c>
      <c r="AI7" s="12">
        <v>521823.95500000002</v>
      </c>
      <c r="AJ7" s="12">
        <v>607396.29399999999</v>
      </c>
      <c r="AK7" s="12">
        <v>259744.962</v>
      </c>
      <c r="AL7" s="12">
        <v>512912.071</v>
      </c>
      <c r="AM7" s="12">
        <v>857929.27899999998</v>
      </c>
      <c r="AN7" s="12">
        <v>2836819.4210000001</v>
      </c>
      <c r="AO7" s="12">
        <v>3435609.3879999998</v>
      </c>
      <c r="AP7" s="12">
        <v>3655327.6889999998</v>
      </c>
      <c r="AQ7" s="12">
        <v>3224291.4410000001</v>
      </c>
      <c r="AR7" s="12">
        <v>3405903.4739999999</v>
      </c>
      <c r="AS7" s="12">
        <v>1978890.142</v>
      </c>
      <c r="AT7" s="12">
        <v>2797398.41</v>
      </c>
      <c r="AU7" s="12">
        <v>2979010.443</v>
      </c>
      <c r="AV7" s="12">
        <v>4099322.7230000002</v>
      </c>
      <c r="AW7" s="12">
        <v>4012132.8569999998</v>
      </c>
      <c r="AX7" s="12">
        <v>3925598.156</v>
      </c>
      <c r="AY7" s="12">
        <v>3839577.7609999999</v>
      </c>
      <c r="AZ7" s="12">
        <v>3668286.4750000001</v>
      </c>
      <c r="BA7" s="12">
        <v>3582823.5989999999</v>
      </c>
      <c r="BB7" s="12">
        <v>3241393.4440000001</v>
      </c>
      <c r="BC7" s="12">
        <v>1262503.3019999999</v>
      </c>
      <c r="BD7" s="12">
        <v>663713.33499999996</v>
      </c>
      <c r="BE7" s="12">
        <v>443995.03399999999</v>
      </c>
      <c r="BF7" s="12">
        <v>262383.00099999999</v>
      </c>
      <c r="BG7" s="12">
        <v>146035.11199999999</v>
      </c>
      <c r="BH7" s="12">
        <v>73191.091</v>
      </c>
      <c r="BI7" s="12">
        <v>29081.045999999998</v>
      </c>
      <c r="BJ7" s="12">
        <v>8516.7000000000007</v>
      </c>
      <c r="BK7" s="12">
        <v>5464056.3049999997</v>
      </c>
    </row>
    <row r="8" spans="1:63" s="25" customFormat="1" x14ac:dyDescent="0.2">
      <c r="A8" s="94" t="s">
        <v>553</v>
      </c>
      <c r="B8" s="11"/>
      <c r="C8" s="11">
        <v>948</v>
      </c>
      <c r="D8" s="10" t="s">
        <v>546</v>
      </c>
      <c r="E8" s="11">
        <v>1803</v>
      </c>
      <c r="F8" s="11">
        <v>2020</v>
      </c>
      <c r="G8" s="12">
        <v>212221.37</v>
      </c>
      <c r="H8" s="12">
        <v>525104.62600000005</v>
      </c>
      <c r="I8" s="12">
        <v>1516189.3049999999</v>
      </c>
      <c r="J8" s="12">
        <v>1794908.4609999999</v>
      </c>
      <c r="K8" s="12">
        <v>1975881.132</v>
      </c>
      <c r="L8" s="12">
        <v>2412673.8990000002</v>
      </c>
      <c r="M8" s="12">
        <v>207855.32</v>
      </c>
      <c r="N8" s="12">
        <v>310661.43199999997</v>
      </c>
      <c r="O8" s="12">
        <v>412701.62900000002</v>
      </c>
      <c r="P8" s="12">
        <v>206363.86900000001</v>
      </c>
      <c r="Q8" s="12">
        <v>308404.06599999999</v>
      </c>
      <c r="R8" s="12">
        <v>991084.679</v>
      </c>
      <c r="S8" s="12">
        <v>604990.29500000004</v>
      </c>
      <c r="T8" s="12">
        <v>702951.61899999995</v>
      </c>
      <c r="U8" s="12">
        <v>403386.348</v>
      </c>
      <c r="V8" s="12">
        <v>502184.18300000002</v>
      </c>
      <c r="W8" s="12">
        <v>600145.50699999998</v>
      </c>
      <c r="X8" s="12">
        <v>697204.51500000001</v>
      </c>
      <c r="Y8" s="12">
        <v>400143.98599999998</v>
      </c>
      <c r="Z8" s="12">
        <v>595164.31799999997</v>
      </c>
      <c r="AA8" s="12">
        <v>572943.19499999995</v>
      </c>
      <c r="AB8" s="12">
        <v>664813.54</v>
      </c>
      <c r="AC8" s="12">
        <v>755743.50199999998</v>
      </c>
      <c r="AD8" s="12">
        <v>288133.06</v>
      </c>
      <c r="AE8" s="12">
        <v>474981.87099999998</v>
      </c>
      <c r="AF8" s="12">
        <v>566852.21600000001</v>
      </c>
      <c r="AG8" s="12">
        <v>657782.17799999996</v>
      </c>
      <c r="AH8" s="12">
        <v>469793.20799999998</v>
      </c>
      <c r="AI8" s="12">
        <v>560723.17000000004</v>
      </c>
      <c r="AJ8" s="12">
        <v>650765.87899999996</v>
      </c>
      <c r="AK8" s="12">
        <v>278719.15600000002</v>
      </c>
      <c r="AL8" s="12">
        <v>532126.75800000003</v>
      </c>
      <c r="AM8" s="12">
        <v>896484.59400000004</v>
      </c>
      <c r="AN8" s="12">
        <v>2633967.4589999998</v>
      </c>
      <c r="AO8" s="12">
        <v>3068566.68</v>
      </c>
      <c r="AP8" s="12">
        <v>3229538.2880000002</v>
      </c>
      <c r="AQ8" s="12">
        <v>2769846.4610000001</v>
      </c>
      <c r="AR8" s="12">
        <v>2890558.9470000002</v>
      </c>
      <c r="AS8" s="12">
        <v>1737482.865</v>
      </c>
      <c r="AT8" s="12">
        <v>2333053.6940000001</v>
      </c>
      <c r="AU8" s="12">
        <v>2453766.1800000002</v>
      </c>
      <c r="AV8" s="12">
        <v>3534018.284</v>
      </c>
      <c r="AW8" s="12">
        <v>3440060.6290000002</v>
      </c>
      <c r="AX8" s="12">
        <v>3347169.4730000002</v>
      </c>
      <c r="AY8" s="12">
        <v>3255299.128</v>
      </c>
      <c r="AZ8" s="12">
        <v>3074326.4569999999</v>
      </c>
      <c r="BA8" s="12">
        <v>2985189.0440000002</v>
      </c>
      <c r="BB8" s="12">
        <v>2637533.69</v>
      </c>
      <c r="BC8" s="12">
        <v>900050.82499999995</v>
      </c>
      <c r="BD8" s="12">
        <v>465451.60399999999</v>
      </c>
      <c r="BE8" s="12">
        <v>304479.99599999998</v>
      </c>
      <c r="BF8" s="12">
        <v>183767.51</v>
      </c>
      <c r="BG8" s="12">
        <v>102933.91099999999</v>
      </c>
      <c r="BH8" s="12">
        <v>50599.796000000002</v>
      </c>
      <c r="BI8" s="12">
        <v>19819.172999999999</v>
      </c>
      <c r="BJ8" s="12">
        <v>5858.9650000000001</v>
      </c>
      <c r="BK8" s="12">
        <v>5050207.5889999997</v>
      </c>
    </row>
    <row r="9" spans="1:63" s="25" customFormat="1" x14ac:dyDescent="0.2">
      <c r="A9" s="94" t="s">
        <v>554</v>
      </c>
      <c r="B9" s="11" t="s">
        <v>555</v>
      </c>
      <c r="C9" s="11">
        <v>1636</v>
      </c>
      <c r="D9" s="10" t="s">
        <v>556</v>
      </c>
      <c r="E9" s="11">
        <v>1803</v>
      </c>
      <c r="F9" s="11">
        <v>2020</v>
      </c>
      <c r="G9" s="12">
        <v>30715.546999999999</v>
      </c>
      <c r="H9" s="12">
        <v>75381.570999999996</v>
      </c>
      <c r="I9" s="12">
        <v>207505.283</v>
      </c>
      <c r="J9" s="12">
        <v>241482.70199999999</v>
      </c>
      <c r="K9" s="12">
        <v>262854.42200000002</v>
      </c>
      <c r="L9" s="12">
        <v>312347.86</v>
      </c>
      <c r="M9" s="12">
        <v>29570.004000000001</v>
      </c>
      <c r="N9" s="12">
        <v>44010.239000000001</v>
      </c>
      <c r="O9" s="12">
        <v>58201.266000000003</v>
      </c>
      <c r="P9" s="12">
        <v>29115.625</v>
      </c>
      <c r="Q9" s="12">
        <v>43306.652000000002</v>
      </c>
      <c r="R9" s="12">
        <v>132123.712</v>
      </c>
      <c r="S9" s="12">
        <v>82688.633000000002</v>
      </c>
      <c r="T9" s="12">
        <v>95490.423999999999</v>
      </c>
      <c r="U9" s="12">
        <v>55156.62</v>
      </c>
      <c r="V9" s="12">
        <v>68248.398000000001</v>
      </c>
      <c r="W9" s="12">
        <v>81050.188999999998</v>
      </c>
      <c r="X9" s="12">
        <v>93558.035999999993</v>
      </c>
      <c r="Y9" s="12">
        <v>54057.370999999999</v>
      </c>
      <c r="Z9" s="12">
        <v>79367.009000000005</v>
      </c>
      <c r="AA9" s="12">
        <v>72371.387000000002</v>
      </c>
      <c r="AB9" s="12">
        <v>83412.498000000007</v>
      </c>
      <c r="AC9" s="12">
        <v>94209.466</v>
      </c>
      <c r="AD9" s="12">
        <v>36633.288</v>
      </c>
      <c r="AE9" s="12">
        <v>59569.595999999998</v>
      </c>
      <c r="AF9" s="12">
        <v>70610.706999999995</v>
      </c>
      <c r="AG9" s="12">
        <v>81407.675000000003</v>
      </c>
      <c r="AH9" s="12">
        <v>58102.86</v>
      </c>
      <c r="AI9" s="12">
        <v>68899.827999999994</v>
      </c>
      <c r="AJ9" s="12">
        <v>79474.58</v>
      </c>
      <c r="AK9" s="12">
        <v>33977.419000000002</v>
      </c>
      <c r="AL9" s="12">
        <v>61433.116999999998</v>
      </c>
      <c r="AM9" s="12">
        <v>104842.577</v>
      </c>
      <c r="AN9" s="12">
        <v>262294.10399999999</v>
      </c>
      <c r="AO9" s="12">
        <v>293924.87900000002</v>
      </c>
      <c r="AP9" s="12">
        <v>305404.68699999998</v>
      </c>
      <c r="AQ9" s="12">
        <v>250055.54800000001</v>
      </c>
      <c r="AR9" s="12">
        <v>258499.38699999999</v>
      </c>
      <c r="AS9" s="12">
        <v>157451.527</v>
      </c>
      <c r="AT9" s="12">
        <v>200562.11</v>
      </c>
      <c r="AU9" s="12">
        <v>209005.94899999999</v>
      </c>
      <c r="AV9" s="12">
        <v>325638.11499999999</v>
      </c>
      <c r="AW9" s="12">
        <v>314020.32199999999</v>
      </c>
      <c r="AX9" s="12">
        <v>302701.80699999997</v>
      </c>
      <c r="AY9" s="12">
        <v>291660.696</v>
      </c>
      <c r="AZ9" s="12">
        <v>270288.97600000002</v>
      </c>
      <c r="BA9" s="12">
        <v>259937.61499999999</v>
      </c>
      <c r="BB9" s="12">
        <v>220795.538</v>
      </c>
      <c r="BC9" s="12">
        <v>63344.010999999999</v>
      </c>
      <c r="BD9" s="12">
        <v>31713.236000000001</v>
      </c>
      <c r="BE9" s="12">
        <v>20233.428</v>
      </c>
      <c r="BF9" s="12">
        <v>11789.589</v>
      </c>
      <c r="BG9" s="12">
        <v>6383.5479999999998</v>
      </c>
      <c r="BH9" s="12">
        <v>2969.9349999999999</v>
      </c>
      <c r="BI9" s="12">
        <v>1005.956</v>
      </c>
      <c r="BJ9" s="12">
        <v>252.089</v>
      </c>
      <c r="BK9" s="12">
        <v>533143.39800000004</v>
      </c>
    </row>
    <row r="10" spans="1:63" s="25" customFormat="1" x14ac:dyDescent="0.2">
      <c r="A10" s="94" t="s">
        <v>557</v>
      </c>
      <c r="B10" s="11" t="s">
        <v>558</v>
      </c>
      <c r="C10" s="11">
        <v>1637</v>
      </c>
      <c r="D10" s="10" t="s">
        <v>556</v>
      </c>
      <c r="E10" s="11">
        <v>1803</v>
      </c>
      <c r="F10" s="11">
        <v>2020</v>
      </c>
      <c r="G10" s="12">
        <v>2490.4360000000001</v>
      </c>
      <c r="H10" s="12">
        <v>6218.4930000000004</v>
      </c>
      <c r="I10" s="12">
        <v>18406.734</v>
      </c>
      <c r="J10" s="12">
        <v>21934.861000000001</v>
      </c>
      <c r="K10" s="12">
        <v>24263.321</v>
      </c>
      <c r="L10" s="12">
        <v>30043.894</v>
      </c>
      <c r="M10" s="12">
        <v>2483.7719999999999</v>
      </c>
      <c r="N10" s="12">
        <v>3722.1489999999999</v>
      </c>
      <c r="O10" s="12">
        <v>4957.47</v>
      </c>
      <c r="P10" s="12">
        <v>2479.2739999999999</v>
      </c>
      <c r="Q10" s="12">
        <v>3714.5949999999998</v>
      </c>
      <c r="R10" s="12">
        <v>12188.241</v>
      </c>
      <c r="S10" s="12">
        <v>7374.625</v>
      </c>
      <c r="T10" s="12">
        <v>8588.1949999999997</v>
      </c>
      <c r="U10" s="12">
        <v>4917.8919999999998</v>
      </c>
      <c r="V10" s="12">
        <v>6136.2479999999996</v>
      </c>
      <c r="W10" s="12">
        <v>7349.8180000000002</v>
      </c>
      <c r="X10" s="12">
        <v>8557.5139999999992</v>
      </c>
      <c r="Y10" s="12">
        <v>4900.9269999999997</v>
      </c>
      <c r="Z10" s="12">
        <v>7322.1930000000002</v>
      </c>
      <c r="AA10" s="12">
        <v>7172.9449999999997</v>
      </c>
      <c r="AB10" s="12">
        <v>8341.7430000000004</v>
      </c>
      <c r="AC10" s="12">
        <v>9506.86</v>
      </c>
      <c r="AD10" s="12">
        <v>3600.0459999999998</v>
      </c>
      <c r="AE10" s="12">
        <v>5959.375</v>
      </c>
      <c r="AF10" s="12">
        <v>7128.1729999999998</v>
      </c>
      <c r="AG10" s="12">
        <v>8293.2900000000009</v>
      </c>
      <c r="AH10" s="12">
        <v>5920.4769999999999</v>
      </c>
      <c r="AI10" s="12">
        <v>7085.5940000000001</v>
      </c>
      <c r="AJ10" s="12">
        <v>8248.9369999999999</v>
      </c>
      <c r="AK10" s="12">
        <v>3528.127</v>
      </c>
      <c r="AL10" s="12">
        <v>6958.81</v>
      </c>
      <c r="AM10" s="12">
        <v>11637.16</v>
      </c>
      <c r="AN10" s="12">
        <v>36482.163999999997</v>
      </c>
      <c r="AO10" s="12">
        <v>44280.607000000004</v>
      </c>
      <c r="AP10" s="12">
        <v>47206.983</v>
      </c>
      <c r="AQ10" s="12">
        <v>41350.396000000001</v>
      </c>
      <c r="AR10" s="12">
        <v>43695.1</v>
      </c>
      <c r="AS10" s="12">
        <v>24845.004000000001</v>
      </c>
      <c r="AT10" s="12">
        <v>35569.822999999997</v>
      </c>
      <c r="AU10" s="12">
        <v>37914.527000000002</v>
      </c>
      <c r="AV10" s="12">
        <v>53669.364000000001</v>
      </c>
      <c r="AW10" s="12">
        <v>52485.459000000003</v>
      </c>
      <c r="AX10" s="12">
        <v>51310.035000000003</v>
      </c>
      <c r="AY10" s="12">
        <v>50141.237000000001</v>
      </c>
      <c r="AZ10" s="12">
        <v>47812.777000000002</v>
      </c>
      <c r="BA10" s="12">
        <v>46651.588000000003</v>
      </c>
      <c r="BB10" s="12">
        <v>42032.203999999998</v>
      </c>
      <c r="BC10" s="12">
        <v>17187.2</v>
      </c>
      <c r="BD10" s="12">
        <v>9388.7569999999996</v>
      </c>
      <c r="BE10" s="12">
        <v>6462.3810000000003</v>
      </c>
      <c r="BF10" s="12">
        <v>4117.6769999999997</v>
      </c>
      <c r="BG10" s="12">
        <v>2460.8539999999998</v>
      </c>
      <c r="BH10" s="12">
        <v>1326.9179999999999</v>
      </c>
      <c r="BI10" s="12">
        <v>599.89499999999998</v>
      </c>
      <c r="BJ10" s="12">
        <v>220.65799999999999</v>
      </c>
      <c r="BK10" s="12">
        <v>72076.097999999998</v>
      </c>
    </row>
    <row r="11" spans="1:63" s="25" customFormat="1" x14ac:dyDescent="0.2">
      <c r="A11" s="93" t="s">
        <v>559</v>
      </c>
      <c r="B11" s="14"/>
      <c r="C11" s="14">
        <v>1802</v>
      </c>
      <c r="D11" s="13" t="s">
        <v>542</v>
      </c>
      <c r="E11" s="14">
        <v>900</v>
      </c>
      <c r="F11" s="14">
        <v>2020</v>
      </c>
      <c r="G11" s="15" t="s">
        <v>543</v>
      </c>
      <c r="H11" s="15" t="s">
        <v>543</v>
      </c>
      <c r="I11" s="15" t="s">
        <v>543</v>
      </c>
      <c r="J11" s="15" t="s">
        <v>543</v>
      </c>
      <c r="K11" s="15" t="s">
        <v>543</v>
      </c>
      <c r="L11" s="15" t="s">
        <v>543</v>
      </c>
      <c r="M11" s="15" t="s">
        <v>543</v>
      </c>
      <c r="N11" s="15" t="s">
        <v>543</v>
      </c>
      <c r="O11" s="15" t="s">
        <v>543</v>
      </c>
      <c r="P11" s="15" t="s">
        <v>543</v>
      </c>
      <c r="Q11" s="15" t="s">
        <v>543</v>
      </c>
      <c r="R11" s="15" t="s">
        <v>543</v>
      </c>
      <c r="S11" s="15" t="s">
        <v>543</v>
      </c>
      <c r="T11" s="15" t="s">
        <v>543</v>
      </c>
      <c r="U11" s="15" t="s">
        <v>543</v>
      </c>
      <c r="V11" s="15" t="s">
        <v>543</v>
      </c>
      <c r="W11" s="15" t="s">
        <v>543</v>
      </c>
      <c r="X11" s="15" t="s">
        <v>543</v>
      </c>
      <c r="Y11" s="15" t="s">
        <v>543</v>
      </c>
      <c r="Z11" s="15" t="s">
        <v>543</v>
      </c>
      <c r="AA11" s="15" t="s">
        <v>543</v>
      </c>
      <c r="AB11" s="15" t="s">
        <v>543</v>
      </c>
      <c r="AC11" s="15" t="s">
        <v>543</v>
      </c>
      <c r="AD11" s="15" t="s">
        <v>543</v>
      </c>
      <c r="AE11" s="15" t="s">
        <v>543</v>
      </c>
      <c r="AF11" s="15" t="s">
        <v>543</v>
      </c>
      <c r="AG11" s="15" t="s">
        <v>543</v>
      </c>
      <c r="AH11" s="15" t="s">
        <v>543</v>
      </c>
      <c r="AI11" s="15" t="s">
        <v>543</v>
      </c>
      <c r="AJ11" s="15" t="s">
        <v>543</v>
      </c>
      <c r="AK11" s="15" t="s">
        <v>543</v>
      </c>
      <c r="AL11" s="15" t="s">
        <v>543</v>
      </c>
      <c r="AM11" s="15" t="s">
        <v>543</v>
      </c>
      <c r="AN11" s="15" t="s">
        <v>543</v>
      </c>
      <c r="AO11" s="15" t="s">
        <v>543</v>
      </c>
      <c r="AP11" s="15" t="s">
        <v>543</v>
      </c>
      <c r="AQ11" s="15" t="s">
        <v>543</v>
      </c>
      <c r="AR11" s="15" t="s">
        <v>543</v>
      </c>
      <c r="AS11" s="15" t="s">
        <v>543</v>
      </c>
      <c r="AT11" s="15" t="s">
        <v>543</v>
      </c>
      <c r="AU11" s="15" t="s">
        <v>543</v>
      </c>
      <c r="AV11" s="15" t="s">
        <v>543</v>
      </c>
      <c r="AW11" s="15" t="s">
        <v>543</v>
      </c>
      <c r="AX11" s="15" t="s">
        <v>543</v>
      </c>
      <c r="AY11" s="15" t="s">
        <v>543</v>
      </c>
      <c r="AZ11" s="15" t="s">
        <v>543</v>
      </c>
      <c r="BA11" s="15" t="s">
        <v>543</v>
      </c>
      <c r="BB11" s="15" t="s">
        <v>543</v>
      </c>
      <c r="BC11" s="15" t="s">
        <v>543</v>
      </c>
      <c r="BD11" s="15" t="s">
        <v>543</v>
      </c>
      <c r="BE11" s="15" t="s">
        <v>543</v>
      </c>
      <c r="BF11" s="15" t="s">
        <v>543</v>
      </c>
      <c r="BG11" s="15" t="s">
        <v>543</v>
      </c>
      <c r="BH11" s="15" t="s">
        <v>543</v>
      </c>
      <c r="BI11" s="15" t="s">
        <v>543</v>
      </c>
      <c r="BJ11" s="15" t="s">
        <v>543</v>
      </c>
      <c r="BK11" s="15" t="s">
        <v>543</v>
      </c>
    </row>
    <row r="12" spans="1:63" s="25" customFormat="1" x14ac:dyDescent="0.2">
      <c r="A12" s="94" t="s">
        <v>560</v>
      </c>
      <c r="B12" s="11" t="s">
        <v>561</v>
      </c>
      <c r="C12" s="11">
        <v>1503</v>
      </c>
      <c r="D12" s="10" t="s">
        <v>562</v>
      </c>
      <c r="E12" s="11">
        <v>1802</v>
      </c>
      <c r="F12" s="11">
        <v>2020</v>
      </c>
      <c r="G12" s="12">
        <v>26881.681</v>
      </c>
      <c r="H12" s="12">
        <v>68063.536999999997</v>
      </c>
      <c r="I12" s="12">
        <v>210165.973</v>
      </c>
      <c r="J12" s="12">
        <v>252332.95</v>
      </c>
      <c r="K12" s="12">
        <v>280863.277</v>
      </c>
      <c r="L12" s="12">
        <v>356583.88500000001</v>
      </c>
      <c r="M12" s="12">
        <v>27564.635999999999</v>
      </c>
      <c r="N12" s="12">
        <v>41499.482000000004</v>
      </c>
      <c r="O12" s="12">
        <v>55525.661999999997</v>
      </c>
      <c r="P12" s="12">
        <v>27770.296999999999</v>
      </c>
      <c r="Q12" s="12">
        <v>41796.476999999999</v>
      </c>
      <c r="R12" s="12">
        <v>142102.43599999999</v>
      </c>
      <c r="S12" s="12">
        <v>84790.626999999993</v>
      </c>
      <c r="T12" s="12">
        <v>99167.13</v>
      </c>
      <c r="U12" s="12">
        <v>56554.476999999999</v>
      </c>
      <c r="V12" s="12">
        <v>70855.781000000003</v>
      </c>
      <c r="W12" s="12">
        <v>85232.284</v>
      </c>
      <c r="X12" s="12">
        <v>99627.013999999996</v>
      </c>
      <c r="Y12" s="12">
        <v>56829.601000000002</v>
      </c>
      <c r="Z12" s="12">
        <v>85600.834000000003</v>
      </c>
      <c r="AA12" s="12">
        <v>85457.918000000005</v>
      </c>
      <c r="AB12" s="12">
        <v>99478.785999999993</v>
      </c>
      <c r="AC12" s="12">
        <v>113630.583</v>
      </c>
      <c r="AD12" s="12">
        <v>42935.305999999997</v>
      </c>
      <c r="AE12" s="12">
        <v>71081.414999999994</v>
      </c>
      <c r="AF12" s="12">
        <v>85102.282999999996</v>
      </c>
      <c r="AG12" s="12">
        <v>99254.080000000002</v>
      </c>
      <c r="AH12" s="12">
        <v>70707.553</v>
      </c>
      <c r="AI12" s="12">
        <v>84859.35</v>
      </c>
      <c r="AJ12" s="12">
        <v>99237.88</v>
      </c>
      <c r="AK12" s="12">
        <v>42166.976999999999</v>
      </c>
      <c r="AL12" s="12">
        <v>88463.884000000005</v>
      </c>
      <c r="AM12" s="12">
        <v>146417.91200000001</v>
      </c>
      <c r="AN12" s="12">
        <v>576207.527</v>
      </c>
      <c r="AO12" s="12">
        <v>744693.70499999996</v>
      </c>
      <c r="AP12" s="12">
        <v>821116.85499999998</v>
      </c>
      <c r="AQ12" s="12">
        <v>750419.55099999998</v>
      </c>
      <c r="AR12" s="12">
        <v>817826.272</v>
      </c>
      <c r="AS12" s="12">
        <v>429789.61499999999</v>
      </c>
      <c r="AT12" s="12">
        <v>674698.94299999997</v>
      </c>
      <c r="AU12" s="12">
        <v>742105.66399999999</v>
      </c>
      <c r="AV12" s="12">
        <v>1052926.9609999999</v>
      </c>
      <c r="AW12" s="12">
        <v>1038807.16</v>
      </c>
      <c r="AX12" s="12">
        <v>1024780.852</v>
      </c>
      <c r="AY12" s="12">
        <v>1010759.9840000001</v>
      </c>
      <c r="AZ12" s="12">
        <v>982229.65700000001</v>
      </c>
      <c r="BA12" s="12">
        <v>967630.05299999996</v>
      </c>
      <c r="BB12" s="12">
        <v>906509.049</v>
      </c>
      <c r="BC12" s="12">
        <v>476719.43400000001</v>
      </c>
      <c r="BD12" s="12">
        <v>308233.25599999999</v>
      </c>
      <c r="BE12" s="12">
        <v>231810.106</v>
      </c>
      <c r="BF12" s="12">
        <v>164403.38500000001</v>
      </c>
      <c r="BG12" s="12">
        <v>105867.015</v>
      </c>
      <c r="BH12" s="12">
        <v>63211.455000000002</v>
      </c>
      <c r="BI12" s="12">
        <v>31713.81</v>
      </c>
      <c r="BJ12" s="12">
        <v>12143.172</v>
      </c>
      <c r="BK12" s="12">
        <v>1263092.9339999999</v>
      </c>
    </row>
    <row r="13" spans="1:63" s="25" customFormat="1" x14ac:dyDescent="0.2">
      <c r="A13" s="94" t="s">
        <v>563</v>
      </c>
      <c r="B13" s="11" t="s">
        <v>561</v>
      </c>
      <c r="C13" s="11">
        <v>1517</v>
      </c>
      <c r="D13" s="10" t="s">
        <v>562</v>
      </c>
      <c r="E13" s="11">
        <v>1802</v>
      </c>
      <c r="F13" s="11">
        <v>2020</v>
      </c>
      <c r="G13" s="12">
        <v>196221.46599999999</v>
      </c>
      <c r="H13" s="12">
        <v>491333.99400000001</v>
      </c>
      <c r="I13" s="12">
        <v>1452269.3529999999</v>
      </c>
      <c r="J13" s="12">
        <v>1728216.017</v>
      </c>
      <c r="K13" s="12">
        <v>1909544.9939999999</v>
      </c>
      <c r="L13" s="12">
        <v>2358301.4240000001</v>
      </c>
      <c r="M13" s="12">
        <v>196727.12599999999</v>
      </c>
      <c r="N13" s="12">
        <v>294859.37699999998</v>
      </c>
      <c r="O13" s="12">
        <v>392713.16899999999</v>
      </c>
      <c r="P13" s="12">
        <v>196452.084</v>
      </c>
      <c r="Q13" s="12">
        <v>294305.87599999999</v>
      </c>
      <c r="R13" s="12">
        <v>960935.35900000005</v>
      </c>
      <c r="S13" s="12">
        <v>583131.28899999999</v>
      </c>
      <c r="T13" s="12">
        <v>678588.40700000001</v>
      </c>
      <c r="U13" s="12">
        <v>388974.22</v>
      </c>
      <c r="V13" s="12">
        <v>484999.038</v>
      </c>
      <c r="W13" s="12">
        <v>580456.15599999996</v>
      </c>
      <c r="X13" s="12">
        <v>675283.56200000003</v>
      </c>
      <c r="Y13" s="12">
        <v>387145.24599999998</v>
      </c>
      <c r="Z13" s="12">
        <v>577429.77</v>
      </c>
      <c r="AA13" s="12">
        <v>562423.99600000004</v>
      </c>
      <c r="AB13" s="12">
        <v>653750.73400000005</v>
      </c>
      <c r="AC13" s="12">
        <v>744597.83</v>
      </c>
      <c r="AD13" s="12">
        <v>282346.95199999999</v>
      </c>
      <c r="AE13" s="12">
        <v>466966.87800000003</v>
      </c>
      <c r="AF13" s="12">
        <v>558293.61600000004</v>
      </c>
      <c r="AG13" s="12">
        <v>649140.71200000006</v>
      </c>
      <c r="AH13" s="12">
        <v>463466.21</v>
      </c>
      <c r="AI13" s="12">
        <v>554313.30599999998</v>
      </c>
      <c r="AJ13" s="12">
        <v>644795.18700000003</v>
      </c>
      <c r="AK13" s="12">
        <v>275946.66399999999</v>
      </c>
      <c r="AL13" s="12">
        <v>540677.85600000003</v>
      </c>
      <c r="AM13" s="12">
        <v>906032.071</v>
      </c>
      <c r="AN13" s="12">
        <v>2976407.4550000001</v>
      </c>
      <c r="AO13" s="12">
        <v>3599903.9180000001</v>
      </c>
      <c r="AP13" s="12">
        <v>3831000.2719999999</v>
      </c>
      <c r="AQ13" s="12">
        <v>3373724.6310000001</v>
      </c>
      <c r="AR13" s="12">
        <v>3565494.56</v>
      </c>
      <c r="AS13" s="12">
        <v>2070375.3840000001</v>
      </c>
      <c r="AT13" s="12">
        <v>2924968.2009999999</v>
      </c>
      <c r="AU13" s="12">
        <v>3116738.13</v>
      </c>
      <c r="AV13" s="12">
        <v>4300782.2620000001</v>
      </c>
      <c r="AW13" s="12">
        <v>4208113.1370000001</v>
      </c>
      <c r="AX13" s="12">
        <v>4116162.3360000001</v>
      </c>
      <c r="AY13" s="12">
        <v>4024835.5980000002</v>
      </c>
      <c r="AZ13" s="12">
        <v>3843506.6209999998</v>
      </c>
      <c r="BA13" s="12">
        <v>3753342.2059999998</v>
      </c>
      <c r="BB13" s="12">
        <v>3394750.1910000001</v>
      </c>
      <c r="BC13" s="12">
        <v>1324374.807</v>
      </c>
      <c r="BD13" s="12">
        <v>700878.34400000004</v>
      </c>
      <c r="BE13" s="12">
        <v>469781.99</v>
      </c>
      <c r="BF13" s="12">
        <v>278012.06099999999</v>
      </c>
      <c r="BG13" s="12">
        <v>155340.08799999999</v>
      </c>
      <c r="BH13" s="12">
        <v>78913.135999999999</v>
      </c>
      <c r="BI13" s="12">
        <v>30791.748</v>
      </c>
      <c r="BJ13" s="12">
        <v>9016.9089999999997</v>
      </c>
      <c r="BK13" s="12">
        <v>5753051.6150000002</v>
      </c>
    </row>
    <row r="14" spans="1:63" s="25" customFormat="1" x14ac:dyDescent="0.2">
      <c r="A14" s="94" t="s">
        <v>564</v>
      </c>
      <c r="B14" s="11" t="s">
        <v>561</v>
      </c>
      <c r="C14" s="11">
        <v>1502</v>
      </c>
      <c r="D14" s="10" t="s">
        <v>562</v>
      </c>
      <c r="E14" s="11">
        <v>1517</v>
      </c>
      <c r="F14" s="11">
        <v>2020</v>
      </c>
      <c r="G14" s="12">
        <v>70941.771999999997</v>
      </c>
      <c r="H14" s="12">
        <v>180850.77</v>
      </c>
      <c r="I14" s="12">
        <v>541604.06200000003</v>
      </c>
      <c r="J14" s="12">
        <v>645022.32700000005</v>
      </c>
      <c r="K14" s="12">
        <v>713992.15300000005</v>
      </c>
      <c r="L14" s="12">
        <v>891697.91700000002</v>
      </c>
      <c r="M14" s="12">
        <v>73574.717000000004</v>
      </c>
      <c r="N14" s="12">
        <v>110540.535</v>
      </c>
      <c r="O14" s="12">
        <v>147472.038</v>
      </c>
      <c r="P14" s="12">
        <v>73855.453999999998</v>
      </c>
      <c r="Q14" s="12">
        <v>110786.95699999999</v>
      </c>
      <c r="R14" s="12">
        <v>360753.29200000002</v>
      </c>
      <c r="S14" s="12">
        <v>219691.15700000001</v>
      </c>
      <c r="T14" s="12">
        <v>255400.283</v>
      </c>
      <c r="U14" s="12">
        <v>146683.29500000001</v>
      </c>
      <c r="V14" s="12">
        <v>182725.33900000001</v>
      </c>
      <c r="W14" s="12">
        <v>218434.465</v>
      </c>
      <c r="X14" s="12">
        <v>253821.67800000001</v>
      </c>
      <c r="Y14" s="12">
        <v>145793.83600000001</v>
      </c>
      <c r="Z14" s="12">
        <v>216890.17499999999</v>
      </c>
      <c r="AA14" s="12">
        <v>210137.33900000001</v>
      </c>
      <c r="AB14" s="12">
        <v>244480.4</v>
      </c>
      <c r="AC14" s="12">
        <v>278877.84700000001</v>
      </c>
      <c r="AD14" s="12">
        <v>105353.00900000001</v>
      </c>
      <c r="AE14" s="12">
        <v>174428.21299999999</v>
      </c>
      <c r="AF14" s="12">
        <v>208771.274</v>
      </c>
      <c r="AG14" s="12">
        <v>243168.72099999999</v>
      </c>
      <c r="AH14" s="12">
        <v>173384.06099999999</v>
      </c>
      <c r="AI14" s="12">
        <v>207781.508</v>
      </c>
      <c r="AJ14" s="12">
        <v>242353.88699999999</v>
      </c>
      <c r="AK14" s="12">
        <v>103418.265</v>
      </c>
      <c r="AL14" s="12">
        <v>210364.62100000001</v>
      </c>
      <c r="AM14" s="12">
        <v>350093.85499999998</v>
      </c>
      <c r="AN14" s="12">
        <v>1340582.5959999999</v>
      </c>
      <c r="AO14" s="12">
        <v>1694513.125</v>
      </c>
      <c r="AP14" s="12">
        <v>1825644.4080000001</v>
      </c>
      <c r="AQ14" s="12">
        <v>1653256.317</v>
      </c>
      <c r="AR14" s="12">
        <v>1770242.3589999999</v>
      </c>
      <c r="AS14" s="12">
        <v>990488.74100000004</v>
      </c>
      <c r="AT14" s="12">
        <v>1475550.5530000001</v>
      </c>
      <c r="AU14" s="12">
        <v>1592536.595</v>
      </c>
      <c r="AV14" s="12">
        <v>2113212.2689999999</v>
      </c>
      <c r="AW14" s="12">
        <v>2078573.868</v>
      </c>
      <c r="AX14" s="12">
        <v>2044137.0649999999</v>
      </c>
      <c r="AY14" s="12">
        <v>2009794.004</v>
      </c>
      <c r="AZ14" s="12">
        <v>1940824.1780000001</v>
      </c>
      <c r="BA14" s="12">
        <v>1906008.6429999999</v>
      </c>
      <c r="BB14" s="12">
        <v>1763118.4140000001</v>
      </c>
      <c r="BC14" s="12">
        <v>772629.67299999995</v>
      </c>
      <c r="BD14" s="12">
        <v>418699.14399999997</v>
      </c>
      <c r="BE14" s="12">
        <v>287567.86099999998</v>
      </c>
      <c r="BF14" s="12">
        <v>170581.81899999999</v>
      </c>
      <c r="BG14" s="12">
        <v>96504.543999999994</v>
      </c>
      <c r="BH14" s="12">
        <v>50774.752</v>
      </c>
      <c r="BI14" s="12">
        <v>20468.577000000001</v>
      </c>
      <c r="BJ14" s="12">
        <v>6150.4780000000001</v>
      </c>
      <c r="BK14" s="12">
        <v>2654816.3309999998</v>
      </c>
    </row>
    <row r="15" spans="1:63" s="25" customFormat="1" x14ac:dyDescent="0.2">
      <c r="A15" s="94" t="s">
        <v>565</v>
      </c>
      <c r="B15" s="11" t="s">
        <v>561</v>
      </c>
      <c r="C15" s="11">
        <v>1501</v>
      </c>
      <c r="D15" s="10" t="s">
        <v>562</v>
      </c>
      <c r="E15" s="11">
        <v>1517</v>
      </c>
      <c r="F15" s="11">
        <v>2020</v>
      </c>
      <c r="G15" s="12">
        <v>125279.694</v>
      </c>
      <c r="H15" s="12">
        <v>310483.22399999999</v>
      </c>
      <c r="I15" s="12">
        <v>910665.29099999997</v>
      </c>
      <c r="J15" s="12">
        <v>1083193.69</v>
      </c>
      <c r="K15" s="12">
        <v>1195552.841</v>
      </c>
      <c r="L15" s="12">
        <v>1466603.507</v>
      </c>
      <c r="M15" s="12">
        <v>123152.409</v>
      </c>
      <c r="N15" s="12">
        <v>184318.842</v>
      </c>
      <c r="O15" s="12">
        <v>245241.13099999999</v>
      </c>
      <c r="P15" s="12">
        <v>122596.63</v>
      </c>
      <c r="Q15" s="12">
        <v>183518.91899999999</v>
      </c>
      <c r="R15" s="12">
        <v>600182.06700000004</v>
      </c>
      <c r="S15" s="12">
        <v>363440.13199999998</v>
      </c>
      <c r="T15" s="12">
        <v>423188.12400000001</v>
      </c>
      <c r="U15" s="12">
        <v>242290.92499999999</v>
      </c>
      <c r="V15" s="12">
        <v>302273.69900000002</v>
      </c>
      <c r="W15" s="12">
        <v>362021.69099999999</v>
      </c>
      <c r="X15" s="12">
        <v>421461.88400000002</v>
      </c>
      <c r="Y15" s="12">
        <v>241351.41</v>
      </c>
      <c r="Z15" s="12">
        <v>360539.59499999997</v>
      </c>
      <c r="AA15" s="12">
        <v>352286.65700000001</v>
      </c>
      <c r="AB15" s="12">
        <v>409270.33399999997</v>
      </c>
      <c r="AC15" s="12">
        <v>465719.98300000001</v>
      </c>
      <c r="AD15" s="12">
        <v>176993.943</v>
      </c>
      <c r="AE15" s="12">
        <v>292538.66499999998</v>
      </c>
      <c r="AF15" s="12">
        <v>349522.342</v>
      </c>
      <c r="AG15" s="12">
        <v>405971.99099999998</v>
      </c>
      <c r="AH15" s="12">
        <v>290082.14899999998</v>
      </c>
      <c r="AI15" s="12">
        <v>346531.79800000001</v>
      </c>
      <c r="AJ15" s="12">
        <v>402441.3</v>
      </c>
      <c r="AK15" s="12">
        <v>172528.399</v>
      </c>
      <c r="AL15" s="12">
        <v>330313.23499999999</v>
      </c>
      <c r="AM15" s="12">
        <v>555938.21600000001</v>
      </c>
      <c r="AN15" s="12">
        <v>1635824.8589999999</v>
      </c>
      <c r="AO15" s="12">
        <v>1905390.7930000001</v>
      </c>
      <c r="AP15" s="12">
        <v>2005355.8640000001</v>
      </c>
      <c r="AQ15" s="12">
        <v>1720468.314</v>
      </c>
      <c r="AR15" s="12">
        <v>1795252.2009999999</v>
      </c>
      <c r="AS15" s="12">
        <v>1079886.6429999999</v>
      </c>
      <c r="AT15" s="12">
        <v>1449417.648</v>
      </c>
      <c r="AU15" s="12">
        <v>1524201.5349999999</v>
      </c>
      <c r="AV15" s="12">
        <v>2187569.9929999998</v>
      </c>
      <c r="AW15" s="12">
        <v>2129539.2689999999</v>
      </c>
      <c r="AX15" s="12">
        <v>2072025.2709999999</v>
      </c>
      <c r="AY15" s="12">
        <v>2015041.594</v>
      </c>
      <c r="AZ15" s="12">
        <v>1902682.443</v>
      </c>
      <c r="BA15" s="12">
        <v>1847333.5630000001</v>
      </c>
      <c r="BB15" s="12">
        <v>1631631.777</v>
      </c>
      <c r="BC15" s="12">
        <v>551745.13399999996</v>
      </c>
      <c r="BD15" s="12">
        <v>282179.20000000001</v>
      </c>
      <c r="BE15" s="12">
        <v>182214.12899999999</v>
      </c>
      <c r="BF15" s="12">
        <v>107430.242</v>
      </c>
      <c r="BG15" s="12">
        <v>58835.544000000002</v>
      </c>
      <c r="BH15" s="12">
        <v>28138.383999999998</v>
      </c>
      <c r="BI15" s="12">
        <v>10323.171</v>
      </c>
      <c r="BJ15" s="12">
        <v>2866.431</v>
      </c>
      <c r="BK15" s="12">
        <v>3098235.284</v>
      </c>
    </row>
    <row r="16" spans="1:63" s="25" customFormat="1" x14ac:dyDescent="0.2">
      <c r="A16" s="94" t="s">
        <v>566</v>
      </c>
      <c r="B16" s="11" t="s">
        <v>561</v>
      </c>
      <c r="C16" s="11">
        <v>1500</v>
      </c>
      <c r="D16" s="10" t="s">
        <v>562</v>
      </c>
      <c r="E16" s="11">
        <v>1802</v>
      </c>
      <c r="F16" s="11">
        <v>2020</v>
      </c>
      <c r="G16" s="12">
        <v>48820.095999999998</v>
      </c>
      <c r="H16" s="12">
        <v>118303.649</v>
      </c>
      <c r="I16" s="12">
        <v>320497.03899999999</v>
      </c>
      <c r="J16" s="12">
        <v>372262.89299999998</v>
      </c>
      <c r="K16" s="12">
        <v>404481.386</v>
      </c>
      <c r="L16" s="12">
        <v>477168.66899999999</v>
      </c>
      <c r="M16" s="12">
        <v>45838.222999999998</v>
      </c>
      <c r="N16" s="12">
        <v>68055.903999999995</v>
      </c>
      <c r="O16" s="12">
        <v>89819.157999999996</v>
      </c>
      <c r="P16" s="12">
        <v>44899.184999999998</v>
      </c>
      <c r="Q16" s="12">
        <v>66662.438999999998</v>
      </c>
      <c r="R16" s="12">
        <v>202193.39</v>
      </c>
      <c r="S16" s="12">
        <v>126610.758</v>
      </c>
      <c r="T16" s="12">
        <v>146186.27299999999</v>
      </c>
      <c r="U16" s="12">
        <v>84390.286999999997</v>
      </c>
      <c r="V16" s="12">
        <v>104393.077</v>
      </c>
      <c r="W16" s="12">
        <v>123968.592</v>
      </c>
      <c r="X16" s="12">
        <v>143103.962</v>
      </c>
      <c r="Y16" s="12">
        <v>82629.823000000004</v>
      </c>
      <c r="Z16" s="12">
        <v>121340.708</v>
      </c>
      <c r="AA16" s="12">
        <v>110561.692</v>
      </c>
      <c r="AB16" s="12">
        <v>127348.486</v>
      </c>
      <c r="AC16" s="12">
        <v>143681.02499999999</v>
      </c>
      <c r="AD16" s="12">
        <v>56007.116999999998</v>
      </c>
      <c r="AE16" s="12">
        <v>90986.176999999996</v>
      </c>
      <c r="AF16" s="12">
        <v>107772.97100000001</v>
      </c>
      <c r="AG16" s="12">
        <v>124105.51</v>
      </c>
      <c r="AH16" s="12">
        <v>88637.600999999995</v>
      </c>
      <c r="AI16" s="12">
        <v>104970.14</v>
      </c>
      <c r="AJ16" s="12">
        <v>120856.094</v>
      </c>
      <c r="AK16" s="12">
        <v>51765.853999999999</v>
      </c>
      <c r="AL16" s="12">
        <v>91282.98</v>
      </c>
      <c r="AM16" s="12">
        <v>156671.63</v>
      </c>
      <c r="AN16" s="12">
        <v>373778.06699999998</v>
      </c>
      <c r="AO16" s="12">
        <v>415056.89500000002</v>
      </c>
      <c r="AP16" s="12">
        <v>429534.69500000001</v>
      </c>
      <c r="AQ16" s="12">
        <v>345550.348</v>
      </c>
      <c r="AR16" s="12">
        <v>355901.54200000002</v>
      </c>
      <c r="AS16" s="12">
        <v>217106.43700000001</v>
      </c>
      <c r="AT16" s="12">
        <v>272863.065</v>
      </c>
      <c r="AU16" s="12">
        <v>283214.25900000002</v>
      </c>
      <c r="AV16" s="12">
        <v>455213.57299999997</v>
      </c>
      <c r="AW16" s="12">
        <v>437487.54700000002</v>
      </c>
      <c r="AX16" s="12">
        <v>420234.51299999998</v>
      </c>
      <c r="AY16" s="12">
        <v>403447.71899999998</v>
      </c>
      <c r="AZ16" s="12">
        <v>371229.22600000002</v>
      </c>
      <c r="BA16" s="12">
        <v>355790.364</v>
      </c>
      <c r="BB16" s="12">
        <v>298541.94300000003</v>
      </c>
      <c r="BC16" s="12">
        <v>81435.505999999994</v>
      </c>
      <c r="BD16" s="12">
        <v>40156.678</v>
      </c>
      <c r="BE16" s="12">
        <v>25678.878000000001</v>
      </c>
      <c r="BF16" s="12">
        <v>15327.683999999999</v>
      </c>
      <c r="BG16" s="12">
        <v>7941.7839999999997</v>
      </c>
      <c r="BH16" s="12">
        <v>3299.7649999999999</v>
      </c>
      <c r="BI16" s="12">
        <v>1028.2919999999999</v>
      </c>
      <c r="BJ16" s="12">
        <v>211.54900000000001</v>
      </c>
      <c r="BK16" s="12">
        <v>775710.61199999996</v>
      </c>
    </row>
    <row r="17" spans="1:63" s="25" customFormat="1" x14ac:dyDescent="0.2">
      <c r="A17" s="94" t="s">
        <v>567</v>
      </c>
      <c r="B17" s="11"/>
      <c r="C17" s="11">
        <v>1518</v>
      </c>
      <c r="D17" s="10" t="s">
        <v>562</v>
      </c>
      <c r="E17" s="11">
        <v>1802</v>
      </c>
      <c r="F17" s="11">
        <v>2020</v>
      </c>
      <c r="G17" s="12">
        <v>98.04</v>
      </c>
      <c r="H17" s="12">
        <v>240.61</v>
      </c>
      <c r="I17" s="12">
        <v>716.26099999999997</v>
      </c>
      <c r="J17" s="12">
        <v>860.41700000000003</v>
      </c>
      <c r="K17" s="12">
        <v>954.94899999999996</v>
      </c>
      <c r="L17" s="12">
        <v>1178.306</v>
      </c>
      <c r="M17" s="12">
        <v>94.64</v>
      </c>
      <c r="N17" s="12">
        <v>141.666</v>
      </c>
      <c r="O17" s="12">
        <v>188.661</v>
      </c>
      <c r="P17" s="12">
        <v>94.197999999999993</v>
      </c>
      <c r="Q17" s="12">
        <v>141.19300000000001</v>
      </c>
      <c r="R17" s="12">
        <v>475.65100000000001</v>
      </c>
      <c r="S17" s="12">
        <v>283.31</v>
      </c>
      <c r="T17" s="12">
        <v>331.18599999999998</v>
      </c>
      <c r="U17" s="12">
        <v>188.65600000000001</v>
      </c>
      <c r="V17" s="12">
        <v>236.28399999999999</v>
      </c>
      <c r="W17" s="12">
        <v>284.16000000000003</v>
      </c>
      <c r="X17" s="12">
        <v>332.23700000000002</v>
      </c>
      <c r="Y17" s="12">
        <v>189.28899999999999</v>
      </c>
      <c r="Z17" s="12">
        <v>285.24200000000002</v>
      </c>
      <c r="AA17" s="12">
        <v>288.61200000000002</v>
      </c>
      <c r="AB17" s="12">
        <v>336.49700000000001</v>
      </c>
      <c r="AC17" s="12">
        <v>384.01900000000001</v>
      </c>
      <c r="AD17" s="12">
        <v>144.465</v>
      </c>
      <c r="AE17" s="12">
        <v>240.73599999999999</v>
      </c>
      <c r="AF17" s="12">
        <v>288.62099999999998</v>
      </c>
      <c r="AG17" s="12">
        <v>336.14299999999997</v>
      </c>
      <c r="AH17" s="12">
        <v>240.54400000000001</v>
      </c>
      <c r="AI17" s="12">
        <v>288.06599999999997</v>
      </c>
      <c r="AJ17" s="12">
        <v>335.07600000000002</v>
      </c>
      <c r="AK17" s="12">
        <v>144.15600000000001</v>
      </c>
      <c r="AL17" s="12">
        <v>275.75799999999998</v>
      </c>
      <c r="AM17" s="12">
        <v>462.04500000000002</v>
      </c>
      <c r="AN17" s="12">
        <v>1387.308</v>
      </c>
      <c r="AO17" s="12">
        <v>1747.65</v>
      </c>
      <c r="AP17" s="12">
        <v>1891.9359999999999</v>
      </c>
      <c r="AQ17" s="12">
        <v>1653.248</v>
      </c>
      <c r="AR17" s="12">
        <v>1769.116</v>
      </c>
      <c r="AS17" s="12">
        <v>925.26300000000003</v>
      </c>
      <c r="AT17" s="12">
        <v>1429.8910000000001</v>
      </c>
      <c r="AU17" s="12">
        <v>1545.759</v>
      </c>
      <c r="AV17" s="12">
        <v>2227.3069999999998</v>
      </c>
      <c r="AW17" s="12">
        <v>2179.1289999999999</v>
      </c>
      <c r="AX17" s="12">
        <v>2131.0360000000001</v>
      </c>
      <c r="AY17" s="12">
        <v>2083.1509999999998</v>
      </c>
      <c r="AZ17" s="12">
        <v>1988.6189999999999</v>
      </c>
      <c r="BA17" s="12">
        <v>1942.152</v>
      </c>
      <c r="BB17" s="12">
        <v>1765.2619999999999</v>
      </c>
      <c r="BC17" s="12">
        <v>839.99900000000002</v>
      </c>
      <c r="BD17" s="12">
        <v>479.65699999999998</v>
      </c>
      <c r="BE17" s="12">
        <v>335.37099999999998</v>
      </c>
      <c r="BF17" s="12">
        <v>219.50299999999999</v>
      </c>
      <c r="BG17" s="12">
        <v>136.417</v>
      </c>
      <c r="BH17" s="12">
        <v>79.176000000000002</v>
      </c>
      <c r="BI17" s="12">
        <v>39.527999999999999</v>
      </c>
      <c r="BJ17" s="12">
        <v>15.477</v>
      </c>
      <c r="BK17" s="12">
        <v>2943.5680000000002</v>
      </c>
    </row>
    <row r="18" spans="1:63" s="25" customFormat="1" x14ac:dyDescent="0.2">
      <c r="A18" s="93" t="s">
        <v>568</v>
      </c>
      <c r="B18" s="14"/>
      <c r="C18" s="14">
        <v>1840</v>
      </c>
      <c r="D18" s="13" t="s">
        <v>542</v>
      </c>
      <c r="E18" s="14">
        <v>900</v>
      </c>
      <c r="F18" s="14">
        <v>2020</v>
      </c>
      <c r="G18" s="15" t="s">
        <v>543</v>
      </c>
      <c r="H18" s="15" t="s">
        <v>543</v>
      </c>
      <c r="I18" s="15" t="s">
        <v>543</v>
      </c>
      <c r="J18" s="15" t="s">
        <v>543</v>
      </c>
      <c r="K18" s="15" t="s">
        <v>543</v>
      </c>
      <c r="L18" s="15" t="s">
        <v>543</v>
      </c>
      <c r="M18" s="15" t="s">
        <v>543</v>
      </c>
      <c r="N18" s="15" t="s">
        <v>543</v>
      </c>
      <c r="O18" s="15" t="s">
        <v>543</v>
      </c>
      <c r="P18" s="15" t="s">
        <v>543</v>
      </c>
      <c r="Q18" s="15" t="s">
        <v>543</v>
      </c>
      <c r="R18" s="15" t="s">
        <v>543</v>
      </c>
      <c r="S18" s="15" t="s">
        <v>543</v>
      </c>
      <c r="T18" s="15" t="s">
        <v>543</v>
      </c>
      <c r="U18" s="15" t="s">
        <v>543</v>
      </c>
      <c r="V18" s="15" t="s">
        <v>543</v>
      </c>
      <c r="W18" s="15" t="s">
        <v>543</v>
      </c>
      <c r="X18" s="15" t="s">
        <v>543</v>
      </c>
      <c r="Y18" s="15" t="s">
        <v>543</v>
      </c>
      <c r="Z18" s="15" t="s">
        <v>543</v>
      </c>
      <c r="AA18" s="15" t="s">
        <v>543</v>
      </c>
      <c r="AB18" s="15" t="s">
        <v>543</v>
      </c>
      <c r="AC18" s="15" t="s">
        <v>543</v>
      </c>
      <c r="AD18" s="15" t="s">
        <v>543</v>
      </c>
      <c r="AE18" s="15" t="s">
        <v>543</v>
      </c>
      <c r="AF18" s="15" t="s">
        <v>543</v>
      </c>
      <c r="AG18" s="15" t="s">
        <v>543</v>
      </c>
      <c r="AH18" s="15" t="s">
        <v>543</v>
      </c>
      <c r="AI18" s="15" t="s">
        <v>543</v>
      </c>
      <c r="AJ18" s="15" t="s">
        <v>543</v>
      </c>
      <c r="AK18" s="15" t="s">
        <v>543</v>
      </c>
      <c r="AL18" s="15" t="s">
        <v>543</v>
      </c>
      <c r="AM18" s="15" t="s">
        <v>543</v>
      </c>
      <c r="AN18" s="15" t="s">
        <v>543</v>
      </c>
      <c r="AO18" s="15" t="s">
        <v>543</v>
      </c>
      <c r="AP18" s="15" t="s">
        <v>543</v>
      </c>
      <c r="AQ18" s="15" t="s">
        <v>543</v>
      </c>
      <c r="AR18" s="15" t="s">
        <v>543</v>
      </c>
      <c r="AS18" s="15" t="s">
        <v>543</v>
      </c>
      <c r="AT18" s="15" t="s">
        <v>543</v>
      </c>
      <c r="AU18" s="15" t="s">
        <v>543</v>
      </c>
      <c r="AV18" s="15" t="s">
        <v>543</v>
      </c>
      <c r="AW18" s="15" t="s">
        <v>543</v>
      </c>
      <c r="AX18" s="15" t="s">
        <v>543</v>
      </c>
      <c r="AY18" s="15" t="s">
        <v>543</v>
      </c>
      <c r="AZ18" s="15" t="s">
        <v>543</v>
      </c>
      <c r="BA18" s="15" t="s">
        <v>543</v>
      </c>
      <c r="BB18" s="15" t="s">
        <v>543</v>
      </c>
      <c r="BC18" s="15" t="s">
        <v>543</v>
      </c>
      <c r="BD18" s="15" t="s">
        <v>543</v>
      </c>
      <c r="BE18" s="15" t="s">
        <v>543</v>
      </c>
      <c r="BF18" s="15" t="s">
        <v>543</v>
      </c>
      <c r="BG18" s="15" t="s">
        <v>543</v>
      </c>
      <c r="BH18" s="15" t="s">
        <v>543</v>
      </c>
      <c r="BI18" s="15" t="s">
        <v>543</v>
      </c>
      <c r="BJ18" s="15" t="s">
        <v>543</v>
      </c>
      <c r="BK18" s="15" t="s">
        <v>543</v>
      </c>
    </row>
    <row r="19" spans="1:63" s="25" customFormat="1" x14ac:dyDescent="0.2">
      <c r="A19" s="94" t="s">
        <v>569</v>
      </c>
      <c r="B19" s="11" t="s">
        <v>570</v>
      </c>
      <c r="C19" s="11">
        <v>903</v>
      </c>
      <c r="D19" s="10" t="s">
        <v>571</v>
      </c>
      <c r="E19" s="11">
        <v>1840</v>
      </c>
      <c r="F19" s="11">
        <v>2020</v>
      </c>
      <c r="G19" s="12">
        <v>81752.019</v>
      </c>
      <c r="H19" s="12">
        <v>199910.52900000001</v>
      </c>
      <c r="I19" s="12">
        <v>540830.397</v>
      </c>
      <c r="J19" s="12">
        <v>626156.56099999999</v>
      </c>
      <c r="K19" s="12">
        <v>679094.7</v>
      </c>
      <c r="L19" s="12">
        <v>799126.01599999995</v>
      </c>
      <c r="M19" s="12">
        <v>78110.872000000003</v>
      </c>
      <c r="N19" s="12">
        <v>116064.86199999999</v>
      </c>
      <c r="O19" s="12">
        <v>153223.85800000001</v>
      </c>
      <c r="P19" s="12">
        <v>76659.274999999994</v>
      </c>
      <c r="Q19" s="12">
        <v>113818.27099999999</v>
      </c>
      <c r="R19" s="12">
        <v>340919.86800000002</v>
      </c>
      <c r="S19" s="12">
        <v>215175.28700000001</v>
      </c>
      <c r="T19" s="12">
        <v>247942.08499999999</v>
      </c>
      <c r="U19" s="12">
        <v>143537.97099999999</v>
      </c>
      <c r="V19" s="12">
        <v>177221.29699999999</v>
      </c>
      <c r="W19" s="12">
        <v>209988.095</v>
      </c>
      <c r="X19" s="12">
        <v>241850.37</v>
      </c>
      <c r="Y19" s="12">
        <v>140062.30100000001</v>
      </c>
      <c r="Z19" s="12">
        <v>204691.37400000001</v>
      </c>
      <c r="AA19" s="12">
        <v>183454.64799999999</v>
      </c>
      <c r="AB19" s="12">
        <v>211070.745</v>
      </c>
      <c r="AC19" s="12">
        <v>237911.04000000001</v>
      </c>
      <c r="AD19" s="12">
        <v>92977.782999999996</v>
      </c>
      <c r="AE19" s="12">
        <v>150687.85</v>
      </c>
      <c r="AF19" s="12">
        <v>178303.94699999999</v>
      </c>
      <c r="AG19" s="12">
        <v>205144.242</v>
      </c>
      <c r="AH19" s="12">
        <v>146441.67199999999</v>
      </c>
      <c r="AI19" s="12">
        <v>173281.967</v>
      </c>
      <c r="AJ19" s="12">
        <v>199379.81099999999</v>
      </c>
      <c r="AK19" s="12">
        <v>85326.164000000004</v>
      </c>
      <c r="AL19" s="12">
        <v>150274.978</v>
      </c>
      <c r="AM19" s="12">
        <v>258295.61900000001</v>
      </c>
      <c r="AN19" s="12">
        <v>649433.26899999997</v>
      </c>
      <c r="AO19" s="12">
        <v>725869.28300000005</v>
      </c>
      <c r="AP19" s="12">
        <v>752671.52800000005</v>
      </c>
      <c r="AQ19" s="12">
        <v>614407.22499999998</v>
      </c>
      <c r="AR19" s="12">
        <v>634188.89099999995</v>
      </c>
      <c r="AS19" s="12">
        <v>391137.65</v>
      </c>
      <c r="AT19" s="12">
        <v>494375.90899999999</v>
      </c>
      <c r="AU19" s="12">
        <v>514157.57500000001</v>
      </c>
      <c r="AV19" s="12">
        <v>799767.71600000001</v>
      </c>
      <c r="AW19" s="12">
        <v>770489.64199999999</v>
      </c>
      <c r="AX19" s="12">
        <v>742057.64899999998</v>
      </c>
      <c r="AY19" s="12">
        <v>714441.55200000003</v>
      </c>
      <c r="AZ19" s="12">
        <v>661503.41299999994</v>
      </c>
      <c r="BA19" s="12">
        <v>636132.37300000002</v>
      </c>
      <c r="BB19" s="12">
        <v>541472.09699999995</v>
      </c>
      <c r="BC19" s="12">
        <v>150334.44699999999</v>
      </c>
      <c r="BD19" s="12">
        <v>73898.433000000005</v>
      </c>
      <c r="BE19" s="12">
        <v>47096.188000000002</v>
      </c>
      <c r="BF19" s="12">
        <v>27314.522000000001</v>
      </c>
      <c r="BG19" s="12">
        <v>13942.034</v>
      </c>
      <c r="BH19" s="12">
        <v>5924.5169999999998</v>
      </c>
      <c r="BI19" s="12">
        <v>1884.2139999999999</v>
      </c>
      <c r="BJ19" s="12">
        <v>387.83199999999999</v>
      </c>
      <c r="BK19" s="12">
        <v>1340598.1129999999</v>
      </c>
    </row>
    <row r="20" spans="1:63" s="25" customFormat="1" x14ac:dyDescent="0.2">
      <c r="A20" s="94" t="s">
        <v>572</v>
      </c>
      <c r="B20" s="11" t="s">
        <v>573</v>
      </c>
      <c r="C20" s="11">
        <v>935</v>
      </c>
      <c r="D20" s="10" t="s">
        <v>571</v>
      </c>
      <c r="E20" s="11">
        <v>1840</v>
      </c>
      <c r="F20" s="11">
        <v>2020</v>
      </c>
      <c r="G20" s="12">
        <v>144321.15700000001</v>
      </c>
      <c r="H20" s="12">
        <v>362141.40899999999</v>
      </c>
      <c r="I20" s="12">
        <v>1089632.0970000001</v>
      </c>
      <c r="J20" s="12">
        <v>1303757.8840000001</v>
      </c>
      <c r="K20" s="12">
        <v>1445829.399</v>
      </c>
      <c r="L20" s="12">
        <v>1802498.2139999999</v>
      </c>
      <c r="M20" s="12">
        <v>145364.18700000001</v>
      </c>
      <c r="N20" s="12">
        <v>218213.20199999999</v>
      </c>
      <c r="O20" s="12">
        <v>291132.13500000001</v>
      </c>
      <c r="P20" s="12">
        <v>145596.79300000001</v>
      </c>
      <c r="Q20" s="12">
        <v>218515.726</v>
      </c>
      <c r="R20" s="12">
        <v>727490.68799999997</v>
      </c>
      <c r="S20" s="12">
        <v>437495.97</v>
      </c>
      <c r="T20" s="12">
        <v>510335.739</v>
      </c>
      <c r="U20" s="12">
        <v>291764.47700000001</v>
      </c>
      <c r="V20" s="12">
        <v>364646.95500000002</v>
      </c>
      <c r="W20" s="12">
        <v>437486.72399999999</v>
      </c>
      <c r="X20" s="12">
        <v>510183.82799999998</v>
      </c>
      <c r="Y20" s="12">
        <v>291728.022</v>
      </c>
      <c r="Z20" s="12">
        <v>437264.89500000002</v>
      </c>
      <c r="AA20" s="12">
        <v>433030.44199999998</v>
      </c>
      <c r="AB20" s="12">
        <v>504120.505</v>
      </c>
      <c r="AC20" s="12">
        <v>575133.48100000003</v>
      </c>
      <c r="AD20" s="12">
        <v>217154.94899999999</v>
      </c>
      <c r="AE20" s="12">
        <v>360190.67300000001</v>
      </c>
      <c r="AF20" s="12">
        <v>431280.73599999998</v>
      </c>
      <c r="AG20" s="12">
        <v>502293.712</v>
      </c>
      <c r="AH20" s="12">
        <v>358583.63199999998</v>
      </c>
      <c r="AI20" s="12">
        <v>429596.60800000001</v>
      </c>
      <c r="AJ20" s="12">
        <v>500655.147</v>
      </c>
      <c r="AK20" s="12">
        <v>214125.78700000001</v>
      </c>
      <c r="AL20" s="12">
        <v>427257.45600000001</v>
      </c>
      <c r="AM20" s="12">
        <v>712866.11699999997</v>
      </c>
      <c r="AN20" s="12">
        <v>2412330.3450000002</v>
      </c>
      <c r="AO20" s="12">
        <v>2944880.1370000001</v>
      </c>
      <c r="AP20" s="12">
        <v>3139819.284</v>
      </c>
      <c r="AQ20" s="12">
        <v>2783621.9819999998</v>
      </c>
      <c r="AR20" s="12">
        <v>2947865.0580000002</v>
      </c>
      <c r="AS20" s="12">
        <v>1699464.2279999999</v>
      </c>
      <c r="AT20" s="12">
        <v>2426953.1669999999</v>
      </c>
      <c r="AU20" s="12">
        <v>2591196.2429999998</v>
      </c>
      <c r="AV20" s="12">
        <v>3551422.6889999998</v>
      </c>
      <c r="AW20" s="12">
        <v>3479726.5619999999</v>
      </c>
      <c r="AX20" s="12">
        <v>3408386.9649999999</v>
      </c>
      <c r="AY20" s="12">
        <v>3337296.9019999998</v>
      </c>
      <c r="AZ20" s="12">
        <v>3195225.3870000001</v>
      </c>
      <c r="BA20" s="12">
        <v>3124098.2650000001</v>
      </c>
      <c r="BB20" s="12">
        <v>2838556.5720000002</v>
      </c>
      <c r="BC20" s="12">
        <v>1139092.344</v>
      </c>
      <c r="BD20" s="12">
        <v>606542.55200000003</v>
      </c>
      <c r="BE20" s="12">
        <v>411603.40500000003</v>
      </c>
      <c r="BF20" s="12">
        <v>247360.329</v>
      </c>
      <c r="BG20" s="12">
        <v>139734.70199999999</v>
      </c>
      <c r="BH20" s="12">
        <v>71468.615999999995</v>
      </c>
      <c r="BI20" s="12">
        <v>29341.642</v>
      </c>
      <c r="BJ20" s="12">
        <v>8899.5589999999993</v>
      </c>
      <c r="BK20" s="12">
        <v>4641054.7860000003</v>
      </c>
    </row>
    <row r="21" spans="1:63" s="25" customFormat="1" x14ac:dyDescent="0.2">
      <c r="A21" s="94" t="s">
        <v>574</v>
      </c>
      <c r="B21" s="11" t="s">
        <v>575</v>
      </c>
      <c r="C21" s="11">
        <v>908</v>
      </c>
      <c r="D21" s="10" t="s">
        <v>571</v>
      </c>
      <c r="E21" s="11">
        <v>1840</v>
      </c>
      <c r="F21" s="11">
        <v>2020</v>
      </c>
      <c r="G21" s="12">
        <v>15272.721</v>
      </c>
      <c r="H21" s="12">
        <v>39069.718999999997</v>
      </c>
      <c r="I21" s="12">
        <v>120070.113</v>
      </c>
      <c r="J21" s="12">
        <v>142934.30600000001</v>
      </c>
      <c r="K21" s="12">
        <v>157965.37</v>
      </c>
      <c r="L21" s="12">
        <v>196943.51300000001</v>
      </c>
      <c r="M21" s="12">
        <v>15962.95</v>
      </c>
      <c r="N21" s="12">
        <v>24053.237000000001</v>
      </c>
      <c r="O21" s="12">
        <v>32191.200000000001</v>
      </c>
      <c r="P21" s="12">
        <v>16114.383</v>
      </c>
      <c r="Q21" s="12">
        <v>24252.346000000001</v>
      </c>
      <c r="R21" s="12">
        <v>81000.394</v>
      </c>
      <c r="S21" s="12">
        <v>48912.915000000001</v>
      </c>
      <c r="T21" s="12">
        <v>57061.713000000003</v>
      </c>
      <c r="U21" s="12">
        <v>32660.645</v>
      </c>
      <c r="V21" s="12">
        <v>40822.627999999997</v>
      </c>
      <c r="W21" s="12">
        <v>48971.425999999999</v>
      </c>
      <c r="X21" s="12">
        <v>57067.885000000002</v>
      </c>
      <c r="Y21" s="12">
        <v>32684.665000000001</v>
      </c>
      <c r="Z21" s="12">
        <v>48929.921999999999</v>
      </c>
      <c r="AA21" s="12">
        <v>47424.11</v>
      </c>
      <c r="AB21" s="12">
        <v>54951.671999999999</v>
      </c>
      <c r="AC21" s="12">
        <v>62455.231</v>
      </c>
      <c r="AD21" s="12">
        <v>23938.681</v>
      </c>
      <c r="AE21" s="12">
        <v>39275.311999999998</v>
      </c>
      <c r="AF21" s="12">
        <v>46802.874000000003</v>
      </c>
      <c r="AG21" s="12">
        <v>54306.432999999997</v>
      </c>
      <c r="AH21" s="12">
        <v>38706.415000000001</v>
      </c>
      <c r="AI21" s="12">
        <v>46209.974000000002</v>
      </c>
      <c r="AJ21" s="12">
        <v>53737.478999999999</v>
      </c>
      <c r="AK21" s="12">
        <v>22864.192999999999</v>
      </c>
      <c r="AL21" s="12">
        <v>45843.139000000003</v>
      </c>
      <c r="AM21" s="12">
        <v>76873.399999999994</v>
      </c>
      <c r="AN21" s="12">
        <v>331491.11700000003</v>
      </c>
      <c r="AO21" s="12">
        <v>435760.21899999998</v>
      </c>
      <c r="AP21" s="12">
        <v>484660.41</v>
      </c>
      <c r="AQ21" s="12">
        <v>446765.15299999999</v>
      </c>
      <c r="AR21" s="12">
        <v>489807.57400000002</v>
      </c>
      <c r="AS21" s="12">
        <v>254617.717</v>
      </c>
      <c r="AT21" s="12">
        <v>407787.01</v>
      </c>
      <c r="AU21" s="12">
        <v>450829.43099999998</v>
      </c>
      <c r="AV21" s="12">
        <v>627565.93200000003</v>
      </c>
      <c r="AW21" s="12">
        <v>619838.35600000003</v>
      </c>
      <c r="AX21" s="12">
        <v>612229.30099999998</v>
      </c>
      <c r="AY21" s="12">
        <v>604701.73899999994</v>
      </c>
      <c r="AZ21" s="12">
        <v>589670.67500000005</v>
      </c>
      <c r="BA21" s="12">
        <v>582107.17099999997</v>
      </c>
      <c r="BB21" s="12">
        <v>550692.53200000001</v>
      </c>
      <c r="BC21" s="12">
        <v>296074.815</v>
      </c>
      <c r="BD21" s="12">
        <v>191805.71299999999</v>
      </c>
      <c r="BE21" s="12">
        <v>142905.522</v>
      </c>
      <c r="BF21" s="12">
        <v>99863.100999999995</v>
      </c>
      <c r="BG21" s="12">
        <v>64814.421000000002</v>
      </c>
      <c r="BH21" s="12">
        <v>39613.932000000001</v>
      </c>
      <c r="BI21" s="12">
        <v>18505.787</v>
      </c>
      <c r="BJ21" s="12">
        <v>6703.4290000000001</v>
      </c>
      <c r="BK21" s="12">
        <v>747636.04500000004</v>
      </c>
    </row>
    <row r="22" spans="1:63" s="25" customFormat="1" x14ac:dyDescent="0.2">
      <c r="A22" s="94" t="s">
        <v>576</v>
      </c>
      <c r="B22" s="11" t="s">
        <v>577</v>
      </c>
      <c r="C22" s="11">
        <v>904</v>
      </c>
      <c r="D22" s="10" t="s">
        <v>571</v>
      </c>
      <c r="E22" s="11">
        <v>1840</v>
      </c>
      <c r="F22" s="11">
        <v>2020</v>
      </c>
      <c r="G22" s="12">
        <v>20536.953000000001</v>
      </c>
      <c r="H22" s="12">
        <v>51689.826999999997</v>
      </c>
      <c r="I22" s="12">
        <v>156252.26500000001</v>
      </c>
      <c r="J22" s="12">
        <v>188261.22</v>
      </c>
      <c r="K22" s="12">
        <v>209798.45199999999</v>
      </c>
      <c r="L22" s="12">
        <v>263835.57400000002</v>
      </c>
      <c r="M22" s="12">
        <v>20801.358</v>
      </c>
      <c r="N22" s="12">
        <v>31230.61</v>
      </c>
      <c r="O22" s="12">
        <v>41668.779000000002</v>
      </c>
      <c r="P22" s="12">
        <v>20842.524000000001</v>
      </c>
      <c r="Q22" s="12">
        <v>31280.692999999999</v>
      </c>
      <c r="R22" s="12">
        <v>104562.43799999999</v>
      </c>
      <c r="S22" s="12">
        <v>62639.18</v>
      </c>
      <c r="T22" s="12">
        <v>73072.413</v>
      </c>
      <c r="U22" s="12">
        <v>41768.165999999997</v>
      </c>
      <c r="V22" s="12">
        <v>52209.928</v>
      </c>
      <c r="W22" s="12">
        <v>62643.161</v>
      </c>
      <c r="X22" s="12">
        <v>73088.486999999994</v>
      </c>
      <c r="Y22" s="12">
        <v>41771.758999999998</v>
      </c>
      <c r="Z22" s="12">
        <v>62650.317999999999</v>
      </c>
      <c r="AA22" s="12">
        <v>63209.913</v>
      </c>
      <c r="AB22" s="12">
        <v>73932.213000000003</v>
      </c>
      <c r="AC22" s="12">
        <v>84689.395999999993</v>
      </c>
      <c r="AD22" s="12">
        <v>31490.025000000001</v>
      </c>
      <c r="AE22" s="12">
        <v>52776.68</v>
      </c>
      <c r="AF22" s="12">
        <v>63498.98</v>
      </c>
      <c r="AG22" s="12">
        <v>74256.163</v>
      </c>
      <c r="AH22" s="12">
        <v>53053.654000000002</v>
      </c>
      <c r="AI22" s="12">
        <v>63810.837</v>
      </c>
      <c r="AJ22" s="12">
        <v>74590.885999999999</v>
      </c>
      <c r="AK22" s="12">
        <v>32008.955000000002</v>
      </c>
      <c r="AL22" s="12">
        <v>64779.961000000003</v>
      </c>
      <c r="AM22" s="12">
        <v>107583.30899999999</v>
      </c>
      <c r="AN22" s="12">
        <v>344469.473</v>
      </c>
      <c r="AO22" s="12">
        <v>412831.984</v>
      </c>
      <c r="AP22" s="12">
        <v>439058.99</v>
      </c>
      <c r="AQ22" s="12">
        <v>385512.80300000001</v>
      </c>
      <c r="AR22" s="12">
        <v>406400.98100000003</v>
      </c>
      <c r="AS22" s="12">
        <v>236886.16399999999</v>
      </c>
      <c r="AT22" s="12">
        <v>331475.68099999998</v>
      </c>
      <c r="AU22" s="12">
        <v>352363.859</v>
      </c>
      <c r="AV22" s="12">
        <v>497710.06699999998</v>
      </c>
      <c r="AW22" s="12">
        <v>487095.88</v>
      </c>
      <c r="AX22" s="12">
        <v>476423.41200000001</v>
      </c>
      <c r="AY22" s="12">
        <v>465701.11200000002</v>
      </c>
      <c r="AZ22" s="12">
        <v>444163.88</v>
      </c>
      <c r="BA22" s="12">
        <v>433364.20500000002</v>
      </c>
      <c r="BB22" s="12">
        <v>390126.75799999997</v>
      </c>
      <c r="BC22" s="12">
        <v>153240.59400000001</v>
      </c>
      <c r="BD22" s="12">
        <v>84878.082999999999</v>
      </c>
      <c r="BE22" s="12">
        <v>58651.076999999997</v>
      </c>
      <c r="BF22" s="12">
        <v>37762.898999999998</v>
      </c>
      <c r="BG22" s="12">
        <v>22729.562999999998</v>
      </c>
      <c r="BH22" s="12">
        <v>12381.888000000001</v>
      </c>
      <c r="BI22" s="12">
        <v>5664.3040000000001</v>
      </c>
      <c r="BJ22" s="12">
        <v>2048.299</v>
      </c>
      <c r="BK22" s="12">
        <v>653962.33200000005</v>
      </c>
    </row>
    <row r="23" spans="1:63" s="25" customFormat="1" x14ac:dyDescent="0.2">
      <c r="A23" s="94" t="s">
        <v>578</v>
      </c>
      <c r="B23" s="11" t="s">
        <v>579</v>
      </c>
      <c r="C23" s="11">
        <v>905</v>
      </c>
      <c r="D23" s="10" t="s">
        <v>571</v>
      </c>
      <c r="E23" s="11">
        <v>1840</v>
      </c>
      <c r="F23" s="11">
        <v>2020</v>
      </c>
      <c r="G23" s="12">
        <v>8738.5259999999998</v>
      </c>
      <c r="H23" s="12">
        <v>21675.931</v>
      </c>
      <c r="I23" s="12">
        <v>66785.854000000007</v>
      </c>
      <c r="J23" s="12">
        <v>80638.570000000007</v>
      </c>
      <c r="K23" s="12">
        <v>90024.841</v>
      </c>
      <c r="L23" s="12">
        <v>114654.87</v>
      </c>
      <c r="M23" s="12">
        <v>8620.4940000000006</v>
      </c>
      <c r="N23" s="12">
        <v>12952.999</v>
      </c>
      <c r="O23" s="12">
        <v>17315.392</v>
      </c>
      <c r="P23" s="12">
        <v>8645.7739999999994</v>
      </c>
      <c r="Q23" s="12">
        <v>13008.166999999999</v>
      </c>
      <c r="R23" s="12">
        <v>45109.923000000003</v>
      </c>
      <c r="S23" s="12">
        <v>26573.417000000001</v>
      </c>
      <c r="T23" s="12">
        <v>31179.87</v>
      </c>
      <c r="U23" s="12">
        <v>17697.315999999999</v>
      </c>
      <c r="V23" s="12">
        <v>22240.912</v>
      </c>
      <c r="W23" s="12">
        <v>26847.365000000002</v>
      </c>
      <c r="X23" s="12">
        <v>31494.27</v>
      </c>
      <c r="Y23" s="12">
        <v>17878.519</v>
      </c>
      <c r="Z23" s="12">
        <v>27131.877</v>
      </c>
      <c r="AA23" s="12">
        <v>27769.202000000001</v>
      </c>
      <c r="AB23" s="12">
        <v>32389.222000000002</v>
      </c>
      <c r="AC23" s="12">
        <v>37050.58</v>
      </c>
      <c r="AD23" s="12">
        <v>13930.053</v>
      </c>
      <c r="AE23" s="12">
        <v>23162.749</v>
      </c>
      <c r="AF23" s="12">
        <v>27782.769</v>
      </c>
      <c r="AG23" s="12">
        <v>32444.127</v>
      </c>
      <c r="AH23" s="12">
        <v>23135.864000000001</v>
      </c>
      <c r="AI23" s="12">
        <v>27797.222000000002</v>
      </c>
      <c r="AJ23" s="12">
        <v>32522.134999999998</v>
      </c>
      <c r="AK23" s="12">
        <v>13852.716</v>
      </c>
      <c r="AL23" s="12">
        <v>28907.834999999999</v>
      </c>
      <c r="AM23" s="12">
        <v>47869.016000000003</v>
      </c>
      <c r="AN23" s="12">
        <v>169617.42199999999</v>
      </c>
      <c r="AO23" s="12">
        <v>216940.35699999999</v>
      </c>
      <c r="AP23" s="12">
        <v>240181.27900000001</v>
      </c>
      <c r="AQ23" s="12">
        <v>216942.29199999999</v>
      </c>
      <c r="AR23" s="12">
        <v>236918.43799999999</v>
      </c>
      <c r="AS23" s="12">
        <v>121748.406</v>
      </c>
      <c r="AT23" s="12">
        <v>192312.26300000001</v>
      </c>
      <c r="AU23" s="12">
        <v>212288.40900000001</v>
      </c>
      <c r="AV23" s="12">
        <v>302083.78999999998</v>
      </c>
      <c r="AW23" s="12">
        <v>297462.033</v>
      </c>
      <c r="AX23" s="12">
        <v>292851.09399999998</v>
      </c>
      <c r="AY23" s="12">
        <v>288231.07400000002</v>
      </c>
      <c r="AZ23" s="12">
        <v>278844.80300000001</v>
      </c>
      <c r="BA23" s="12">
        <v>274061.95</v>
      </c>
      <c r="BB23" s="12">
        <v>254214.774</v>
      </c>
      <c r="BC23" s="12">
        <v>132466.36799999999</v>
      </c>
      <c r="BD23" s="12">
        <v>85143.433000000005</v>
      </c>
      <c r="BE23" s="12">
        <v>61902.510999999999</v>
      </c>
      <c r="BF23" s="12">
        <v>41926.364999999998</v>
      </c>
      <c r="BG23" s="12">
        <v>25773.223000000002</v>
      </c>
      <c r="BH23" s="12">
        <v>14815.8</v>
      </c>
      <c r="BI23" s="12">
        <v>7537.7280000000001</v>
      </c>
      <c r="BJ23" s="12">
        <v>3106.547</v>
      </c>
      <c r="BK23" s="12">
        <v>368869.64399999997</v>
      </c>
    </row>
    <row r="24" spans="1:63" s="25" customFormat="1" x14ac:dyDescent="0.2">
      <c r="A24" s="94" t="s">
        <v>580</v>
      </c>
      <c r="B24" s="11" t="s">
        <v>581</v>
      </c>
      <c r="C24" s="11">
        <v>909</v>
      </c>
      <c r="D24" s="10" t="s">
        <v>571</v>
      </c>
      <c r="E24" s="11">
        <v>1840</v>
      </c>
      <c r="F24" s="11">
        <v>2020</v>
      </c>
      <c r="G24" s="12">
        <v>1399.9069999999999</v>
      </c>
      <c r="H24" s="12">
        <v>3454.375</v>
      </c>
      <c r="I24" s="12">
        <v>10077.9</v>
      </c>
      <c r="J24" s="12">
        <v>11923.736000000001</v>
      </c>
      <c r="K24" s="12">
        <v>13131.843999999999</v>
      </c>
      <c r="L24" s="12">
        <v>16174.097</v>
      </c>
      <c r="M24" s="12">
        <v>1364.7639999999999</v>
      </c>
      <c r="N24" s="12">
        <v>2041.519</v>
      </c>
      <c r="O24" s="12">
        <v>2715.2860000000001</v>
      </c>
      <c r="P24" s="12">
        <v>1357.0150000000001</v>
      </c>
      <c r="Q24" s="12">
        <v>2030.7819999999999</v>
      </c>
      <c r="R24" s="12">
        <v>6623.5249999999996</v>
      </c>
      <c r="S24" s="12">
        <v>4019.2150000000001</v>
      </c>
      <c r="T24" s="12">
        <v>4681.1760000000004</v>
      </c>
      <c r="U24" s="12">
        <v>2679.0650000000001</v>
      </c>
      <c r="V24" s="12">
        <v>3342.46</v>
      </c>
      <c r="W24" s="12">
        <v>4004.4209999999998</v>
      </c>
      <c r="X24" s="12">
        <v>4661.9350000000004</v>
      </c>
      <c r="Y24" s="12">
        <v>2668.6930000000002</v>
      </c>
      <c r="Z24" s="12">
        <v>3988.1680000000001</v>
      </c>
      <c r="AA24" s="12">
        <v>3843.9029999999998</v>
      </c>
      <c r="AB24" s="12">
        <v>4450.1459999999997</v>
      </c>
      <c r="AC24" s="12">
        <v>5053.7290000000003</v>
      </c>
      <c r="AD24" s="12">
        <v>1942.3489999999999</v>
      </c>
      <c r="AE24" s="12">
        <v>3181.942</v>
      </c>
      <c r="AF24" s="12">
        <v>3788.1849999999999</v>
      </c>
      <c r="AG24" s="12">
        <v>4391.768</v>
      </c>
      <c r="AH24" s="12">
        <v>3130.6709999999998</v>
      </c>
      <c r="AI24" s="12">
        <v>3734.2539999999999</v>
      </c>
      <c r="AJ24" s="12">
        <v>4338.7790000000005</v>
      </c>
      <c r="AK24" s="12">
        <v>1845.836</v>
      </c>
      <c r="AL24" s="12">
        <v>3637.1089999999999</v>
      </c>
      <c r="AM24" s="12">
        <v>6096.1970000000001</v>
      </c>
      <c r="AN24" s="12">
        <v>20438.731</v>
      </c>
      <c r="AO24" s="12">
        <v>25120.187999999998</v>
      </c>
      <c r="AP24" s="12">
        <v>27152.267</v>
      </c>
      <c r="AQ24" s="12">
        <v>24098.323</v>
      </c>
      <c r="AR24" s="12">
        <v>25810.547999999999</v>
      </c>
      <c r="AS24" s="12">
        <v>14342.534</v>
      </c>
      <c r="AT24" s="12">
        <v>21056.07</v>
      </c>
      <c r="AU24" s="12">
        <v>22768.294999999998</v>
      </c>
      <c r="AV24" s="12">
        <v>32599.909</v>
      </c>
      <c r="AW24" s="12">
        <v>31974.5</v>
      </c>
      <c r="AX24" s="12">
        <v>31360.315999999999</v>
      </c>
      <c r="AY24" s="12">
        <v>30754.073</v>
      </c>
      <c r="AZ24" s="12">
        <v>29545.965</v>
      </c>
      <c r="BA24" s="12">
        <v>28940.811000000002</v>
      </c>
      <c r="BB24" s="12">
        <v>26503.712</v>
      </c>
      <c r="BC24" s="12">
        <v>12161.178</v>
      </c>
      <c r="BD24" s="12">
        <v>7479.7209999999995</v>
      </c>
      <c r="BE24" s="12">
        <v>5447.6419999999998</v>
      </c>
      <c r="BF24" s="12">
        <v>3735.4169999999999</v>
      </c>
      <c r="BG24" s="12">
        <v>2291.3609999999999</v>
      </c>
      <c r="BH24" s="12">
        <v>1298.779</v>
      </c>
      <c r="BI24" s="12">
        <v>639.70299999999997</v>
      </c>
      <c r="BJ24" s="12">
        <v>241.441</v>
      </c>
      <c r="BK24" s="12">
        <v>42677.809000000001</v>
      </c>
    </row>
    <row r="25" spans="1:63" s="25" customFormat="1" x14ac:dyDescent="0.2">
      <c r="A25" s="93" t="s">
        <v>582</v>
      </c>
      <c r="B25" s="14"/>
      <c r="C25" s="14">
        <v>1828</v>
      </c>
      <c r="D25" s="13" t="s">
        <v>542</v>
      </c>
      <c r="E25" s="14">
        <v>900</v>
      </c>
      <c r="F25" s="14">
        <v>2020</v>
      </c>
      <c r="G25" s="15" t="s">
        <v>543</v>
      </c>
      <c r="H25" s="15" t="s">
        <v>543</v>
      </c>
      <c r="I25" s="15" t="s">
        <v>543</v>
      </c>
      <c r="J25" s="15" t="s">
        <v>543</v>
      </c>
      <c r="K25" s="15" t="s">
        <v>543</v>
      </c>
      <c r="L25" s="15" t="s">
        <v>543</v>
      </c>
      <c r="M25" s="15" t="s">
        <v>543</v>
      </c>
      <c r="N25" s="15" t="s">
        <v>543</v>
      </c>
      <c r="O25" s="15" t="s">
        <v>543</v>
      </c>
      <c r="P25" s="15" t="s">
        <v>543</v>
      </c>
      <c r="Q25" s="15" t="s">
        <v>543</v>
      </c>
      <c r="R25" s="15" t="s">
        <v>543</v>
      </c>
      <c r="S25" s="15" t="s">
        <v>543</v>
      </c>
      <c r="T25" s="15" t="s">
        <v>543</v>
      </c>
      <c r="U25" s="15" t="s">
        <v>543</v>
      </c>
      <c r="V25" s="15" t="s">
        <v>543</v>
      </c>
      <c r="W25" s="15" t="s">
        <v>543</v>
      </c>
      <c r="X25" s="15" t="s">
        <v>543</v>
      </c>
      <c r="Y25" s="15" t="s">
        <v>543</v>
      </c>
      <c r="Z25" s="15" t="s">
        <v>543</v>
      </c>
      <c r="AA25" s="15" t="s">
        <v>543</v>
      </c>
      <c r="AB25" s="15" t="s">
        <v>543</v>
      </c>
      <c r="AC25" s="15" t="s">
        <v>543</v>
      </c>
      <c r="AD25" s="15" t="s">
        <v>543</v>
      </c>
      <c r="AE25" s="15" t="s">
        <v>543</v>
      </c>
      <c r="AF25" s="15" t="s">
        <v>543</v>
      </c>
      <c r="AG25" s="15" t="s">
        <v>543</v>
      </c>
      <c r="AH25" s="15" t="s">
        <v>543</v>
      </c>
      <c r="AI25" s="15" t="s">
        <v>543</v>
      </c>
      <c r="AJ25" s="15" t="s">
        <v>543</v>
      </c>
      <c r="AK25" s="15" t="s">
        <v>543</v>
      </c>
      <c r="AL25" s="15" t="s">
        <v>543</v>
      </c>
      <c r="AM25" s="15" t="s">
        <v>543</v>
      </c>
      <c r="AN25" s="15" t="s">
        <v>543</v>
      </c>
      <c r="AO25" s="15" t="s">
        <v>543</v>
      </c>
      <c r="AP25" s="15" t="s">
        <v>543</v>
      </c>
      <c r="AQ25" s="15" t="s">
        <v>543</v>
      </c>
      <c r="AR25" s="15" t="s">
        <v>543</v>
      </c>
      <c r="AS25" s="15" t="s">
        <v>543</v>
      </c>
      <c r="AT25" s="15" t="s">
        <v>543</v>
      </c>
      <c r="AU25" s="15" t="s">
        <v>543</v>
      </c>
      <c r="AV25" s="15" t="s">
        <v>543</v>
      </c>
      <c r="AW25" s="15" t="s">
        <v>543</v>
      </c>
      <c r="AX25" s="15" t="s">
        <v>543</v>
      </c>
      <c r="AY25" s="15" t="s">
        <v>543</v>
      </c>
      <c r="AZ25" s="15" t="s">
        <v>543</v>
      </c>
      <c r="BA25" s="15" t="s">
        <v>543</v>
      </c>
      <c r="BB25" s="15" t="s">
        <v>543</v>
      </c>
      <c r="BC25" s="15" t="s">
        <v>543</v>
      </c>
      <c r="BD25" s="15" t="s">
        <v>543</v>
      </c>
      <c r="BE25" s="15" t="s">
        <v>543</v>
      </c>
      <c r="BF25" s="15" t="s">
        <v>543</v>
      </c>
      <c r="BG25" s="15" t="s">
        <v>543</v>
      </c>
      <c r="BH25" s="15" t="s">
        <v>543</v>
      </c>
      <c r="BI25" s="15" t="s">
        <v>543</v>
      </c>
      <c r="BJ25" s="15" t="s">
        <v>543</v>
      </c>
      <c r="BK25" s="15" t="s">
        <v>543</v>
      </c>
    </row>
    <row r="26" spans="1:63" s="25" customFormat="1" x14ac:dyDescent="0.2">
      <c r="A26" s="95" t="s">
        <v>583</v>
      </c>
      <c r="B26" s="17"/>
      <c r="C26" s="17">
        <v>947</v>
      </c>
      <c r="D26" s="16" t="s">
        <v>584</v>
      </c>
      <c r="E26" s="17">
        <v>1828</v>
      </c>
      <c r="F26" s="17">
        <v>2020</v>
      </c>
      <c r="G26" s="18">
        <v>70392.732999999993</v>
      </c>
      <c r="H26" s="18">
        <v>170823.06099999999</v>
      </c>
      <c r="I26" s="18">
        <v>460344.25699999998</v>
      </c>
      <c r="J26" s="18">
        <v>533007.99899999995</v>
      </c>
      <c r="K26" s="18">
        <v>577829.39300000004</v>
      </c>
      <c r="L26" s="18">
        <v>677996.91200000001</v>
      </c>
      <c r="M26" s="18">
        <v>66266.195000000007</v>
      </c>
      <c r="N26" s="18">
        <v>98367.081000000006</v>
      </c>
      <c r="O26" s="18">
        <v>129777.86900000001</v>
      </c>
      <c r="P26" s="18">
        <v>64890.23</v>
      </c>
      <c r="Q26" s="18">
        <v>96301.017999999996</v>
      </c>
      <c r="R26" s="18">
        <v>289521.196</v>
      </c>
      <c r="S26" s="18">
        <v>182199.67999999999</v>
      </c>
      <c r="T26" s="18">
        <v>210125.715</v>
      </c>
      <c r="U26" s="18">
        <v>121475.318</v>
      </c>
      <c r="V26" s="18">
        <v>150098.79399999999</v>
      </c>
      <c r="W26" s="18">
        <v>178024.829</v>
      </c>
      <c r="X26" s="18">
        <v>205235.91099999999</v>
      </c>
      <c r="Y26" s="18">
        <v>118688.00599999999</v>
      </c>
      <c r="Z26" s="18">
        <v>173825.12299999999</v>
      </c>
      <c r="AA26" s="18">
        <v>156503.39799999999</v>
      </c>
      <c r="AB26" s="18">
        <v>179985.258</v>
      </c>
      <c r="AC26" s="18">
        <v>202747.908</v>
      </c>
      <c r="AD26" s="18">
        <v>79395.481</v>
      </c>
      <c r="AE26" s="18">
        <v>128577.363</v>
      </c>
      <c r="AF26" s="18">
        <v>152059.223</v>
      </c>
      <c r="AG26" s="18">
        <v>174821.87299999999</v>
      </c>
      <c r="AH26" s="18">
        <v>124848.141</v>
      </c>
      <c r="AI26" s="18">
        <v>147610.791</v>
      </c>
      <c r="AJ26" s="18">
        <v>169669.535</v>
      </c>
      <c r="AK26" s="18">
        <v>72663.741999999998</v>
      </c>
      <c r="AL26" s="18">
        <v>126244.246</v>
      </c>
      <c r="AM26" s="18">
        <v>217652.655</v>
      </c>
      <c r="AN26" s="18">
        <v>525382.20499999996</v>
      </c>
      <c r="AO26" s="18">
        <v>581845.92500000005</v>
      </c>
      <c r="AP26" s="18">
        <v>601136.81099999999</v>
      </c>
      <c r="AQ26" s="18">
        <v>483651.67499999999</v>
      </c>
      <c r="AR26" s="18">
        <v>497745.29499999998</v>
      </c>
      <c r="AS26" s="18">
        <v>307729.55</v>
      </c>
      <c r="AT26" s="18">
        <v>383484.15600000002</v>
      </c>
      <c r="AU26" s="18">
        <v>397577.77600000001</v>
      </c>
      <c r="AV26" s="18">
        <v>634021.348</v>
      </c>
      <c r="AW26" s="18">
        <v>609057.21100000001</v>
      </c>
      <c r="AX26" s="18">
        <v>584839.46600000001</v>
      </c>
      <c r="AY26" s="18">
        <v>561357.60600000003</v>
      </c>
      <c r="AZ26" s="18">
        <v>516536.212</v>
      </c>
      <c r="BA26" s="18">
        <v>495172.84399999998</v>
      </c>
      <c r="BB26" s="18">
        <v>416368.69300000003</v>
      </c>
      <c r="BC26" s="18">
        <v>108639.143</v>
      </c>
      <c r="BD26" s="18">
        <v>52175.423000000003</v>
      </c>
      <c r="BE26" s="18">
        <v>32884.536999999997</v>
      </c>
      <c r="BF26" s="18">
        <v>18790.917000000001</v>
      </c>
      <c r="BG26" s="18">
        <v>9280.4689999999991</v>
      </c>
      <c r="BH26" s="18">
        <v>3670.4989999999998</v>
      </c>
      <c r="BI26" s="18">
        <v>1066.019</v>
      </c>
      <c r="BJ26" s="18">
        <v>192.91300000000001</v>
      </c>
      <c r="BK26" s="18">
        <v>1094365.605</v>
      </c>
    </row>
    <row r="27" spans="1:63" s="25" customFormat="1" x14ac:dyDescent="0.2">
      <c r="A27" s="96" t="s">
        <v>585</v>
      </c>
      <c r="B27" s="20"/>
      <c r="C27" s="20">
        <v>910</v>
      </c>
      <c r="D27" s="19" t="s">
        <v>586</v>
      </c>
      <c r="E27" s="20">
        <v>947</v>
      </c>
      <c r="F27" s="20">
        <v>2020</v>
      </c>
      <c r="G27" s="21">
        <v>27924.13</v>
      </c>
      <c r="H27" s="21">
        <v>67967.903000000006</v>
      </c>
      <c r="I27" s="21">
        <v>186198.84099999999</v>
      </c>
      <c r="J27" s="21">
        <v>216728.91899999999</v>
      </c>
      <c r="K27" s="21">
        <v>235713.54800000001</v>
      </c>
      <c r="L27" s="21">
        <v>278306.52299999999</v>
      </c>
      <c r="M27" s="21">
        <v>26455.875</v>
      </c>
      <c r="N27" s="21">
        <v>39331.754000000001</v>
      </c>
      <c r="O27" s="21">
        <v>51976.266000000003</v>
      </c>
      <c r="P27" s="21">
        <v>25985.34</v>
      </c>
      <c r="Q27" s="21">
        <v>38629.851999999999</v>
      </c>
      <c r="R27" s="21">
        <v>118230.93799999999</v>
      </c>
      <c r="S27" s="21">
        <v>73790.395000000004</v>
      </c>
      <c r="T27" s="21">
        <v>85278.328999999998</v>
      </c>
      <c r="U27" s="21">
        <v>49194.603000000003</v>
      </c>
      <c r="V27" s="21">
        <v>60914.516000000003</v>
      </c>
      <c r="W27" s="21">
        <v>72402.45</v>
      </c>
      <c r="X27" s="21">
        <v>83647.998000000007</v>
      </c>
      <c r="Y27" s="21">
        <v>48270.004000000001</v>
      </c>
      <c r="Z27" s="21">
        <v>71003.486000000004</v>
      </c>
      <c r="AA27" s="21">
        <v>65067.338000000003</v>
      </c>
      <c r="AB27" s="21">
        <v>74970.620999999999</v>
      </c>
      <c r="AC27" s="21">
        <v>84600.106</v>
      </c>
      <c r="AD27" s="21">
        <v>32952.608999999997</v>
      </c>
      <c r="AE27" s="21">
        <v>53579.404000000002</v>
      </c>
      <c r="AF27" s="21">
        <v>63482.686999999998</v>
      </c>
      <c r="AG27" s="21">
        <v>73112.172000000006</v>
      </c>
      <c r="AH27" s="21">
        <v>52237.139000000003</v>
      </c>
      <c r="AI27" s="21">
        <v>61866.624000000003</v>
      </c>
      <c r="AJ27" s="21">
        <v>71221.767999999996</v>
      </c>
      <c r="AK27" s="21">
        <v>30530.078000000001</v>
      </c>
      <c r="AL27" s="21">
        <v>53633.385999999999</v>
      </c>
      <c r="AM27" s="21">
        <v>92107.682000000001</v>
      </c>
      <c r="AN27" s="21">
        <v>217049.033</v>
      </c>
      <c r="AO27" s="21">
        <v>238763.94200000001</v>
      </c>
      <c r="AP27" s="21">
        <v>246156.26500000001</v>
      </c>
      <c r="AQ27" s="21">
        <v>196641.55799999999</v>
      </c>
      <c r="AR27" s="21">
        <v>202098.76500000001</v>
      </c>
      <c r="AS27" s="21">
        <v>124941.351</v>
      </c>
      <c r="AT27" s="21">
        <v>154048.58300000001</v>
      </c>
      <c r="AU27" s="21">
        <v>159505.79</v>
      </c>
      <c r="AV27" s="21">
        <v>259206.73699999999</v>
      </c>
      <c r="AW27" s="21">
        <v>248757.15100000001</v>
      </c>
      <c r="AX27" s="21">
        <v>238579.94200000001</v>
      </c>
      <c r="AY27" s="21">
        <v>228676.65900000001</v>
      </c>
      <c r="AZ27" s="21">
        <v>209692.03</v>
      </c>
      <c r="BA27" s="21">
        <v>200612.19200000001</v>
      </c>
      <c r="BB27" s="21">
        <v>167099.05499999999</v>
      </c>
      <c r="BC27" s="21">
        <v>42157.703999999998</v>
      </c>
      <c r="BD27" s="21">
        <v>20442.794999999998</v>
      </c>
      <c r="BE27" s="21">
        <v>13050.472</v>
      </c>
      <c r="BF27" s="21">
        <v>7593.2650000000003</v>
      </c>
      <c r="BG27" s="21">
        <v>3851.011</v>
      </c>
      <c r="BH27" s="21">
        <v>1615.3510000000001</v>
      </c>
      <c r="BI27" s="21">
        <v>516.495</v>
      </c>
      <c r="BJ27" s="21">
        <v>102.93600000000001</v>
      </c>
      <c r="BK27" s="21">
        <v>445405.57799999998</v>
      </c>
    </row>
    <row r="28" spans="1:63" s="25" customFormat="1" x14ac:dyDescent="0.2">
      <c r="A28" s="94" t="s">
        <v>13</v>
      </c>
      <c r="B28" s="11"/>
      <c r="C28" s="11">
        <v>108</v>
      </c>
      <c r="D28" s="10" t="s">
        <v>587</v>
      </c>
      <c r="E28" s="11">
        <v>910</v>
      </c>
      <c r="F28" s="11">
        <v>2020</v>
      </c>
      <c r="G28" s="12">
        <v>841.05899999999997</v>
      </c>
      <c r="H28" s="12">
        <v>2053.84</v>
      </c>
      <c r="I28" s="12">
        <v>5380.8069999999998</v>
      </c>
      <c r="J28" s="12">
        <v>6139.2340000000004</v>
      </c>
      <c r="K28" s="12">
        <v>6597.7389999999996</v>
      </c>
      <c r="L28" s="12">
        <v>7640.509</v>
      </c>
      <c r="M28" s="12">
        <v>800.66200000000003</v>
      </c>
      <c r="N28" s="12">
        <v>1186.954</v>
      </c>
      <c r="O28" s="12">
        <v>1562.636</v>
      </c>
      <c r="P28" s="12">
        <v>782.29399999999998</v>
      </c>
      <c r="Q28" s="12">
        <v>1157.9760000000001</v>
      </c>
      <c r="R28" s="12">
        <v>3326.9670000000001</v>
      </c>
      <c r="S28" s="12">
        <v>2145.855</v>
      </c>
      <c r="T28" s="12">
        <v>2460.2660000000001</v>
      </c>
      <c r="U28" s="12">
        <v>1432.3150000000001</v>
      </c>
      <c r="V28" s="12">
        <v>1759.5630000000001</v>
      </c>
      <c r="W28" s="12">
        <v>2073.9740000000002</v>
      </c>
      <c r="X28" s="12">
        <v>2375.5250000000001</v>
      </c>
      <c r="Y28" s="12">
        <v>1383.8810000000001</v>
      </c>
      <c r="Z28" s="12">
        <v>1999.8430000000001</v>
      </c>
      <c r="AA28" s="12">
        <v>1697.7149999999999</v>
      </c>
      <c r="AB28" s="12">
        <v>1939.539</v>
      </c>
      <c r="AC28" s="12">
        <v>2172.5129999999999</v>
      </c>
      <c r="AD28" s="12">
        <v>866.70100000000002</v>
      </c>
      <c r="AE28" s="12">
        <v>1383.3040000000001</v>
      </c>
      <c r="AF28" s="12">
        <v>1625.1279999999999</v>
      </c>
      <c r="AG28" s="12">
        <v>1858.1020000000001</v>
      </c>
      <c r="AH28" s="12">
        <v>1323.577</v>
      </c>
      <c r="AI28" s="12">
        <v>1556.5509999999999</v>
      </c>
      <c r="AJ28" s="12">
        <v>1782.0820000000001</v>
      </c>
      <c r="AK28" s="12">
        <v>758.42700000000002</v>
      </c>
      <c r="AL28" s="12">
        <v>1298.7560000000001</v>
      </c>
      <c r="AM28" s="12">
        <v>2259.7020000000002</v>
      </c>
      <c r="AN28" s="12">
        <v>5533.692</v>
      </c>
      <c r="AO28" s="12">
        <v>6025.6660000000002</v>
      </c>
      <c r="AP28" s="12">
        <v>6226.9570000000003</v>
      </c>
      <c r="AQ28" s="12">
        <v>5010.0249999999996</v>
      </c>
      <c r="AR28" s="12">
        <v>5148.3649999999998</v>
      </c>
      <c r="AS28" s="12">
        <v>3273.99</v>
      </c>
      <c r="AT28" s="12">
        <v>3967.2550000000001</v>
      </c>
      <c r="AU28" s="12">
        <v>4105.5950000000003</v>
      </c>
      <c r="AV28" s="12">
        <v>6509.9740000000002</v>
      </c>
      <c r="AW28" s="12">
        <v>6245.7640000000001</v>
      </c>
      <c r="AX28" s="12">
        <v>5993.3710000000001</v>
      </c>
      <c r="AY28" s="12">
        <v>5751.5469999999996</v>
      </c>
      <c r="AZ28" s="12">
        <v>5293.0420000000004</v>
      </c>
      <c r="BA28" s="12">
        <v>5074.6040000000003</v>
      </c>
      <c r="BB28" s="12">
        <v>4250.2719999999999</v>
      </c>
      <c r="BC28" s="12">
        <v>976.28200000000004</v>
      </c>
      <c r="BD28" s="12">
        <v>484.30799999999999</v>
      </c>
      <c r="BE28" s="12">
        <v>283.017</v>
      </c>
      <c r="BF28" s="12">
        <v>144.67699999999999</v>
      </c>
      <c r="BG28" s="12">
        <v>74.307000000000002</v>
      </c>
      <c r="BH28" s="12">
        <v>32.548000000000002</v>
      </c>
      <c r="BI28" s="12">
        <v>10.682</v>
      </c>
      <c r="BJ28" s="12">
        <v>2.2469999999999999</v>
      </c>
      <c r="BK28" s="12">
        <v>11890.781000000001</v>
      </c>
    </row>
    <row r="29" spans="1:63" s="25" customFormat="1" x14ac:dyDescent="0.2">
      <c r="A29" s="94" t="s">
        <v>110</v>
      </c>
      <c r="B29" s="11"/>
      <c r="C29" s="11">
        <v>174</v>
      </c>
      <c r="D29" s="10" t="s">
        <v>587</v>
      </c>
      <c r="E29" s="11">
        <v>910</v>
      </c>
      <c r="F29" s="11">
        <v>2020</v>
      </c>
      <c r="G29" s="12">
        <v>50.189</v>
      </c>
      <c r="H29" s="12">
        <v>123.508</v>
      </c>
      <c r="I29" s="12">
        <v>339.31400000000002</v>
      </c>
      <c r="J29" s="12">
        <v>394.39400000000001</v>
      </c>
      <c r="K29" s="12">
        <v>428.90600000000001</v>
      </c>
      <c r="L29" s="12">
        <v>508.48599999999999</v>
      </c>
      <c r="M29" s="12">
        <v>48.564999999999998</v>
      </c>
      <c r="N29" s="12">
        <v>72.289000000000001</v>
      </c>
      <c r="O29" s="12">
        <v>95.591999999999999</v>
      </c>
      <c r="P29" s="12">
        <v>47.834000000000003</v>
      </c>
      <c r="Q29" s="12">
        <v>71.137</v>
      </c>
      <c r="R29" s="12">
        <v>215.80600000000001</v>
      </c>
      <c r="S29" s="12">
        <v>135.49700000000001</v>
      </c>
      <c r="T29" s="12">
        <v>156.33799999999999</v>
      </c>
      <c r="U29" s="12">
        <v>90.406000000000006</v>
      </c>
      <c r="V29" s="12">
        <v>111.773</v>
      </c>
      <c r="W29" s="12">
        <v>132.614</v>
      </c>
      <c r="X29" s="12">
        <v>152.935</v>
      </c>
      <c r="Y29" s="12">
        <v>88.47</v>
      </c>
      <c r="Z29" s="12">
        <v>129.63200000000001</v>
      </c>
      <c r="AA29" s="12">
        <v>117.501</v>
      </c>
      <c r="AB29" s="12">
        <v>135.38900000000001</v>
      </c>
      <c r="AC29" s="12">
        <v>152.84700000000001</v>
      </c>
      <c r="AD29" s="12">
        <v>59.468000000000004</v>
      </c>
      <c r="AE29" s="12">
        <v>96.66</v>
      </c>
      <c r="AF29" s="12">
        <v>114.548</v>
      </c>
      <c r="AG29" s="12">
        <v>132.006</v>
      </c>
      <c r="AH29" s="12">
        <v>94.227000000000004</v>
      </c>
      <c r="AI29" s="12">
        <v>111.685</v>
      </c>
      <c r="AJ29" s="12">
        <v>128.739</v>
      </c>
      <c r="AK29" s="12">
        <v>55.08</v>
      </c>
      <c r="AL29" s="12">
        <v>98.882999999999996</v>
      </c>
      <c r="AM29" s="12">
        <v>169.172</v>
      </c>
      <c r="AN29" s="12">
        <v>434.85</v>
      </c>
      <c r="AO29" s="12">
        <v>485.74200000000002</v>
      </c>
      <c r="AP29" s="12">
        <v>503.27600000000001</v>
      </c>
      <c r="AQ29" s="12">
        <v>413.68400000000003</v>
      </c>
      <c r="AR29" s="12">
        <v>425.80599999999998</v>
      </c>
      <c r="AS29" s="12">
        <v>265.678</v>
      </c>
      <c r="AT29" s="12">
        <v>334.10399999999998</v>
      </c>
      <c r="AU29" s="12">
        <v>346.226</v>
      </c>
      <c r="AV29" s="12">
        <v>530.28099999999995</v>
      </c>
      <c r="AW29" s="12">
        <v>511.44099999999997</v>
      </c>
      <c r="AX29" s="12">
        <v>493.089</v>
      </c>
      <c r="AY29" s="12">
        <v>475.20100000000002</v>
      </c>
      <c r="AZ29" s="12">
        <v>440.68900000000002</v>
      </c>
      <c r="BA29" s="12">
        <v>424.03199999999998</v>
      </c>
      <c r="BB29" s="12">
        <v>361.10899999999998</v>
      </c>
      <c r="BC29" s="12">
        <v>95.430999999999997</v>
      </c>
      <c r="BD29" s="12">
        <v>44.539000000000001</v>
      </c>
      <c r="BE29" s="12">
        <v>27.004999999999999</v>
      </c>
      <c r="BF29" s="12">
        <v>14.882999999999999</v>
      </c>
      <c r="BG29" s="12">
        <v>7.7380000000000004</v>
      </c>
      <c r="BH29" s="12">
        <v>3.2240000000000002</v>
      </c>
      <c r="BI29" s="12">
        <v>0.97499999999999998</v>
      </c>
      <c r="BJ29" s="12">
        <v>0.19500000000000001</v>
      </c>
      <c r="BK29" s="12">
        <v>869.59500000000003</v>
      </c>
    </row>
    <row r="30" spans="1:63" s="25" customFormat="1" x14ac:dyDescent="0.2">
      <c r="A30" s="94" t="s">
        <v>122</v>
      </c>
      <c r="B30" s="11"/>
      <c r="C30" s="11">
        <v>262</v>
      </c>
      <c r="D30" s="10" t="s">
        <v>587</v>
      </c>
      <c r="E30" s="11">
        <v>910</v>
      </c>
      <c r="F30" s="11">
        <v>2020</v>
      </c>
      <c r="G30" s="12">
        <v>38.462000000000003</v>
      </c>
      <c r="H30" s="12">
        <v>99.162000000000006</v>
      </c>
      <c r="I30" s="12">
        <v>285.65300000000002</v>
      </c>
      <c r="J30" s="12">
        <v>339.91899999999998</v>
      </c>
      <c r="K30" s="12">
        <v>376.43</v>
      </c>
      <c r="L30" s="12">
        <v>466.63799999999998</v>
      </c>
      <c r="M30" s="12">
        <v>40.643000000000001</v>
      </c>
      <c r="N30" s="12">
        <v>60.877000000000002</v>
      </c>
      <c r="O30" s="12">
        <v>80.870999999999995</v>
      </c>
      <c r="P30" s="12">
        <v>40.58</v>
      </c>
      <c r="Q30" s="12">
        <v>60.573999999999998</v>
      </c>
      <c r="R30" s="12">
        <v>186.49100000000001</v>
      </c>
      <c r="S30" s="12">
        <v>116.267</v>
      </c>
      <c r="T30" s="12">
        <v>134.012</v>
      </c>
      <c r="U30" s="12">
        <v>77.713999999999999</v>
      </c>
      <c r="V30" s="12">
        <v>96.033000000000001</v>
      </c>
      <c r="W30" s="12">
        <v>113.77800000000001</v>
      </c>
      <c r="X30" s="12">
        <v>131.17400000000001</v>
      </c>
      <c r="Y30" s="12">
        <v>76.039000000000001</v>
      </c>
      <c r="Z30" s="12">
        <v>111.18</v>
      </c>
      <c r="AA30" s="12">
        <v>106.218</v>
      </c>
      <c r="AB30" s="12">
        <v>124.49</v>
      </c>
      <c r="AC30" s="12">
        <v>142.78200000000001</v>
      </c>
      <c r="AD30" s="12">
        <v>52.478999999999999</v>
      </c>
      <c r="AE30" s="12">
        <v>88.472999999999999</v>
      </c>
      <c r="AF30" s="12">
        <v>106.745</v>
      </c>
      <c r="AG30" s="12">
        <v>125.03700000000001</v>
      </c>
      <c r="AH30" s="12">
        <v>89.349000000000004</v>
      </c>
      <c r="AI30" s="12">
        <v>107.64100000000001</v>
      </c>
      <c r="AJ30" s="12">
        <v>125.86</v>
      </c>
      <c r="AK30" s="12">
        <v>54.265999999999998</v>
      </c>
      <c r="AL30" s="12">
        <v>108.905</v>
      </c>
      <c r="AM30" s="12">
        <v>180.98500000000001</v>
      </c>
      <c r="AN30" s="12">
        <v>551.44299999999998</v>
      </c>
      <c r="AO30" s="12">
        <v>629.52</v>
      </c>
      <c r="AP30" s="12">
        <v>655.84799999999996</v>
      </c>
      <c r="AQ30" s="12">
        <v>565.07100000000003</v>
      </c>
      <c r="AR30" s="12">
        <v>583.077</v>
      </c>
      <c r="AS30" s="12">
        <v>370.45800000000003</v>
      </c>
      <c r="AT30" s="12">
        <v>474.863</v>
      </c>
      <c r="AU30" s="12">
        <v>492.86900000000003</v>
      </c>
      <c r="AV30" s="12">
        <v>702.34900000000005</v>
      </c>
      <c r="AW30" s="12">
        <v>684.46699999999998</v>
      </c>
      <c r="AX30" s="12">
        <v>666.35500000000002</v>
      </c>
      <c r="AY30" s="12">
        <v>648.08299999999997</v>
      </c>
      <c r="AZ30" s="12">
        <v>611.572</v>
      </c>
      <c r="BA30" s="12">
        <v>593.39300000000003</v>
      </c>
      <c r="BB30" s="12">
        <v>521.36400000000003</v>
      </c>
      <c r="BC30" s="12">
        <v>150.90600000000001</v>
      </c>
      <c r="BD30" s="12">
        <v>72.828999999999994</v>
      </c>
      <c r="BE30" s="12">
        <v>46.500999999999998</v>
      </c>
      <c r="BF30" s="12">
        <v>28.495000000000001</v>
      </c>
      <c r="BG30" s="12">
        <v>14.558</v>
      </c>
      <c r="BH30" s="12">
        <v>6.165</v>
      </c>
      <c r="BI30" s="12">
        <v>2</v>
      </c>
      <c r="BJ30" s="12">
        <v>0.437</v>
      </c>
      <c r="BK30" s="12">
        <v>988.00199999999995</v>
      </c>
    </row>
    <row r="31" spans="1:63" s="25" customFormat="1" x14ac:dyDescent="0.2">
      <c r="A31" s="94" t="s">
        <v>136</v>
      </c>
      <c r="B31" s="11"/>
      <c r="C31" s="11">
        <v>232</v>
      </c>
      <c r="D31" s="10" t="s">
        <v>587</v>
      </c>
      <c r="E31" s="11">
        <v>910</v>
      </c>
      <c r="F31" s="11">
        <v>2020</v>
      </c>
      <c r="G31" s="12">
        <v>208.334</v>
      </c>
      <c r="H31" s="12">
        <v>495.07</v>
      </c>
      <c r="I31" s="12">
        <v>1458.463</v>
      </c>
      <c r="J31" s="12">
        <v>1696.943</v>
      </c>
      <c r="K31" s="12">
        <v>1832.395</v>
      </c>
      <c r="L31" s="12">
        <v>2117.6419999999998</v>
      </c>
      <c r="M31" s="12">
        <v>189.15799999999999</v>
      </c>
      <c r="N31" s="12">
        <v>282.88400000000001</v>
      </c>
      <c r="O31" s="12">
        <v>377.06900000000002</v>
      </c>
      <c r="P31" s="12">
        <v>187.703</v>
      </c>
      <c r="Q31" s="12">
        <v>281.88799999999998</v>
      </c>
      <c r="R31" s="12">
        <v>963.39300000000003</v>
      </c>
      <c r="S31" s="12">
        <v>575.46799999999996</v>
      </c>
      <c r="T31" s="12">
        <v>676.05100000000004</v>
      </c>
      <c r="U31" s="12">
        <v>382.97399999999999</v>
      </c>
      <c r="V31" s="12">
        <v>481.74200000000002</v>
      </c>
      <c r="W31" s="12">
        <v>582.32500000000005</v>
      </c>
      <c r="X31" s="12">
        <v>682.55200000000002</v>
      </c>
      <c r="Y31" s="12">
        <v>387.55700000000002</v>
      </c>
      <c r="Z31" s="12">
        <v>588.36699999999996</v>
      </c>
      <c r="AA31" s="12">
        <v>552.32600000000002</v>
      </c>
      <c r="AB31" s="12">
        <v>626.40499999999997</v>
      </c>
      <c r="AC31" s="12">
        <v>696.02</v>
      </c>
      <c r="AD31" s="12">
        <v>287.34199999999998</v>
      </c>
      <c r="AE31" s="12">
        <v>451.74299999999999</v>
      </c>
      <c r="AF31" s="12">
        <v>525.822</v>
      </c>
      <c r="AG31" s="12">
        <v>595.43700000000001</v>
      </c>
      <c r="AH31" s="12">
        <v>425.59500000000003</v>
      </c>
      <c r="AI31" s="12">
        <v>495.21</v>
      </c>
      <c r="AJ31" s="12">
        <v>561.04700000000003</v>
      </c>
      <c r="AK31" s="12">
        <v>238.48</v>
      </c>
      <c r="AL31" s="12">
        <v>365.10399999999998</v>
      </c>
      <c r="AM31" s="12">
        <v>659.17899999999997</v>
      </c>
      <c r="AN31" s="12">
        <v>1687.7739999999999</v>
      </c>
      <c r="AO31" s="12">
        <v>1859.7239999999999</v>
      </c>
      <c r="AP31" s="12">
        <v>1928.145</v>
      </c>
      <c r="AQ31" s="12">
        <v>1554.213</v>
      </c>
      <c r="AR31" s="12">
        <v>1614.1189999999999</v>
      </c>
      <c r="AS31" s="12">
        <v>1028.595</v>
      </c>
      <c r="AT31" s="12">
        <v>1268.9659999999999</v>
      </c>
      <c r="AU31" s="12">
        <v>1328.8720000000001</v>
      </c>
      <c r="AV31" s="12">
        <v>2087.9639999999999</v>
      </c>
      <c r="AW31" s="12">
        <v>2002.942</v>
      </c>
      <c r="AX31" s="12">
        <v>1923.5630000000001</v>
      </c>
      <c r="AY31" s="12">
        <v>1849.4839999999999</v>
      </c>
      <c r="AZ31" s="12">
        <v>1714.0319999999999</v>
      </c>
      <c r="BA31" s="12">
        <v>1652.1079999999999</v>
      </c>
      <c r="BB31" s="12">
        <v>1428.7850000000001</v>
      </c>
      <c r="BC31" s="12">
        <v>400.19</v>
      </c>
      <c r="BD31" s="12">
        <v>228.24</v>
      </c>
      <c r="BE31" s="12">
        <v>159.81899999999999</v>
      </c>
      <c r="BF31" s="12">
        <v>99.912999999999997</v>
      </c>
      <c r="BG31" s="12">
        <v>52.69</v>
      </c>
      <c r="BH31" s="12">
        <v>22.831</v>
      </c>
      <c r="BI31" s="12">
        <v>7.6310000000000002</v>
      </c>
      <c r="BJ31" s="12">
        <v>1.87</v>
      </c>
      <c r="BK31" s="12">
        <v>3546.4270000000001</v>
      </c>
    </row>
    <row r="32" spans="1:63" s="25" customFormat="1" x14ac:dyDescent="0.2">
      <c r="A32" s="94" t="s">
        <v>21</v>
      </c>
      <c r="B32" s="11"/>
      <c r="C32" s="11">
        <v>231</v>
      </c>
      <c r="D32" s="10" t="s">
        <v>587</v>
      </c>
      <c r="E32" s="11">
        <v>910</v>
      </c>
      <c r="F32" s="11">
        <v>2020</v>
      </c>
      <c r="G32" s="12">
        <v>6896.7110000000002</v>
      </c>
      <c r="H32" s="12">
        <v>16791.484</v>
      </c>
      <c r="I32" s="12">
        <v>45890.747000000003</v>
      </c>
      <c r="J32" s="12">
        <v>53790.245999999999</v>
      </c>
      <c r="K32" s="12">
        <v>58866.542000000001</v>
      </c>
      <c r="L32" s="12">
        <v>70613.398000000001</v>
      </c>
      <c r="M32" s="12">
        <v>6534.7929999999997</v>
      </c>
      <c r="N32" s="12">
        <v>9707.9830000000002</v>
      </c>
      <c r="O32" s="12">
        <v>12818.254000000001</v>
      </c>
      <c r="P32" s="12">
        <v>6409.3580000000002</v>
      </c>
      <c r="Q32" s="12">
        <v>9519.6290000000008</v>
      </c>
      <c r="R32" s="12">
        <v>29099.262999999999</v>
      </c>
      <c r="S32" s="12">
        <v>18114.896000000001</v>
      </c>
      <c r="T32" s="12">
        <v>20923.911</v>
      </c>
      <c r="U32" s="12">
        <v>12072.874</v>
      </c>
      <c r="V32" s="12">
        <v>14941.706</v>
      </c>
      <c r="W32" s="12">
        <v>17750.721000000001</v>
      </c>
      <c r="X32" s="12">
        <v>20509.366000000002</v>
      </c>
      <c r="Y32" s="12">
        <v>11831.434999999999</v>
      </c>
      <c r="Z32" s="12">
        <v>17399.095000000001</v>
      </c>
      <c r="AA32" s="12">
        <v>16283.380999999999</v>
      </c>
      <c r="AB32" s="12">
        <v>18883.866000000002</v>
      </c>
      <c r="AC32" s="12">
        <v>21444.612000000001</v>
      </c>
      <c r="AD32" s="12">
        <v>8175.3519999999999</v>
      </c>
      <c r="AE32" s="12">
        <v>13474.366</v>
      </c>
      <c r="AF32" s="12">
        <v>16074.851000000001</v>
      </c>
      <c r="AG32" s="12">
        <v>18635.597000000002</v>
      </c>
      <c r="AH32" s="12">
        <v>13316.206</v>
      </c>
      <c r="AI32" s="12">
        <v>15876.951999999999</v>
      </c>
      <c r="AJ32" s="12">
        <v>18392.502</v>
      </c>
      <c r="AK32" s="12">
        <v>7899.4989999999998</v>
      </c>
      <c r="AL32" s="12">
        <v>14620.022999999999</v>
      </c>
      <c r="AM32" s="12">
        <v>24722.651000000002</v>
      </c>
      <c r="AN32" s="12">
        <v>57246.370999999999</v>
      </c>
      <c r="AO32" s="12">
        <v>62950.436999999998</v>
      </c>
      <c r="AP32" s="12">
        <v>65006.701000000001</v>
      </c>
      <c r="AQ32" s="12">
        <v>52030.906000000003</v>
      </c>
      <c r="AR32" s="12">
        <v>53599.196000000004</v>
      </c>
      <c r="AS32" s="12">
        <v>32523.72</v>
      </c>
      <c r="AT32" s="12">
        <v>40284.050000000003</v>
      </c>
      <c r="AU32" s="12">
        <v>41852.339999999997</v>
      </c>
      <c r="AV32" s="12">
        <v>69072.835999999996</v>
      </c>
      <c r="AW32" s="12">
        <v>66408.092000000004</v>
      </c>
      <c r="AX32" s="12">
        <v>63773.822</v>
      </c>
      <c r="AY32" s="12">
        <v>61173.337</v>
      </c>
      <c r="AZ32" s="12">
        <v>56097.040999999997</v>
      </c>
      <c r="BA32" s="12">
        <v>53627.87</v>
      </c>
      <c r="BB32" s="12">
        <v>44350.184999999998</v>
      </c>
      <c r="BC32" s="12">
        <v>11826.465</v>
      </c>
      <c r="BD32" s="12">
        <v>6122.3990000000003</v>
      </c>
      <c r="BE32" s="12">
        <v>4066.1350000000002</v>
      </c>
      <c r="BF32" s="12">
        <v>2497.8449999999998</v>
      </c>
      <c r="BG32" s="12">
        <v>1309.4100000000001</v>
      </c>
      <c r="BH32" s="12">
        <v>568.47699999999998</v>
      </c>
      <c r="BI32" s="12">
        <v>196.672</v>
      </c>
      <c r="BJ32" s="12">
        <v>44.558999999999997</v>
      </c>
      <c r="BK32" s="12">
        <v>114963.583</v>
      </c>
    </row>
    <row r="33" spans="1:63" s="25" customFormat="1" x14ac:dyDescent="0.2">
      <c r="A33" s="94" t="s">
        <v>175</v>
      </c>
      <c r="B33" s="11"/>
      <c r="C33" s="11">
        <v>404</v>
      </c>
      <c r="D33" s="10" t="s">
        <v>587</v>
      </c>
      <c r="E33" s="11">
        <v>910</v>
      </c>
      <c r="F33" s="11">
        <v>2020</v>
      </c>
      <c r="G33" s="12">
        <v>2830.4630000000002</v>
      </c>
      <c r="H33" s="12">
        <v>7044.3639999999996</v>
      </c>
      <c r="I33" s="12">
        <v>20750.133000000002</v>
      </c>
      <c r="J33" s="12">
        <v>24449.437000000002</v>
      </c>
      <c r="K33" s="12">
        <v>26760.789000000001</v>
      </c>
      <c r="L33" s="12">
        <v>31997.382000000001</v>
      </c>
      <c r="M33" s="12">
        <v>2806.43</v>
      </c>
      <c r="N33" s="12">
        <v>4206.5910000000003</v>
      </c>
      <c r="O33" s="12">
        <v>5604.6270000000004</v>
      </c>
      <c r="P33" s="12">
        <v>2802.2469999999998</v>
      </c>
      <c r="Q33" s="12">
        <v>4200.2830000000004</v>
      </c>
      <c r="R33" s="12">
        <v>13705.769</v>
      </c>
      <c r="S33" s="12">
        <v>8347.6460000000006</v>
      </c>
      <c r="T33" s="12">
        <v>9718.3430000000008</v>
      </c>
      <c r="U33" s="12">
        <v>5569.3850000000002</v>
      </c>
      <c r="V33" s="12">
        <v>6947.4849999999997</v>
      </c>
      <c r="W33" s="12">
        <v>8318.1820000000007</v>
      </c>
      <c r="X33" s="12">
        <v>9674.3410000000003</v>
      </c>
      <c r="Y33" s="12">
        <v>5549.4489999999996</v>
      </c>
      <c r="Z33" s="12">
        <v>8276.3050000000003</v>
      </c>
      <c r="AA33" s="12">
        <v>7858.1080000000002</v>
      </c>
      <c r="AB33" s="12">
        <v>9057.4269999999997</v>
      </c>
      <c r="AC33" s="12">
        <v>10227.01</v>
      </c>
      <c r="AD33" s="12">
        <v>3987.4259999999999</v>
      </c>
      <c r="AE33" s="12">
        <v>6487.4110000000001</v>
      </c>
      <c r="AF33" s="12">
        <v>7686.73</v>
      </c>
      <c r="AG33" s="12">
        <v>8856.3130000000001</v>
      </c>
      <c r="AH33" s="12">
        <v>6330.5709999999999</v>
      </c>
      <c r="AI33" s="12">
        <v>7500.1540000000005</v>
      </c>
      <c r="AJ33" s="12">
        <v>8641.9230000000007</v>
      </c>
      <c r="AK33" s="12">
        <v>3699.3040000000001</v>
      </c>
      <c r="AL33" s="12">
        <v>6575.7979999999998</v>
      </c>
      <c r="AM33" s="12">
        <v>11247.249</v>
      </c>
      <c r="AN33" s="12">
        <v>27978.120999999999</v>
      </c>
      <c r="AO33" s="12">
        <v>30783.723999999998</v>
      </c>
      <c r="AP33" s="12">
        <v>31671.938999999998</v>
      </c>
      <c r="AQ33" s="12">
        <v>25661.282999999999</v>
      </c>
      <c r="AR33" s="12">
        <v>26291.894</v>
      </c>
      <c r="AS33" s="12">
        <v>16730.871999999999</v>
      </c>
      <c r="AT33" s="12">
        <v>20424.689999999999</v>
      </c>
      <c r="AU33" s="12">
        <v>21055.300999999999</v>
      </c>
      <c r="AV33" s="12">
        <v>33021.167000000001</v>
      </c>
      <c r="AW33" s="12">
        <v>31753.848999999998</v>
      </c>
      <c r="AX33" s="12">
        <v>30521.182000000001</v>
      </c>
      <c r="AY33" s="12">
        <v>29321.863000000001</v>
      </c>
      <c r="AZ33" s="12">
        <v>27010.510999999999</v>
      </c>
      <c r="BA33" s="12">
        <v>25897.595000000001</v>
      </c>
      <c r="BB33" s="12">
        <v>21773.918000000001</v>
      </c>
      <c r="BC33" s="12">
        <v>5043.0460000000003</v>
      </c>
      <c r="BD33" s="12">
        <v>2237.4430000000002</v>
      </c>
      <c r="BE33" s="12">
        <v>1349.2280000000001</v>
      </c>
      <c r="BF33" s="12">
        <v>718.61699999999996</v>
      </c>
      <c r="BG33" s="12">
        <v>337.55</v>
      </c>
      <c r="BH33" s="12">
        <v>144.27799999999999</v>
      </c>
      <c r="BI33" s="12">
        <v>42.554000000000002</v>
      </c>
      <c r="BJ33" s="12">
        <v>6.16</v>
      </c>
      <c r="BK33" s="12">
        <v>53771.3</v>
      </c>
    </row>
    <row r="34" spans="1:63" s="25" customFormat="1" x14ac:dyDescent="0.2">
      <c r="A34" s="94" t="s">
        <v>25</v>
      </c>
      <c r="B34" s="11"/>
      <c r="C34" s="11">
        <v>450</v>
      </c>
      <c r="D34" s="10" t="s">
        <v>587</v>
      </c>
      <c r="E34" s="11">
        <v>910</v>
      </c>
      <c r="F34" s="11">
        <v>2020</v>
      </c>
      <c r="G34" s="12">
        <v>1712.377</v>
      </c>
      <c r="H34" s="12">
        <v>4109.4269999999997</v>
      </c>
      <c r="I34" s="12">
        <v>11093.727000000001</v>
      </c>
      <c r="J34" s="12">
        <v>12938.789000000001</v>
      </c>
      <c r="K34" s="12">
        <v>14105.865</v>
      </c>
      <c r="L34" s="12">
        <v>16781.609</v>
      </c>
      <c r="M34" s="12">
        <v>1577.2629999999999</v>
      </c>
      <c r="N34" s="12">
        <v>2338.3159999999998</v>
      </c>
      <c r="O34" s="12">
        <v>3083.0250000000001</v>
      </c>
      <c r="P34" s="12">
        <v>1539.93</v>
      </c>
      <c r="Q34" s="12">
        <v>2284.6390000000001</v>
      </c>
      <c r="R34" s="12">
        <v>6984.3</v>
      </c>
      <c r="S34" s="12">
        <v>4343.6670000000004</v>
      </c>
      <c r="T34" s="12">
        <v>5022.29</v>
      </c>
      <c r="U34" s="12">
        <v>2892.4569999999999</v>
      </c>
      <c r="V34" s="12">
        <v>3582.614</v>
      </c>
      <c r="W34" s="12">
        <v>4261.2370000000001</v>
      </c>
      <c r="X34" s="12">
        <v>4928.049</v>
      </c>
      <c r="Y34" s="12">
        <v>2837.9050000000002</v>
      </c>
      <c r="Z34" s="12">
        <v>4183.34</v>
      </c>
      <c r="AA34" s="12">
        <v>3883.6179999999999</v>
      </c>
      <c r="AB34" s="12">
        <v>4485.6949999999997</v>
      </c>
      <c r="AC34" s="12">
        <v>5075.3900000000003</v>
      </c>
      <c r="AD34" s="12">
        <v>1962.01</v>
      </c>
      <c r="AE34" s="12">
        <v>3204.9949999999999</v>
      </c>
      <c r="AF34" s="12">
        <v>3807.0720000000001</v>
      </c>
      <c r="AG34" s="12">
        <v>4396.7669999999998</v>
      </c>
      <c r="AH34" s="12">
        <v>3140.26</v>
      </c>
      <c r="AI34" s="12">
        <v>3729.9549999999999</v>
      </c>
      <c r="AJ34" s="12">
        <v>4307.3360000000002</v>
      </c>
      <c r="AK34" s="12">
        <v>1845.0619999999999</v>
      </c>
      <c r="AL34" s="12">
        <v>3342.261</v>
      </c>
      <c r="AM34" s="12">
        <v>5687.8819999999996</v>
      </c>
      <c r="AN34" s="12">
        <v>13669.64</v>
      </c>
      <c r="AO34" s="12">
        <v>15209.405000000001</v>
      </c>
      <c r="AP34" s="12">
        <v>15738.68</v>
      </c>
      <c r="AQ34" s="12">
        <v>12726.541999999999</v>
      </c>
      <c r="AR34" s="12">
        <v>13112.475</v>
      </c>
      <c r="AS34" s="12">
        <v>7981.7579999999998</v>
      </c>
      <c r="AT34" s="12">
        <v>10050.798000000001</v>
      </c>
      <c r="AU34" s="12">
        <v>10436.731</v>
      </c>
      <c r="AV34" s="12">
        <v>16597.292000000001</v>
      </c>
      <c r="AW34" s="12">
        <v>15969.241</v>
      </c>
      <c r="AX34" s="12">
        <v>15354.307000000001</v>
      </c>
      <c r="AY34" s="12">
        <v>14752.23</v>
      </c>
      <c r="AZ34" s="12">
        <v>13585.154</v>
      </c>
      <c r="BA34" s="12">
        <v>13020.351000000001</v>
      </c>
      <c r="BB34" s="12">
        <v>10909.41</v>
      </c>
      <c r="BC34" s="12">
        <v>2927.652</v>
      </c>
      <c r="BD34" s="12">
        <v>1387.8869999999999</v>
      </c>
      <c r="BE34" s="12">
        <v>858.61199999999997</v>
      </c>
      <c r="BF34" s="12">
        <v>472.67899999999997</v>
      </c>
      <c r="BG34" s="12">
        <v>247.95699999999999</v>
      </c>
      <c r="BH34" s="12">
        <v>112.816</v>
      </c>
      <c r="BI34" s="12">
        <v>39.323</v>
      </c>
      <c r="BJ34" s="12">
        <v>9.3659999999999997</v>
      </c>
      <c r="BK34" s="12">
        <v>27691.019</v>
      </c>
    </row>
    <row r="35" spans="1:63" s="25" customFormat="1" x14ac:dyDescent="0.2">
      <c r="A35" s="94" t="s">
        <v>26</v>
      </c>
      <c r="B35" s="11"/>
      <c r="C35" s="11">
        <v>454</v>
      </c>
      <c r="D35" s="10" t="s">
        <v>587</v>
      </c>
      <c r="E35" s="11">
        <v>910</v>
      </c>
      <c r="F35" s="11">
        <v>2020</v>
      </c>
      <c r="G35" s="12">
        <v>1201.424</v>
      </c>
      <c r="H35" s="12">
        <v>2923.9430000000002</v>
      </c>
      <c r="I35" s="12">
        <v>8224.3610000000008</v>
      </c>
      <c r="J35" s="12">
        <v>9575.1869999999999</v>
      </c>
      <c r="K35" s="12">
        <v>10400.572</v>
      </c>
      <c r="L35" s="12">
        <v>12239.289000000001</v>
      </c>
      <c r="M35" s="12">
        <v>1139.54</v>
      </c>
      <c r="N35" s="12">
        <v>1698.6759999999999</v>
      </c>
      <c r="O35" s="12">
        <v>2251.8580000000002</v>
      </c>
      <c r="P35" s="12">
        <v>1124.99</v>
      </c>
      <c r="Q35" s="12">
        <v>1678.172</v>
      </c>
      <c r="R35" s="12">
        <v>5300.4179999999997</v>
      </c>
      <c r="S35" s="12">
        <v>3269.3939999999998</v>
      </c>
      <c r="T35" s="12">
        <v>3795.1419999999998</v>
      </c>
      <c r="U35" s="12">
        <v>2179.44</v>
      </c>
      <c r="V35" s="12">
        <v>2710.2579999999998</v>
      </c>
      <c r="W35" s="12">
        <v>3236.0059999999999</v>
      </c>
      <c r="X35" s="12">
        <v>3753.0830000000001</v>
      </c>
      <c r="Y35" s="12">
        <v>2157.076</v>
      </c>
      <c r="Z35" s="12">
        <v>3199.9009999999998</v>
      </c>
      <c r="AA35" s="12">
        <v>2948.7060000000001</v>
      </c>
      <c r="AB35" s="12">
        <v>3381.85</v>
      </c>
      <c r="AC35" s="12">
        <v>3800.8090000000002</v>
      </c>
      <c r="AD35" s="12">
        <v>1505.2760000000001</v>
      </c>
      <c r="AE35" s="12">
        <v>2422.9580000000001</v>
      </c>
      <c r="AF35" s="12">
        <v>2856.1019999999999</v>
      </c>
      <c r="AG35" s="12">
        <v>3275.0610000000001</v>
      </c>
      <c r="AH35" s="12">
        <v>2339.0250000000001</v>
      </c>
      <c r="AI35" s="12">
        <v>2757.9839999999999</v>
      </c>
      <c r="AJ35" s="12">
        <v>3164.41</v>
      </c>
      <c r="AK35" s="12">
        <v>1350.826</v>
      </c>
      <c r="AL35" s="12">
        <v>2321.7420000000002</v>
      </c>
      <c r="AM35" s="12">
        <v>4014.9279999999999</v>
      </c>
      <c r="AN35" s="12">
        <v>9276.4930000000004</v>
      </c>
      <c r="AO35" s="12">
        <v>10122.641</v>
      </c>
      <c r="AP35" s="12">
        <v>10400.263000000001</v>
      </c>
      <c r="AQ35" s="12">
        <v>8224.0519999999997</v>
      </c>
      <c r="AR35" s="12">
        <v>8426.6779999999999</v>
      </c>
      <c r="AS35" s="12">
        <v>5261.5649999999996</v>
      </c>
      <c r="AT35" s="12">
        <v>6385.335</v>
      </c>
      <c r="AU35" s="12">
        <v>6587.9610000000002</v>
      </c>
      <c r="AV35" s="12">
        <v>10905.593999999999</v>
      </c>
      <c r="AW35" s="12">
        <v>10437.768</v>
      </c>
      <c r="AX35" s="12">
        <v>9987.9120000000003</v>
      </c>
      <c r="AY35" s="12">
        <v>9554.768</v>
      </c>
      <c r="AZ35" s="12">
        <v>8729.3829999999998</v>
      </c>
      <c r="BA35" s="12">
        <v>8335.9519999999993</v>
      </c>
      <c r="BB35" s="12">
        <v>6890.6660000000002</v>
      </c>
      <c r="BC35" s="12">
        <v>1629.1010000000001</v>
      </c>
      <c r="BD35" s="12">
        <v>782.95299999999997</v>
      </c>
      <c r="BE35" s="12">
        <v>505.33100000000002</v>
      </c>
      <c r="BF35" s="12">
        <v>302.70499999999998</v>
      </c>
      <c r="BG35" s="12">
        <v>149.93899999999999</v>
      </c>
      <c r="BH35" s="12">
        <v>58.463000000000001</v>
      </c>
      <c r="BI35" s="12">
        <v>15.66</v>
      </c>
      <c r="BJ35" s="12">
        <v>2.306</v>
      </c>
      <c r="BK35" s="12">
        <v>19129.955000000002</v>
      </c>
    </row>
    <row r="36" spans="1:63" s="25" customFormat="1" x14ac:dyDescent="0.2">
      <c r="A36" s="94" t="s">
        <v>205</v>
      </c>
      <c r="B36" s="11">
        <v>1</v>
      </c>
      <c r="C36" s="11">
        <v>480</v>
      </c>
      <c r="D36" s="10" t="s">
        <v>587</v>
      </c>
      <c r="E36" s="11">
        <v>910</v>
      </c>
      <c r="F36" s="11">
        <v>2020</v>
      </c>
      <c r="G36" s="12">
        <v>25.683</v>
      </c>
      <c r="H36" s="12">
        <v>64.048000000000002</v>
      </c>
      <c r="I36" s="12">
        <v>213.46199999999999</v>
      </c>
      <c r="J36" s="12">
        <v>269.666</v>
      </c>
      <c r="K36" s="12">
        <v>308.05</v>
      </c>
      <c r="L36" s="12">
        <v>402.161</v>
      </c>
      <c r="M36" s="12">
        <v>25.649000000000001</v>
      </c>
      <c r="N36" s="12">
        <v>38.744</v>
      </c>
      <c r="O36" s="12">
        <v>52.116</v>
      </c>
      <c r="P36" s="12">
        <v>25.984000000000002</v>
      </c>
      <c r="Q36" s="12">
        <v>39.356000000000002</v>
      </c>
      <c r="R36" s="12">
        <v>149.41399999999999</v>
      </c>
      <c r="S36" s="12">
        <v>83.855000000000004</v>
      </c>
      <c r="T36" s="12">
        <v>99.331000000000003</v>
      </c>
      <c r="U36" s="12">
        <v>55.743000000000002</v>
      </c>
      <c r="V36" s="12">
        <v>70.760000000000005</v>
      </c>
      <c r="W36" s="12">
        <v>86.236000000000004</v>
      </c>
      <c r="X36" s="12">
        <v>102.256</v>
      </c>
      <c r="Y36" s="12">
        <v>57.387999999999998</v>
      </c>
      <c r="Z36" s="12">
        <v>88.884</v>
      </c>
      <c r="AA36" s="12">
        <v>102.47199999999999</v>
      </c>
      <c r="AB36" s="12">
        <v>121.76300000000001</v>
      </c>
      <c r="AC36" s="12">
        <v>141.07900000000001</v>
      </c>
      <c r="AD36" s="12">
        <v>50.082999999999998</v>
      </c>
      <c r="AE36" s="12">
        <v>86.995999999999995</v>
      </c>
      <c r="AF36" s="12">
        <v>106.28700000000001</v>
      </c>
      <c r="AG36" s="12">
        <v>125.60299999999999</v>
      </c>
      <c r="AH36" s="12">
        <v>90.266999999999996</v>
      </c>
      <c r="AI36" s="12">
        <v>109.583</v>
      </c>
      <c r="AJ36" s="12">
        <v>128.65100000000001</v>
      </c>
      <c r="AK36" s="12">
        <v>56.204000000000001</v>
      </c>
      <c r="AL36" s="12">
        <v>112.905</v>
      </c>
      <c r="AM36" s="12">
        <v>188.69900000000001</v>
      </c>
      <c r="AN36" s="12">
        <v>648.59500000000003</v>
      </c>
      <c r="AO36" s="12">
        <v>823.94399999999996</v>
      </c>
      <c r="AP36" s="12">
        <v>899.07899999999995</v>
      </c>
      <c r="AQ36" s="12">
        <v>804.49099999999999</v>
      </c>
      <c r="AR36" s="12">
        <v>867.346</v>
      </c>
      <c r="AS36" s="12">
        <v>459.89600000000002</v>
      </c>
      <c r="AT36" s="12">
        <v>710.38</v>
      </c>
      <c r="AU36" s="12">
        <v>773.23500000000001</v>
      </c>
      <c r="AV36" s="12">
        <v>1058.3050000000001</v>
      </c>
      <c r="AW36" s="12">
        <v>1040.221</v>
      </c>
      <c r="AX36" s="12">
        <v>1021.3920000000001</v>
      </c>
      <c r="AY36" s="12">
        <v>1002.101</v>
      </c>
      <c r="AZ36" s="12">
        <v>963.71699999999998</v>
      </c>
      <c r="BA36" s="12">
        <v>944.89599999999996</v>
      </c>
      <c r="BB36" s="12">
        <v>869.60599999999999</v>
      </c>
      <c r="BC36" s="12">
        <v>409.71</v>
      </c>
      <c r="BD36" s="12">
        <v>234.36099999999999</v>
      </c>
      <c r="BE36" s="12">
        <v>159.226</v>
      </c>
      <c r="BF36" s="12">
        <v>96.370999999999995</v>
      </c>
      <c r="BG36" s="12">
        <v>51.796999999999997</v>
      </c>
      <c r="BH36" s="12">
        <v>27.158000000000001</v>
      </c>
      <c r="BI36" s="12">
        <v>11.731</v>
      </c>
      <c r="BJ36" s="12">
        <v>3.8239999999999998</v>
      </c>
      <c r="BK36" s="12">
        <v>1271.7670000000001</v>
      </c>
    </row>
    <row r="37" spans="1:63" s="25" customFormat="1" x14ac:dyDescent="0.2">
      <c r="A37" s="94" t="s">
        <v>588</v>
      </c>
      <c r="B37" s="11">
        <v>2</v>
      </c>
      <c r="C37" s="11">
        <v>175</v>
      </c>
      <c r="D37" s="10" t="s">
        <v>587</v>
      </c>
      <c r="E37" s="11">
        <v>910</v>
      </c>
      <c r="F37" s="11">
        <v>2020</v>
      </c>
      <c r="G37" s="12">
        <v>14.738</v>
      </c>
      <c r="H37" s="12">
        <v>36.078000000000003</v>
      </c>
      <c r="I37" s="12">
        <v>106.40600000000001</v>
      </c>
      <c r="J37" s="12">
        <v>124.803</v>
      </c>
      <c r="K37" s="12">
        <v>136.04</v>
      </c>
      <c r="L37" s="12">
        <v>160.922</v>
      </c>
      <c r="M37" s="12">
        <v>14.167</v>
      </c>
      <c r="N37" s="12">
        <v>21.221</v>
      </c>
      <c r="O37" s="12">
        <v>28.282</v>
      </c>
      <c r="P37" s="12">
        <v>14.119</v>
      </c>
      <c r="Q37" s="12">
        <v>21.18</v>
      </c>
      <c r="R37" s="12">
        <v>70.328000000000003</v>
      </c>
      <c r="S37" s="12">
        <v>42.518000000000001</v>
      </c>
      <c r="T37" s="12">
        <v>49.664999999999999</v>
      </c>
      <c r="U37" s="12">
        <v>28.341999999999999</v>
      </c>
      <c r="V37" s="12">
        <v>35.463999999999999</v>
      </c>
      <c r="W37" s="12">
        <v>42.610999999999997</v>
      </c>
      <c r="X37" s="12">
        <v>49.703000000000003</v>
      </c>
      <c r="Y37" s="12">
        <v>28.402999999999999</v>
      </c>
      <c r="Z37" s="12">
        <v>42.642000000000003</v>
      </c>
      <c r="AA37" s="12">
        <v>40.331000000000003</v>
      </c>
      <c r="AB37" s="12">
        <v>46.207000000000001</v>
      </c>
      <c r="AC37" s="12">
        <v>51.899000000000001</v>
      </c>
      <c r="AD37" s="12">
        <v>20.663</v>
      </c>
      <c r="AE37" s="12">
        <v>33.183999999999997</v>
      </c>
      <c r="AF37" s="12">
        <v>39.06</v>
      </c>
      <c r="AG37" s="12">
        <v>44.752000000000002</v>
      </c>
      <c r="AH37" s="12">
        <v>31.968</v>
      </c>
      <c r="AI37" s="12">
        <v>37.659999999999997</v>
      </c>
      <c r="AJ37" s="12">
        <v>43.204999999999998</v>
      </c>
      <c r="AK37" s="12">
        <v>18.396999999999998</v>
      </c>
      <c r="AL37" s="12">
        <v>31.661999999999999</v>
      </c>
      <c r="AM37" s="12">
        <v>54.515999999999998</v>
      </c>
      <c r="AN37" s="12">
        <v>133.596</v>
      </c>
      <c r="AO37" s="12">
        <v>149.76</v>
      </c>
      <c r="AP37" s="12">
        <v>155.036</v>
      </c>
      <c r="AQ37" s="12">
        <v>125.402</v>
      </c>
      <c r="AR37" s="12">
        <v>129.49799999999999</v>
      </c>
      <c r="AS37" s="12">
        <v>79.08</v>
      </c>
      <c r="AT37" s="12">
        <v>100.52</v>
      </c>
      <c r="AU37" s="12">
        <v>104.616</v>
      </c>
      <c r="AV37" s="12">
        <v>166.40700000000001</v>
      </c>
      <c r="AW37" s="12">
        <v>160.00800000000001</v>
      </c>
      <c r="AX37" s="12">
        <v>153.886</v>
      </c>
      <c r="AY37" s="12">
        <v>148.01</v>
      </c>
      <c r="AZ37" s="12">
        <v>136.773</v>
      </c>
      <c r="BA37" s="12">
        <v>131.38800000000001</v>
      </c>
      <c r="BB37" s="12">
        <v>111.89100000000001</v>
      </c>
      <c r="BC37" s="12">
        <v>32.811</v>
      </c>
      <c r="BD37" s="12">
        <v>16.646999999999998</v>
      </c>
      <c r="BE37" s="12">
        <v>11.371</v>
      </c>
      <c r="BF37" s="12">
        <v>7.2750000000000004</v>
      </c>
      <c r="BG37" s="12">
        <v>4.3499999999999996</v>
      </c>
      <c r="BH37" s="12">
        <v>2.2770000000000001</v>
      </c>
      <c r="BI37" s="12">
        <v>1.03</v>
      </c>
      <c r="BJ37" s="12">
        <v>0.37</v>
      </c>
      <c r="BK37" s="12">
        <v>272.81299999999999</v>
      </c>
    </row>
    <row r="38" spans="1:63" s="25" customFormat="1" x14ac:dyDescent="0.2">
      <c r="A38" s="94" t="s">
        <v>28</v>
      </c>
      <c r="B38" s="11"/>
      <c r="C38" s="11">
        <v>508</v>
      </c>
      <c r="D38" s="10" t="s">
        <v>587</v>
      </c>
      <c r="E38" s="11">
        <v>910</v>
      </c>
      <c r="F38" s="11">
        <v>2020</v>
      </c>
      <c r="G38" s="12">
        <v>2143.712</v>
      </c>
      <c r="H38" s="12">
        <v>5156.6279999999997</v>
      </c>
      <c r="I38" s="12">
        <v>13772.018</v>
      </c>
      <c r="J38" s="12">
        <v>15967.915000000001</v>
      </c>
      <c r="K38" s="12">
        <v>17313.240000000002</v>
      </c>
      <c r="L38" s="12">
        <v>20225.796999999999</v>
      </c>
      <c r="M38" s="12">
        <v>1983.056</v>
      </c>
      <c r="N38" s="12">
        <v>2938.7280000000001</v>
      </c>
      <c r="O38" s="12">
        <v>3871.895</v>
      </c>
      <c r="P38" s="12">
        <v>1934.8610000000001</v>
      </c>
      <c r="Q38" s="12">
        <v>2868.0279999999998</v>
      </c>
      <c r="R38" s="12">
        <v>8615.39</v>
      </c>
      <c r="S38" s="12">
        <v>5411.3630000000003</v>
      </c>
      <c r="T38" s="12">
        <v>6241.78</v>
      </c>
      <c r="U38" s="12">
        <v>3605.482</v>
      </c>
      <c r="V38" s="12">
        <v>4455.6909999999998</v>
      </c>
      <c r="W38" s="12">
        <v>5286.1080000000002</v>
      </c>
      <c r="X38" s="12">
        <v>6096.9089999999997</v>
      </c>
      <c r="Y38" s="12">
        <v>3522.5239999999999</v>
      </c>
      <c r="Z38" s="12">
        <v>5163.7420000000002</v>
      </c>
      <c r="AA38" s="12">
        <v>4688.6850000000004</v>
      </c>
      <c r="AB38" s="12">
        <v>5399.924</v>
      </c>
      <c r="AC38" s="12">
        <v>6086.1570000000002</v>
      </c>
      <c r="AD38" s="12">
        <v>2373.61</v>
      </c>
      <c r="AE38" s="12">
        <v>3858.268</v>
      </c>
      <c r="AF38" s="12">
        <v>4569.5069999999996</v>
      </c>
      <c r="AG38" s="12">
        <v>5255.74</v>
      </c>
      <c r="AH38" s="12">
        <v>3758.7060000000001</v>
      </c>
      <c r="AI38" s="12">
        <v>4444.9390000000003</v>
      </c>
      <c r="AJ38" s="12">
        <v>5104.0309999999999</v>
      </c>
      <c r="AK38" s="12">
        <v>2195.8969999999999</v>
      </c>
      <c r="AL38" s="12">
        <v>3721.4569999999999</v>
      </c>
      <c r="AM38" s="12">
        <v>6453.7790000000005</v>
      </c>
      <c r="AN38" s="12">
        <v>14713.744000000001</v>
      </c>
      <c r="AO38" s="12">
        <v>16113.911</v>
      </c>
      <c r="AP38" s="12">
        <v>16588.940999999999</v>
      </c>
      <c r="AQ38" s="12">
        <v>13047.718999999999</v>
      </c>
      <c r="AR38" s="12">
        <v>13416.351000000001</v>
      </c>
      <c r="AS38" s="12">
        <v>8259.9650000000001</v>
      </c>
      <c r="AT38" s="12">
        <v>10135.162</v>
      </c>
      <c r="AU38" s="12">
        <v>10503.794</v>
      </c>
      <c r="AV38" s="12">
        <v>17483.417000000001</v>
      </c>
      <c r="AW38" s="12">
        <v>16731.491999999998</v>
      </c>
      <c r="AX38" s="12">
        <v>15998.759</v>
      </c>
      <c r="AY38" s="12">
        <v>15287.52</v>
      </c>
      <c r="AZ38" s="12">
        <v>13942.195</v>
      </c>
      <c r="BA38" s="12">
        <v>13309.772999999999</v>
      </c>
      <c r="BB38" s="12">
        <v>11029.638000000001</v>
      </c>
      <c r="BC38" s="12">
        <v>2769.6729999999998</v>
      </c>
      <c r="BD38" s="12">
        <v>1369.5060000000001</v>
      </c>
      <c r="BE38" s="12">
        <v>894.476</v>
      </c>
      <c r="BF38" s="12">
        <v>525.84400000000005</v>
      </c>
      <c r="BG38" s="12">
        <v>263.62400000000002</v>
      </c>
      <c r="BH38" s="12">
        <v>104.999</v>
      </c>
      <c r="BI38" s="12">
        <v>28.285</v>
      </c>
      <c r="BJ38" s="12">
        <v>3.9849999999999999</v>
      </c>
      <c r="BK38" s="12">
        <v>31255.435000000001</v>
      </c>
    </row>
    <row r="39" spans="1:63" s="25" customFormat="1" x14ac:dyDescent="0.2">
      <c r="A39" s="94" t="s">
        <v>589</v>
      </c>
      <c r="B39" s="11">
        <v>2</v>
      </c>
      <c r="C39" s="11">
        <v>638</v>
      </c>
      <c r="D39" s="10" t="s">
        <v>587</v>
      </c>
      <c r="E39" s="11">
        <v>910</v>
      </c>
      <c r="F39" s="11">
        <v>2020</v>
      </c>
      <c r="G39" s="12">
        <v>25.268999999999998</v>
      </c>
      <c r="H39" s="12">
        <v>64.838999999999999</v>
      </c>
      <c r="I39" s="12">
        <v>200.386</v>
      </c>
      <c r="J39" s="12">
        <v>243.20400000000001</v>
      </c>
      <c r="K39" s="12">
        <v>271.25400000000002</v>
      </c>
      <c r="L39" s="12">
        <v>335.096</v>
      </c>
      <c r="M39" s="12">
        <v>26.545999999999999</v>
      </c>
      <c r="N39" s="12">
        <v>39.979999999999997</v>
      </c>
      <c r="O39" s="12">
        <v>53.473999999999997</v>
      </c>
      <c r="P39" s="12">
        <v>26.774000000000001</v>
      </c>
      <c r="Q39" s="12">
        <v>40.268000000000001</v>
      </c>
      <c r="R39" s="12">
        <v>135.547</v>
      </c>
      <c r="S39" s="12">
        <v>81.078999999999994</v>
      </c>
      <c r="T39" s="12">
        <v>94.531000000000006</v>
      </c>
      <c r="U39" s="12">
        <v>54.119</v>
      </c>
      <c r="V39" s="12">
        <v>67.644999999999996</v>
      </c>
      <c r="W39" s="12">
        <v>81.096999999999994</v>
      </c>
      <c r="X39" s="12">
        <v>94.566999999999993</v>
      </c>
      <c r="Y39" s="12">
        <v>54.151000000000003</v>
      </c>
      <c r="Z39" s="12">
        <v>81.072999999999993</v>
      </c>
      <c r="AA39" s="12">
        <v>82.906000000000006</v>
      </c>
      <c r="AB39" s="12">
        <v>97.286000000000001</v>
      </c>
      <c r="AC39" s="12">
        <v>111.48399999999999</v>
      </c>
      <c r="AD39" s="12">
        <v>41.015999999999998</v>
      </c>
      <c r="AE39" s="12">
        <v>69.453999999999994</v>
      </c>
      <c r="AF39" s="12">
        <v>83.834000000000003</v>
      </c>
      <c r="AG39" s="12">
        <v>98.031999999999996</v>
      </c>
      <c r="AH39" s="12">
        <v>70.364000000000004</v>
      </c>
      <c r="AI39" s="12">
        <v>84.561999999999998</v>
      </c>
      <c r="AJ39" s="12">
        <v>98.414000000000001</v>
      </c>
      <c r="AK39" s="12">
        <v>42.817999999999998</v>
      </c>
      <c r="AL39" s="12">
        <v>79.894999999999996</v>
      </c>
      <c r="AM39" s="12">
        <v>134.71</v>
      </c>
      <c r="AN39" s="12">
        <v>405.91699999999997</v>
      </c>
      <c r="AO39" s="12">
        <v>531.33199999999999</v>
      </c>
      <c r="AP39" s="12">
        <v>581.01499999999999</v>
      </c>
      <c r="AQ39" s="12">
        <v>510.14699999999999</v>
      </c>
      <c r="AR39" s="12">
        <v>551.02099999999996</v>
      </c>
      <c r="AS39" s="12">
        <v>271.20699999999999</v>
      </c>
      <c r="AT39" s="12">
        <v>446.30500000000001</v>
      </c>
      <c r="AU39" s="12">
        <v>487.17899999999997</v>
      </c>
      <c r="AV39" s="12">
        <v>694.92200000000003</v>
      </c>
      <c r="AW39" s="12">
        <v>680.80799999999999</v>
      </c>
      <c r="AX39" s="12">
        <v>666.48400000000004</v>
      </c>
      <c r="AY39" s="12">
        <v>652.10400000000004</v>
      </c>
      <c r="AZ39" s="12">
        <v>624.05399999999997</v>
      </c>
      <c r="BA39" s="12">
        <v>610.54</v>
      </c>
      <c r="BB39" s="12">
        <v>560.21199999999999</v>
      </c>
      <c r="BC39" s="12">
        <v>289.005</v>
      </c>
      <c r="BD39" s="12">
        <v>163.59</v>
      </c>
      <c r="BE39" s="12">
        <v>113.907</v>
      </c>
      <c r="BF39" s="12">
        <v>73.033000000000001</v>
      </c>
      <c r="BG39" s="12">
        <v>45.201999999999998</v>
      </c>
      <c r="BH39" s="12">
        <v>25.498999999999999</v>
      </c>
      <c r="BI39" s="12">
        <v>12.226000000000001</v>
      </c>
      <c r="BJ39" s="12">
        <v>4.6680000000000001</v>
      </c>
      <c r="BK39" s="12">
        <v>895.30799999999999</v>
      </c>
    </row>
    <row r="40" spans="1:63" s="25" customFormat="1" x14ac:dyDescent="0.2">
      <c r="A40" s="94" t="s">
        <v>30</v>
      </c>
      <c r="B40" s="11"/>
      <c r="C40" s="11">
        <v>646</v>
      </c>
      <c r="D40" s="10" t="s">
        <v>587</v>
      </c>
      <c r="E40" s="11">
        <v>910</v>
      </c>
      <c r="F40" s="11">
        <v>2020</v>
      </c>
      <c r="G40" s="12">
        <v>791.18600000000004</v>
      </c>
      <c r="H40" s="12">
        <v>1885.105</v>
      </c>
      <c r="I40" s="12">
        <v>5112.7889999999998</v>
      </c>
      <c r="J40" s="12">
        <v>5947.8109999999997</v>
      </c>
      <c r="K40" s="12">
        <v>6466.8180000000002</v>
      </c>
      <c r="L40" s="12">
        <v>7650.3789999999999</v>
      </c>
      <c r="M40" s="12">
        <v>718.84699999999998</v>
      </c>
      <c r="N40" s="12">
        <v>1065.76</v>
      </c>
      <c r="O40" s="12">
        <v>1406.002</v>
      </c>
      <c r="P40" s="12">
        <v>701.68600000000004</v>
      </c>
      <c r="Q40" s="12">
        <v>1041.9280000000001</v>
      </c>
      <c r="R40" s="12">
        <v>3227.6840000000002</v>
      </c>
      <c r="S40" s="12">
        <v>1996.6890000000001</v>
      </c>
      <c r="T40" s="12">
        <v>2314.1660000000002</v>
      </c>
      <c r="U40" s="12">
        <v>1329.0050000000001</v>
      </c>
      <c r="V40" s="12">
        <v>1649.7760000000001</v>
      </c>
      <c r="W40" s="12">
        <v>1967.2529999999999</v>
      </c>
      <c r="X40" s="12">
        <v>2279.8560000000002</v>
      </c>
      <c r="Y40" s="12">
        <v>1309.5340000000001</v>
      </c>
      <c r="Z40" s="12">
        <v>1939.614</v>
      </c>
      <c r="AA40" s="12">
        <v>1796.1569999999999</v>
      </c>
      <c r="AB40" s="12">
        <v>2066.0169999999998</v>
      </c>
      <c r="AC40" s="12">
        <v>2328.7249999999999</v>
      </c>
      <c r="AD40" s="12">
        <v>913.51800000000003</v>
      </c>
      <c r="AE40" s="12">
        <v>1478.68</v>
      </c>
      <c r="AF40" s="12">
        <v>1748.54</v>
      </c>
      <c r="AG40" s="12">
        <v>2011.248</v>
      </c>
      <c r="AH40" s="12">
        <v>1435.9369999999999</v>
      </c>
      <c r="AI40" s="12">
        <v>1698.645</v>
      </c>
      <c r="AJ40" s="12">
        <v>1954.944</v>
      </c>
      <c r="AK40" s="12">
        <v>835.02200000000005</v>
      </c>
      <c r="AL40" s="12">
        <v>1479.97</v>
      </c>
      <c r="AM40" s="12">
        <v>2537.59</v>
      </c>
      <c r="AN40" s="12">
        <v>6447.72</v>
      </c>
      <c r="AO40" s="12">
        <v>7176.1670000000004</v>
      </c>
      <c r="AP40" s="12">
        <v>7435.4040000000005</v>
      </c>
      <c r="AQ40" s="12">
        <v>6081.375</v>
      </c>
      <c r="AR40" s="12">
        <v>6267.2920000000004</v>
      </c>
      <c r="AS40" s="12">
        <v>3910.13</v>
      </c>
      <c r="AT40" s="12">
        <v>4897.8140000000003</v>
      </c>
      <c r="AU40" s="12">
        <v>5083.7309999999998</v>
      </c>
      <c r="AV40" s="12">
        <v>7839.42</v>
      </c>
      <c r="AW40" s="12">
        <v>7552.3980000000001</v>
      </c>
      <c r="AX40" s="12">
        <v>7274.2579999999998</v>
      </c>
      <c r="AY40" s="12">
        <v>7004.3980000000001</v>
      </c>
      <c r="AZ40" s="12">
        <v>6485.3909999999996</v>
      </c>
      <c r="BA40" s="12">
        <v>6235.518</v>
      </c>
      <c r="BB40" s="12">
        <v>5301.83</v>
      </c>
      <c r="BC40" s="12">
        <v>1391.7</v>
      </c>
      <c r="BD40" s="12">
        <v>663.25300000000004</v>
      </c>
      <c r="BE40" s="12">
        <v>404.01600000000002</v>
      </c>
      <c r="BF40" s="12">
        <v>218.09899999999999</v>
      </c>
      <c r="BG40" s="12">
        <v>108.63500000000001</v>
      </c>
      <c r="BH40" s="12">
        <v>43.281999999999996</v>
      </c>
      <c r="BI40" s="12">
        <v>17.588000000000001</v>
      </c>
      <c r="BJ40" s="12">
        <v>1.986</v>
      </c>
      <c r="BK40" s="12">
        <v>12952.209000000001</v>
      </c>
    </row>
    <row r="41" spans="1:63" s="25" customFormat="1" x14ac:dyDescent="0.2">
      <c r="A41" s="94" t="s">
        <v>590</v>
      </c>
      <c r="B41" s="11"/>
      <c r="C41" s="11">
        <v>690</v>
      </c>
      <c r="D41" s="10" t="s">
        <v>587</v>
      </c>
      <c r="E41" s="11">
        <v>910</v>
      </c>
      <c r="F41" s="11">
        <v>2020</v>
      </c>
      <c r="G41" s="12">
        <v>3.1509999999999998</v>
      </c>
      <c r="H41" s="12">
        <v>7.9669999999999996</v>
      </c>
      <c r="I41" s="12">
        <v>23.370999999999999</v>
      </c>
      <c r="J41" s="12">
        <v>27.297000000000001</v>
      </c>
      <c r="K41" s="12">
        <v>29.798999999999999</v>
      </c>
      <c r="L41" s="12">
        <v>36.161999999999999</v>
      </c>
      <c r="M41" s="12">
        <v>3.218</v>
      </c>
      <c r="N41" s="12">
        <v>4.8289999999999997</v>
      </c>
      <c r="O41" s="12">
        <v>6.4349999999999996</v>
      </c>
      <c r="P41" s="12">
        <v>3.222</v>
      </c>
      <c r="Q41" s="12">
        <v>4.8280000000000003</v>
      </c>
      <c r="R41" s="12">
        <v>15.404</v>
      </c>
      <c r="S41" s="12">
        <v>9.5139999999999993</v>
      </c>
      <c r="T41" s="12">
        <v>11.042999999999999</v>
      </c>
      <c r="U41" s="12">
        <v>6.3550000000000004</v>
      </c>
      <c r="V41" s="12">
        <v>7.9029999999999996</v>
      </c>
      <c r="W41" s="12">
        <v>9.4320000000000004</v>
      </c>
      <c r="X41" s="12">
        <v>10.933</v>
      </c>
      <c r="Y41" s="12">
        <v>6.2969999999999997</v>
      </c>
      <c r="Z41" s="12">
        <v>9.327</v>
      </c>
      <c r="AA41" s="12">
        <v>8.548</v>
      </c>
      <c r="AB41" s="12">
        <v>9.8160000000000007</v>
      </c>
      <c r="AC41" s="12">
        <v>11.068</v>
      </c>
      <c r="AD41" s="12">
        <v>4.3609999999999998</v>
      </c>
      <c r="AE41" s="12">
        <v>7.0190000000000001</v>
      </c>
      <c r="AF41" s="12">
        <v>8.2870000000000008</v>
      </c>
      <c r="AG41" s="12">
        <v>9.5389999999999997</v>
      </c>
      <c r="AH41" s="12">
        <v>6.7859999999999996</v>
      </c>
      <c r="AI41" s="12">
        <v>8.0380000000000003</v>
      </c>
      <c r="AJ41" s="12">
        <v>9.2880000000000003</v>
      </c>
      <c r="AK41" s="12">
        <v>3.9260000000000002</v>
      </c>
      <c r="AL41" s="12">
        <v>7.5419999999999998</v>
      </c>
      <c r="AM41" s="12">
        <v>12.791</v>
      </c>
      <c r="AN41" s="12">
        <v>49.218000000000004</v>
      </c>
      <c r="AO41" s="12">
        <v>62.195</v>
      </c>
      <c r="AP41" s="12">
        <v>67.036000000000001</v>
      </c>
      <c r="AQ41" s="12">
        <v>60.607999999999997</v>
      </c>
      <c r="AR41" s="12">
        <v>63.676000000000002</v>
      </c>
      <c r="AS41" s="12">
        <v>36.427</v>
      </c>
      <c r="AT41" s="12">
        <v>54.244999999999997</v>
      </c>
      <c r="AU41" s="12">
        <v>57.313000000000002</v>
      </c>
      <c r="AV41" s="12">
        <v>74.968999999999994</v>
      </c>
      <c r="AW41" s="12">
        <v>73.614999999999995</v>
      </c>
      <c r="AX41" s="12">
        <v>72.311000000000007</v>
      </c>
      <c r="AY41" s="12">
        <v>71.043000000000006</v>
      </c>
      <c r="AZ41" s="12">
        <v>68.540999999999997</v>
      </c>
      <c r="BA41" s="12">
        <v>67.292000000000002</v>
      </c>
      <c r="BB41" s="12">
        <v>62.177999999999997</v>
      </c>
      <c r="BC41" s="12">
        <v>25.751000000000001</v>
      </c>
      <c r="BD41" s="12">
        <v>12.773999999999999</v>
      </c>
      <c r="BE41" s="12">
        <v>7.9329999999999998</v>
      </c>
      <c r="BF41" s="12">
        <v>4.8650000000000002</v>
      </c>
      <c r="BG41" s="12">
        <v>3.22</v>
      </c>
      <c r="BH41" s="12">
        <v>1.66</v>
      </c>
      <c r="BI41" s="12">
        <v>0.73199999999999998</v>
      </c>
      <c r="BJ41" s="12">
        <v>0.23899999999999999</v>
      </c>
      <c r="BK41" s="12">
        <v>98.34</v>
      </c>
    </row>
    <row r="42" spans="1:63" s="25" customFormat="1" x14ac:dyDescent="0.2">
      <c r="A42" s="94" t="s">
        <v>31</v>
      </c>
      <c r="B42" s="11"/>
      <c r="C42" s="11">
        <v>706</v>
      </c>
      <c r="D42" s="10" t="s">
        <v>587</v>
      </c>
      <c r="E42" s="11">
        <v>910</v>
      </c>
      <c r="F42" s="11">
        <v>2020</v>
      </c>
      <c r="G42" s="12">
        <v>1202.1880000000001</v>
      </c>
      <c r="H42" s="12">
        <v>2826.5050000000001</v>
      </c>
      <c r="I42" s="12">
        <v>7334.7070000000003</v>
      </c>
      <c r="J42" s="12">
        <v>8459.5280000000002</v>
      </c>
      <c r="K42" s="12">
        <v>9152.9539999999997</v>
      </c>
      <c r="L42" s="12">
        <v>10687.228999999999</v>
      </c>
      <c r="M42" s="12">
        <v>1061.9590000000001</v>
      </c>
      <c r="N42" s="12">
        <v>1566.4860000000001</v>
      </c>
      <c r="O42" s="12">
        <v>2056.1309999999999</v>
      </c>
      <c r="P42" s="12">
        <v>1025.921</v>
      </c>
      <c r="Q42" s="12">
        <v>1515.566</v>
      </c>
      <c r="R42" s="12">
        <v>4508.2020000000002</v>
      </c>
      <c r="S42" s="12">
        <v>2832.8209999999999</v>
      </c>
      <c r="T42" s="12">
        <v>3268.22</v>
      </c>
      <c r="U42" s="12">
        <v>1884.3320000000001</v>
      </c>
      <c r="V42" s="12">
        <v>2328.2939999999999</v>
      </c>
      <c r="W42" s="12">
        <v>2763.6930000000002</v>
      </c>
      <c r="X42" s="12">
        <v>3189.404</v>
      </c>
      <c r="Y42" s="12">
        <v>1838.6489999999999</v>
      </c>
      <c r="Z42" s="12">
        <v>2699.759</v>
      </c>
      <c r="AA42" s="12">
        <v>2437.6909999999998</v>
      </c>
      <c r="AB42" s="12">
        <v>2800.2020000000002</v>
      </c>
      <c r="AC42" s="12">
        <v>3151.942</v>
      </c>
      <c r="AD42" s="12">
        <v>1239.982</v>
      </c>
      <c r="AE42" s="12">
        <v>2002.2919999999999</v>
      </c>
      <c r="AF42" s="12">
        <v>2364.8029999999999</v>
      </c>
      <c r="AG42" s="12">
        <v>2716.5430000000001</v>
      </c>
      <c r="AH42" s="12">
        <v>1939.0920000000001</v>
      </c>
      <c r="AI42" s="12">
        <v>2290.8319999999999</v>
      </c>
      <c r="AJ42" s="12">
        <v>2632.518</v>
      </c>
      <c r="AK42" s="12">
        <v>1124.8209999999999</v>
      </c>
      <c r="AL42" s="12">
        <v>1949.9770000000001</v>
      </c>
      <c r="AM42" s="12">
        <v>3352.5219999999999</v>
      </c>
      <c r="AN42" s="12">
        <v>7100.4210000000003</v>
      </c>
      <c r="AO42" s="12">
        <v>7834.393</v>
      </c>
      <c r="AP42" s="12">
        <v>8097.268</v>
      </c>
      <c r="AQ42" s="12">
        <v>6279.0209999999997</v>
      </c>
      <c r="AR42" s="12">
        <v>6478.9359999999997</v>
      </c>
      <c r="AS42" s="12">
        <v>3747.8989999999999</v>
      </c>
      <c r="AT42" s="12">
        <v>4744.7460000000001</v>
      </c>
      <c r="AU42" s="12">
        <v>4944.6610000000001</v>
      </c>
      <c r="AV42" s="12">
        <v>8558.5120000000006</v>
      </c>
      <c r="AW42" s="12">
        <v>8170.8720000000003</v>
      </c>
      <c r="AX42" s="12">
        <v>7796.2020000000002</v>
      </c>
      <c r="AY42" s="12">
        <v>7433.6909999999998</v>
      </c>
      <c r="AZ42" s="12">
        <v>6740.2650000000003</v>
      </c>
      <c r="BA42" s="12">
        <v>6408.8909999999996</v>
      </c>
      <c r="BB42" s="12">
        <v>5205.99</v>
      </c>
      <c r="BC42" s="12">
        <v>1458.0909999999999</v>
      </c>
      <c r="BD42" s="12">
        <v>724.11900000000003</v>
      </c>
      <c r="BE42" s="12">
        <v>461.24400000000003</v>
      </c>
      <c r="BF42" s="12">
        <v>261.32900000000001</v>
      </c>
      <c r="BG42" s="12">
        <v>126.752</v>
      </c>
      <c r="BH42" s="12">
        <v>51.222000000000001</v>
      </c>
      <c r="BI42" s="12">
        <v>15.193</v>
      </c>
      <c r="BJ42" s="12">
        <v>3.4249999999999998</v>
      </c>
      <c r="BK42" s="12">
        <v>15893.218999999999</v>
      </c>
    </row>
    <row r="43" spans="1:63" s="25" customFormat="1" x14ac:dyDescent="0.2">
      <c r="A43" s="94" t="s">
        <v>32</v>
      </c>
      <c r="B43" s="11"/>
      <c r="C43" s="11">
        <v>728</v>
      </c>
      <c r="D43" s="10" t="s">
        <v>587</v>
      </c>
      <c r="E43" s="11">
        <v>910</v>
      </c>
      <c r="F43" s="11">
        <v>2020</v>
      </c>
      <c r="G43" s="12">
        <v>705.31399999999996</v>
      </c>
      <c r="H43" s="12">
        <v>1707.3920000000001</v>
      </c>
      <c r="I43" s="12">
        <v>4626.1130000000003</v>
      </c>
      <c r="J43" s="12">
        <v>5365.53</v>
      </c>
      <c r="K43" s="12">
        <v>5827.5829999999996</v>
      </c>
      <c r="L43" s="12">
        <v>6889.7479999999996</v>
      </c>
      <c r="M43" s="12">
        <v>660.94799999999998</v>
      </c>
      <c r="N43" s="12">
        <v>981.30799999999999</v>
      </c>
      <c r="O43" s="12">
        <v>1295.202</v>
      </c>
      <c r="P43" s="12">
        <v>647.38099999999997</v>
      </c>
      <c r="Q43" s="12">
        <v>961.27499999999998</v>
      </c>
      <c r="R43" s="12">
        <v>2918.721</v>
      </c>
      <c r="S43" s="12">
        <v>1827.3630000000001</v>
      </c>
      <c r="T43" s="12">
        <v>2110.607</v>
      </c>
      <c r="U43" s="12">
        <v>1217.93</v>
      </c>
      <c r="V43" s="12">
        <v>1507.0029999999999</v>
      </c>
      <c r="W43" s="12">
        <v>1790.2470000000001</v>
      </c>
      <c r="X43" s="12">
        <v>2067.098</v>
      </c>
      <c r="Y43" s="12">
        <v>1193.1089999999999</v>
      </c>
      <c r="Z43" s="12">
        <v>1753.204</v>
      </c>
      <c r="AA43" s="12">
        <v>1591.5820000000001</v>
      </c>
      <c r="AB43" s="12">
        <v>1830.7750000000001</v>
      </c>
      <c r="AC43" s="12">
        <v>2064.2550000000001</v>
      </c>
      <c r="AD43" s="12">
        <v>808.11400000000003</v>
      </c>
      <c r="AE43" s="12">
        <v>1308.338</v>
      </c>
      <c r="AF43" s="12">
        <v>1547.5309999999999</v>
      </c>
      <c r="AG43" s="12">
        <v>1781.011</v>
      </c>
      <c r="AH43" s="12">
        <v>1270.68</v>
      </c>
      <c r="AI43" s="12">
        <v>1504.16</v>
      </c>
      <c r="AJ43" s="12">
        <v>1732.7329999999999</v>
      </c>
      <c r="AK43" s="12">
        <v>739.41700000000003</v>
      </c>
      <c r="AL43" s="12">
        <v>1324.2339999999999</v>
      </c>
      <c r="AM43" s="12">
        <v>2263.6350000000002</v>
      </c>
      <c r="AN43" s="12">
        <v>5395.4120000000003</v>
      </c>
      <c r="AO43" s="12">
        <v>5990.9369999999999</v>
      </c>
      <c r="AP43" s="12">
        <v>6192.3140000000003</v>
      </c>
      <c r="AQ43" s="12">
        <v>4990.8440000000001</v>
      </c>
      <c r="AR43" s="12">
        <v>5134.4040000000005</v>
      </c>
      <c r="AS43" s="12">
        <v>3131.777</v>
      </c>
      <c r="AT43" s="12">
        <v>3928.6790000000001</v>
      </c>
      <c r="AU43" s="12">
        <v>4072.239</v>
      </c>
      <c r="AV43" s="12">
        <v>6567.616</v>
      </c>
      <c r="AW43" s="12">
        <v>6313.5950000000003</v>
      </c>
      <c r="AX43" s="12">
        <v>6067.3919999999998</v>
      </c>
      <c r="AY43" s="12">
        <v>5828.1989999999996</v>
      </c>
      <c r="AZ43" s="12">
        <v>5366.1459999999997</v>
      </c>
      <c r="BA43" s="12">
        <v>5142.6090000000004</v>
      </c>
      <c r="BB43" s="12">
        <v>4303.9809999999998</v>
      </c>
      <c r="BC43" s="12">
        <v>1172.204</v>
      </c>
      <c r="BD43" s="12">
        <v>576.67899999999997</v>
      </c>
      <c r="BE43" s="12">
        <v>375.30200000000002</v>
      </c>
      <c r="BF43" s="12">
        <v>231.74199999999999</v>
      </c>
      <c r="BG43" s="12">
        <v>119.512</v>
      </c>
      <c r="BH43" s="12">
        <v>49.116</v>
      </c>
      <c r="BI43" s="12">
        <v>15.182</v>
      </c>
      <c r="BJ43" s="12">
        <v>3.1179999999999999</v>
      </c>
      <c r="BK43" s="12">
        <v>11193.728999999999</v>
      </c>
    </row>
    <row r="44" spans="1:63" s="25" customFormat="1" x14ac:dyDescent="0.2">
      <c r="A44" s="94" t="s">
        <v>35</v>
      </c>
      <c r="B44" s="11"/>
      <c r="C44" s="11">
        <v>800</v>
      </c>
      <c r="D44" s="10" t="s">
        <v>587</v>
      </c>
      <c r="E44" s="11">
        <v>910</v>
      </c>
      <c r="F44" s="11">
        <v>2020</v>
      </c>
      <c r="G44" s="12">
        <v>3195.6489999999999</v>
      </c>
      <c r="H44" s="12">
        <v>7796.0389999999998</v>
      </c>
      <c r="I44" s="12">
        <v>21048.128000000001</v>
      </c>
      <c r="J44" s="12">
        <v>24316.886999999999</v>
      </c>
      <c r="K44" s="12">
        <v>26305.376</v>
      </c>
      <c r="L44" s="12">
        <v>30633.557000000001</v>
      </c>
      <c r="M44" s="12">
        <v>3039.614</v>
      </c>
      <c r="N44" s="12">
        <v>4515.6260000000002</v>
      </c>
      <c r="O44" s="12">
        <v>5960.7280000000001</v>
      </c>
      <c r="P44" s="12">
        <v>2981.674</v>
      </c>
      <c r="Q44" s="12">
        <v>4426.7759999999998</v>
      </c>
      <c r="R44" s="12">
        <v>13252.089</v>
      </c>
      <c r="S44" s="12">
        <v>8370.8580000000002</v>
      </c>
      <c r="T44" s="12">
        <v>9646.1859999999997</v>
      </c>
      <c r="U44" s="12">
        <v>5583.9009999999998</v>
      </c>
      <c r="V44" s="12">
        <v>6894.8459999999995</v>
      </c>
      <c r="W44" s="12">
        <v>8170.174</v>
      </c>
      <c r="X44" s="12">
        <v>9409.2019999999993</v>
      </c>
      <c r="Y44" s="12">
        <v>5449.7439999999997</v>
      </c>
      <c r="Z44" s="12">
        <v>7964.1</v>
      </c>
      <c r="AA44" s="12">
        <v>7098.1620000000003</v>
      </c>
      <c r="AB44" s="12">
        <v>8149.99</v>
      </c>
      <c r="AC44" s="12">
        <v>9163.4449999999997</v>
      </c>
      <c r="AD44" s="12">
        <v>3605.9029999999998</v>
      </c>
      <c r="AE44" s="12">
        <v>5822.8339999999998</v>
      </c>
      <c r="AF44" s="12">
        <v>6874.6620000000003</v>
      </c>
      <c r="AG44" s="12">
        <v>7888.1170000000002</v>
      </c>
      <c r="AH44" s="12">
        <v>5635.634</v>
      </c>
      <c r="AI44" s="12">
        <v>6649.0889999999999</v>
      </c>
      <c r="AJ44" s="12">
        <v>7624.1229999999996</v>
      </c>
      <c r="AK44" s="12">
        <v>3268.759</v>
      </c>
      <c r="AL44" s="12">
        <v>5517.866</v>
      </c>
      <c r="AM44" s="12">
        <v>9585.4290000000001</v>
      </c>
      <c r="AN44" s="12">
        <v>21364.427</v>
      </c>
      <c r="AO44" s="12">
        <v>23216.862000000001</v>
      </c>
      <c r="AP44" s="12">
        <v>23784.596000000001</v>
      </c>
      <c r="AQ44" s="12">
        <v>18527.348000000002</v>
      </c>
      <c r="AR44" s="12">
        <v>18933.938999999998</v>
      </c>
      <c r="AS44" s="12">
        <v>11778.998</v>
      </c>
      <c r="AT44" s="12">
        <v>14199.166999999999</v>
      </c>
      <c r="AU44" s="12">
        <v>14605.758</v>
      </c>
      <c r="AV44" s="12">
        <v>24692.871999999999</v>
      </c>
      <c r="AW44" s="12">
        <v>23565.656999999999</v>
      </c>
      <c r="AX44" s="12">
        <v>22475.940999999999</v>
      </c>
      <c r="AY44" s="12">
        <v>21424.113000000001</v>
      </c>
      <c r="AZ44" s="12">
        <v>19435.624</v>
      </c>
      <c r="BA44" s="12">
        <v>18498.620999999999</v>
      </c>
      <c r="BB44" s="12">
        <v>15107.442999999999</v>
      </c>
      <c r="BC44" s="12">
        <v>3328.4450000000002</v>
      </c>
      <c r="BD44" s="12">
        <v>1476.01</v>
      </c>
      <c r="BE44" s="12">
        <v>908.27599999999995</v>
      </c>
      <c r="BF44" s="12">
        <v>501.685</v>
      </c>
      <c r="BG44" s="12">
        <v>240.196</v>
      </c>
      <c r="BH44" s="12">
        <v>89.686999999999998</v>
      </c>
      <c r="BI44" s="12">
        <v>26.042000000000002</v>
      </c>
      <c r="BJ44" s="12">
        <v>3.597</v>
      </c>
      <c r="BK44" s="12">
        <v>45741</v>
      </c>
    </row>
    <row r="45" spans="1:63" s="25" customFormat="1" x14ac:dyDescent="0.2">
      <c r="A45" s="94" t="s">
        <v>591</v>
      </c>
      <c r="B45" s="11">
        <v>3</v>
      </c>
      <c r="C45" s="11">
        <v>834</v>
      </c>
      <c r="D45" s="10" t="s">
        <v>587</v>
      </c>
      <c r="E45" s="11">
        <v>910</v>
      </c>
      <c r="F45" s="11">
        <v>2020</v>
      </c>
      <c r="G45" s="12">
        <v>4055.0610000000001</v>
      </c>
      <c r="H45" s="12">
        <v>9738.6020000000008</v>
      </c>
      <c r="I45" s="12">
        <v>26016.896000000001</v>
      </c>
      <c r="J45" s="12">
        <v>30029.702000000001</v>
      </c>
      <c r="K45" s="12">
        <v>32451.358</v>
      </c>
      <c r="L45" s="12">
        <v>37713.913</v>
      </c>
      <c r="M45" s="12">
        <v>3740.16</v>
      </c>
      <c r="N45" s="12">
        <v>5543.7169999999996</v>
      </c>
      <c r="O45" s="12">
        <v>7306.3829999999998</v>
      </c>
      <c r="P45" s="12">
        <v>3650.4389999999999</v>
      </c>
      <c r="Q45" s="12">
        <v>5413.1049999999996</v>
      </c>
      <c r="R45" s="12">
        <v>16278.294</v>
      </c>
      <c r="S45" s="12">
        <v>10235.592000000001</v>
      </c>
      <c r="T45" s="12">
        <v>11812.576999999999</v>
      </c>
      <c r="U45" s="12">
        <v>6820.1570000000002</v>
      </c>
      <c r="V45" s="12">
        <v>8432.0349999999999</v>
      </c>
      <c r="W45" s="12">
        <v>10009.02</v>
      </c>
      <c r="X45" s="12">
        <v>11546.397999999999</v>
      </c>
      <c r="Y45" s="12">
        <v>6669.3689999999997</v>
      </c>
      <c r="Z45" s="12">
        <v>9783.732</v>
      </c>
      <c r="AA45" s="12">
        <v>8768.0689999999995</v>
      </c>
      <c r="AB45" s="12">
        <v>10055.508</v>
      </c>
      <c r="AC45" s="12">
        <v>11291.74</v>
      </c>
      <c r="AD45" s="12">
        <v>4465.7169999999996</v>
      </c>
      <c r="AE45" s="12">
        <v>7191.0839999999998</v>
      </c>
      <c r="AF45" s="12">
        <v>8478.5229999999992</v>
      </c>
      <c r="AG45" s="12">
        <v>9714.7549999999992</v>
      </c>
      <c r="AH45" s="12">
        <v>6941.1450000000004</v>
      </c>
      <c r="AI45" s="12">
        <v>8177.3770000000004</v>
      </c>
      <c r="AJ45" s="12">
        <v>9362.8009999999995</v>
      </c>
      <c r="AK45" s="12">
        <v>4012.806</v>
      </c>
      <c r="AL45" s="12">
        <v>6696.1620000000003</v>
      </c>
      <c r="AM45" s="12">
        <v>11697.017</v>
      </c>
      <c r="AN45" s="12">
        <v>28263.366000000002</v>
      </c>
      <c r="AO45" s="12">
        <v>31190.001</v>
      </c>
      <c r="AP45" s="12">
        <v>32138.19</v>
      </c>
      <c r="AQ45" s="12">
        <v>25703.727999999999</v>
      </c>
      <c r="AR45" s="12">
        <v>26378.339</v>
      </c>
      <c r="AS45" s="12">
        <v>16566.348999999998</v>
      </c>
      <c r="AT45" s="12">
        <v>20441.172999999999</v>
      </c>
      <c r="AU45" s="12">
        <v>21115.784</v>
      </c>
      <c r="AV45" s="12">
        <v>33717.317000000003</v>
      </c>
      <c r="AW45" s="12">
        <v>32329.815999999999</v>
      </c>
      <c r="AX45" s="12">
        <v>30991.95</v>
      </c>
      <c r="AY45" s="12">
        <v>29704.510999999999</v>
      </c>
      <c r="AZ45" s="12">
        <v>27282.855</v>
      </c>
      <c r="BA45" s="12">
        <v>26147.467000000001</v>
      </c>
      <c r="BB45" s="12">
        <v>22020.3</v>
      </c>
      <c r="BC45" s="12">
        <v>5453.951</v>
      </c>
      <c r="BD45" s="12">
        <v>2527.3159999999998</v>
      </c>
      <c r="BE45" s="12">
        <v>1579.127</v>
      </c>
      <c r="BF45" s="12">
        <v>904.51599999999996</v>
      </c>
      <c r="BG45" s="12">
        <v>432.303</v>
      </c>
      <c r="BH45" s="12">
        <v>163.28</v>
      </c>
      <c r="BI45" s="12">
        <v>41.423999999999999</v>
      </c>
      <c r="BJ45" s="12">
        <v>5.3419999999999996</v>
      </c>
      <c r="BK45" s="12">
        <v>59734.213000000003</v>
      </c>
    </row>
    <row r="46" spans="1:63" s="25" customFormat="1" x14ac:dyDescent="0.2">
      <c r="A46" s="94" t="s">
        <v>311</v>
      </c>
      <c r="B46" s="11"/>
      <c r="C46" s="11">
        <v>894</v>
      </c>
      <c r="D46" s="10" t="s">
        <v>587</v>
      </c>
      <c r="E46" s="11">
        <v>910</v>
      </c>
      <c r="F46" s="11">
        <v>2020</v>
      </c>
      <c r="G46" s="12">
        <v>1200.6320000000001</v>
      </c>
      <c r="H46" s="12">
        <v>2946.4540000000002</v>
      </c>
      <c r="I46" s="12">
        <v>8092.14</v>
      </c>
      <c r="J46" s="12">
        <v>9407.7219999999998</v>
      </c>
      <c r="K46" s="12">
        <v>10213.723</v>
      </c>
      <c r="L46" s="12">
        <v>11960.662</v>
      </c>
      <c r="M46" s="12">
        <v>1155.7329999999999</v>
      </c>
      <c r="N46" s="12">
        <v>1719.9770000000001</v>
      </c>
      <c r="O46" s="12">
        <v>2274.3130000000001</v>
      </c>
      <c r="P46" s="12">
        <v>1137.7919999999999</v>
      </c>
      <c r="Q46" s="12">
        <v>1692.1279999999999</v>
      </c>
      <c r="R46" s="12">
        <v>5145.6859999999997</v>
      </c>
      <c r="S46" s="12">
        <v>3226.9209999999998</v>
      </c>
      <c r="T46" s="12">
        <v>3724.3760000000002</v>
      </c>
      <c r="U46" s="12">
        <v>2152.8440000000001</v>
      </c>
      <c r="V46" s="12">
        <v>2662.6770000000001</v>
      </c>
      <c r="W46" s="12">
        <v>3160.1320000000001</v>
      </c>
      <c r="X46" s="12">
        <v>3645.4250000000002</v>
      </c>
      <c r="Y46" s="12">
        <v>2108.3409999999999</v>
      </c>
      <c r="Z46" s="12">
        <v>3091.0889999999999</v>
      </c>
      <c r="AA46" s="12">
        <v>2808.3510000000001</v>
      </c>
      <c r="AB46" s="12">
        <v>3234.3470000000002</v>
      </c>
      <c r="AC46" s="12">
        <v>3645.4090000000001</v>
      </c>
      <c r="AD46" s="12">
        <v>1421.31</v>
      </c>
      <c r="AE46" s="12">
        <v>2310.8960000000002</v>
      </c>
      <c r="AF46" s="12">
        <v>2736.8919999999998</v>
      </c>
      <c r="AG46" s="12">
        <v>3147.9540000000002</v>
      </c>
      <c r="AH46" s="12">
        <v>2251.5990000000002</v>
      </c>
      <c r="AI46" s="12">
        <v>2662.6610000000001</v>
      </c>
      <c r="AJ46" s="12">
        <v>3057.6</v>
      </c>
      <c r="AK46" s="12">
        <v>1315.5820000000001</v>
      </c>
      <c r="AL46" s="12">
        <v>2230.9540000000002</v>
      </c>
      <c r="AM46" s="12">
        <v>3868.5219999999999</v>
      </c>
      <c r="AN46" s="12">
        <v>8901.0490000000009</v>
      </c>
      <c r="AO46" s="12">
        <v>9662.3080000000009</v>
      </c>
      <c r="AP46" s="12">
        <v>9899.8619999999992</v>
      </c>
      <c r="AQ46" s="12">
        <v>7778.2790000000005</v>
      </c>
      <c r="AR46" s="12">
        <v>7944.56</v>
      </c>
      <c r="AS46" s="12">
        <v>5032.527</v>
      </c>
      <c r="AT46" s="12">
        <v>6031.34</v>
      </c>
      <c r="AU46" s="12">
        <v>6197.6210000000001</v>
      </c>
      <c r="AV46" s="12">
        <v>10291.816000000001</v>
      </c>
      <c r="AW46" s="12">
        <v>9841.1970000000001</v>
      </c>
      <c r="AX46" s="12">
        <v>9402.23</v>
      </c>
      <c r="AY46" s="12">
        <v>8976.2340000000004</v>
      </c>
      <c r="AZ46" s="12">
        <v>8170.2330000000002</v>
      </c>
      <c r="BA46" s="12">
        <v>7791.1620000000003</v>
      </c>
      <c r="BB46" s="12">
        <v>6423.2939999999999</v>
      </c>
      <c r="BC46" s="12">
        <v>1390.7670000000001</v>
      </c>
      <c r="BD46" s="12">
        <v>629.50800000000004</v>
      </c>
      <c r="BE46" s="12">
        <v>391.95400000000001</v>
      </c>
      <c r="BF46" s="12">
        <v>225.673</v>
      </c>
      <c r="BG46" s="12">
        <v>112.91</v>
      </c>
      <c r="BH46" s="12">
        <v>45.707999999999998</v>
      </c>
      <c r="BI46" s="12">
        <v>12.792</v>
      </c>
      <c r="BJ46" s="12">
        <v>1.929</v>
      </c>
      <c r="BK46" s="12">
        <v>18383.955999999998</v>
      </c>
    </row>
    <row r="47" spans="1:63" s="25" customFormat="1" x14ac:dyDescent="0.2">
      <c r="A47" s="94" t="s">
        <v>313</v>
      </c>
      <c r="B47" s="11"/>
      <c r="C47" s="11">
        <v>716</v>
      </c>
      <c r="D47" s="10" t="s">
        <v>587</v>
      </c>
      <c r="E47" s="11">
        <v>910</v>
      </c>
      <c r="F47" s="11">
        <v>2020</v>
      </c>
      <c r="G47" s="12">
        <v>782.52800000000002</v>
      </c>
      <c r="H47" s="12">
        <v>2097.4479999999999</v>
      </c>
      <c r="I47" s="12">
        <v>6229.22</v>
      </c>
      <c r="J47" s="12">
        <v>7244.7049999999999</v>
      </c>
      <c r="K47" s="12">
        <v>7868.1149999999998</v>
      </c>
      <c r="L47" s="12">
        <v>9245.9439999999995</v>
      </c>
      <c r="M47" s="12">
        <v>888.92399999999998</v>
      </c>
      <c r="N47" s="12">
        <v>1340.808</v>
      </c>
      <c r="O47" s="12">
        <v>1791.373</v>
      </c>
      <c r="P47" s="12">
        <v>900.55100000000004</v>
      </c>
      <c r="Q47" s="12">
        <v>1351.116</v>
      </c>
      <c r="R47" s="12">
        <v>4131.7719999999999</v>
      </c>
      <c r="S47" s="12">
        <v>2623.1320000000001</v>
      </c>
      <c r="T47" s="12">
        <v>3019.4940000000001</v>
      </c>
      <c r="U47" s="12">
        <v>1758.828</v>
      </c>
      <c r="V47" s="12">
        <v>2171.248</v>
      </c>
      <c r="W47" s="12">
        <v>2567.61</v>
      </c>
      <c r="X47" s="12">
        <v>2949.2220000000002</v>
      </c>
      <c r="Y47" s="12">
        <v>1720.683</v>
      </c>
      <c r="Z47" s="12">
        <v>2498.6570000000002</v>
      </c>
      <c r="AA47" s="12">
        <v>2196.8110000000001</v>
      </c>
      <c r="AB47" s="12">
        <v>2524.125</v>
      </c>
      <c r="AC47" s="12">
        <v>2840.92</v>
      </c>
      <c r="AD47" s="12">
        <v>1112.278</v>
      </c>
      <c r="AE47" s="12">
        <v>1800.4490000000001</v>
      </c>
      <c r="AF47" s="12">
        <v>2127.7629999999999</v>
      </c>
      <c r="AG47" s="12">
        <v>2444.558</v>
      </c>
      <c r="AH47" s="12">
        <v>1746.1510000000001</v>
      </c>
      <c r="AI47" s="12">
        <v>2062.9459999999999</v>
      </c>
      <c r="AJ47" s="12">
        <v>2369.5610000000001</v>
      </c>
      <c r="AK47" s="12">
        <v>1015.485</v>
      </c>
      <c r="AL47" s="12">
        <v>1749.29</v>
      </c>
      <c r="AM47" s="12">
        <v>3016.7240000000002</v>
      </c>
      <c r="AN47" s="12">
        <v>7247.1840000000002</v>
      </c>
      <c r="AO47" s="12">
        <v>7945.2730000000001</v>
      </c>
      <c r="AP47" s="12">
        <v>8185.7150000000001</v>
      </c>
      <c r="AQ47" s="12">
        <v>6546.82</v>
      </c>
      <c r="AR47" s="12">
        <v>6731.7929999999997</v>
      </c>
      <c r="AS47" s="12">
        <v>4230.46</v>
      </c>
      <c r="AT47" s="12">
        <v>5168.991</v>
      </c>
      <c r="AU47" s="12">
        <v>5353.9639999999999</v>
      </c>
      <c r="AV47" s="12">
        <v>8633.7070000000003</v>
      </c>
      <c r="AW47" s="12">
        <v>8283.9079999999994</v>
      </c>
      <c r="AX47" s="12">
        <v>7945.5360000000001</v>
      </c>
      <c r="AY47" s="12">
        <v>7618.2219999999998</v>
      </c>
      <c r="AZ47" s="12">
        <v>6994.8119999999999</v>
      </c>
      <c r="BA47" s="12">
        <v>6698.13</v>
      </c>
      <c r="BB47" s="12">
        <v>5616.9830000000002</v>
      </c>
      <c r="BC47" s="12">
        <v>1386.5229999999999</v>
      </c>
      <c r="BD47" s="12">
        <v>688.43399999999997</v>
      </c>
      <c r="BE47" s="12">
        <v>447.99200000000002</v>
      </c>
      <c r="BF47" s="12">
        <v>263.01900000000001</v>
      </c>
      <c r="BG47" s="12">
        <v>148.36099999999999</v>
      </c>
      <c r="BH47" s="12">
        <v>62.661000000000001</v>
      </c>
      <c r="BI47" s="12">
        <v>18.773</v>
      </c>
      <c r="BJ47" s="12">
        <v>3.3130000000000002</v>
      </c>
      <c r="BK47" s="12">
        <v>14862.927</v>
      </c>
    </row>
    <row r="48" spans="1:63" s="25" customFormat="1" x14ac:dyDescent="0.2">
      <c r="A48" s="96" t="s">
        <v>592</v>
      </c>
      <c r="B48" s="20"/>
      <c r="C48" s="20">
        <v>911</v>
      </c>
      <c r="D48" s="19" t="s">
        <v>586</v>
      </c>
      <c r="E48" s="20">
        <v>947</v>
      </c>
      <c r="F48" s="20">
        <v>2020</v>
      </c>
      <c r="G48" s="21">
        <v>12771.504999999999</v>
      </c>
      <c r="H48" s="21">
        <v>30780.564999999999</v>
      </c>
      <c r="I48" s="21">
        <v>80883.123999999996</v>
      </c>
      <c r="J48" s="21">
        <v>92862.038</v>
      </c>
      <c r="K48" s="21">
        <v>100108.807</v>
      </c>
      <c r="L48" s="21">
        <v>115971.899</v>
      </c>
      <c r="M48" s="21">
        <v>11853.324000000001</v>
      </c>
      <c r="N48" s="21">
        <v>17551.359</v>
      </c>
      <c r="O48" s="21">
        <v>23097.109</v>
      </c>
      <c r="P48" s="21">
        <v>11548.431</v>
      </c>
      <c r="Q48" s="21">
        <v>17094.181</v>
      </c>
      <c r="R48" s="21">
        <v>50102.559000000001</v>
      </c>
      <c r="S48" s="21">
        <v>31902.905999999999</v>
      </c>
      <c r="T48" s="21">
        <v>36689.167000000001</v>
      </c>
      <c r="U48" s="21">
        <v>21268.473000000002</v>
      </c>
      <c r="V48" s="21">
        <v>26204.870999999999</v>
      </c>
      <c r="W48" s="21">
        <v>30991.132000000001</v>
      </c>
      <c r="X48" s="21">
        <v>35623.402999999998</v>
      </c>
      <c r="Y48" s="21">
        <v>20659.120999999999</v>
      </c>
      <c r="Z48" s="21">
        <v>30077.652999999998</v>
      </c>
      <c r="AA48" s="21">
        <v>26339.919000000002</v>
      </c>
      <c r="AB48" s="21">
        <v>30178.566999999999</v>
      </c>
      <c r="AC48" s="21">
        <v>33871.559000000001</v>
      </c>
      <c r="AD48" s="21">
        <v>13413.392</v>
      </c>
      <c r="AE48" s="21">
        <v>21553.657999999999</v>
      </c>
      <c r="AF48" s="21">
        <v>25392.306</v>
      </c>
      <c r="AG48" s="21">
        <v>29085.297999999999</v>
      </c>
      <c r="AH48" s="21">
        <v>20760.035</v>
      </c>
      <c r="AI48" s="21">
        <v>24453.026999999998</v>
      </c>
      <c r="AJ48" s="21">
        <v>28006.804</v>
      </c>
      <c r="AK48" s="21">
        <v>11978.914000000001</v>
      </c>
      <c r="AL48" s="21">
        <v>20160.143</v>
      </c>
      <c r="AM48" s="21">
        <v>35088.775000000001</v>
      </c>
      <c r="AN48" s="21">
        <v>82358.563999999998</v>
      </c>
      <c r="AO48" s="21">
        <v>90882.93</v>
      </c>
      <c r="AP48" s="21">
        <v>93750.595000000001</v>
      </c>
      <c r="AQ48" s="21">
        <v>74524.911999999997</v>
      </c>
      <c r="AR48" s="21">
        <v>76596.695000000007</v>
      </c>
      <c r="AS48" s="21">
        <v>47269.788999999997</v>
      </c>
      <c r="AT48" s="21">
        <v>58661.82</v>
      </c>
      <c r="AU48" s="21">
        <v>60733.603000000003</v>
      </c>
      <c r="AV48" s="21">
        <v>98712.001000000004</v>
      </c>
      <c r="AW48" s="21">
        <v>94563.054000000004</v>
      </c>
      <c r="AX48" s="21">
        <v>90571.735000000001</v>
      </c>
      <c r="AY48" s="21">
        <v>86733.087</v>
      </c>
      <c r="AZ48" s="21">
        <v>79486.317999999999</v>
      </c>
      <c r="BA48" s="21">
        <v>76068.694000000003</v>
      </c>
      <c r="BB48" s="21">
        <v>63623.226000000002</v>
      </c>
      <c r="BC48" s="21">
        <v>16353.437</v>
      </c>
      <c r="BD48" s="21">
        <v>7829.0709999999999</v>
      </c>
      <c r="BE48" s="21">
        <v>4961.4059999999999</v>
      </c>
      <c r="BF48" s="21">
        <v>2889.623</v>
      </c>
      <c r="BG48" s="21">
        <v>1451.51</v>
      </c>
      <c r="BH48" s="21">
        <v>590.73199999999997</v>
      </c>
      <c r="BI48" s="21">
        <v>173.56200000000001</v>
      </c>
      <c r="BJ48" s="21">
        <v>33.061</v>
      </c>
      <c r="BK48" s="21">
        <v>179595.125</v>
      </c>
    </row>
    <row r="49" spans="1:63" s="25" customFormat="1" x14ac:dyDescent="0.2">
      <c r="A49" s="94" t="s">
        <v>63</v>
      </c>
      <c r="B49" s="11"/>
      <c r="C49" s="11">
        <v>24</v>
      </c>
      <c r="D49" s="10" t="s">
        <v>587</v>
      </c>
      <c r="E49" s="11">
        <v>911</v>
      </c>
      <c r="F49" s="11">
        <v>2020</v>
      </c>
      <c r="G49" s="12">
        <v>2396.71</v>
      </c>
      <c r="H49" s="12">
        <v>5795.0039999999999</v>
      </c>
      <c r="I49" s="12">
        <v>15248.429</v>
      </c>
      <c r="J49" s="12">
        <v>17457.45</v>
      </c>
      <c r="K49" s="12">
        <v>18780.947</v>
      </c>
      <c r="L49" s="12">
        <v>21663.512999999999</v>
      </c>
      <c r="M49" s="12">
        <v>2238.7629999999999</v>
      </c>
      <c r="N49" s="12">
        <v>3316.9450000000002</v>
      </c>
      <c r="O49" s="12">
        <v>4366.9669999999996</v>
      </c>
      <c r="P49" s="12">
        <v>2184.0050000000001</v>
      </c>
      <c r="Q49" s="12">
        <v>3234.027</v>
      </c>
      <c r="R49" s="12">
        <v>9453.4249999999993</v>
      </c>
      <c r="S49" s="12">
        <v>6036.7820000000002</v>
      </c>
      <c r="T49" s="12">
        <v>6939.7809999999999</v>
      </c>
      <c r="U49" s="12">
        <v>4025.982</v>
      </c>
      <c r="V49" s="12">
        <v>4958.6000000000004</v>
      </c>
      <c r="W49" s="12">
        <v>5861.5990000000002</v>
      </c>
      <c r="X49" s="12">
        <v>6733.3950000000004</v>
      </c>
      <c r="Y49" s="12">
        <v>3908.578</v>
      </c>
      <c r="Z49" s="12">
        <v>5683.3729999999996</v>
      </c>
      <c r="AA49" s="12">
        <v>4921.8040000000001</v>
      </c>
      <c r="AB49" s="12">
        <v>5625.6639999999998</v>
      </c>
      <c r="AC49" s="12">
        <v>6300.665</v>
      </c>
      <c r="AD49" s="12">
        <v>2513.6439999999998</v>
      </c>
      <c r="AE49" s="12">
        <v>4018.8049999999998</v>
      </c>
      <c r="AF49" s="12">
        <v>4722.665</v>
      </c>
      <c r="AG49" s="12">
        <v>5397.6660000000002</v>
      </c>
      <c r="AH49" s="12">
        <v>3850.8690000000001</v>
      </c>
      <c r="AI49" s="12">
        <v>4525.87</v>
      </c>
      <c r="AJ49" s="12">
        <v>5174.366</v>
      </c>
      <c r="AK49" s="12">
        <v>2209.0210000000002</v>
      </c>
      <c r="AL49" s="12">
        <v>3670.9580000000001</v>
      </c>
      <c r="AM49" s="12">
        <v>6415.0839999999998</v>
      </c>
      <c r="AN49" s="12">
        <v>14951.019</v>
      </c>
      <c r="AO49" s="12">
        <v>16415.620999999999</v>
      </c>
      <c r="AP49" s="12">
        <v>16897.589</v>
      </c>
      <c r="AQ49" s="12">
        <v>13365.071</v>
      </c>
      <c r="AR49" s="12">
        <v>13669</v>
      </c>
      <c r="AS49" s="12">
        <v>8535.9349999999995</v>
      </c>
      <c r="AT49" s="12">
        <v>10482.504999999999</v>
      </c>
      <c r="AU49" s="12">
        <v>10786.433999999999</v>
      </c>
      <c r="AV49" s="12">
        <v>17617.839</v>
      </c>
      <c r="AW49" s="12">
        <v>16848.367999999999</v>
      </c>
      <c r="AX49" s="12">
        <v>16112.678</v>
      </c>
      <c r="AY49" s="12">
        <v>15408.817999999999</v>
      </c>
      <c r="AZ49" s="12">
        <v>14085.321</v>
      </c>
      <c r="BA49" s="12">
        <v>13462.794</v>
      </c>
      <c r="BB49" s="12">
        <v>11202.754999999999</v>
      </c>
      <c r="BC49" s="12">
        <v>2666.82</v>
      </c>
      <c r="BD49" s="12">
        <v>1202.2180000000001</v>
      </c>
      <c r="BE49" s="12">
        <v>720.25</v>
      </c>
      <c r="BF49" s="12">
        <v>416.32100000000003</v>
      </c>
      <c r="BG49" s="12">
        <v>203.80799999999999</v>
      </c>
      <c r="BH49" s="12">
        <v>84.591999999999999</v>
      </c>
      <c r="BI49" s="12">
        <v>24.655000000000001</v>
      </c>
      <c r="BJ49" s="12">
        <v>4.7770000000000001</v>
      </c>
      <c r="BK49" s="12">
        <v>32866.267999999996</v>
      </c>
    </row>
    <row r="50" spans="1:63" s="25" customFormat="1" x14ac:dyDescent="0.2">
      <c r="A50" s="94" t="s">
        <v>101</v>
      </c>
      <c r="B50" s="11"/>
      <c r="C50" s="11">
        <v>120</v>
      </c>
      <c r="D50" s="10" t="s">
        <v>587</v>
      </c>
      <c r="E50" s="11">
        <v>911</v>
      </c>
      <c r="F50" s="11">
        <v>2020</v>
      </c>
      <c r="G50" s="12">
        <v>1692.155</v>
      </c>
      <c r="H50" s="12">
        <v>4115.7030000000004</v>
      </c>
      <c r="I50" s="12">
        <v>11166.235000000001</v>
      </c>
      <c r="J50" s="12">
        <v>12936.272000000001</v>
      </c>
      <c r="K50" s="12">
        <v>14022.485000000001</v>
      </c>
      <c r="L50" s="12">
        <v>16442.483</v>
      </c>
      <c r="M50" s="12">
        <v>1600.442</v>
      </c>
      <c r="N50" s="12">
        <v>2377.7089999999998</v>
      </c>
      <c r="O50" s="12">
        <v>3139.55</v>
      </c>
      <c r="P50" s="12">
        <v>1569.856</v>
      </c>
      <c r="Q50" s="12">
        <v>2331.6970000000001</v>
      </c>
      <c r="R50" s="12">
        <v>7050.5320000000002</v>
      </c>
      <c r="S50" s="12">
        <v>4428.6549999999997</v>
      </c>
      <c r="T50" s="12">
        <v>5110.8689999999997</v>
      </c>
      <c r="U50" s="12">
        <v>2953.056</v>
      </c>
      <c r="V50" s="12">
        <v>3651.3879999999999</v>
      </c>
      <c r="W50" s="12">
        <v>4333.6019999999999</v>
      </c>
      <c r="X50" s="12">
        <v>4998.7820000000002</v>
      </c>
      <c r="Y50" s="12">
        <v>2889.547</v>
      </c>
      <c r="Z50" s="12">
        <v>4236.9409999999998</v>
      </c>
      <c r="AA50" s="12">
        <v>3820.6370000000002</v>
      </c>
      <c r="AB50" s="12">
        <v>4391.9139999999998</v>
      </c>
      <c r="AC50" s="12">
        <v>4944.3339999999998</v>
      </c>
      <c r="AD50" s="12">
        <v>1939.663</v>
      </c>
      <c r="AE50" s="12">
        <v>3138.4229999999998</v>
      </c>
      <c r="AF50" s="12">
        <v>3709.7</v>
      </c>
      <c r="AG50" s="12">
        <v>4262.12</v>
      </c>
      <c r="AH50" s="12">
        <v>3044.52</v>
      </c>
      <c r="AI50" s="12">
        <v>3596.94</v>
      </c>
      <c r="AJ50" s="12">
        <v>4130.7330000000002</v>
      </c>
      <c r="AK50" s="12">
        <v>1770.037</v>
      </c>
      <c r="AL50" s="12">
        <v>3048.5239999999999</v>
      </c>
      <c r="AM50" s="12">
        <v>5276.2479999999996</v>
      </c>
      <c r="AN50" s="12">
        <v>12949.722</v>
      </c>
      <c r="AO50" s="12">
        <v>14238.199000000001</v>
      </c>
      <c r="AP50" s="12">
        <v>14658.599</v>
      </c>
      <c r="AQ50" s="12">
        <v>11802.349</v>
      </c>
      <c r="AR50" s="12">
        <v>12115.248</v>
      </c>
      <c r="AS50" s="12">
        <v>7673.4740000000002</v>
      </c>
      <c r="AT50" s="12">
        <v>9382.3510000000006</v>
      </c>
      <c r="AU50" s="12">
        <v>9695.25</v>
      </c>
      <c r="AV50" s="12">
        <v>15379.629000000001</v>
      </c>
      <c r="AW50" s="12">
        <v>14770.913</v>
      </c>
      <c r="AX50" s="12">
        <v>14180.869000000001</v>
      </c>
      <c r="AY50" s="12">
        <v>13609.592000000001</v>
      </c>
      <c r="AZ50" s="12">
        <v>12523.379000000001</v>
      </c>
      <c r="BA50" s="12">
        <v>12007.885</v>
      </c>
      <c r="BB50" s="12">
        <v>10103.380999999999</v>
      </c>
      <c r="BC50" s="12">
        <v>2429.9070000000002</v>
      </c>
      <c r="BD50" s="12">
        <v>1141.43</v>
      </c>
      <c r="BE50" s="12">
        <v>721.03</v>
      </c>
      <c r="BF50" s="12">
        <v>408.13099999999997</v>
      </c>
      <c r="BG50" s="12">
        <v>198.21899999999999</v>
      </c>
      <c r="BH50" s="12">
        <v>75.397000000000006</v>
      </c>
      <c r="BI50" s="12">
        <v>18.608000000000001</v>
      </c>
      <c r="BJ50" s="12">
        <v>2.3069999999999999</v>
      </c>
      <c r="BK50" s="12">
        <v>26545.864000000001</v>
      </c>
    </row>
    <row r="51" spans="1:63" s="25" customFormat="1" x14ac:dyDescent="0.2">
      <c r="A51" s="94" t="s">
        <v>103</v>
      </c>
      <c r="B51" s="11"/>
      <c r="C51" s="11">
        <v>140</v>
      </c>
      <c r="D51" s="10" t="s">
        <v>587</v>
      </c>
      <c r="E51" s="11">
        <v>911</v>
      </c>
      <c r="F51" s="11">
        <v>2020</v>
      </c>
      <c r="G51" s="12">
        <v>303.017</v>
      </c>
      <c r="H51" s="12">
        <v>738.24199999999996</v>
      </c>
      <c r="I51" s="12">
        <v>2102.9630000000002</v>
      </c>
      <c r="J51" s="12">
        <v>2473.0129999999999</v>
      </c>
      <c r="K51" s="12">
        <v>2700.2170000000001</v>
      </c>
      <c r="L51" s="12">
        <v>3182.9879999999998</v>
      </c>
      <c r="M51" s="12">
        <v>288.07100000000003</v>
      </c>
      <c r="N51" s="12">
        <v>429.733</v>
      </c>
      <c r="O51" s="12">
        <v>570.173</v>
      </c>
      <c r="P51" s="12">
        <v>284.79599999999999</v>
      </c>
      <c r="Q51" s="12">
        <v>425.23599999999999</v>
      </c>
      <c r="R51" s="12">
        <v>1364.721</v>
      </c>
      <c r="S51" s="12">
        <v>833.86300000000006</v>
      </c>
      <c r="T51" s="12">
        <v>969.38699999999994</v>
      </c>
      <c r="U51" s="12">
        <v>555.70500000000004</v>
      </c>
      <c r="V51" s="12">
        <v>692.20100000000002</v>
      </c>
      <c r="W51" s="12">
        <v>827.72500000000002</v>
      </c>
      <c r="X51" s="12">
        <v>961.81500000000005</v>
      </c>
      <c r="Y51" s="12">
        <v>551.76099999999997</v>
      </c>
      <c r="Z51" s="12">
        <v>821.375</v>
      </c>
      <c r="AA51" s="12">
        <v>780.86099999999999</v>
      </c>
      <c r="AB51" s="12">
        <v>900.90800000000002</v>
      </c>
      <c r="AC51" s="12">
        <v>1016.819</v>
      </c>
      <c r="AD51" s="12">
        <v>395.334</v>
      </c>
      <c r="AE51" s="12">
        <v>645.33699999999999</v>
      </c>
      <c r="AF51" s="12">
        <v>765.38400000000001</v>
      </c>
      <c r="AG51" s="12">
        <v>881.29499999999996</v>
      </c>
      <c r="AH51" s="12">
        <v>631.29399999999998</v>
      </c>
      <c r="AI51" s="12">
        <v>747.20500000000004</v>
      </c>
      <c r="AJ51" s="12">
        <v>858.49800000000005</v>
      </c>
      <c r="AK51" s="12">
        <v>370.05</v>
      </c>
      <c r="AL51" s="12">
        <v>623.88800000000003</v>
      </c>
      <c r="AM51" s="12">
        <v>1080.0250000000001</v>
      </c>
      <c r="AN51" s="12">
        <v>2278.1080000000002</v>
      </c>
      <c r="AO51" s="12">
        <v>2510.7040000000002</v>
      </c>
      <c r="AP51" s="12">
        <v>2591.6579999999999</v>
      </c>
      <c r="AQ51" s="12">
        <v>1994.404</v>
      </c>
      <c r="AR51" s="12">
        <v>2052.511</v>
      </c>
      <c r="AS51" s="12">
        <v>1198.0830000000001</v>
      </c>
      <c r="AT51" s="12">
        <v>1511.633</v>
      </c>
      <c r="AU51" s="12">
        <v>1569.74</v>
      </c>
      <c r="AV51" s="12">
        <v>2726.8009999999999</v>
      </c>
      <c r="AW51" s="12">
        <v>2600.3240000000001</v>
      </c>
      <c r="AX51" s="12">
        <v>2476.7979999999998</v>
      </c>
      <c r="AY51" s="12">
        <v>2356.7510000000002</v>
      </c>
      <c r="AZ51" s="12">
        <v>2129.547</v>
      </c>
      <c r="BA51" s="12">
        <v>2022.963</v>
      </c>
      <c r="BB51" s="12">
        <v>1646.7760000000001</v>
      </c>
      <c r="BC51" s="12">
        <v>448.69299999999998</v>
      </c>
      <c r="BD51" s="12">
        <v>216.09700000000001</v>
      </c>
      <c r="BE51" s="12">
        <v>135.143</v>
      </c>
      <c r="BF51" s="12">
        <v>77.036000000000001</v>
      </c>
      <c r="BG51" s="12">
        <v>39.350999999999999</v>
      </c>
      <c r="BH51" s="12">
        <v>15.53</v>
      </c>
      <c r="BI51" s="12">
        <v>4.0490000000000004</v>
      </c>
      <c r="BJ51" s="12">
        <v>0.55800000000000005</v>
      </c>
      <c r="BK51" s="12">
        <v>4829.7640000000001</v>
      </c>
    </row>
    <row r="52" spans="1:63" s="25" customFormat="1" x14ac:dyDescent="0.2">
      <c r="A52" s="94" t="s">
        <v>15</v>
      </c>
      <c r="B52" s="11"/>
      <c r="C52" s="11">
        <v>148</v>
      </c>
      <c r="D52" s="10" t="s">
        <v>587</v>
      </c>
      <c r="E52" s="11">
        <v>911</v>
      </c>
      <c r="F52" s="11">
        <v>2020</v>
      </c>
      <c r="G52" s="12">
        <v>1228.19</v>
      </c>
      <c r="H52" s="12">
        <v>2930.4349999999999</v>
      </c>
      <c r="I52" s="12">
        <v>7636.4269999999997</v>
      </c>
      <c r="J52" s="12">
        <v>8788.4879999999994</v>
      </c>
      <c r="K52" s="12">
        <v>9491.277</v>
      </c>
      <c r="L52" s="12">
        <v>11026.778</v>
      </c>
      <c r="M52" s="12">
        <v>1117.2049999999999</v>
      </c>
      <c r="N52" s="12">
        <v>1651.174</v>
      </c>
      <c r="O52" s="12">
        <v>2169.761</v>
      </c>
      <c r="P52" s="12">
        <v>1084.076</v>
      </c>
      <c r="Q52" s="12">
        <v>1602.663</v>
      </c>
      <c r="R52" s="12">
        <v>4705.9920000000002</v>
      </c>
      <c r="S52" s="12">
        <v>2984.8760000000002</v>
      </c>
      <c r="T52" s="12">
        <v>3434.866</v>
      </c>
      <c r="U52" s="12">
        <v>1988.145</v>
      </c>
      <c r="V52" s="12">
        <v>2450.9070000000002</v>
      </c>
      <c r="W52" s="12">
        <v>2900.8969999999999</v>
      </c>
      <c r="X52" s="12">
        <v>3337.991</v>
      </c>
      <c r="Y52" s="12">
        <v>1932.32</v>
      </c>
      <c r="Z52" s="12">
        <v>2819.404</v>
      </c>
      <c r="AA52" s="12">
        <v>2502.1619999999998</v>
      </c>
      <c r="AB52" s="12">
        <v>2873.1770000000001</v>
      </c>
      <c r="AC52" s="12">
        <v>3231.1060000000002</v>
      </c>
      <c r="AD52" s="12">
        <v>1271.126</v>
      </c>
      <c r="AE52" s="12">
        <v>2052.172</v>
      </c>
      <c r="AF52" s="12">
        <v>2423.1869999999999</v>
      </c>
      <c r="AG52" s="12">
        <v>2781.116</v>
      </c>
      <c r="AH52" s="12">
        <v>1986.0930000000001</v>
      </c>
      <c r="AI52" s="12">
        <v>2344.0219999999999</v>
      </c>
      <c r="AJ52" s="12">
        <v>2688.8820000000001</v>
      </c>
      <c r="AK52" s="12">
        <v>1152.0609999999999</v>
      </c>
      <c r="AL52" s="12">
        <v>1955.425</v>
      </c>
      <c r="AM52" s="12">
        <v>3390.3510000000001</v>
      </c>
      <c r="AN52" s="12">
        <v>7488.3440000000001</v>
      </c>
      <c r="AO52" s="12">
        <v>8142.991</v>
      </c>
      <c r="AP52" s="12">
        <v>8379.0149999999994</v>
      </c>
      <c r="AQ52" s="12">
        <v>6524.165</v>
      </c>
      <c r="AR52" s="12">
        <v>6705.49</v>
      </c>
      <c r="AS52" s="12">
        <v>4097.9930000000004</v>
      </c>
      <c r="AT52" s="12">
        <v>4988.6639999999998</v>
      </c>
      <c r="AU52" s="12">
        <v>5169.9889999999996</v>
      </c>
      <c r="AV52" s="12">
        <v>8789.4320000000007</v>
      </c>
      <c r="AW52" s="12">
        <v>8392.4120000000003</v>
      </c>
      <c r="AX52" s="12">
        <v>8008.3860000000004</v>
      </c>
      <c r="AY52" s="12">
        <v>7637.3710000000001</v>
      </c>
      <c r="AZ52" s="12">
        <v>6934.5820000000003</v>
      </c>
      <c r="BA52" s="12">
        <v>6602.6130000000003</v>
      </c>
      <c r="BB52" s="12">
        <v>5399.0810000000001</v>
      </c>
      <c r="BC52" s="12">
        <v>1301.088</v>
      </c>
      <c r="BD52" s="12">
        <v>646.44100000000003</v>
      </c>
      <c r="BE52" s="12">
        <v>410.41699999999997</v>
      </c>
      <c r="BF52" s="12">
        <v>229.09200000000001</v>
      </c>
      <c r="BG52" s="12">
        <v>116.908</v>
      </c>
      <c r="BH52" s="12">
        <v>48.430999999999997</v>
      </c>
      <c r="BI52" s="12">
        <v>14.816000000000001</v>
      </c>
      <c r="BJ52" s="12">
        <v>3.0470000000000002</v>
      </c>
      <c r="BK52" s="12">
        <v>16425.859</v>
      </c>
    </row>
    <row r="53" spans="1:63" s="25" customFormat="1" x14ac:dyDescent="0.2">
      <c r="A53" s="94" t="s">
        <v>112</v>
      </c>
      <c r="B53" s="11"/>
      <c r="C53" s="11">
        <v>178</v>
      </c>
      <c r="D53" s="10" t="s">
        <v>587</v>
      </c>
      <c r="E53" s="11">
        <v>911</v>
      </c>
      <c r="F53" s="11">
        <v>2020</v>
      </c>
      <c r="G53" s="12">
        <v>332.51299999999998</v>
      </c>
      <c r="H53" s="12">
        <v>821.95899999999995</v>
      </c>
      <c r="I53" s="12">
        <v>2277.3319999999999</v>
      </c>
      <c r="J53" s="12">
        <v>2633.9549999999999</v>
      </c>
      <c r="K53" s="12">
        <v>2850.299</v>
      </c>
      <c r="L53" s="12">
        <v>3326.5659999999998</v>
      </c>
      <c r="M53" s="12">
        <v>324.72699999999998</v>
      </c>
      <c r="N53" s="12">
        <v>484.113</v>
      </c>
      <c r="O53" s="12">
        <v>641.11900000000003</v>
      </c>
      <c r="P53" s="12">
        <v>320.85899999999998</v>
      </c>
      <c r="Q53" s="12">
        <v>477.86500000000001</v>
      </c>
      <c r="R53" s="12">
        <v>1455.373</v>
      </c>
      <c r="S53" s="12">
        <v>915.21699999999998</v>
      </c>
      <c r="T53" s="12">
        <v>1056.5509999999999</v>
      </c>
      <c r="U53" s="12">
        <v>610.99</v>
      </c>
      <c r="V53" s="12">
        <v>755.83100000000002</v>
      </c>
      <c r="W53" s="12">
        <v>897.16499999999996</v>
      </c>
      <c r="X53" s="12">
        <v>1034.6010000000001</v>
      </c>
      <c r="Y53" s="12">
        <v>598.82500000000005</v>
      </c>
      <c r="Z53" s="12">
        <v>877.59500000000003</v>
      </c>
      <c r="AA53" s="12">
        <v>782.55700000000002</v>
      </c>
      <c r="AB53" s="12">
        <v>896.779</v>
      </c>
      <c r="AC53" s="12">
        <v>1006.8630000000001</v>
      </c>
      <c r="AD53" s="12">
        <v>398.822</v>
      </c>
      <c r="AE53" s="12">
        <v>641.22299999999996</v>
      </c>
      <c r="AF53" s="12">
        <v>755.44500000000005</v>
      </c>
      <c r="AG53" s="12">
        <v>865.529</v>
      </c>
      <c r="AH53" s="12">
        <v>618.00900000000001</v>
      </c>
      <c r="AI53" s="12">
        <v>728.09299999999996</v>
      </c>
      <c r="AJ53" s="12">
        <v>834.35299999999995</v>
      </c>
      <c r="AK53" s="12">
        <v>356.62299999999999</v>
      </c>
      <c r="AL53" s="12">
        <v>604.41499999999996</v>
      </c>
      <c r="AM53" s="12">
        <v>1049.2339999999999</v>
      </c>
      <c r="AN53" s="12">
        <v>2663.1210000000001</v>
      </c>
      <c r="AO53" s="12">
        <v>2991.0129999999999</v>
      </c>
      <c r="AP53" s="12">
        <v>3088.308</v>
      </c>
      <c r="AQ53" s="12">
        <v>2515.3409999999999</v>
      </c>
      <c r="AR53" s="12">
        <v>2582.7829999999999</v>
      </c>
      <c r="AS53" s="12">
        <v>1613.8869999999999</v>
      </c>
      <c r="AT53" s="12">
        <v>2039.0740000000001</v>
      </c>
      <c r="AU53" s="12">
        <v>2106.5160000000001</v>
      </c>
      <c r="AV53" s="12">
        <v>3240.76</v>
      </c>
      <c r="AW53" s="12">
        <v>3117.1529999999998</v>
      </c>
      <c r="AX53" s="12">
        <v>2998.3589999999999</v>
      </c>
      <c r="AY53" s="12">
        <v>2884.1370000000002</v>
      </c>
      <c r="AZ53" s="12">
        <v>2667.7930000000001</v>
      </c>
      <c r="BA53" s="12">
        <v>2565.328</v>
      </c>
      <c r="BB53" s="12">
        <v>2191.5259999999998</v>
      </c>
      <c r="BC53" s="12">
        <v>577.63900000000001</v>
      </c>
      <c r="BD53" s="12">
        <v>249.74700000000001</v>
      </c>
      <c r="BE53" s="12">
        <v>152.452</v>
      </c>
      <c r="BF53" s="12">
        <v>85.01</v>
      </c>
      <c r="BG53" s="12">
        <v>41.139000000000003</v>
      </c>
      <c r="BH53" s="12">
        <v>15.613</v>
      </c>
      <c r="BI53" s="12">
        <v>3.91</v>
      </c>
      <c r="BJ53" s="12">
        <v>0.495</v>
      </c>
      <c r="BK53" s="12">
        <v>5518.0919999999996</v>
      </c>
    </row>
    <row r="54" spans="1:63" s="25" customFormat="1" x14ac:dyDescent="0.2">
      <c r="A54" s="94" t="s">
        <v>18</v>
      </c>
      <c r="B54" s="11"/>
      <c r="C54" s="11">
        <v>180</v>
      </c>
      <c r="D54" s="10" t="s">
        <v>587</v>
      </c>
      <c r="E54" s="11">
        <v>911</v>
      </c>
      <c r="F54" s="11">
        <v>2020</v>
      </c>
      <c r="G54" s="12">
        <v>6591.585</v>
      </c>
      <c r="H54" s="12">
        <v>15827.439</v>
      </c>
      <c r="I54" s="12">
        <v>41014.815999999999</v>
      </c>
      <c r="J54" s="12">
        <v>46928.841</v>
      </c>
      <c r="K54" s="12">
        <v>50487.326000000001</v>
      </c>
      <c r="L54" s="12">
        <v>58217.038999999997</v>
      </c>
      <c r="M54" s="12">
        <v>6070.3109999999997</v>
      </c>
      <c r="N54" s="12">
        <v>8975.17</v>
      </c>
      <c r="O54" s="12">
        <v>11793.338</v>
      </c>
      <c r="P54" s="12">
        <v>5896.5559999999996</v>
      </c>
      <c r="Q54" s="12">
        <v>8714.7240000000002</v>
      </c>
      <c r="R54" s="12">
        <v>25187.377</v>
      </c>
      <c r="S54" s="12">
        <v>16134.397999999999</v>
      </c>
      <c r="T54" s="12">
        <v>18524.907999999999</v>
      </c>
      <c r="U54" s="12">
        <v>10755.008</v>
      </c>
      <c r="V54" s="12">
        <v>13229.539000000001</v>
      </c>
      <c r="W54" s="12">
        <v>15620.049000000001</v>
      </c>
      <c r="X54" s="12">
        <v>17926.165000000001</v>
      </c>
      <c r="Y54" s="12">
        <v>10411.370999999999</v>
      </c>
      <c r="Z54" s="12">
        <v>15107.996999999999</v>
      </c>
      <c r="AA54" s="12">
        <v>13075.603999999999</v>
      </c>
      <c r="AB54" s="12">
        <v>14967.004000000001</v>
      </c>
      <c r="AC54" s="12">
        <v>16782.574000000001</v>
      </c>
      <c r="AD54" s="12">
        <v>6662.4690000000001</v>
      </c>
      <c r="AE54" s="12">
        <v>10685.093999999999</v>
      </c>
      <c r="AF54" s="12">
        <v>12576.494000000001</v>
      </c>
      <c r="AG54" s="12">
        <v>14392.064</v>
      </c>
      <c r="AH54" s="12">
        <v>10270.378000000001</v>
      </c>
      <c r="AI54" s="12">
        <v>12085.948</v>
      </c>
      <c r="AJ54" s="12">
        <v>13828.862999999999</v>
      </c>
      <c r="AK54" s="12">
        <v>5914.0249999999996</v>
      </c>
      <c r="AL54" s="12">
        <v>9856.8379999999997</v>
      </c>
      <c r="AM54" s="12">
        <v>17202.223000000002</v>
      </c>
      <c r="AN54" s="12">
        <v>40009.608999999997</v>
      </c>
      <c r="AO54" s="12">
        <v>44356.612000000001</v>
      </c>
      <c r="AP54" s="12">
        <v>45843.023000000001</v>
      </c>
      <c r="AQ54" s="12">
        <v>36370.512999999999</v>
      </c>
      <c r="AR54" s="12">
        <v>37469.942999999999</v>
      </c>
      <c r="AS54" s="12">
        <v>22807.385999999999</v>
      </c>
      <c r="AT54" s="12">
        <v>28640.799999999999</v>
      </c>
      <c r="AU54" s="12">
        <v>29740.23</v>
      </c>
      <c r="AV54" s="12">
        <v>48546.588000000003</v>
      </c>
      <c r="AW54" s="12">
        <v>46494.446000000004</v>
      </c>
      <c r="AX54" s="12">
        <v>44523.963000000003</v>
      </c>
      <c r="AY54" s="12">
        <v>42632.563000000002</v>
      </c>
      <c r="AZ54" s="12">
        <v>39074.078000000001</v>
      </c>
      <c r="BA54" s="12">
        <v>37401.815000000002</v>
      </c>
      <c r="BB54" s="12">
        <v>31344.365000000002</v>
      </c>
      <c r="BC54" s="12">
        <v>8536.9789999999994</v>
      </c>
      <c r="BD54" s="12">
        <v>4189.9759999999997</v>
      </c>
      <c r="BE54" s="12">
        <v>2703.5650000000001</v>
      </c>
      <c r="BF54" s="12">
        <v>1604.135</v>
      </c>
      <c r="BG54" s="12">
        <v>815.125</v>
      </c>
      <c r="BH54" s="12">
        <v>335.44900000000001</v>
      </c>
      <c r="BI54" s="12">
        <v>102.92400000000001</v>
      </c>
      <c r="BJ54" s="12">
        <v>21.172999999999998</v>
      </c>
      <c r="BK54" s="12">
        <v>89561.403999999995</v>
      </c>
    </row>
    <row r="55" spans="1:63" s="25" customFormat="1" x14ac:dyDescent="0.2">
      <c r="A55" s="94" t="s">
        <v>134</v>
      </c>
      <c r="B55" s="11"/>
      <c r="C55" s="11">
        <v>226</v>
      </c>
      <c r="D55" s="10" t="s">
        <v>587</v>
      </c>
      <c r="E55" s="11">
        <v>911</v>
      </c>
      <c r="F55" s="11">
        <v>2020</v>
      </c>
      <c r="G55" s="12">
        <v>82.998999999999995</v>
      </c>
      <c r="H55" s="12">
        <v>199.65299999999999</v>
      </c>
      <c r="I55" s="12">
        <v>516.00900000000001</v>
      </c>
      <c r="J55" s="12">
        <v>588.38800000000003</v>
      </c>
      <c r="K55" s="12">
        <v>636.96</v>
      </c>
      <c r="L55" s="12">
        <v>775.15200000000004</v>
      </c>
      <c r="M55" s="12">
        <v>76.688999999999993</v>
      </c>
      <c r="N55" s="12">
        <v>113.36499999999999</v>
      </c>
      <c r="O55" s="12">
        <v>148.90799999999999</v>
      </c>
      <c r="P55" s="12">
        <v>74.471000000000004</v>
      </c>
      <c r="Q55" s="12">
        <v>110.014</v>
      </c>
      <c r="R55" s="12">
        <v>316.35599999999999</v>
      </c>
      <c r="S55" s="12">
        <v>203.06899999999999</v>
      </c>
      <c r="T55" s="12">
        <v>233.18199999999999</v>
      </c>
      <c r="U55" s="12">
        <v>135.334</v>
      </c>
      <c r="V55" s="12">
        <v>166.393</v>
      </c>
      <c r="W55" s="12">
        <v>196.506</v>
      </c>
      <c r="X55" s="12">
        <v>225.54599999999999</v>
      </c>
      <c r="Y55" s="12">
        <v>130.85</v>
      </c>
      <c r="Z55" s="12">
        <v>190.00299999999999</v>
      </c>
      <c r="AA55" s="12">
        <v>162.34</v>
      </c>
      <c r="AB55" s="12">
        <v>185.666</v>
      </c>
      <c r="AC55" s="12">
        <v>209.41399999999999</v>
      </c>
      <c r="AD55" s="12">
        <v>83.174000000000007</v>
      </c>
      <c r="AE55" s="12">
        <v>132.227</v>
      </c>
      <c r="AF55" s="12">
        <v>155.553</v>
      </c>
      <c r="AG55" s="12">
        <v>179.30099999999999</v>
      </c>
      <c r="AH55" s="12">
        <v>126.51300000000001</v>
      </c>
      <c r="AI55" s="12">
        <v>150.261</v>
      </c>
      <c r="AJ55" s="12">
        <v>175.08500000000001</v>
      </c>
      <c r="AK55" s="12">
        <v>72.379000000000005</v>
      </c>
      <c r="AL55" s="12">
        <v>157.92400000000001</v>
      </c>
      <c r="AM55" s="12">
        <v>259.14299999999997</v>
      </c>
      <c r="AN55" s="12">
        <v>771.67899999999997</v>
      </c>
      <c r="AO55" s="12">
        <v>833.89599999999996</v>
      </c>
      <c r="AP55" s="12">
        <v>853.56399999999996</v>
      </c>
      <c r="AQ55" s="12">
        <v>732.61300000000006</v>
      </c>
      <c r="AR55" s="12">
        <v>747.82399999999996</v>
      </c>
      <c r="AS55" s="12">
        <v>512.53599999999994</v>
      </c>
      <c r="AT55" s="12">
        <v>594.42100000000005</v>
      </c>
      <c r="AU55" s="12">
        <v>609.63199999999995</v>
      </c>
      <c r="AV55" s="12">
        <v>886.976</v>
      </c>
      <c r="AW55" s="12">
        <v>861.82600000000002</v>
      </c>
      <c r="AX55" s="12">
        <v>837.923</v>
      </c>
      <c r="AY55" s="12">
        <v>814.59699999999998</v>
      </c>
      <c r="AZ55" s="12">
        <v>766.02499999999998</v>
      </c>
      <c r="BA55" s="12">
        <v>740.15899999999999</v>
      </c>
      <c r="BB55" s="12">
        <v>627.83299999999997</v>
      </c>
      <c r="BC55" s="12">
        <v>115.297</v>
      </c>
      <c r="BD55" s="12">
        <v>53.08</v>
      </c>
      <c r="BE55" s="12">
        <v>33.411999999999999</v>
      </c>
      <c r="BF55" s="12">
        <v>18.201000000000001</v>
      </c>
      <c r="BG55" s="12">
        <v>9.077</v>
      </c>
      <c r="BH55" s="12">
        <v>3.48</v>
      </c>
      <c r="BI55" s="12">
        <v>0.94399999999999995</v>
      </c>
      <c r="BJ55" s="12">
        <v>0.121</v>
      </c>
      <c r="BK55" s="12">
        <v>1402.9849999999999</v>
      </c>
    </row>
    <row r="56" spans="1:63" s="25" customFormat="1" x14ac:dyDescent="0.2">
      <c r="A56" s="94" t="s">
        <v>141</v>
      </c>
      <c r="B56" s="11"/>
      <c r="C56" s="11">
        <v>266</v>
      </c>
      <c r="D56" s="10" t="s">
        <v>587</v>
      </c>
      <c r="E56" s="11">
        <v>911</v>
      </c>
      <c r="F56" s="11">
        <v>2020</v>
      </c>
      <c r="G56" s="12">
        <v>131.44499999999999</v>
      </c>
      <c r="H56" s="12">
        <v>320.37599999999998</v>
      </c>
      <c r="I56" s="12">
        <v>829.39599999999996</v>
      </c>
      <c r="J56" s="12">
        <v>948.40499999999997</v>
      </c>
      <c r="K56" s="12">
        <v>1022.776</v>
      </c>
      <c r="L56" s="12">
        <v>1202.183</v>
      </c>
      <c r="M56" s="12">
        <v>124.59</v>
      </c>
      <c r="N56" s="12">
        <v>184.42099999999999</v>
      </c>
      <c r="O56" s="12">
        <v>242.39500000000001</v>
      </c>
      <c r="P56" s="12">
        <v>121.36799999999999</v>
      </c>
      <c r="Q56" s="12">
        <v>179.34200000000001</v>
      </c>
      <c r="R56" s="12">
        <v>509.02</v>
      </c>
      <c r="S56" s="12">
        <v>329.38799999999998</v>
      </c>
      <c r="T56" s="12">
        <v>377.02199999999999</v>
      </c>
      <c r="U56" s="12">
        <v>219.79900000000001</v>
      </c>
      <c r="V56" s="12">
        <v>269.55700000000002</v>
      </c>
      <c r="W56" s="12">
        <v>317.19099999999997</v>
      </c>
      <c r="X56" s="12">
        <v>362.85300000000001</v>
      </c>
      <c r="Y56" s="12">
        <v>211.583</v>
      </c>
      <c r="Z56" s="12">
        <v>304.87900000000002</v>
      </c>
      <c r="AA56" s="12">
        <v>260.18799999999999</v>
      </c>
      <c r="AB56" s="12">
        <v>298.64100000000002</v>
      </c>
      <c r="AC56" s="12">
        <v>336.17899999999997</v>
      </c>
      <c r="AD56" s="12">
        <v>131.99799999999999</v>
      </c>
      <c r="AE56" s="12">
        <v>212.554</v>
      </c>
      <c r="AF56" s="12">
        <v>251.00700000000001</v>
      </c>
      <c r="AG56" s="12">
        <v>288.54500000000002</v>
      </c>
      <c r="AH56" s="12">
        <v>205.345</v>
      </c>
      <c r="AI56" s="12">
        <v>242.88300000000001</v>
      </c>
      <c r="AJ56" s="12">
        <v>279.71600000000001</v>
      </c>
      <c r="AK56" s="12">
        <v>119.009</v>
      </c>
      <c r="AL56" s="12">
        <v>217.54300000000001</v>
      </c>
      <c r="AM56" s="12">
        <v>372.78699999999998</v>
      </c>
      <c r="AN56" s="12">
        <v>1143.0229999999999</v>
      </c>
      <c r="AO56" s="12">
        <v>1277.175</v>
      </c>
      <c r="AP56" s="12">
        <v>1317.788</v>
      </c>
      <c r="AQ56" s="12">
        <v>1124.4079999999999</v>
      </c>
      <c r="AR56" s="12">
        <v>1155.098</v>
      </c>
      <c r="AS56" s="12">
        <v>770.23599999999999</v>
      </c>
      <c r="AT56" s="12">
        <v>945.00099999999998</v>
      </c>
      <c r="AU56" s="12">
        <v>975.69100000000003</v>
      </c>
      <c r="AV56" s="12">
        <v>1396.3320000000001</v>
      </c>
      <c r="AW56" s="12">
        <v>1355.38</v>
      </c>
      <c r="AX56" s="12">
        <v>1315.7760000000001</v>
      </c>
      <c r="AY56" s="12">
        <v>1277.3230000000001</v>
      </c>
      <c r="AZ56" s="12">
        <v>1202.952</v>
      </c>
      <c r="BA56" s="12">
        <v>1166.7159999999999</v>
      </c>
      <c r="BB56" s="12">
        <v>1023.545</v>
      </c>
      <c r="BC56" s="12">
        <v>253.309</v>
      </c>
      <c r="BD56" s="12">
        <v>119.157</v>
      </c>
      <c r="BE56" s="12">
        <v>78.543999999999997</v>
      </c>
      <c r="BF56" s="12">
        <v>47.853999999999999</v>
      </c>
      <c r="BG56" s="12">
        <v>25.783999999999999</v>
      </c>
      <c r="BH56" s="12">
        <v>11.161</v>
      </c>
      <c r="BI56" s="12">
        <v>3.3010000000000002</v>
      </c>
      <c r="BJ56" s="12">
        <v>0.48499999999999999</v>
      </c>
      <c r="BK56" s="12">
        <v>2225.7280000000001</v>
      </c>
    </row>
    <row r="57" spans="1:63" s="25" customFormat="1" x14ac:dyDescent="0.2">
      <c r="A57" s="94" t="s">
        <v>593</v>
      </c>
      <c r="B57" s="11"/>
      <c r="C57" s="11">
        <v>678</v>
      </c>
      <c r="D57" s="10" t="s">
        <v>587</v>
      </c>
      <c r="E57" s="11">
        <v>911</v>
      </c>
      <c r="F57" s="11">
        <v>2020</v>
      </c>
      <c r="G57" s="12">
        <v>12.891</v>
      </c>
      <c r="H57" s="12">
        <v>31.754000000000001</v>
      </c>
      <c r="I57" s="12">
        <v>91.516999999999996</v>
      </c>
      <c r="J57" s="12">
        <v>107.226</v>
      </c>
      <c r="K57" s="12">
        <v>116.52</v>
      </c>
      <c r="L57" s="12">
        <v>135.197</v>
      </c>
      <c r="M57" s="12">
        <v>12.526</v>
      </c>
      <c r="N57" s="12">
        <v>18.728999999999999</v>
      </c>
      <c r="O57" s="12">
        <v>24.898</v>
      </c>
      <c r="P57" s="12">
        <v>12.444000000000001</v>
      </c>
      <c r="Q57" s="12">
        <v>18.613</v>
      </c>
      <c r="R57" s="12">
        <v>59.762999999999998</v>
      </c>
      <c r="S57" s="12">
        <v>36.658000000000001</v>
      </c>
      <c r="T57" s="12">
        <v>42.600999999999999</v>
      </c>
      <c r="U57" s="12">
        <v>24.454000000000001</v>
      </c>
      <c r="V57" s="12">
        <v>30.454999999999998</v>
      </c>
      <c r="W57" s="12">
        <v>36.398000000000003</v>
      </c>
      <c r="X57" s="12">
        <v>42.255000000000003</v>
      </c>
      <c r="Y57" s="12">
        <v>24.286000000000001</v>
      </c>
      <c r="Z57" s="12">
        <v>36.085999999999999</v>
      </c>
      <c r="AA57" s="12">
        <v>33.765999999999998</v>
      </c>
      <c r="AB57" s="12">
        <v>38.814</v>
      </c>
      <c r="AC57" s="12">
        <v>43.604999999999997</v>
      </c>
      <c r="AD57" s="12">
        <v>17.161999999999999</v>
      </c>
      <c r="AE57" s="12">
        <v>27.823</v>
      </c>
      <c r="AF57" s="12">
        <v>32.871000000000002</v>
      </c>
      <c r="AG57" s="12">
        <v>37.661999999999999</v>
      </c>
      <c r="AH57" s="12">
        <v>27.013999999999999</v>
      </c>
      <c r="AI57" s="12">
        <v>31.805</v>
      </c>
      <c r="AJ57" s="12">
        <v>36.308</v>
      </c>
      <c r="AK57" s="12">
        <v>15.709</v>
      </c>
      <c r="AL57" s="12">
        <v>24.628</v>
      </c>
      <c r="AM57" s="12">
        <v>43.68</v>
      </c>
      <c r="AN57" s="12">
        <v>103.93899999999999</v>
      </c>
      <c r="AO57" s="12">
        <v>116.71899999999999</v>
      </c>
      <c r="AP57" s="12">
        <v>121.051</v>
      </c>
      <c r="AQ57" s="12">
        <v>96.048000000000002</v>
      </c>
      <c r="AR57" s="12">
        <v>98.798000000000002</v>
      </c>
      <c r="AS57" s="12">
        <v>60.259</v>
      </c>
      <c r="AT57" s="12">
        <v>77.370999999999995</v>
      </c>
      <c r="AU57" s="12">
        <v>80.120999999999995</v>
      </c>
      <c r="AV57" s="12">
        <v>127.64400000000001</v>
      </c>
      <c r="AW57" s="12">
        <v>122.232</v>
      </c>
      <c r="AX57" s="12">
        <v>116.983</v>
      </c>
      <c r="AY57" s="12">
        <v>111.935</v>
      </c>
      <c r="AZ57" s="12">
        <v>102.64100000000001</v>
      </c>
      <c r="BA57" s="12">
        <v>98.421000000000006</v>
      </c>
      <c r="BB57" s="12">
        <v>83.963999999999999</v>
      </c>
      <c r="BC57" s="12">
        <v>23.704999999999998</v>
      </c>
      <c r="BD57" s="12">
        <v>10.925000000000001</v>
      </c>
      <c r="BE57" s="12">
        <v>6.593</v>
      </c>
      <c r="BF57" s="12">
        <v>3.843</v>
      </c>
      <c r="BG57" s="12">
        <v>2.0990000000000002</v>
      </c>
      <c r="BH57" s="12">
        <v>1.079</v>
      </c>
      <c r="BI57" s="12">
        <v>0.35499999999999998</v>
      </c>
      <c r="BJ57" s="12">
        <v>9.8000000000000004E-2</v>
      </c>
      <c r="BK57" s="12">
        <v>219.161</v>
      </c>
    </row>
    <row r="58" spans="1:63" s="25" customFormat="1" x14ac:dyDescent="0.2">
      <c r="A58" s="96" t="s">
        <v>594</v>
      </c>
      <c r="B58" s="20"/>
      <c r="C58" s="20">
        <v>913</v>
      </c>
      <c r="D58" s="19" t="s">
        <v>586</v>
      </c>
      <c r="E58" s="20">
        <v>947</v>
      </c>
      <c r="F58" s="20">
        <v>2020</v>
      </c>
      <c r="G58" s="21">
        <v>2676.652</v>
      </c>
      <c r="H58" s="21">
        <v>6769.9880000000003</v>
      </c>
      <c r="I58" s="21">
        <v>19928.223000000002</v>
      </c>
      <c r="J58" s="21">
        <v>23407.645</v>
      </c>
      <c r="K58" s="21">
        <v>25657.984</v>
      </c>
      <c r="L58" s="21">
        <v>31346.866000000002</v>
      </c>
      <c r="M58" s="21">
        <v>2735.1179999999999</v>
      </c>
      <c r="N58" s="21">
        <v>4104.2110000000002</v>
      </c>
      <c r="O58" s="21">
        <v>5469.4780000000001</v>
      </c>
      <c r="P58" s="21">
        <v>2738.43</v>
      </c>
      <c r="Q58" s="21">
        <v>4103.6970000000001</v>
      </c>
      <c r="R58" s="21">
        <v>13158.235000000001</v>
      </c>
      <c r="S58" s="21">
        <v>8094.0379999999996</v>
      </c>
      <c r="T58" s="21">
        <v>9398.5480000000007</v>
      </c>
      <c r="U58" s="21">
        <v>5405.4229999999998</v>
      </c>
      <c r="V58" s="21">
        <v>6724.9449999999997</v>
      </c>
      <c r="W58" s="21">
        <v>8029.4549999999999</v>
      </c>
      <c r="X58" s="21">
        <v>9313.0660000000007</v>
      </c>
      <c r="Y58" s="21">
        <v>5359.6779999999999</v>
      </c>
      <c r="Z58" s="21">
        <v>7947.799</v>
      </c>
      <c r="AA58" s="21">
        <v>7410.26</v>
      </c>
      <c r="AB58" s="21">
        <v>8543.6190000000006</v>
      </c>
      <c r="AC58" s="21">
        <v>9668.1350000000002</v>
      </c>
      <c r="AD58" s="21">
        <v>3759.6869999999999</v>
      </c>
      <c r="AE58" s="21">
        <v>6105.75</v>
      </c>
      <c r="AF58" s="21">
        <v>7239.1090000000004</v>
      </c>
      <c r="AG58" s="21">
        <v>8363.625</v>
      </c>
      <c r="AH58" s="21">
        <v>5955.4979999999996</v>
      </c>
      <c r="AI58" s="21">
        <v>7080.0140000000001</v>
      </c>
      <c r="AJ58" s="21">
        <v>8205.8369999999995</v>
      </c>
      <c r="AK58" s="21">
        <v>3479.422</v>
      </c>
      <c r="AL58" s="21">
        <v>6784.5540000000001</v>
      </c>
      <c r="AM58" s="21">
        <v>11418.643</v>
      </c>
      <c r="AN58" s="21">
        <v>36577.114999999998</v>
      </c>
      <c r="AO58" s="21">
        <v>41978.052000000003</v>
      </c>
      <c r="AP58" s="21">
        <v>43958.052000000003</v>
      </c>
      <c r="AQ58" s="21">
        <v>38228.290999999997</v>
      </c>
      <c r="AR58" s="21">
        <v>39737.779000000002</v>
      </c>
      <c r="AS58" s="21">
        <v>25158.472000000002</v>
      </c>
      <c r="AT58" s="21">
        <v>32539.409</v>
      </c>
      <c r="AU58" s="21">
        <v>34048.896999999997</v>
      </c>
      <c r="AV58" s="21">
        <v>47575.423999999999</v>
      </c>
      <c r="AW58" s="21">
        <v>46386.078000000001</v>
      </c>
      <c r="AX58" s="21">
        <v>45229.360999999997</v>
      </c>
      <c r="AY58" s="21">
        <v>44096.002</v>
      </c>
      <c r="AZ58" s="21">
        <v>41845.663</v>
      </c>
      <c r="BA58" s="21">
        <v>40718.718999999997</v>
      </c>
      <c r="BB58" s="21">
        <v>36156.781000000003</v>
      </c>
      <c r="BC58" s="21">
        <v>10998.308999999999</v>
      </c>
      <c r="BD58" s="21">
        <v>5597.3720000000003</v>
      </c>
      <c r="BE58" s="21">
        <v>3617.3719999999998</v>
      </c>
      <c r="BF58" s="21">
        <v>2107.884</v>
      </c>
      <c r="BG58" s="21">
        <v>1115.6020000000001</v>
      </c>
      <c r="BH58" s="21">
        <v>471.24599999999998</v>
      </c>
      <c r="BI58" s="21">
        <v>139.881</v>
      </c>
      <c r="BJ58" s="21">
        <v>22.788</v>
      </c>
      <c r="BK58" s="21">
        <v>67503.646999999997</v>
      </c>
    </row>
    <row r="59" spans="1:63" s="25" customFormat="1" x14ac:dyDescent="0.2">
      <c r="A59" s="94" t="s">
        <v>88</v>
      </c>
      <c r="B59" s="11"/>
      <c r="C59" s="11">
        <v>72</v>
      </c>
      <c r="D59" s="10" t="s">
        <v>587</v>
      </c>
      <c r="E59" s="11">
        <v>913</v>
      </c>
      <c r="F59" s="11">
        <v>2020</v>
      </c>
      <c r="G59" s="12">
        <v>107.56100000000001</v>
      </c>
      <c r="H59" s="12">
        <v>271.77499999999998</v>
      </c>
      <c r="I59" s="12">
        <v>785.53300000000002</v>
      </c>
      <c r="J59" s="12">
        <v>923.65499999999997</v>
      </c>
      <c r="K59" s="12">
        <v>1011.038</v>
      </c>
      <c r="L59" s="12">
        <v>1214.778</v>
      </c>
      <c r="M59" s="12">
        <v>109.60299999999999</v>
      </c>
      <c r="N59" s="12">
        <v>164.15799999999999</v>
      </c>
      <c r="O59" s="12">
        <v>218.3</v>
      </c>
      <c r="P59" s="12">
        <v>109.343</v>
      </c>
      <c r="Q59" s="12">
        <v>163.48500000000001</v>
      </c>
      <c r="R59" s="12">
        <v>513.75800000000004</v>
      </c>
      <c r="S59" s="12">
        <v>318.404</v>
      </c>
      <c r="T59" s="12">
        <v>368.56799999999998</v>
      </c>
      <c r="U59" s="12">
        <v>212.67500000000001</v>
      </c>
      <c r="V59" s="12">
        <v>263.84899999999999</v>
      </c>
      <c r="W59" s="12">
        <v>314.01299999999998</v>
      </c>
      <c r="X59" s="12">
        <v>363.21699999999998</v>
      </c>
      <c r="Y59" s="12">
        <v>209.70699999999999</v>
      </c>
      <c r="Z59" s="12">
        <v>309.07499999999999</v>
      </c>
      <c r="AA59" s="12">
        <v>288.25400000000002</v>
      </c>
      <c r="AB59" s="12">
        <v>333.476</v>
      </c>
      <c r="AC59" s="12">
        <v>377.69900000000001</v>
      </c>
      <c r="AD59" s="12">
        <v>145.19</v>
      </c>
      <c r="AE59" s="12">
        <v>238.09</v>
      </c>
      <c r="AF59" s="12">
        <v>283.31200000000001</v>
      </c>
      <c r="AG59" s="12">
        <v>327.53500000000003</v>
      </c>
      <c r="AH59" s="12">
        <v>234.108</v>
      </c>
      <c r="AI59" s="12">
        <v>278.33100000000002</v>
      </c>
      <c r="AJ59" s="12">
        <v>321.49099999999999</v>
      </c>
      <c r="AK59" s="12">
        <v>138.12200000000001</v>
      </c>
      <c r="AL59" s="12">
        <v>251.03899999999999</v>
      </c>
      <c r="AM59" s="12">
        <v>429.245</v>
      </c>
      <c r="AN59" s="12">
        <v>1254.318</v>
      </c>
      <c r="AO59" s="12">
        <v>1400.9010000000001</v>
      </c>
      <c r="AP59" s="12">
        <v>1459.9860000000001</v>
      </c>
      <c r="AQ59" s="12">
        <v>1234.481</v>
      </c>
      <c r="AR59" s="12">
        <v>1279.6469999999999</v>
      </c>
      <c r="AS59" s="12">
        <v>825.07299999999998</v>
      </c>
      <c r="AT59" s="12">
        <v>1030.741</v>
      </c>
      <c r="AU59" s="12">
        <v>1075.9069999999999</v>
      </c>
      <c r="AV59" s="12">
        <v>1566.0920000000001</v>
      </c>
      <c r="AW59" s="12">
        <v>1519.2629999999999</v>
      </c>
      <c r="AX59" s="12">
        <v>1473.192</v>
      </c>
      <c r="AY59" s="12">
        <v>1427.97</v>
      </c>
      <c r="AZ59" s="12">
        <v>1340.587</v>
      </c>
      <c r="BA59" s="12">
        <v>1298.4480000000001</v>
      </c>
      <c r="BB59" s="12">
        <v>1136.847</v>
      </c>
      <c r="BC59" s="12">
        <v>311.774</v>
      </c>
      <c r="BD59" s="12">
        <v>165.191</v>
      </c>
      <c r="BE59" s="12">
        <v>106.10599999999999</v>
      </c>
      <c r="BF59" s="12">
        <v>60.94</v>
      </c>
      <c r="BG59" s="12">
        <v>31.393999999999998</v>
      </c>
      <c r="BH59" s="12">
        <v>12.382</v>
      </c>
      <c r="BI59" s="12">
        <v>4.0039999999999996</v>
      </c>
      <c r="BJ59" s="12">
        <v>0.84799999999999998</v>
      </c>
      <c r="BK59" s="12">
        <v>2351.625</v>
      </c>
    </row>
    <row r="60" spans="1:63" s="25" customFormat="1" x14ac:dyDescent="0.2">
      <c r="A60" s="94" t="s">
        <v>595</v>
      </c>
      <c r="B60" s="11"/>
      <c r="C60" s="11">
        <v>748</v>
      </c>
      <c r="D60" s="10" t="s">
        <v>587</v>
      </c>
      <c r="E60" s="11">
        <v>913</v>
      </c>
      <c r="F60" s="11">
        <v>2020</v>
      </c>
      <c r="G60" s="12">
        <v>59.12</v>
      </c>
      <c r="H60" s="12">
        <v>143.67699999999999</v>
      </c>
      <c r="I60" s="12">
        <v>434.399</v>
      </c>
      <c r="J60" s="12">
        <v>514.25800000000004</v>
      </c>
      <c r="K60" s="12">
        <v>563.63800000000003</v>
      </c>
      <c r="L60" s="12">
        <v>676.45500000000004</v>
      </c>
      <c r="M60" s="12">
        <v>56.097999999999999</v>
      </c>
      <c r="N60" s="12">
        <v>84.15</v>
      </c>
      <c r="O60" s="12">
        <v>112.40300000000001</v>
      </c>
      <c r="P60" s="12">
        <v>56.040999999999997</v>
      </c>
      <c r="Q60" s="12">
        <v>84.293999999999997</v>
      </c>
      <c r="R60" s="12">
        <v>290.72199999999998</v>
      </c>
      <c r="S60" s="12">
        <v>172.53</v>
      </c>
      <c r="T60" s="12">
        <v>202.57</v>
      </c>
      <c r="U60" s="12">
        <v>114.89100000000001</v>
      </c>
      <c r="V60" s="12">
        <v>144.47800000000001</v>
      </c>
      <c r="W60" s="12">
        <v>174.518</v>
      </c>
      <c r="X60" s="12">
        <v>204.60900000000001</v>
      </c>
      <c r="Y60" s="12">
        <v>116.22499999999999</v>
      </c>
      <c r="Z60" s="12">
        <v>176.35599999999999</v>
      </c>
      <c r="AA60" s="12">
        <v>172.37299999999999</v>
      </c>
      <c r="AB60" s="12">
        <v>198.05099999999999</v>
      </c>
      <c r="AC60" s="12">
        <v>223.02600000000001</v>
      </c>
      <c r="AD60" s="12">
        <v>88.152000000000001</v>
      </c>
      <c r="AE60" s="12">
        <v>142.333</v>
      </c>
      <c r="AF60" s="12">
        <v>168.011</v>
      </c>
      <c r="AG60" s="12">
        <v>192.98599999999999</v>
      </c>
      <c r="AH60" s="12">
        <v>137.91999999999999</v>
      </c>
      <c r="AI60" s="12">
        <v>162.89500000000001</v>
      </c>
      <c r="AJ60" s="12">
        <v>187.3</v>
      </c>
      <c r="AK60" s="12">
        <v>79.858999999999995</v>
      </c>
      <c r="AL60" s="12">
        <v>140.66499999999999</v>
      </c>
      <c r="AM60" s="12">
        <v>242.05600000000001</v>
      </c>
      <c r="AN60" s="12">
        <v>607.85400000000004</v>
      </c>
      <c r="AO60" s="12">
        <v>659.57100000000003</v>
      </c>
      <c r="AP60" s="12">
        <v>679.21</v>
      </c>
      <c r="AQ60" s="12">
        <v>549.971</v>
      </c>
      <c r="AR60" s="12">
        <v>566.85400000000004</v>
      </c>
      <c r="AS60" s="12">
        <v>365.798</v>
      </c>
      <c r="AT60" s="12">
        <v>437.154</v>
      </c>
      <c r="AU60" s="12">
        <v>454.03699999999998</v>
      </c>
      <c r="AV60" s="12">
        <v>725.76499999999999</v>
      </c>
      <c r="AW60" s="12">
        <v>698.173</v>
      </c>
      <c r="AX60" s="12">
        <v>671.58399999999995</v>
      </c>
      <c r="AY60" s="12">
        <v>645.90599999999995</v>
      </c>
      <c r="AZ60" s="12">
        <v>596.52599999999995</v>
      </c>
      <c r="BA60" s="12">
        <v>572.76</v>
      </c>
      <c r="BB60" s="12">
        <v>483.709</v>
      </c>
      <c r="BC60" s="12">
        <v>117.911</v>
      </c>
      <c r="BD60" s="12">
        <v>66.194000000000003</v>
      </c>
      <c r="BE60" s="12">
        <v>46.555</v>
      </c>
      <c r="BF60" s="12">
        <v>29.672000000000001</v>
      </c>
      <c r="BG60" s="12">
        <v>16.120999999999999</v>
      </c>
      <c r="BH60" s="12">
        <v>7.0869999999999997</v>
      </c>
      <c r="BI60" s="12">
        <v>2.1829999999999998</v>
      </c>
      <c r="BJ60" s="12">
        <v>0.40400000000000003</v>
      </c>
      <c r="BK60" s="12">
        <v>1160.164</v>
      </c>
    </row>
    <row r="61" spans="1:63" s="25" customFormat="1" x14ac:dyDescent="0.2">
      <c r="A61" s="94" t="s">
        <v>187</v>
      </c>
      <c r="B61" s="11"/>
      <c r="C61" s="11">
        <v>426</v>
      </c>
      <c r="D61" s="10" t="s">
        <v>587</v>
      </c>
      <c r="E61" s="11">
        <v>913</v>
      </c>
      <c r="F61" s="11">
        <v>2020</v>
      </c>
      <c r="G61" s="12">
        <v>105.60599999999999</v>
      </c>
      <c r="H61" s="12">
        <v>253.51300000000001</v>
      </c>
      <c r="I61" s="12">
        <v>690.61900000000003</v>
      </c>
      <c r="J61" s="12">
        <v>821.31200000000001</v>
      </c>
      <c r="K61" s="12">
        <v>907.56899999999996</v>
      </c>
      <c r="L61" s="12">
        <v>1111.492</v>
      </c>
      <c r="M61" s="12">
        <v>97.295000000000002</v>
      </c>
      <c r="N61" s="12">
        <v>144.178</v>
      </c>
      <c r="O61" s="12">
        <v>190.02600000000001</v>
      </c>
      <c r="P61" s="12">
        <v>94.908000000000001</v>
      </c>
      <c r="Q61" s="12">
        <v>140.756</v>
      </c>
      <c r="R61" s="12">
        <v>437.10599999999999</v>
      </c>
      <c r="S61" s="12">
        <v>268.07499999999999</v>
      </c>
      <c r="T61" s="12">
        <v>310.31299999999999</v>
      </c>
      <c r="U61" s="12">
        <v>178.352</v>
      </c>
      <c r="V61" s="12">
        <v>221.19200000000001</v>
      </c>
      <c r="W61" s="12">
        <v>263.43</v>
      </c>
      <c r="X61" s="12">
        <v>305.39999999999998</v>
      </c>
      <c r="Y61" s="12">
        <v>175.34399999999999</v>
      </c>
      <c r="Z61" s="12">
        <v>259.55200000000002</v>
      </c>
      <c r="AA61" s="12">
        <v>255.83699999999999</v>
      </c>
      <c r="AB61" s="12">
        <v>299.72399999999999</v>
      </c>
      <c r="AC61" s="12">
        <v>343.23200000000003</v>
      </c>
      <c r="AD61" s="12">
        <v>126.79300000000001</v>
      </c>
      <c r="AE61" s="12">
        <v>213.59899999999999</v>
      </c>
      <c r="AF61" s="12">
        <v>257.48599999999999</v>
      </c>
      <c r="AG61" s="12">
        <v>300.99400000000003</v>
      </c>
      <c r="AH61" s="12">
        <v>215.51599999999999</v>
      </c>
      <c r="AI61" s="12">
        <v>259.024</v>
      </c>
      <c r="AJ61" s="12">
        <v>301.77300000000002</v>
      </c>
      <c r="AK61" s="12">
        <v>130.69300000000001</v>
      </c>
      <c r="AL61" s="12">
        <v>250.39500000000001</v>
      </c>
      <c r="AM61" s="12">
        <v>420.87299999999999</v>
      </c>
      <c r="AN61" s="12">
        <v>1149.674</v>
      </c>
      <c r="AO61" s="12">
        <v>1290.4449999999999</v>
      </c>
      <c r="AP61" s="12">
        <v>1345.615</v>
      </c>
      <c r="AQ61" s="12">
        <v>1128.665</v>
      </c>
      <c r="AR61" s="12">
        <v>1170.308</v>
      </c>
      <c r="AS61" s="12">
        <v>728.80100000000004</v>
      </c>
      <c r="AT61" s="12">
        <v>924.74199999999996</v>
      </c>
      <c r="AU61" s="12">
        <v>966.38499999999999</v>
      </c>
      <c r="AV61" s="12">
        <v>1451.633</v>
      </c>
      <c r="AW61" s="12">
        <v>1408.508</v>
      </c>
      <c r="AX61" s="12">
        <v>1364.827</v>
      </c>
      <c r="AY61" s="12">
        <v>1320.94</v>
      </c>
      <c r="AZ61" s="12">
        <v>1234.683</v>
      </c>
      <c r="BA61" s="12">
        <v>1192.6389999999999</v>
      </c>
      <c r="BB61" s="12">
        <v>1030.76</v>
      </c>
      <c r="BC61" s="12">
        <v>301.959</v>
      </c>
      <c r="BD61" s="12">
        <v>161.18799999999999</v>
      </c>
      <c r="BE61" s="12">
        <v>106.018</v>
      </c>
      <c r="BF61" s="12">
        <v>64.375</v>
      </c>
      <c r="BG61" s="12">
        <v>34.686999999999998</v>
      </c>
      <c r="BH61" s="12">
        <v>16.065999999999999</v>
      </c>
      <c r="BI61" s="12">
        <v>5.7519999999999998</v>
      </c>
      <c r="BJ61" s="12">
        <v>1.19</v>
      </c>
      <c r="BK61" s="12">
        <v>2142.252</v>
      </c>
    </row>
    <row r="62" spans="1:63" s="25" customFormat="1" x14ac:dyDescent="0.2">
      <c r="A62" s="94" t="s">
        <v>222</v>
      </c>
      <c r="B62" s="11"/>
      <c r="C62" s="11">
        <v>516</v>
      </c>
      <c r="D62" s="10" t="s">
        <v>587</v>
      </c>
      <c r="E62" s="11">
        <v>913</v>
      </c>
      <c r="F62" s="11">
        <v>2020</v>
      </c>
      <c r="G62" s="12">
        <v>134.50899999999999</v>
      </c>
      <c r="H62" s="12">
        <v>336.07799999999997</v>
      </c>
      <c r="I62" s="12">
        <v>936.10400000000004</v>
      </c>
      <c r="J62" s="12">
        <v>1084.655</v>
      </c>
      <c r="K62" s="12">
        <v>1180.96</v>
      </c>
      <c r="L62" s="12">
        <v>1425.271</v>
      </c>
      <c r="M62" s="12">
        <v>134.04400000000001</v>
      </c>
      <c r="N62" s="12">
        <v>200.03800000000001</v>
      </c>
      <c r="O62" s="12">
        <v>265.05</v>
      </c>
      <c r="P62" s="12">
        <v>132.756</v>
      </c>
      <c r="Q62" s="12">
        <v>197.768</v>
      </c>
      <c r="R62" s="12">
        <v>600.02599999999995</v>
      </c>
      <c r="S62" s="12">
        <v>378.01400000000001</v>
      </c>
      <c r="T62" s="12">
        <v>436.06200000000001</v>
      </c>
      <c r="U62" s="12">
        <v>252.45400000000001</v>
      </c>
      <c r="V62" s="12">
        <v>312.02</v>
      </c>
      <c r="W62" s="12">
        <v>370.06799999999998</v>
      </c>
      <c r="X62" s="12">
        <v>426.48899999999998</v>
      </c>
      <c r="Y62" s="12">
        <v>247.00800000000001</v>
      </c>
      <c r="Z62" s="12">
        <v>361.47699999999998</v>
      </c>
      <c r="AA62" s="12">
        <v>322.44200000000001</v>
      </c>
      <c r="AB62" s="12">
        <v>370.56299999999999</v>
      </c>
      <c r="AC62" s="12">
        <v>418.49599999999998</v>
      </c>
      <c r="AD62" s="12">
        <v>163.964</v>
      </c>
      <c r="AE62" s="12">
        <v>264.39400000000001</v>
      </c>
      <c r="AF62" s="12">
        <v>312.51499999999999</v>
      </c>
      <c r="AG62" s="12">
        <v>360.44799999999998</v>
      </c>
      <c r="AH62" s="12">
        <v>256.09399999999999</v>
      </c>
      <c r="AI62" s="12">
        <v>304.02699999999999</v>
      </c>
      <c r="AJ62" s="12">
        <v>352.399</v>
      </c>
      <c r="AK62" s="12">
        <v>148.55099999999999</v>
      </c>
      <c r="AL62" s="12">
        <v>292.45600000000002</v>
      </c>
      <c r="AM62" s="12">
        <v>489.16699999999997</v>
      </c>
      <c r="AN62" s="12">
        <v>1311.9690000000001</v>
      </c>
      <c r="AO62" s="12">
        <v>1462.3030000000001</v>
      </c>
      <c r="AP62" s="12">
        <v>1513.694</v>
      </c>
      <c r="AQ62" s="12">
        <v>1268.838</v>
      </c>
      <c r="AR62" s="12">
        <v>1304.9079999999999</v>
      </c>
      <c r="AS62" s="12">
        <v>822.80200000000002</v>
      </c>
      <c r="AT62" s="12">
        <v>1024.527</v>
      </c>
      <c r="AU62" s="12">
        <v>1060.597</v>
      </c>
      <c r="AV62" s="12">
        <v>1604.8119999999999</v>
      </c>
      <c r="AW62" s="12">
        <v>1553.682</v>
      </c>
      <c r="AX62" s="12">
        <v>1504.3820000000001</v>
      </c>
      <c r="AY62" s="12">
        <v>1456.261</v>
      </c>
      <c r="AZ62" s="12">
        <v>1359.9559999999999</v>
      </c>
      <c r="BA62" s="12">
        <v>1311.2170000000001</v>
      </c>
      <c r="BB62" s="12">
        <v>1115.645</v>
      </c>
      <c r="BC62" s="12">
        <v>292.84300000000002</v>
      </c>
      <c r="BD62" s="12">
        <v>142.50899999999999</v>
      </c>
      <c r="BE62" s="12">
        <v>91.117999999999995</v>
      </c>
      <c r="BF62" s="12">
        <v>55.048000000000002</v>
      </c>
      <c r="BG62" s="12">
        <v>30.768000000000001</v>
      </c>
      <c r="BH62" s="12">
        <v>13.917</v>
      </c>
      <c r="BI62" s="12">
        <v>4.5679999999999996</v>
      </c>
      <c r="BJ62" s="12">
        <v>0.92600000000000005</v>
      </c>
      <c r="BK62" s="12">
        <v>2540.9160000000002</v>
      </c>
    </row>
    <row r="63" spans="1:63" s="25" customFormat="1" x14ac:dyDescent="0.2">
      <c r="A63" s="94" t="s">
        <v>263</v>
      </c>
      <c r="B63" s="11"/>
      <c r="C63" s="11">
        <v>710</v>
      </c>
      <c r="D63" s="10" t="s">
        <v>587</v>
      </c>
      <c r="E63" s="11">
        <v>913</v>
      </c>
      <c r="F63" s="11">
        <v>2020</v>
      </c>
      <c r="G63" s="12">
        <v>2269.8560000000002</v>
      </c>
      <c r="H63" s="12">
        <v>5764.9449999999997</v>
      </c>
      <c r="I63" s="12">
        <v>17081.567999999999</v>
      </c>
      <c r="J63" s="12">
        <v>20063.764999999999</v>
      </c>
      <c r="K63" s="12">
        <v>21994.778999999999</v>
      </c>
      <c r="L63" s="12">
        <v>26918.87</v>
      </c>
      <c r="M63" s="12">
        <v>2338.078</v>
      </c>
      <c r="N63" s="12">
        <v>3511.6869999999999</v>
      </c>
      <c r="O63" s="12">
        <v>4683.6989999999996</v>
      </c>
      <c r="P63" s="12">
        <v>2345.3820000000001</v>
      </c>
      <c r="Q63" s="12">
        <v>3517.3939999999998</v>
      </c>
      <c r="R63" s="12">
        <v>11316.623</v>
      </c>
      <c r="S63" s="12">
        <v>6957.0150000000003</v>
      </c>
      <c r="T63" s="12">
        <v>8081.0349999999999</v>
      </c>
      <c r="U63" s="12">
        <v>4647.0510000000004</v>
      </c>
      <c r="V63" s="12">
        <v>5783.4059999999999</v>
      </c>
      <c r="W63" s="12">
        <v>6907.4260000000004</v>
      </c>
      <c r="X63" s="12">
        <v>8013.3509999999997</v>
      </c>
      <c r="Y63" s="12">
        <v>4611.3940000000002</v>
      </c>
      <c r="Z63" s="12">
        <v>6841.3389999999999</v>
      </c>
      <c r="AA63" s="12">
        <v>6371.3540000000003</v>
      </c>
      <c r="AB63" s="12">
        <v>7341.8050000000003</v>
      </c>
      <c r="AC63" s="12">
        <v>8305.6820000000007</v>
      </c>
      <c r="AD63" s="12">
        <v>3235.5880000000002</v>
      </c>
      <c r="AE63" s="12">
        <v>5247.3339999999998</v>
      </c>
      <c r="AF63" s="12">
        <v>6217.7849999999999</v>
      </c>
      <c r="AG63" s="12">
        <v>7181.6620000000003</v>
      </c>
      <c r="AH63" s="12">
        <v>5111.8599999999997</v>
      </c>
      <c r="AI63" s="12">
        <v>6075.7370000000001</v>
      </c>
      <c r="AJ63" s="12">
        <v>7042.8739999999998</v>
      </c>
      <c r="AK63" s="12">
        <v>2982.1970000000001</v>
      </c>
      <c r="AL63" s="12">
        <v>5849.9989999999998</v>
      </c>
      <c r="AM63" s="12">
        <v>9837.3019999999997</v>
      </c>
      <c r="AN63" s="12">
        <v>32253.3</v>
      </c>
      <c r="AO63" s="12">
        <v>37164.832000000002</v>
      </c>
      <c r="AP63" s="12">
        <v>38959.546999999999</v>
      </c>
      <c r="AQ63" s="12">
        <v>34046.336000000003</v>
      </c>
      <c r="AR63" s="12">
        <v>35416.061999999998</v>
      </c>
      <c r="AS63" s="12">
        <v>22415.998</v>
      </c>
      <c r="AT63" s="12">
        <v>29122.244999999999</v>
      </c>
      <c r="AU63" s="12">
        <v>30491.971000000001</v>
      </c>
      <c r="AV63" s="12">
        <v>42227.122000000003</v>
      </c>
      <c r="AW63" s="12">
        <v>41206.451999999997</v>
      </c>
      <c r="AX63" s="12">
        <v>40215.375999999997</v>
      </c>
      <c r="AY63" s="12">
        <v>39244.925000000003</v>
      </c>
      <c r="AZ63" s="12">
        <v>37313.911</v>
      </c>
      <c r="BA63" s="12">
        <v>36343.654999999999</v>
      </c>
      <c r="BB63" s="12">
        <v>32389.82</v>
      </c>
      <c r="BC63" s="12">
        <v>9973.8220000000001</v>
      </c>
      <c r="BD63" s="12">
        <v>5062.29</v>
      </c>
      <c r="BE63" s="12">
        <v>3267.5749999999998</v>
      </c>
      <c r="BF63" s="12">
        <v>1897.8489999999999</v>
      </c>
      <c r="BG63" s="12">
        <v>1002.6319999999999</v>
      </c>
      <c r="BH63" s="12">
        <v>421.79399999999998</v>
      </c>
      <c r="BI63" s="12">
        <v>123.374</v>
      </c>
      <c r="BJ63" s="12">
        <v>19.420000000000002</v>
      </c>
      <c r="BK63" s="12">
        <v>59308.69</v>
      </c>
    </row>
    <row r="64" spans="1:63" s="25" customFormat="1" x14ac:dyDescent="0.2">
      <c r="A64" s="96" t="s">
        <v>596</v>
      </c>
      <c r="B64" s="20"/>
      <c r="C64" s="20">
        <v>914</v>
      </c>
      <c r="D64" s="19" t="s">
        <v>586</v>
      </c>
      <c r="E64" s="20">
        <v>947</v>
      </c>
      <c r="F64" s="20">
        <v>2020</v>
      </c>
      <c r="G64" s="21">
        <v>27020.446</v>
      </c>
      <c r="H64" s="21">
        <v>65304.605000000003</v>
      </c>
      <c r="I64" s="21">
        <v>173334.06899999999</v>
      </c>
      <c r="J64" s="21">
        <v>200009.397</v>
      </c>
      <c r="K64" s="21">
        <v>216349.054</v>
      </c>
      <c r="L64" s="21">
        <v>252371.62400000001</v>
      </c>
      <c r="M64" s="21">
        <v>25221.878000000001</v>
      </c>
      <c r="N64" s="21">
        <v>37379.756999999998</v>
      </c>
      <c r="O64" s="21">
        <v>49235.016000000003</v>
      </c>
      <c r="P64" s="21">
        <v>24618.028999999999</v>
      </c>
      <c r="Q64" s="21">
        <v>36473.288</v>
      </c>
      <c r="R64" s="21">
        <v>108029.46400000001</v>
      </c>
      <c r="S64" s="21">
        <v>68412.341</v>
      </c>
      <c r="T64" s="21">
        <v>78759.671000000002</v>
      </c>
      <c r="U64" s="21">
        <v>45606.819000000003</v>
      </c>
      <c r="V64" s="21">
        <v>56254.462</v>
      </c>
      <c r="W64" s="21">
        <v>66601.792000000001</v>
      </c>
      <c r="X64" s="21">
        <v>76651.444000000003</v>
      </c>
      <c r="Y64" s="21">
        <v>44399.203000000001</v>
      </c>
      <c r="Z64" s="21">
        <v>64796.184999999998</v>
      </c>
      <c r="AA64" s="21">
        <v>57685.881000000001</v>
      </c>
      <c r="AB64" s="21">
        <v>66292.451000000001</v>
      </c>
      <c r="AC64" s="21">
        <v>74608.107999999993</v>
      </c>
      <c r="AD64" s="21">
        <v>29269.793000000001</v>
      </c>
      <c r="AE64" s="21">
        <v>47338.550999999999</v>
      </c>
      <c r="AF64" s="21">
        <v>55945.120999999999</v>
      </c>
      <c r="AG64" s="21">
        <v>64260.777999999998</v>
      </c>
      <c r="AH64" s="21">
        <v>45895.468999999997</v>
      </c>
      <c r="AI64" s="21">
        <v>54211.125999999997</v>
      </c>
      <c r="AJ64" s="21">
        <v>62235.125999999997</v>
      </c>
      <c r="AK64" s="21">
        <v>26675.328000000001</v>
      </c>
      <c r="AL64" s="21">
        <v>45666.163</v>
      </c>
      <c r="AM64" s="21">
        <v>79037.554999999993</v>
      </c>
      <c r="AN64" s="21">
        <v>189397.49299999999</v>
      </c>
      <c r="AO64" s="21">
        <v>210221.00099999999</v>
      </c>
      <c r="AP64" s="21">
        <v>217271.899</v>
      </c>
      <c r="AQ64" s="21">
        <v>174256.91399999999</v>
      </c>
      <c r="AR64" s="21">
        <v>179312.05600000001</v>
      </c>
      <c r="AS64" s="21">
        <v>110359.93799999999</v>
      </c>
      <c r="AT64" s="21">
        <v>138234.34400000001</v>
      </c>
      <c r="AU64" s="21">
        <v>143289.486</v>
      </c>
      <c r="AV64" s="21">
        <v>228527.18599999999</v>
      </c>
      <c r="AW64" s="21">
        <v>219350.92800000001</v>
      </c>
      <c r="AX64" s="21">
        <v>210458.42800000001</v>
      </c>
      <c r="AY64" s="21">
        <v>201851.85800000001</v>
      </c>
      <c r="AZ64" s="21">
        <v>185512.201</v>
      </c>
      <c r="BA64" s="21">
        <v>177773.239</v>
      </c>
      <c r="BB64" s="21">
        <v>149489.63099999999</v>
      </c>
      <c r="BC64" s="21">
        <v>39129.692999999999</v>
      </c>
      <c r="BD64" s="21">
        <v>18306.185000000001</v>
      </c>
      <c r="BE64" s="21">
        <v>11255.287</v>
      </c>
      <c r="BF64" s="21">
        <v>6200.1450000000004</v>
      </c>
      <c r="BG64" s="21">
        <v>2862.346</v>
      </c>
      <c r="BH64" s="21">
        <v>993.17</v>
      </c>
      <c r="BI64" s="21">
        <v>236.08099999999999</v>
      </c>
      <c r="BJ64" s="21">
        <v>34.128</v>
      </c>
      <c r="BK64" s="21">
        <v>401861.255</v>
      </c>
    </row>
    <row r="65" spans="1:63" s="25" customFormat="1" x14ac:dyDescent="0.2">
      <c r="A65" s="94" t="s">
        <v>80</v>
      </c>
      <c r="B65" s="11"/>
      <c r="C65" s="11">
        <v>204</v>
      </c>
      <c r="D65" s="10" t="s">
        <v>587</v>
      </c>
      <c r="E65" s="11">
        <v>914</v>
      </c>
      <c r="F65" s="11">
        <v>2020</v>
      </c>
      <c r="G65" s="12">
        <v>791.55899999999997</v>
      </c>
      <c r="H65" s="12">
        <v>1908.329</v>
      </c>
      <c r="I65" s="12">
        <v>5085.0209999999997</v>
      </c>
      <c r="J65" s="12">
        <v>5882.0349999999999</v>
      </c>
      <c r="K65" s="12">
        <v>6376.4359999999997</v>
      </c>
      <c r="L65" s="12">
        <v>7492.2719999999999</v>
      </c>
      <c r="M65" s="12">
        <v>735.38</v>
      </c>
      <c r="N65" s="12">
        <v>1089.848</v>
      </c>
      <c r="O65" s="12">
        <v>1435.779</v>
      </c>
      <c r="P65" s="12">
        <v>717.67499999999995</v>
      </c>
      <c r="Q65" s="12">
        <v>1063.606</v>
      </c>
      <c r="R65" s="12">
        <v>3176.692</v>
      </c>
      <c r="S65" s="12">
        <v>2001.9860000000001</v>
      </c>
      <c r="T65" s="12">
        <v>2307.614</v>
      </c>
      <c r="U65" s="12">
        <v>1334.153</v>
      </c>
      <c r="V65" s="12">
        <v>1647.518</v>
      </c>
      <c r="W65" s="12">
        <v>1953.146</v>
      </c>
      <c r="X65" s="12">
        <v>2250.9369999999999</v>
      </c>
      <c r="Y65" s="12">
        <v>1301.587</v>
      </c>
      <c r="Z65" s="12">
        <v>1905.0060000000001</v>
      </c>
      <c r="AA65" s="12">
        <v>1713.8150000000001</v>
      </c>
      <c r="AB65" s="12">
        <v>1971.72</v>
      </c>
      <c r="AC65" s="12">
        <v>2222.3890000000001</v>
      </c>
      <c r="AD65" s="12">
        <v>869.07799999999997</v>
      </c>
      <c r="AE65" s="12">
        <v>1408.1869999999999</v>
      </c>
      <c r="AF65" s="12">
        <v>1666.0920000000001</v>
      </c>
      <c r="AG65" s="12">
        <v>1916.761</v>
      </c>
      <c r="AH65" s="12">
        <v>1368.3009999999999</v>
      </c>
      <c r="AI65" s="12">
        <v>1618.97</v>
      </c>
      <c r="AJ65" s="12">
        <v>1862.702</v>
      </c>
      <c r="AK65" s="12">
        <v>797.01400000000001</v>
      </c>
      <c r="AL65" s="12">
        <v>1400.865</v>
      </c>
      <c r="AM65" s="12">
        <v>2407.2510000000002</v>
      </c>
      <c r="AN65" s="12">
        <v>5771.4579999999996</v>
      </c>
      <c r="AO65" s="12">
        <v>6422.1390000000001</v>
      </c>
      <c r="AP65" s="12">
        <v>6640.7250000000004</v>
      </c>
      <c r="AQ65" s="12">
        <v>5349.31</v>
      </c>
      <c r="AR65" s="12">
        <v>5509.9070000000002</v>
      </c>
      <c r="AS65" s="12">
        <v>3364.2069999999999</v>
      </c>
      <c r="AT65" s="12">
        <v>4233.4740000000002</v>
      </c>
      <c r="AU65" s="12">
        <v>4394.0709999999999</v>
      </c>
      <c r="AV65" s="12">
        <v>7038.1769999999997</v>
      </c>
      <c r="AW65" s="12">
        <v>6764.6409999999996</v>
      </c>
      <c r="AX65" s="12">
        <v>6499.0680000000002</v>
      </c>
      <c r="AY65" s="12">
        <v>6241.1629999999996</v>
      </c>
      <c r="AZ65" s="12">
        <v>5746.7619999999997</v>
      </c>
      <c r="BA65" s="12">
        <v>5509.9219999999996</v>
      </c>
      <c r="BB65" s="12">
        <v>4630.9260000000004</v>
      </c>
      <c r="BC65" s="12">
        <v>1266.7190000000001</v>
      </c>
      <c r="BD65" s="12">
        <v>616.03800000000001</v>
      </c>
      <c r="BE65" s="12">
        <v>397.452</v>
      </c>
      <c r="BF65" s="12">
        <v>236.85499999999999</v>
      </c>
      <c r="BG65" s="12">
        <v>125.81399999999999</v>
      </c>
      <c r="BH65" s="12">
        <v>52.02</v>
      </c>
      <c r="BI65" s="12">
        <v>16.704999999999998</v>
      </c>
      <c r="BJ65" s="12">
        <v>3.7789999999999999</v>
      </c>
      <c r="BK65" s="12">
        <v>12123.198</v>
      </c>
    </row>
    <row r="66" spans="1:63" s="25" customFormat="1" x14ac:dyDescent="0.2">
      <c r="A66" s="94" t="s">
        <v>12</v>
      </c>
      <c r="B66" s="11"/>
      <c r="C66" s="11">
        <v>854</v>
      </c>
      <c r="D66" s="10" t="s">
        <v>587</v>
      </c>
      <c r="E66" s="11">
        <v>914</v>
      </c>
      <c r="F66" s="11">
        <v>2020</v>
      </c>
      <c r="G66" s="12">
        <v>1442.3430000000001</v>
      </c>
      <c r="H66" s="12">
        <v>3472.482</v>
      </c>
      <c r="I66" s="12">
        <v>9274.8459999999995</v>
      </c>
      <c r="J66" s="12">
        <v>10708.109</v>
      </c>
      <c r="K66" s="12">
        <v>11581.731</v>
      </c>
      <c r="L66" s="12">
        <v>13501.625</v>
      </c>
      <c r="M66" s="12">
        <v>1336.6849999999999</v>
      </c>
      <c r="N66" s="12">
        <v>1981.5450000000001</v>
      </c>
      <c r="O66" s="12">
        <v>2611.5839999999998</v>
      </c>
      <c r="P66" s="12">
        <v>1305.1289999999999</v>
      </c>
      <c r="Q66" s="12">
        <v>1935.1679999999999</v>
      </c>
      <c r="R66" s="12">
        <v>5802.3639999999996</v>
      </c>
      <c r="S66" s="12">
        <v>3653.6120000000001</v>
      </c>
      <c r="T66" s="12">
        <v>4214.2439999999997</v>
      </c>
      <c r="U66" s="12">
        <v>2434.846</v>
      </c>
      <c r="V66" s="12">
        <v>3008.752</v>
      </c>
      <c r="W66" s="12">
        <v>3569.384</v>
      </c>
      <c r="X66" s="12">
        <v>4115.55</v>
      </c>
      <c r="Y66" s="12">
        <v>2378.7130000000002</v>
      </c>
      <c r="Z66" s="12">
        <v>3485.511</v>
      </c>
      <c r="AA66" s="12">
        <v>3121.259</v>
      </c>
      <c r="AB66" s="12">
        <v>3582.0149999999999</v>
      </c>
      <c r="AC66" s="12">
        <v>4026.6190000000001</v>
      </c>
      <c r="AD66" s="12">
        <v>1588.12</v>
      </c>
      <c r="AE66" s="12">
        <v>2560.627</v>
      </c>
      <c r="AF66" s="12">
        <v>3021.3829999999998</v>
      </c>
      <c r="AG66" s="12">
        <v>3465.9870000000001</v>
      </c>
      <c r="AH66" s="12">
        <v>2475.2170000000001</v>
      </c>
      <c r="AI66" s="12">
        <v>2919.8209999999999</v>
      </c>
      <c r="AJ66" s="12">
        <v>3348.8389999999999</v>
      </c>
      <c r="AK66" s="12">
        <v>1433.2629999999999</v>
      </c>
      <c r="AL66" s="12">
        <v>2437.9969999999998</v>
      </c>
      <c r="AM66" s="12">
        <v>4226.7790000000005</v>
      </c>
      <c r="AN66" s="12">
        <v>9830.116</v>
      </c>
      <c r="AO66" s="12">
        <v>10807.606</v>
      </c>
      <c r="AP66" s="12">
        <v>11124.448</v>
      </c>
      <c r="AQ66" s="12">
        <v>8817.5630000000001</v>
      </c>
      <c r="AR66" s="12">
        <v>9039.598</v>
      </c>
      <c r="AS66" s="12">
        <v>5603.3370000000004</v>
      </c>
      <c r="AT66" s="12">
        <v>6897.6689999999999</v>
      </c>
      <c r="AU66" s="12">
        <v>7119.7039999999997</v>
      </c>
      <c r="AV66" s="12">
        <v>11628.432000000001</v>
      </c>
      <c r="AW66" s="12">
        <v>11133.552</v>
      </c>
      <c r="AX66" s="12">
        <v>10655.924999999999</v>
      </c>
      <c r="AY66" s="12">
        <v>10195.169</v>
      </c>
      <c r="AZ66" s="12">
        <v>9321.5470000000005</v>
      </c>
      <c r="BA66" s="12">
        <v>8908.0249999999996</v>
      </c>
      <c r="BB66" s="12">
        <v>7401.6530000000002</v>
      </c>
      <c r="BC66" s="12">
        <v>1798.316</v>
      </c>
      <c r="BD66" s="12">
        <v>820.82600000000002</v>
      </c>
      <c r="BE66" s="12">
        <v>503.98399999999998</v>
      </c>
      <c r="BF66" s="12">
        <v>281.94900000000001</v>
      </c>
      <c r="BG66" s="12">
        <v>133.928</v>
      </c>
      <c r="BH66" s="12">
        <v>47.712000000000003</v>
      </c>
      <c r="BI66" s="12">
        <v>11.579000000000001</v>
      </c>
      <c r="BJ66" s="12">
        <v>1.706</v>
      </c>
      <c r="BK66" s="12">
        <v>20903.277999999998</v>
      </c>
    </row>
    <row r="67" spans="1:63" s="25" customFormat="1" x14ac:dyDescent="0.2">
      <c r="A67" s="94" t="s">
        <v>96</v>
      </c>
      <c r="B67" s="11"/>
      <c r="C67" s="11">
        <v>132</v>
      </c>
      <c r="D67" s="10" t="s">
        <v>587</v>
      </c>
      <c r="E67" s="11">
        <v>914</v>
      </c>
      <c r="F67" s="11">
        <v>2020</v>
      </c>
      <c r="G67" s="12">
        <v>20.280999999999999</v>
      </c>
      <c r="H67" s="12">
        <v>51.932000000000002</v>
      </c>
      <c r="I67" s="12">
        <v>156.12899999999999</v>
      </c>
      <c r="J67" s="12">
        <v>185.90100000000001</v>
      </c>
      <c r="K67" s="12">
        <v>205.01300000000001</v>
      </c>
      <c r="L67" s="12">
        <v>250.97200000000001</v>
      </c>
      <c r="M67" s="12">
        <v>21.212</v>
      </c>
      <c r="N67" s="12">
        <v>31.896000000000001</v>
      </c>
      <c r="O67" s="12">
        <v>42.582000000000001</v>
      </c>
      <c r="P67" s="12">
        <v>21.33</v>
      </c>
      <c r="Q67" s="12">
        <v>32.015999999999998</v>
      </c>
      <c r="R67" s="12">
        <v>104.197</v>
      </c>
      <c r="S67" s="12">
        <v>63.564999999999998</v>
      </c>
      <c r="T67" s="12">
        <v>73.861999999999995</v>
      </c>
      <c r="U67" s="12">
        <v>42.46</v>
      </c>
      <c r="V67" s="12">
        <v>52.881</v>
      </c>
      <c r="W67" s="12">
        <v>63.177999999999997</v>
      </c>
      <c r="X67" s="12">
        <v>73.364000000000004</v>
      </c>
      <c r="Y67" s="12">
        <v>42.195</v>
      </c>
      <c r="Z67" s="12">
        <v>62.677999999999997</v>
      </c>
      <c r="AA67" s="12">
        <v>60.555</v>
      </c>
      <c r="AB67" s="12">
        <v>70.403999999999996</v>
      </c>
      <c r="AC67" s="12">
        <v>80.070999999999998</v>
      </c>
      <c r="AD67" s="12">
        <v>30.335000000000001</v>
      </c>
      <c r="AE67" s="12">
        <v>50.258000000000003</v>
      </c>
      <c r="AF67" s="12">
        <v>60.106999999999999</v>
      </c>
      <c r="AG67" s="12">
        <v>69.774000000000001</v>
      </c>
      <c r="AH67" s="12">
        <v>49.920999999999999</v>
      </c>
      <c r="AI67" s="12">
        <v>59.588000000000001</v>
      </c>
      <c r="AJ67" s="12">
        <v>69.033000000000001</v>
      </c>
      <c r="AK67" s="12">
        <v>29.771999999999998</v>
      </c>
      <c r="AL67" s="12">
        <v>55.523000000000003</v>
      </c>
      <c r="AM67" s="12">
        <v>94.843000000000004</v>
      </c>
      <c r="AN67" s="12">
        <v>309.92099999999999</v>
      </c>
      <c r="AO67" s="12">
        <v>357.83300000000003</v>
      </c>
      <c r="AP67" s="12">
        <v>373.24700000000001</v>
      </c>
      <c r="AQ67" s="12">
        <v>324.363</v>
      </c>
      <c r="AR67" s="12">
        <v>335.322</v>
      </c>
      <c r="AS67" s="12">
        <v>215.078</v>
      </c>
      <c r="AT67" s="12">
        <v>278.404</v>
      </c>
      <c r="AU67" s="12">
        <v>289.363</v>
      </c>
      <c r="AV67" s="12">
        <v>399.85899999999998</v>
      </c>
      <c r="AW67" s="12">
        <v>389.87799999999999</v>
      </c>
      <c r="AX67" s="12">
        <v>379.93599999999998</v>
      </c>
      <c r="AY67" s="12">
        <v>370.08699999999999</v>
      </c>
      <c r="AZ67" s="12">
        <v>350.97500000000002</v>
      </c>
      <c r="BA67" s="12">
        <v>341.73200000000003</v>
      </c>
      <c r="BB67" s="12">
        <v>305.01600000000002</v>
      </c>
      <c r="BC67" s="12">
        <v>89.938000000000002</v>
      </c>
      <c r="BD67" s="12">
        <v>42.026000000000003</v>
      </c>
      <c r="BE67" s="12">
        <v>26.611999999999998</v>
      </c>
      <c r="BF67" s="12">
        <v>15.653</v>
      </c>
      <c r="BG67" s="12">
        <v>10.922000000000001</v>
      </c>
      <c r="BH67" s="12">
        <v>6.5970000000000004</v>
      </c>
      <c r="BI67" s="12">
        <v>2.7010000000000001</v>
      </c>
      <c r="BJ67" s="12">
        <v>0.61899999999999999</v>
      </c>
      <c r="BK67" s="12">
        <v>555.98800000000006</v>
      </c>
    </row>
    <row r="68" spans="1:63" s="25" customFormat="1" x14ac:dyDescent="0.2">
      <c r="A68" s="94" t="s">
        <v>118</v>
      </c>
      <c r="B68" s="11"/>
      <c r="C68" s="11">
        <v>384</v>
      </c>
      <c r="D68" s="10" t="s">
        <v>587</v>
      </c>
      <c r="E68" s="11">
        <v>914</v>
      </c>
      <c r="F68" s="11">
        <v>2020</v>
      </c>
      <c r="G68" s="12">
        <v>1718.355</v>
      </c>
      <c r="H68" s="12">
        <v>4131.2</v>
      </c>
      <c r="I68" s="12">
        <v>10949.218999999999</v>
      </c>
      <c r="J68" s="12">
        <v>12731.459000000001</v>
      </c>
      <c r="K68" s="12">
        <v>13855.144</v>
      </c>
      <c r="L68" s="12">
        <v>16393.625</v>
      </c>
      <c r="M68" s="12">
        <v>1587.059</v>
      </c>
      <c r="N68" s="12">
        <v>2349.41</v>
      </c>
      <c r="O68" s="12">
        <v>3091.7860000000001</v>
      </c>
      <c r="P68" s="12">
        <v>1545.299</v>
      </c>
      <c r="Q68" s="12">
        <v>2287.6750000000002</v>
      </c>
      <c r="R68" s="12">
        <v>6818.0190000000002</v>
      </c>
      <c r="S68" s="12">
        <v>4288.5439999999999</v>
      </c>
      <c r="T68" s="12">
        <v>4940.8519999999999</v>
      </c>
      <c r="U68" s="12">
        <v>2856.7350000000001</v>
      </c>
      <c r="V68" s="12">
        <v>3526.1930000000002</v>
      </c>
      <c r="W68" s="12">
        <v>4178.5010000000002</v>
      </c>
      <c r="X68" s="12">
        <v>4815.7550000000001</v>
      </c>
      <c r="Y68" s="12">
        <v>2783.817</v>
      </c>
      <c r="Z68" s="12">
        <v>4073.3789999999999</v>
      </c>
      <c r="AA68" s="12">
        <v>3728.4789999999998</v>
      </c>
      <c r="AB68" s="12">
        <v>4311.7150000000001</v>
      </c>
      <c r="AC68" s="12">
        <v>4881.2380000000003</v>
      </c>
      <c r="AD68" s="12">
        <v>1877.1669999999999</v>
      </c>
      <c r="AE68" s="12">
        <v>3076.1709999999998</v>
      </c>
      <c r="AF68" s="12">
        <v>3659.4070000000002</v>
      </c>
      <c r="AG68" s="12">
        <v>4228.93</v>
      </c>
      <c r="AH68" s="12">
        <v>3022.1529999999998</v>
      </c>
      <c r="AI68" s="12">
        <v>3591.6759999999999</v>
      </c>
      <c r="AJ68" s="12">
        <v>4145.8379999999997</v>
      </c>
      <c r="AK68" s="12">
        <v>1782.24</v>
      </c>
      <c r="AL68" s="12">
        <v>3187.299</v>
      </c>
      <c r="AM68" s="12">
        <v>5444.4059999999999</v>
      </c>
      <c r="AN68" s="12">
        <v>12856.686</v>
      </c>
      <c r="AO68" s="12">
        <v>14193.912</v>
      </c>
      <c r="AP68" s="12">
        <v>14668.681</v>
      </c>
      <c r="AQ68" s="12">
        <v>11762.755999999999</v>
      </c>
      <c r="AR68" s="12">
        <v>12110.053</v>
      </c>
      <c r="AS68" s="12">
        <v>7412.28</v>
      </c>
      <c r="AT68" s="12">
        <v>9224.2749999999996</v>
      </c>
      <c r="AU68" s="12">
        <v>9571.5720000000001</v>
      </c>
      <c r="AV68" s="12">
        <v>15429.056</v>
      </c>
      <c r="AW68" s="12">
        <v>14824.587</v>
      </c>
      <c r="AX68" s="12">
        <v>14230.052</v>
      </c>
      <c r="AY68" s="12">
        <v>13646.816000000001</v>
      </c>
      <c r="AZ68" s="12">
        <v>12523.130999999999</v>
      </c>
      <c r="BA68" s="12">
        <v>11984.022000000001</v>
      </c>
      <c r="BB68" s="12">
        <v>9984.65</v>
      </c>
      <c r="BC68" s="12">
        <v>2572.37</v>
      </c>
      <c r="BD68" s="12">
        <v>1235.144</v>
      </c>
      <c r="BE68" s="12">
        <v>760.375</v>
      </c>
      <c r="BF68" s="12">
        <v>413.07799999999997</v>
      </c>
      <c r="BG68" s="12">
        <v>198.44200000000001</v>
      </c>
      <c r="BH68" s="12">
        <v>71.334000000000003</v>
      </c>
      <c r="BI68" s="12">
        <v>16.341999999999999</v>
      </c>
      <c r="BJ68" s="12">
        <v>1.8660000000000001</v>
      </c>
      <c r="BK68" s="12">
        <v>26378.275000000001</v>
      </c>
    </row>
    <row r="69" spans="1:63" s="25" customFormat="1" x14ac:dyDescent="0.2">
      <c r="A69" s="94" t="s">
        <v>143</v>
      </c>
      <c r="B69" s="11"/>
      <c r="C69" s="11">
        <v>270</v>
      </c>
      <c r="D69" s="10" t="s">
        <v>587</v>
      </c>
      <c r="E69" s="11">
        <v>914</v>
      </c>
      <c r="F69" s="11">
        <v>2020</v>
      </c>
      <c r="G69" s="12">
        <v>170.57400000000001</v>
      </c>
      <c r="H69" s="12">
        <v>409.50599999999997</v>
      </c>
      <c r="I69" s="12">
        <v>1062.1300000000001</v>
      </c>
      <c r="J69" s="12">
        <v>1220.4490000000001</v>
      </c>
      <c r="K69" s="12">
        <v>1319.1669999999999</v>
      </c>
      <c r="L69" s="12">
        <v>1547.35</v>
      </c>
      <c r="M69" s="12">
        <v>157.00899999999999</v>
      </c>
      <c r="N69" s="12">
        <v>232.08</v>
      </c>
      <c r="O69" s="12">
        <v>304.87200000000001</v>
      </c>
      <c r="P69" s="12">
        <v>152.43199999999999</v>
      </c>
      <c r="Q69" s="12">
        <v>225.22399999999999</v>
      </c>
      <c r="R69" s="12">
        <v>652.62400000000002</v>
      </c>
      <c r="S69" s="12">
        <v>416.76900000000001</v>
      </c>
      <c r="T69" s="12">
        <v>478.642</v>
      </c>
      <c r="U69" s="12">
        <v>277.733</v>
      </c>
      <c r="V69" s="12">
        <v>341.69799999999998</v>
      </c>
      <c r="W69" s="12">
        <v>403.57100000000003</v>
      </c>
      <c r="X69" s="12">
        <v>463.43599999999998</v>
      </c>
      <c r="Y69" s="12">
        <v>268.90600000000001</v>
      </c>
      <c r="Z69" s="12">
        <v>390.64400000000001</v>
      </c>
      <c r="AA69" s="12">
        <v>342.98</v>
      </c>
      <c r="AB69" s="12">
        <v>394.17399999999998</v>
      </c>
      <c r="AC69" s="12">
        <v>444.08800000000002</v>
      </c>
      <c r="AD69" s="12">
        <v>173.982</v>
      </c>
      <c r="AE69" s="12">
        <v>281.10700000000003</v>
      </c>
      <c r="AF69" s="12">
        <v>332.30099999999999</v>
      </c>
      <c r="AG69" s="12">
        <v>382.21499999999997</v>
      </c>
      <c r="AH69" s="12">
        <v>272.43599999999998</v>
      </c>
      <c r="AI69" s="12">
        <v>322.35000000000002</v>
      </c>
      <c r="AJ69" s="12">
        <v>371.154</v>
      </c>
      <c r="AK69" s="12">
        <v>158.31899999999999</v>
      </c>
      <c r="AL69" s="12">
        <v>283.27999999999997</v>
      </c>
      <c r="AM69" s="12">
        <v>485.22</v>
      </c>
      <c r="AN69" s="12">
        <v>1143.414</v>
      </c>
      <c r="AO69" s="12">
        <v>1259.325</v>
      </c>
      <c r="AP69" s="12">
        <v>1293.3610000000001</v>
      </c>
      <c r="AQ69" s="12">
        <v>1036.3240000000001</v>
      </c>
      <c r="AR69" s="12">
        <v>1061.569</v>
      </c>
      <c r="AS69" s="12">
        <v>658.19399999999996</v>
      </c>
      <c r="AT69" s="12">
        <v>808.14099999999996</v>
      </c>
      <c r="AU69" s="12">
        <v>833.38599999999997</v>
      </c>
      <c r="AV69" s="12">
        <v>1354.5340000000001</v>
      </c>
      <c r="AW69" s="12">
        <v>1300.1210000000001</v>
      </c>
      <c r="AX69" s="12">
        <v>1247.4090000000001</v>
      </c>
      <c r="AY69" s="12">
        <v>1196.2149999999999</v>
      </c>
      <c r="AZ69" s="12">
        <v>1097.4970000000001</v>
      </c>
      <c r="BA69" s="12">
        <v>1049.7860000000001</v>
      </c>
      <c r="BB69" s="12">
        <v>869.31399999999996</v>
      </c>
      <c r="BC69" s="12">
        <v>211.12</v>
      </c>
      <c r="BD69" s="12">
        <v>95.209000000000003</v>
      </c>
      <c r="BE69" s="12">
        <v>61.173000000000002</v>
      </c>
      <c r="BF69" s="12">
        <v>35.927999999999997</v>
      </c>
      <c r="BG69" s="12">
        <v>16.920999999999999</v>
      </c>
      <c r="BH69" s="12">
        <v>5.92</v>
      </c>
      <c r="BI69" s="12">
        <v>1.3839999999999999</v>
      </c>
      <c r="BJ69" s="12">
        <v>0.186</v>
      </c>
      <c r="BK69" s="12">
        <v>2416.6640000000002</v>
      </c>
    </row>
    <row r="70" spans="1:63" s="25" customFormat="1" x14ac:dyDescent="0.2">
      <c r="A70" s="94" t="s">
        <v>147</v>
      </c>
      <c r="B70" s="11"/>
      <c r="C70" s="11">
        <v>288</v>
      </c>
      <c r="D70" s="10" t="s">
        <v>587</v>
      </c>
      <c r="E70" s="11">
        <v>914</v>
      </c>
      <c r="F70" s="11">
        <v>2020</v>
      </c>
      <c r="G70" s="12">
        <v>1685.298</v>
      </c>
      <c r="H70" s="12">
        <v>4169.4359999999997</v>
      </c>
      <c r="I70" s="12">
        <v>11537.742</v>
      </c>
      <c r="J70" s="12">
        <v>13455.152</v>
      </c>
      <c r="K70" s="12">
        <v>14674.592000000001</v>
      </c>
      <c r="L70" s="12">
        <v>17534.928</v>
      </c>
      <c r="M70" s="12">
        <v>1647.6859999999999</v>
      </c>
      <c r="N70" s="12">
        <v>2454.7159999999999</v>
      </c>
      <c r="O70" s="12">
        <v>3248.25</v>
      </c>
      <c r="P70" s="12">
        <v>1625.9179999999999</v>
      </c>
      <c r="Q70" s="12">
        <v>2419.4520000000002</v>
      </c>
      <c r="R70" s="12">
        <v>7368.3059999999996</v>
      </c>
      <c r="S70" s="12">
        <v>4617.47</v>
      </c>
      <c r="T70" s="12">
        <v>5328.5290000000005</v>
      </c>
      <c r="U70" s="12">
        <v>3081.4050000000002</v>
      </c>
      <c r="V70" s="12">
        <v>3810.44</v>
      </c>
      <c r="W70" s="12">
        <v>4521.4989999999998</v>
      </c>
      <c r="X70" s="12">
        <v>5215.72</v>
      </c>
      <c r="Y70" s="12">
        <v>3016.9059999999999</v>
      </c>
      <c r="Z70" s="12">
        <v>4422.1859999999997</v>
      </c>
      <c r="AA70" s="12">
        <v>4042.1320000000001</v>
      </c>
      <c r="AB70" s="12">
        <v>4668.2460000000001</v>
      </c>
      <c r="AC70" s="12">
        <v>5283.1319999999996</v>
      </c>
      <c r="AD70" s="12">
        <v>2039.777</v>
      </c>
      <c r="AE70" s="12">
        <v>3331.0729999999999</v>
      </c>
      <c r="AF70" s="12">
        <v>3957.1869999999999</v>
      </c>
      <c r="AG70" s="12">
        <v>4572.0730000000003</v>
      </c>
      <c r="AH70" s="12">
        <v>3262.9659999999999</v>
      </c>
      <c r="AI70" s="12">
        <v>3877.8519999999999</v>
      </c>
      <c r="AJ70" s="12">
        <v>4482.4059999999999</v>
      </c>
      <c r="AK70" s="12">
        <v>1917.41</v>
      </c>
      <c r="AL70" s="12">
        <v>3533.0590000000002</v>
      </c>
      <c r="AM70" s="12">
        <v>5997.1859999999997</v>
      </c>
      <c r="AN70" s="12">
        <v>15757.109</v>
      </c>
      <c r="AO70" s="12">
        <v>17892.088</v>
      </c>
      <c r="AP70" s="12">
        <v>18559.400000000001</v>
      </c>
      <c r="AQ70" s="12">
        <v>15422.55</v>
      </c>
      <c r="AR70" s="12">
        <v>15846.305</v>
      </c>
      <c r="AS70" s="12">
        <v>9759.9230000000007</v>
      </c>
      <c r="AT70" s="12">
        <v>12562.214</v>
      </c>
      <c r="AU70" s="12">
        <v>12985.968999999999</v>
      </c>
      <c r="AV70" s="12">
        <v>19535.203000000001</v>
      </c>
      <c r="AW70" s="12">
        <v>18882.686000000002</v>
      </c>
      <c r="AX70" s="12">
        <v>18243.906999999999</v>
      </c>
      <c r="AY70" s="12">
        <v>17617.793000000001</v>
      </c>
      <c r="AZ70" s="12">
        <v>16398.352999999999</v>
      </c>
      <c r="BA70" s="12">
        <v>15803.989</v>
      </c>
      <c r="BB70" s="12">
        <v>13538.017</v>
      </c>
      <c r="BC70" s="12">
        <v>3778.0940000000001</v>
      </c>
      <c r="BD70" s="12">
        <v>1643.115</v>
      </c>
      <c r="BE70" s="12">
        <v>975.803</v>
      </c>
      <c r="BF70" s="12">
        <v>552.048</v>
      </c>
      <c r="BG70" s="12">
        <v>253.70400000000001</v>
      </c>
      <c r="BH70" s="12">
        <v>95.257999999999996</v>
      </c>
      <c r="BI70" s="12">
        <v>25.617000000000001</v>
      </c>
      <c r="BJ70" s="12">
        <v>4.2050000000000001</v>
      </c>
      <c r="BK70" s="12">
        <v>31072.945</v>
      </c>
    </row>
    <row r="71" spans="1:63" s="25" customFormat="1" x14ac:dyDescent="0.2">
      <c r="A71" s="94" t="s">
        <v>22</v>
      </c>
      <c r="B71" s="11"/>
      <c r="C71" s="11">
        <v>324</v>
      </c>
      <c r="D71" s="10" t="s">
        <v>587</v>
      </c>
      <c r="E71" s="11">
        <v>914</v>
      </c>
      <c r="F71" s="11">
        <v>2020</v>
      </c>
      <c r="G71" s="12">
        <v>874.16200000000003</v>
      </c>
      <c r="H71" s="12">
        <v>2100.1109999999999</v>
      </c>
      <c r="I71" s="12">
        <v>5653.53</v>
      </c>
      <c r="J71" s="12">
        <v>6583.192</v>
      </c>
      <c r="K71" s="12">
        <v>7165.0780000000004</v>
      </c>
      <c r="L71" s="12">
        <v>8470.1029999999992</v>
      </c>
      <c r="M71" s="12">
        <v>806.82899999999995</v>
      </c>
      <c r="N71" s="12">
        <v>1196.0730000000001</v>
      </c>
      <c r="O71" s="12">
        <v>1576.7460000000001</v>
      </c>
      <c r="P71" s="12">
        <v>787.69399999999996</v>
      </c>
      <c r="Q71" s="12">
        <v>1168.367</v>
      </c>
      <c r="R71" s="12">
        <v>3553.4189999999999</v>
      </c>
      <c r="S71" s="12">
        <v>2216.4989999999998</v>
      </c>
      <c r="T71" s="12">
        <v>2560.8649999999998</v>
      </c>
      <c r="U71" s="12">
        <v>1476.269</v>
      </c>
      <c r="V71" s="12">
        <v>1827.2550000000001</v>
      </c>
      <c r="W71" s="12">
        <v>2171.6210000000001</v>
      </c>
      <c r="X71" s="12">
        <v>2509.3470000000002</v>
      </c>
      <c r="Y71" s="12">
        <v>1446.5820000000001</v>
      </c>
      <c r="Z71" s="12">
        <v>2128.674</v>
      </c>
      <c r="AA71" s="12">
        <v>1963.8789999999999</v>
      </c>
      <c r="AB71" s="12">
        <v>2266.5819999999999</v>
      </c>
      <c r="AC71" s="12">
        <v>2561.5680000000002</v>
      </c>
      <c r="AD71" s="12">
        <v>992.55399999999997</v>
      </c>
      <c r="AE71" s="12">
        <v>1619.5129999999999</v>
      </c>
      <c r="AF71" s="12">
        <v>1922.2159999999999</v>
      </c>
      <c r="AG71" s="12">
        <v>2217.2020000000002</v>
      </c>
      <c r="AH71" s="12">
        <v>1584.49</v>
      </c>
      <c r="AI71" s="12">
        <v>1879.4760000000001</v>
      </c>
      <c r="AJ71" s="12">
        <v>2166.3760000000002</v>
      </c>
      <c r="AK71" s="12">
        <v>929.66200000000003</v>
      </c>
      <c r="AL71" s="12">
        <v>1644.867</v>
      </c>
      <c r="AM71" s="12">
        <v>2816.5729999999999</v>
      </c>
      <c r="AN71" s="12">
        <v>6246.5919999999996</v>
      </c>
      <c r="AO71" s="12">
        <v>6861.116</v>
      </c>
      <c r="AP71" s="12">
        <v>7091.5429999999997</v>
      </c>
      <c r="AQ71" s="12">
        <v>5579.9949999999999</v>
      </c>
      <c r="AR71" s="12">
        <v>5757.7169999999996</v>
      </c>
      <c r="AS71" s="12">
        <v>3430.0189999999998</v>
      </c>
      <c r="AT71" s="12">
        <v>4274.97</v>
      </c>
      <c r="AU71" s="12">
        <v>4452.692</v>
      </c>
      <c r="AV71" s="12">
        <v>7479.2619999999997</v>
      </c>
      <c r="AW71" s="12">
        <v>7162.2920000000004</v>
      </c>
      <c r="AX71" s="12">
        <v>6852.3029999999999</v>
      </c>
      <c r="AY71" s="12">
        <v>6549.6</v>
      </c>
      <c r="AZ71" s="12">
        <v>5967.7139999999999</v>
      </c>
      <c r="BA71" s="12">
        <v>5688.9960000000001</v>
      </c>
      <c r="BB71" s="12">
        <v>4662.6890000000003</v>
      </c>
      <c r="BC71" s="12">
        <v>1232.67</v>
      </c>
      <c r="BD71" s="12">
        <v>618.14599999999996</v>
      </c>
      <c r="BE71" s="12">
        <v>387.71899999999999</v>
      </c>
      <c r="BF71" s="12">
        <v>209.99700000000001</v>
      </c>
      <c r="BG71" s="12">
        <v>104.161</v>
      </c>
      <c r="BH71" s="12">
        <v>38.747</v>
      </c>
      <c r="BI71" s="12">
        <v>9.5500000000000007</v>
      </c>
      <c r="BJ71" s="12">
        <v>1.3680000000000001</v>
      </c>
      <c r="BK71" s="12">
        <v>13132.791999999999</v>
      </c>
    </row>
    <row r="72" spans="1:63" s="25" customFormat="1" x14ac:dyDescent="0.2">
      <c r="A72" s="94" t="s">
        <v>154</v>
      </c>
      <c r="B72" s="11"/>
      <c r="C72" s="11">
        <v>624</v>
      </c>
      <c r="D72" s="10" t="s">
        <v>587</v>
      </c>
      <c r="E72" s="11">
        <v>914</v>
      </c>
      <c r="F72" s="11">
        <v>2020</v>
      </c>
      <c r="G72" s="12">
        <v>124.739</v>
      </c>
      <c r="H72" s="12">
        <v>305.11099999999999</v>
      </c>
      <c r="I72" s="12">
        <v>825.12699999999995</v>
      </c>
      <c r="J72" s="12">
        <v>953.19399999999996</v>
      </c>
      <c r="K72" s="12">
        <v>1032.3779999999999</v>
      </c>
      <c r="L72" s="12">
        <v>1213.3689999999999</v>
      </c>
      <c r="M72" s="12">
        <v>119.253</v>
      </c>
      <c r="N72" s="12">
        <v>177.22</v>
      </c>
      <c r="O72" s="12">
        <v>233.98500000000001</v>
      </c>
      <c r="P72" s="12">
        <v>117.06699999999999</v>
      </c>
      <c r="Q72" s="12">
        <v>173.83199999999999</v>
      </c>
      <c r="R72" s="12">
        <v>520.01599999999996</v>
      </c>
      <c r="S72" s="12">
        <v>328.67099999999999</v>
      </c>
      <c r="T72" s="12">
        <v>378.70499999999998</v>
      </c>
      <c r="U72" s="12">
        <v>219.27099999999999</v>
      </c>
      <c r="V72" s="12">
        <v>270.70400000000001</v>
      </c>
      <c r="W72" s="12">
        <v>320.738</v>
      </c>
      <c r="X72" s="12">
        <v>369.33300000000003</v>
      </c>
      <c r="Y72" s="12">
        <v>213.93899999999999</v>
      </c>
      <c r="Z72" s="12">
        <v>312.56799999999998</v>
      </c>
      <c r="AA72" s="12">
        <v>278.11799999999999</v>
      </c>
      <c r="AB72" s="12">
        <v>319.41199999999998</v>
      </c>
      <c r="AC72" s="12">
        <v>359.52699999999999</v>
      </c>
      <c r="AD72" s="12">
        <v>141.31100000000001</v>
      </c>
      <c r="AE72" s="12">
        <v>228.084</v>
      </c>
      <c r="AF72" s="12">
        <v>269.37799999999999</v>
      </c>
      <c r="AG72" s="12">
        <v>309.49299999999999</v>
      </c>
      <c r="AH72" s="12">
        <v>220.78299999999999</v>
      </c>
      <c r="AI72" s="12">
        <v>260.89800000000002</v>
      </c>
      <c r="AJ72" s="12">
        <v>299.96699999999998</v>
      </c>
      <c r="AK72" s="12">
        <v>128.06700000000001</v>
      </c>
      <c r="AL72" s="12">
        <v>225.631</v>
      </c>
      <c r="AM72" s="12">
        <v>388.24200000000002</v>
      </c>
      <c r="AN72" s="12">
        <v>960.71600000000001</v>
      </c>
      <c r="AO72" s="12">
        <v>1052.904</v>
      </c>
      <c r="AP72" s="12">
        <v>1086.079</v>
      </c>
      <c r="AQ72" s="12">
        <v>878.82799999999997</v>
      </c>
      <c r="AR72" s="12">
        <v>906.06899999999996</v>
      </c>
      <c r="AS72" s="12">
        <v>572.47400000000005</v>
      </c>
      <c r="AT72" s="12">
        <v>697.83699999999999</v>
      </c>
      <c r="AU72" s="12">
        <v>725.07799999999997</v>
      </c>
      <c r="AV72" s="12">
        <v>1142.8710000000001</v>
      </c>
      <c r="AW72" s="12">
        <v>1098.7470000000001</v>
      </c>
      <c r="AX72" s="12">
        <v>1056.098</v>
      </c>
      <c r="AY72" s="12">
        <v>1014.804</v>
      </c>
      <c r="AZ72" s="12">
        <v>935.62</v>
      </c>
      <c r="BA72" s="12">
        <v>897.58199999999999</v>
      </c>
      <c r="BB72" s="12">
        <v>754.62900000000002</v>
      </c>
      <c r="BC72" s="12">
        <v>182.155</v>
      </c>
      <c r="BD72" s="12">
        <v>89.966999999999999</v>
      </c>
      <c r="BE72" s="12">
        <v>56.792000000000002</v>
      </c>
      <c r="BF72" s="12">
        <v>29.550999999999998</v>
      </c>
      <c r="BG72" s="12">
        <v>13.942</v>
      </c>
      <c r="BH72" s="12">
        <v>4.9139999999999997</v>
      </c>
      <c r="BI72" s="12">
        <v>1.2130000000000001</v>
      </c>
      <c r="BJ72" s="12">
        <v>0.151</v>
      </c>
      <c r="BK72" s="12">
        <v>1967.998</v>
      </c>
    </row>
    <row r="73" spans="1:63" s="25" customFormat="1" x14ac:dyDescent="0.2">
      <c r="A73" s="94" t="s">
        <v>24</v>
      </c>
      <c r="B73" s="11"/>
      <c r="C73" s="11">
        <v>430</v>
      </c>
      <c r="D73" s="10" t="s">
        <v>587</v>
      </c>
      <c r="E73" s="11">
        <v>914</v>
      </c>
      <c r="F73" s="11">
        <v>2020</v>
      </c>
      <c r="G73" s="12">
        <v>305.05</v>
      </c>
      <c r="H73" s="12">
        <v>740.49300000000005</v>
      </c>
      <c r="I73" s="12">
        <v>2041.896</v>
      </c>
      <c r="J73" s="12">
        <v>2383.027</v>
      </c>
      <c r="K73" s="12">
        <v>2593.8409999999999</v>
      </c>
      <c r="L73" s="12">
        <v>3056.913</v>
      </c>
      <c r="M73" s="12">
        <v>287.58300000000003</v>
      </c>
      <c r="N73" s="12">
        <v>427.67099999999999</v>
      </c>
      <c r="O73" s="12">
        <v>565.47299999999996</v>
      </c>
      <c r="P73" s="12">
        <v>282.58999999999997</v>
      </c>
      <c r="Q73" s="12">
        <v>420.392</v>
      </c>
      <c r="R73" s="12">
        <v>1301.403</v>
      </c>
      <c r="S73" s="12">
        <v>807.572</v>
      </c>
      <c r="T73" s="12">
        <v>934.73099999999999</v>
      </c>
      <c r="U73" s="12">
        <v>538.23500000000001</v>
      </c>
      <c r="V73" s="12">
        <v>667.48400000000004</v>
      </c>
      <c r="W73" s="12">
        <v>794.64300000000003</v>
      </c>
      <c r="X73" s="12">
        <v>919.52</v>
      </c>
      <c r="Y73" s="12">
        <v>529.68200000000002</v>
      </c>
      <c r="Z73" s="12">
        <v>781.71799999999996</v>
      </c>
      <c r="AA73" s="12">
        <v>724.28300000000002</v>
      </c>
      <c r="AB73" s="12">
        <v>834.96199999999999</v>
      </c>
      <c r="AC73" s="12">
        <v>942.19899999999996</v>
      </c>
      <c r="AD73" s="12">
        <v>366.67200000000003</v>
      </c>
      <c r="AE73" s="12">
        <v>597.12400000000002</v>
      </c>
      <c r="AF73" s="12">
        <v>707.803</v>
      </c>
      <c r="AG73" s="12">
        <v>815.04</v>
      </c>
      <c r="AH73" s="12">
        <v>582.92600000000004</v>
      </c>
      <c r="AI73" s="12">
        <v>690.16300000000001</v>
      </c>
      <c r="AJ73" s="12">
        <v>793.74</v>
      </c>
      <c r="AK73" s="12">
        <v>341.13099999999997</v>
      </c>
      <c r="AL73" s="12">
        <v>588.73299999999995</v>
      </c>
      <c r="AM73" s="12">
        <v>1015.0170000000001</v>
      </c>
      <c r="AN73" s="12">
        <v>2466.8020000000001</v>
      </c>
      <c r="AO73" s="12">
        <v>2750.63</v>
      </c>
      <c r="AP73" s="12">
        <v>2847.942</v>
      </c>
      <c r="AQ73" s="12">
        <v>2295.9969999999998</v>
      </c>
      <c r="AR73" s="12">
        <v>2367.1550000000002</v>
      </c>
      <c r="AS73" s="12">
        <v>1451.7850000000001</v>
      </c>
      <c r="AT73" s="12">
        <v>1832.925</v>
      </c>
      <c r="AU73" s="12">
        <v>1904.0830000000001</v>
      </c>
      <c r="AV73" s="12">
        <v>3015.7809999999999</v>
      </c>
      <c r="AW73" s="12">
        <v>2899.123</v>
      </c>
      <c r="AX73" s="12">
        <v>2785.3290000000002</v>
      </c>
      <c r="AY73" s="12">
        <v>2674.65</v>
      </c>
      <c r="AZ73" s="12">
        <v>2463.8359999999998</v>
      </c>
      <c r="BA73" s="12">
        <v>2363.893</v>
      </c>
      <c r="BB73" s="12">
        <v>2000.7639999999999</v>
      </c>
      <c r="BC73" s="12">
        <v>548.97900000000004</v>
      </c>
      <c r="BD73" s="12">
        <v>265.15100000000001</v>
      </c>
      <c r="BE73" s="12">
        <v>167.839</v>
      </c>
      <c r="BF73" s="12">
        <v>96.680999999999997</v>
      </c>
      <c r="BG73" s="12">
        <v>51.673999999999999</v>
      </c>
      <c r="BH73" s="12">
        <v>20.225999999999999</v>
      </c>
      <c r="BI73" s="12">
        <v>5.2240000000000002</v>
      </c>
      <c r="BJ73" s="12">
        <v>0.70399999999999996</v>
      </c>
      <c r="BK73" s="12">
        <v>5057.6769999999997</v>
      </c>
    </row>
    <row r="74" spans="1:63" s="25" customFormat="1" x14ac:dyDescent="0.2">
      <c r="A74" s="94" t="s">
        <v>27</v>
      </c>
      <c r="B74" s="11"/>
      <c r="C74" s="11">
        <v>466</v>
      </c>
      <c r="D74" s="10" t="s">
        <v>587</v>
      </c>
      <c r="E74" s="11">
        <v>914</v>
      </c>
      <c r="F74" s="11">
        <v>2020</v>
      </c>
      <c r="G74" s="12">
        <v>1506.79</v>
      </c>
      <c r="H74" s="12">
        <v>3605.5140000000001</v>
      </c>
      <c r="I74" s="12">
        <v>9519.3709999999992</v>
      </c>
      <c r="J74" s="12">
        <v>10930.968000000001</v>
      </c>
      <c r="K74" s="12">
        <v>11769.781000000001</v>
      </c>
      <c r="L74" s="12">
        <v>13545.754000000001</v>
      </c>
      <c r="M74" s="12">
        <v>1379.403</v>
      </c>
      <c r="N74" s="12">
        <v>2042.2449999999999</v>
      </c>
      <c r="O74" s="12">
        <v>2688.5720000000001</v>
      </c>
      <c r="P74" s="12">
        <v>1343.175</v>
      </c>
      <c r="Q74" s="12">
        <v>1989.502</v>
      </c>
      <c r="R74" s="12">
        <v>5913.857</v>
      </c>
      <c r="S74" s="12">
        <v>3739.9749999999999</v>
      </c>
      <c r="T74" s="12">
        <v>4310.9979999999996</v>
      </c>
      <c r="U74" s="12">
        <v>2491.9630000000002</v>
      </c>
      <c r="V74" s="12">
        <v>3077.1329999999998</v>
      </c>
      <c r="W74" s="12">
        <v>3648.1559999999999</v>
      </c>
      <c r="X74" s="12">
        <v>4202.8850000000002</v>
      </c>
      <c r="Y74" s="12">
        <v>2430.806</v>
      </c>
      <c r="Z74" s="12">
        <v>3556.558</v>
      </c>
      <c r="AA74" s="12">
        <v>3136.0219999999999</v>
      </c>
      <c r="AB74" s="12">
        <v>3585.4789999999998</v>
      </c>
      <c r="AC74" s="12">
        <v>4014.674</v>
      </c>
      <c r="AD74" s="12">
        <v>1602.8589999999999</v>
      </c>
      <c r="AE74" s="12">
        <v>2564.9989999999998</v>
      </c>
      <c r="AF74" s="12">
        <v>3014.4560000000001</v>
      </c>
      <c r="AG74" s="12">
        <v>3443.6509999999998</v>
      </c>
      <c r="AH74" s="12">
        <v>2459.7269999999999</v>
      </c>
      <c r="AI74" s="12">
        <v>2888.922</v>
      </c>
      <c r="AJ74" s="12">
        <v>3298.54</v>
      </c>
      <c r="AK74" s="12">
        <v>1411.597</v>
      </c>
      <c r="AL74" s="12">
        <v>2291.1370000000002</v>
      </c>
      <c r="AM74" s="12">
        <v>4026.3829999999998</v>
      </c>
      <c r="AN74" s="12">
        <v>9100.6440000000002</v>
      </c>
      <c r="AO74" s="12">
        <v>9949.7630000000008</v>
      </c>
      <c r="AP74" s="12">
        <v>10229.821</v>
      </c>
      <c r="AQ74" s="12">
        <v>7979.4110000000001</v>
      </c>
      <c r="AR74" s="12">
        <v>8200.6440000000002</v>
      </c>
      <c r="AS74" s="12">
        <v>5074.2610000000004</v>
      </c>
      <c r="AT74" s="12">
        <v>6203.4380000000001</v>
      </c>
      <c r="AU74" s="12">
        <v>6424.6710000000003</v>
      </c>
      <c r="AV74" s="12">
        <v>10731.463</v>
      </c>
      <c r="AW74" s="12">
        <v>10239.754000000001</v>
      </c>
      <c r="AX74" s="12">
        <v>9769.3230000000003</v>
      </c>
      <c r="AY74" s="12">
        <v>9319.866</v>
      </c>
      <c r="AZ74" s="12">
        <v>8481.0529999999999</v>
      </c>
      <c r="BA74" s="12">
        <v>8090.8280000000004</v>
      </c>
      <c r="BB74" s="12">
        <v>6705.08</v>
      </c>
      <c r="BC74" s="12">
        <v>1630.819</v>
      </c>
      <c r="BD74" s="12">
        <v>781.7</v>
      </c>
      <c r="BE74" s="12">
        <v>501.642</v>
      </c>
      <c r="BF74" s="12">
        <v>280.40899999999999</v>
      </c>
      <c r="BG74" s="12">
        <v>139.17599999999999</v>
      </c>
      <c r="BH74" s="12">
        <v>49.326000000000001</v>
      </c>
      <c r="BI74" s="12">
        <v>12.65</v>
      </c>
      <c r="BJ74" s="12">
        <v>1.9359999999999999</v>
      </c>
      <c r="BK74" s="12">
        <v>20250.833999999999</v>
      </c>
    </row>
    <row r="75" spans="1:63" s="25" customFormat="1" x14ac:dyDescent="0.2">
      <c r="A75" s="94" t="s">
        <v>203</v>
      </c>
      <c r="B75" s="11"/>
      <c r="C75" s="11">
        <v>478</v>
      </c>
      <c r="D75" s="10" t="s">
        <v>587</v>
      </c>
      <c r="E75" s="11">
        <v>914</v>
      </c>
      <c r="F75" s="11">
        <v>2020</v>
      </c>
      <c r="G75" s="12">
        <v>283.113</v>
      </c>
      <c r="H75" s="12">
        <v>689.87400000000002</v>
      </c>
      <c r="I75" s="12">
        <v>1845.222</v>
      </c>
      <c r="J75" s="12">
        <v>2134.4899999999998</v>
      </c>
      <c r="K75" s="12">
        <v>2315.3829999999998</v>
      </c>
      <c r="L75" s="12">
        <v>2731.51</v>
      </c>
      <c r="M75" s="12">
        <v>268.541</v>
      </c>
      <c r="N75" s="12">
        <v>398.47800000000001</v>
      </c>
      <c r="O75" s="12">
        <v>525.32899999999995</v>
      </c>
      <c r="P75" s="12">
        <v>262.82100000000003</v>
      </c>
      <c r="Q75" s="12">
        <v>389.67200000000003</v>
      </c>
      <c r="R75" s="12">
        <v>1155.348</v>
      </c>
      <c r="S75" s="12">
        <v>731.73199999999997</v>
      </c>
      <c r="T75" s="12">
        <v>842.14700000000005</v>
      </c>
      <c r="U75" s="12">
        <v>488.017</v>
      </c>
      <c r="V75" s="12">
        <v>601.79499999999996</v>
      </c>
      <c r="W75" s="12">
        <v>712.21</v>
      </c>
      <c r="X75" s="12">
        <v>819.44100000000003</v>
      </c>
      <c r="Y75" s="12">
        <v>474.94400000000002</v>
      </c>
      <c r="Z75" s="12">
        <v>692.59</v>
      </c>
      <c r="AA75" s="12">
        <v>618.97900000000004</v>
      </c>
      <c r="AB75" s="12">
        <v>712.88400000000001</v>
      </c>
      <c r="AC75" s="12">
        <v>804.44500000000005</v>
      </c>
      <c r="AD75" s="12">
        <v>313.20100000000002</v>
      </c>
      <c r="AE75" s="12">
        <v>508.56400000000002</v>
      </c>
      <c r="AF75" s="12">
        <v>602.46900000000005</v>
      </c>
      <c r="AG75" s="12">
        <v>694.03</v>
      </c>
      <c r="AH75" s="12">
        <v>495.238</v>
      </c>
      <c r="AI75" s="12">
        <v>586.79899999999998</v>
      </c>
      <c r="AJ75" s="12">
        <v>676.13099999999997</v>
      </c>
      <c r="AK75" s="12">
        <v>289.26799999999997</v>
      </c>
      <c r="AL75" s="12">
        <v>517.61099999999999</v>
      </c>
      <c r="AM75" s="12">
        <v>886.28800000000001</v>
      </c>
      <c r="AN75" s="12">
        <v>2300.4740000000002</v>
      </c>
      <c r="AO75" s="12">
        <v>2567.6239999999998</v>
      </c>
      <c r="AP75" s="12">
        <v>2656.6750000000002</v>
      </c>
      <c r="AQ75" s="12">
        <v>2186.5140000000001</v>
      </c>
      <c r="AR75" s="12">
        <v>2248.5360000000001</v>
      </c>
      <c r="AS75" s="12">
        <v>1414.1859999999999</v>
      </c>
      <c r="AT75" s="12">
        <v>1770.3869999999999</v>
      </c>
      <c r="AU75" s="12">
        <v>1832.4090000000001</v>
      </c>
      <c r="AV75" s="12">
        <v>2804.4380000000001</v>
      </c>
      <c r="AW75" s="12">
        <v>2705.4569999999999</v>
      </c>
      <c r="AX75" s="12">
        <v>2609.0749999999998</v>
      </c>
      <c r="AY75" s="12">
        <v>2515.17</v>
      </c>
      <c r="AZ75" s="12">
        <v>2334.277</v>
      </c>
      <c r="BA75" s="12">
        <v>2247.0880000000002</v>
      </c>
      <c r="BB75" s="12">
        <v>1918.15</v>
      </c>
      <c r="BC75" s="12">
        <v>503.964</v>
      </c>
      <c r="BD75" s="12">
        <v>236.81399999999999</v>
      </c>
      <c r="BE75" s="12">
        <v>147.76300000000001</v>
      </c>
      <c r="BF75" s="12">
        <v>85.741</v>
      </c>
      <c r="BG75" s="12">
        <v>44.055</v>
      </c>
      <c r="BH75" s="12">
        <v>18.555</v>
      </c>
      <c r="BI75" s="12">
        <v>5.8</v>
      </c>
      <c r="BJ75" s="12">
        <v>1.1839999999999999</v>
      </c>
      <c r="BK75" s="12">
        <v>4649.66</v>
      </c>
    </row>
    <row r="76" spans="1:63" s="25" customFormat="1" x14ac:dyDescent="0.2">
      <c r="A76" s="94" t="s">
        <v>29</v>
      </c>
      <c r="B76" s="11"/>
      <c r="C76" s="11">
        <v>562</v>
      </c>
      <c r="D76" s="10" t="s">
        <v>587</v>
      </c>
      <c r="E76" s="11">
        <v>914</v>
      </c>
      <c r="F76" s="11">
        <v>2020</v>
      </c>
      <c r="G76" s="12">
        <v>2021.797</v>
      </c>
      <c r="H76" s="12">
        <v>4787.4740000000002</v>
      </c>
      <c r="I76" s="12">
        <v>12023.915999999999</v>
      </c>
      <c r="J76" s="12">
        <v>13675.675999999999</v>
      </c>
      <c r="K76" s="12">
        <v>14659.151</v>
      </c>
      <c r="L76" s="12">
        <v>16746.012999999999</v>
      </c>
      <c r="M76" s="12">
        <v>1809.386</v>
      </c>
      <c r="N76" s="12">
        <v>2664.7069999999999</v>
      </c>
      <c r="O76" s="12">
        <v>3488.4940000000001</v>
      </c>
      <c r="P76" s="12">
        <v>1743.1959999999999</v>
      </c>
      <c r="Q76" s="12">
        <v>2566.9830000000002</v>
      </c>
      <c r="R76" s="12">
        <v>7236.442</v>
      </c>
      <c r="S76" s="12">
        <v>4677.2579999999998</v>
      </c>
      <c r="T76" s="12">
        <v>5356.8379999999997</v>
      </c>
      <c r="U76" s="12">
        <v>3115.2310000000002</v>
      </c>
      <c r="V76" s="12">
        <v>3821.9369999999999</v>
      </c>
      <c r="W76" s="12">
        <v>4501.5169999999998</v>
      </c>
      <c r="X76" s="12">
        <v>5154.4009999999998</v>
      </c>
      <c r="Y76" s="12">
        <v>2998.15</v>
      </c>
      <c r="Z76" s="12">
        <v>4330.6139999999996</v>
      </c>
      <c r="AA76" s="12">
        <v>3684.5459999999998</v>
      </c>
      <c r="AB76" s="12">
        <v>4210.9440000000004</v>
      </c>
      <c r="AC76" s="12">
        <v>4714.0129999999999</v>
      </c>
      <c r="AD76" s="12">
        <v>1879.604</v>
      </c>
      <c r="AE76" s="12">
        <v>3004.9659999999999</v>
      </c>
      <c r="AF76" s="12">
        <v>3531.364</v>
      </c>
      <c r="AG76" s="12">
        <v>4034.433</v>
      </c>
      <c r="AH76" s="12">
        <v>2878.48</v>
      </c>
      <c r="AI76" s="12">
        <v>3381.549</v>
      </c>
      <c r="AJ76" s="12">
        <v>3861.9549999999999</v>
      </c>
      <c r="AK76" s="12">
        <v>1651.76</v>
      </c>
      <c r="AL76" s="12">
        <v>2692.431</v>
      </c>
      <c r="AM76" s="12">
        <v>4722.0969999999998</v>
      </c>
      <c r="AN76" s="12">
        <v>10140.300999999999</v>
      </c>
      <c r="AO76" s="12">
        <v>11187.151</v>
      </c>
      <c r="AP76" s="12">
        <v>11554.295</v>
      </c>
      <c r="AQ76" s="12">
        <v>8919.06</v>
      </c>
      <c r="AR76" s="12">
        <v>9196.6650000000009</v>
      </c>
      <c r="AS76" s="12">
        <v>5418.2039999999997</v>
      </c>
      <c r="AT76" s="12">
        <v>6832.1980000000003</v>
      </c>
      <c r="AU76" s="12">
        <v>7109.8029999999999</v>
      </c>
      <c r="AV76" s="12">
        <v>12182.72</v>
      </c>
      <c r="AW76" s="12">
        <v>11607.732</v>
      </c>
      <c r="AX76" s="12">
        <v>11057.358</v>
      </c>
      <c r="AY76" s="12">
        <v>10530.96</v>
      </c>
      <c r="AZ76" s="12">
        <v>9547.4850000000006</v>
      </c>
      <c r="BA76" s="12">
        <v>9089.0630000000001</v>
      </c>
      <c r="BB76" s="12">
        <v>7460.6229999999996</v>
      </c>
      <c r="BC76" s="12">
        <v>2042.4190000000001</v>
      </c>
      <c r="BD76" s="12">
        <v>995.56899999999996</v>
      </c>
      <c r="BE76" s="12">
        <v>628.42499999999995</v>
      </c>
      <c r="BF76" s="12">
        <v>350.82</v>
      </c>
      <c r="BG76" s="12">
        <v>161.166</v>
      </c>
      <c r="BH76" s="12">
        <v>54.860999999999997</v>
      </c>
      <c r="BI76" s="12">
        <v>12.933</v>
      </c>
      <c r="BJ76" s="12">
        <v>1.7889999999999999</v>
      </c>
      <c r="BK76" s="12">
        <v>24206.635999999999</v>
      </c>
    </row>
    <row r="77" spans="1:63" s="25" customFormat="1" x14ac:dyDescent="0.2">
      <c r="A77" s="94" t="s">
        <v>229</v>
      </c>
      <c r="B77" s="11"/>
      <c r="C77" s="11">
        <v>566</v>
      </c>
      <c r="D77" s="10" t="s">
        <v>587</v>
      </c>
      <c r="E77" s="11">
        <v>914</v>
      </c>
      <c r="F77" s="11">
        <v>2020</v>
      </c>
      <c r="G77" s="12">
        <v>14038.498</v>
      </c>
      <c r="H77" s="12">
        <v>33938.794999999998</v>
      </c>
      <c r="I77" s="12">
        <v>89645.183999999994</v>
      </c>
      <c r="J77" s="12">
        <v>103265.276</v>
      </c>
      <c r="K77" s="12">
        <v>111555.63099999999</v>
      </c>
      <c r="L77" s="12">
        <v>129624.205</v>
      </c>
      <c r="M77" s="12">
        <v>13109.097</v>
      </c>
      <c r="N77" s="12">
        <v>19421.717000000001</v>
      </c>
      <c r="O77" s="12">
        <v>25570.424999999999</v>
      </c>
      <c r="P77" s="12">
        <v>12787.316000000001</v>
      </c>
      <c r="Q77" s="12">
        <v>18936.024000000001</v>
      </c>
      <c r="R77" s="12">
        <v>55706.389000000003</v>
      </c>
      <c r="S77" s="12">
        <v>35398.194000000003</v>
      </c>
      <c r="T77" s="12">
        <v>40715.118999999999</v>
      </c>
      <c r="U77" s="12">
        <v>23601.026000000002</v>
      </c>
      <c r="V77" s="12">
        <v>29085.574000000001</v>
      </c>
      <c r="W77" s="12">
        <v>34402.499000000003</v>
      </c>
      <c r="X77" s="12">
        <v>39555.730000000003</v>
      </c>
      <c r="Y77" s="12">
        <v>22936.866000000002</v>
      </c>
      <c r="Z77" s="12">
        <v>33407.021999999997</v>
      </c>
      <c r="AA77" s="12">
        <v>29539.866000000002</v>
      </c>
      <c r="AB77" s="12">
        <v>33928.286999999997</v>
      </c>
      <c r="AC77" s="12">
        <v>38155.652999999998</v>
      </c>
      <c r="AD77" s="12">
        <v>14991.27</v>
      </c>
      <c r="AE77" s="12">
        <v>24222.940999999999</v>
      </c>
      <c r="AF77" s="12">
        <v>28611.362000000001</v>
      </c>
      <c r="AG77" s="12">
        <v>32838.728000000003</v>
      </c>
      <c r="AH77" s="12">
        <v>23458.131000000001</v>
      </c>
      <c r="AI77" s="12">
        <v>27685.496999999999</v>
      </c>
      <c r="AJ77" s="12">
        <v>31748.486000000001</v>
      </c>
      <c r="AK77" s="12">
        <v>13620.092000000001</v>
      </c>
      <c r="AL77" s="12">
        <v>23011.737000000001</v>
      </c>
      <c r="AM77" s="12">
        <v>39979.021000000001</v>
      </c>
      <c r="AN77" s="12">
        <v>96493.376999999993</v>
      </c>
      <c r="AO77" s="12">
        <v>107193.548</v>
      </c>
      <c r="AP77" s="12">
        <v>110850.171</v>
      </c>
      <c r="AQ77" s="12">
        <v>88939.724000000002</v>
      </c>
      <c r="AR77" s="12">
        <v>91541.626999999993</v>
      </c>
      <c r="AS77" s="12">
        <v>56514.356</v>
      </c>
      <c r="AT77" s="12">
        <v>70871.149999999994</v>
      </c>
      <c r="AU77" s="12">
        <v>73473.053</v>
      </c>
      <c r="AV77" s="12">
        <v>116494.40300000001</v>
      </c>
      <c r="AW77" s="12">
        <v>111804.213</v>
      </c>
      <c r="AX77" s="12">
        <v>107262.732</v>
      </c>
      <c r="AY77" s="12">
        <v>102874.311</v>
      </c>
      <c r="AZ77" s="12">
        <v>94583.956000000006</v>
      </c>
      <c r="BA77" s="12">
        <v>90680.324999999997</v>
      </c>
      <c r="BB77" s="12">
        <v>76515.381999999998</v>
      </c>
      <c r="BC77" s="12">
        <v>20001.026000000002</v>
      </c>
      <c r="BD77" s="12">
        <v>9300.8549999999996</v>
      </c>
      <c r="BE77" s="12">
        <v>5644.232</v>
      </c>
      <c r="BF77" s="12">
        <v>3042.3290000000002</v>
      </c>
      <c r="BG77" s="12">
        <v>1325.4169999999999</v>
      </c>
      <c r="BH77" s="12">
        <v>418.62599999999998</v>
      </c>
      <c r="BI77" s="12">
        <v>85.278000000000006</v>
      </c>
      <c r="BJ77" s="12">
        <v>9.84</v>
      </c>
      <c r="BK77" s="12">
        <v>206139.587</v>
      </c>
    </row>
    <row r="78" spans="1:63" s="25" customFormat="1" x14ac:dyDescent="0.2">
      <c r="A78" s="94" t="s">
        <v>254</v>
      </c>
      <c r="B78" s="11"/>
      <c r="C78" s="11">
        <v>686</v>
      </c>
      <c r="D78" s="10" t="s">
        <v>587</v>
      </c>
      <c r="E78" s="11">
        <v>914</v>
      </c>
      <c r="F78" s="11">
        <v>2020</v>
      </c>
      <c r="G78" s="12">
        <v>1057.8710000000001</v>
      </c>
      <c r="H78" s="12">
        <v>2615.3409999999999</v>
      </c>
      <c r="I78" s="12">
        <v>7131.5</v>
      </c>
      <c r="J78" s="12">
        <v>8224.8189999999995</v>
      </c>
      <c r="K78" s="12">
        <v>8896.2829999999994</v>
      </c>
      <c r="L78" s="12">
        <v>10415.325000000001</v>
      </c>
      <c r="M78" s="12">
        <v>1032.605</v>
      </c>
      <c r="N78" s="12">
        <v>1537.251</v>
      </c>
      <c r="O78" s="12">
        <v>2032.3440000000001</v>
      </c>
      <c r="P78" s="12">
        <v>1017.551</v>
      </c>
      <c r="Q78" s="12">
        <v>1512.644</v>
      </c>
      <c r="R78" s="12">
        <v>4516.1589999999997</v>
      </c>
      <c r="S78" s="12">
        <v>2864.4989999999998</v>
      </c>
      <c r="T78" s="12">
        <v>3298.2289999999998</v>
      </c>
      <c r="U78" s="12">
        <v>1912.5940000000001</v>
      </c>
      <c r="V78" s="12">
        <v>2359.8530000000001</v>
      </c>
      <c r="W78" s="12">
        <v>2793.5830000000001</v>
      </c>
      <c r="X78" s="12">
        <v>3213.4920000000002</v>
      </c>
      <c r="Y78" s="12">
        <v>1864.76</v>
      </c>
      <c r="Z78" s="12">
        <v>2718.3989999999999</v>
      </c>
      <c r="AA78" s="12">
        <v>2393.7620000000002</v>
      </c>
      <c r="AB78" s="12">
        <v>2744.9789999999998</v>
      </c>
      <c r="AC78" s="12">
        <v>3085.4090000000001</v>
      </c>
      <c r="AD78" s="12">
        <v>1217.93</v>
      </c>
      <c r="AE78" s="12">
        <v>1960.0319999999999</v>
      </c>
      <c r="AF78" s="12">
        <v>2311.2489999999998</v>
      </c>
      <c r="AG78" s="12">
        <v>2651.6790000000001</v>
      </c>
      <c r="AH78" s="12">
        <v>1891.34</v>
      </c>
      <c r="AI78" s="12">
        <v>2231.77</v>
      </c>
      <c r="AJ78" s="12">
        <v>2562.8040000000001</v>
      </c>
      <c r="AK78" s="12">
        <v>1093.319</v>
      </c>
      <c r="AL78" s="12">
        <v>1904.635</v>
      </c>
      <c r="AM78" s="12">
        <v>3283.8249999999998</v>
      </c>
      <c r="AN78" s="12">
        <v>7971.4369999999999</v>
      </c>
      <c r="AO78" s="12">
        <v>8806.1370000000006</v>
      </c>
      <c r="AP78" s="12">
        <v>9092.0030000000006</v>
      </c>
      <c r="AQ78" s="12">
        <v>7327.22</v>
      </c>
      <c r="AR78" s="12">
        <v>7547.1180000000004</v>
      </c>
      <c r="AS78" s="12">
        <v>4687.6120000000001</v>
      </c>
      <c r="AT78" s="12">
        <v>5808.1779999999999</v>
      </c>
      <c r="AU78" s="12">
        <v>6028.076</v>
      </c>
      <c r="AV78" s="12">
        <v>9612.43</v>
      </c>
      <c r="AW78" s="12">
        <v>9234.3289999999997</v>
      </c>
      <c r="AX78" s="12">
        <v>8870.3279999999995</v>
      </c>
      <c r="AY78" s="12">
        <v>8519.1110000000008</v>
      </c>
      <c r="AZ78" s="12">
        <v>7847.6469999999999</v>
      </c>
      <c r="BA78" s="12">
        <v>7525.9260000000004</v>
      </c>
      <c r="BB78" s="12">
        <v>6328.6049999999996</v>
      </c>
      <c r="BC78" s="12">
        <v>1640.9929999999999</v>
      </c>
      <c r="BD78" s="12">
        <v>806.29300000000001</v>
      </c>
      <c r="BE78" s="12">
        <v>520.42700000000002</v>
      </c>
      <c r="BF78" s="12">
        <v>300.529</v>
      </c>
      <c r="BG78" s="12">
        <v>154.90600000000001</v>
      </c>
      <c r="BH78" s="12">
        <v>61.347000000000001</v>
      </c>
      <c r="BI78" s="12">
        <v>16.234999999999999</v>
      </c>
      <c r="BJ78" s="12">
        <v>2.4710000000000001</v>
      </c>
      <c r="BK78" s="12">
        <v>16743.93</v>
      </c>
    </row>
    <row r="79" spans="1:63" s="25" customFormat="1" x14ac:dyDescent="0.2">
      <c r="A79" s="94" t="s">
        <v>258</v>
      </c>
      <c r="B79" s="11"/>
      <c r="C79" s="11">
        <v>694</v>
      </c>
      <c r="D79" s="10" t="s">
        <v>587</v>
      </c>
      <c r="E79" s="11">
        <v>914</v>
      </c>
      <c r="F79" s="11">
        <v>2020</v>
      </c>
      <c r="G79" s="12">
        <v>477.94200000000001</v>
      </c>
      <c r="H79" s="12">
        <v>1158.6510000000001</v>
      </c>
      <c r="I79" s="12">
        <v>3218.2040000000002</v>
      </c>
      <c r="J79" s="12">
        <v>3758.0680000000002</v>
      </c>
      <c r="K79" s="12">
        <v>4093.0810000000001</v>
      </c>
      <c r="L79" s="12">
        <v>4847.1019999999999</v>
      </c>
      <c r="M79" s="12">
        <v>449.58300000000003</v>
      </c>
      <c r="N79" s="12">
        <v>668.96500000000003</v>
      </c>
      <c r="O79" s="12">
        <v>885.2</v>
      </c>
      <c r="P79" s="12">
        <v>442.23200000000003</v>
      </c>
      <c r="Q79" s="12">
        <v>658.46699999999998</v>
      </c>
      <c r="R79" s="12">
        <v>2059.5529999999999</v>
      </c>
      <c r="S79" s="12">
        <v>1272.3589999999999</v>
      </c>
      <c r="T79" s="12">
        <v>1474.9960000000001</v>
      </c>
      <c r="U79" s="12">
        <v>847.85199999999998</v>
      </c>
      <c r="V79" s="12">
        <v>1052.9770000000001</v>
      </c>
      <c r="W79" s="12">
        <v>1255.614</v>
      </c>
      <c r="X79" s="12">
        <v>1455.046</v>
      </c>
      <c r="Y79" s="12">
        <v>836.74199999999996</v>
      </c>
      <c r="Z79" s="12">
        <v>1238.8109999999999</v>
      </c>
      <c r="AA79" s="12">
        <v>1152.1659999999999</v>
      </c>
      <c r="AB79" s="12">
        <v>1327.058</v>
      </c>
      <c r="AC79" s="12">
        <v>1496.9960000000001</v>
      </c>
      <c r="AD79" s="12">
        <v>584.55700000000002</v>
      </c>
      <c r="AE79" s="12">
        <v>949.529</v>
      </c>
      <c r="AF79" s="12">
        <v>1124.421</v>
      </c>
      <c r="AG79" s="12">
        <v>1294.3589999999999</v>
      </c>
      <c r="AH79" s="12">
        <v>924.98900000000003</v>
      </c>
      <c r="AI79" s="12">
        <v>1094.9269999999999</v>
      </c>
      <c r="AJ79" s="12">
        <v>1260.002</v>
      </c>
      <c r="AK79" s="12">
        <v>539.86400000000003</v>
      </c>
      <c r="AL79" s="12">
        <v>946.88099999999997</v>
      </c>
      <c r="AM79" s="12">
        <v>1628.8979999999999</v>
      </c>
      <c r="AN79" s="12">
        <v>3970.335</v>
      </c>
      <c r="AO79" s="12">
        <v>4389.4679999999998</v>
      </c>
      <c r="AP79" s="12">
        <v>4525.2669999999998</v>
      </c>
      <c r="AQ79" s="12">
        <v>3650.39</v>
      </c>
      <c r="AR79" s="12">
        <v>3748.616</v>
      </c>
      <c r="AS79" s="12">
        <v>2341.4369999999999</v>
      </c>
      <c r="AT79" s="12">
        <v>2896.3690000000001</v>
      </c>
      <c r="AU79" s="12">
        <v>2994.5949999999998</v>
      </c>
      <c r="AV79" s="12">
        <v>4758.7809999999999</v>
      </c>
      <c r="AW79" s="12">
        <v>4573.7650000000003</v>
      </c>
      <c r="AX79" s="12">
        <v>4393.8090000000002</v>
      </c>
      <c r="AY79" s="12">
        <v>4218.9170000000004</v>
      </c>
      <c r="AZ79" s="12">
        <v>3883.904</v>
      </c>
      <c r="BA79" s="12">
        <v>3723.761</v>
      </c>
      <c r="BB79" s="12">
        <v>3129.8829999999998</v>
      </c>
      <c r="BC79" s="12">
        <v>788.44600000000003</v>
      </c>
      <c r="BD79" s="12">
        <v>369.31299999999999</v>
      </c>
      <c r="BE79" s="12">
        <v>233.51400000000001</v>
      </c>
      <c r="BF79" s="12">
        <v>135.28800000000001</v>
      </c>
      <c r="BG79" s="12">
        <v>66.948999999999998</v>
      </c>
      <c r="BH79" s="12">
        <v>26.478999999999999</v>
      </c>
      <c r="BI79" s="12">
        <v>7.9050000000000002</v>
      </c>
      <c r="BJ79" s="12">
        <v>1.641</v>
      </c>
      <c r="BK79" s="12">
        <v>7976.9849999999997</v>
      </c>
    </row>
    <row r="80" spans="1:63" s="25" customFormat="1" x14ac:dyDescent="0.2">
      <c r="A80" s="94" t="s">
        <v>286</v>
      </c>
      <c r="B80" s="11"/>
      <c r="C80" s="11">
        <v>768</v>
      </c>
      <c r="D80" s="10" t="s">
        <v>587</v>
      </c>
      <c r="E80" s="11">
        <v>914</v>
      </c>
      <c r="F80" s="11">
        <v>2020</v>
      </c>
      <c r="G80" s="12">
        <v>501.952</v>
      </c>
      <c r="H80" s="12">
        <v>1220.06</v>
      </c>
      <c r="I80" s="12">
        <v>3364.172</v>
      </c>
      <c r="J80" s="12">
        <v>3916.5390000000002</v>
      </c>
      <c r="K80" s="12">
        <v>4255.1769999999997</v>
      </c>
      <c r="L80" s="12">
        <v>4998.91</v>
      </c>
      <c r="M80" s="12">
        <v>474.452</v>
      </c>
      <c r="N80" s="12">
        <v>705.76400000000001</v>
      </c>
      <c r="O80" s="12">
        <v>933.36900000000003</v>
      </c>
      <c r="P80" s="12">
        <v>466.49099999999999</v>
      </c>
      <c r="Q80" s="12">
        <v>694.096</v>
      </c>
      <c r="R80" s="12">
        <v>2144.1120000000001</v>
      </c>
      <c r="S80" s="12">
        <v>1333.3040000000001</v>
      </c>
      <c r="T80" s="12">
        <v>1542.9110000000001</v>
      </c>
      <c r="U80" s="12">
        <v>888.80899999999997</v>
      </c>
      <c r="V80" s="12">
        <v>1101.992</v>
      </c>
      <c r="W80" s="12">
        <v>1311.5989999999999</v>
      </c>
      <c r="X80" s="12">
        <v>1517.097</v>
      </c>
      <c r="Y80" s="12">
        <v>874.38699999999994</v>
      </c>
      <c r="Z80" s="12">
        <v>1289.492</v>
      </c>
      <c r="AA80" s="12">
        <v>1184.6880000000001</v>
      </c>
      <c r="AB80" s="12">
        <v>1363.175</v>
      </c>
      <c r="AC80" s="12">
        <v>1535.604</v>
      </c>
      <c r="AD80" s="12">
        <v>601.20100000000002</v>
      </c>
      <c r="AE80" s="12">
        <v>975.08100000000002</v>
      </c>
      <c r="AF80" s="12">
        <v>1153.568</v>
      </c>
      <c r="AG80" s="12">
        <v>1325.9970000000001</v>
      </c>
      <c r="AH80" s="12">
        <v>948.07</v>
      </c>
      <c r="AI80" s="12">
        <v>1120.499</v>
      </c>
      <c r="AJ80" s="12">
        <v>1286.7080000000001</v>
      </c>
      <c r="AK80" s="12">
        <v>552.36699999999996</v>
      </c>
      <c r="AL80" s="12">
        <v>943.96699999999998</v>
      </c>
      <c r="AM80" s="12">
        <v>1634.7380000000001</v>
      </c>
      <c r="AN80" s="12">
        <v>4075.34</v>
      </c>
      <c r="AO80" s="12">
        <v>4526.0540000000001</v>
      </c>
      <c r="AP80" s="12">
        <v>4674.0659999999998</v>
      </c>
      <c r="AQ80" s="12">
        <v>3783.0610000000001</v>
      </c>
      <c r="AR80" s="12">
        <v>3890.9859999999999</v>
      </c>
      <c r="AS80" s="12">
        <v>2440.6019999999999</v>
      </c>
      <c r="AT80" s="12">
        <v>3039.328</v>
      </c>
      <c r="AU80" s="12">
        <v>3147.2530000000002</v>
      </c>
      <c r="AV80" s="12">
        <v>4914.5649999999996</v>
      </c>
      <c r="AW80" s="12">
        <v>4724.8999999999996</v>
      </c>
      <c r="AX80" s="12">
        <v>4540.6850000000004</v>
      </c>
      <c r="AY80" s="12">
        <v>4362.1980000000003</v>
      </c>
      <c r="AZ80" s="12">
        <v>4023.56</v>
      </c>
      <c r="BA80" s="12">
        <v>3863.5010000000002</v>
      </c>
      <c r="BB80" s="12">
        <v>3279.8270000000002</v>
      </c>
      <c r="BC80" s="12">
        <v>839.22500000000002</v>
      </c>
      <c r="BD80" s="12">
        <v>388.51100000000002</v>
      </c>
      <c r="BE80" s="12">
        <v>240.499</v>
      </c>
      <c r="BF80" s="12">
        <v>132.57400000000001</v>
      </c>
      <c r="BG80" s="12">
        <v>60.802999999999997</v>
      </c>
      <c r="BH80" s="12">
        <v>21.081</v>
      </c>
      <c r="BI80" s="12">
        <v>4.9020000000000001</v>
      </c>
      <c r="BJ80" s="12">
        <v>0.66100000000000003</v>
      </c>
      <c r="BK80" s="12">
        <v>8278.7369999999992</v>
      </c>
    </row>
    <row r="81" spans="1:63" s="25" customFormat="1" x14ac:dyDescent="0.2">
      <c r="A81" s="95" t="s">
        <v>597</v>
      </c>
      <c r="B81" s="17"/>
      <c r="C81" s="17">
        <v>1833</v>
      </c>
      <c r="D81" s="16" t="s">
        <v>584</v>
      </c>
      <c r="E81" s="17">
        <v>1828</v>
      </c>
      <c r="F81" s="17">
        <v>2020</v>
      </c>
      <c r="G81" s="18">
        <v>21970.932000000001</v>
      </c>
      <c r="H81" s="18">
        <v>56062.023999999998</v>
      </c>
      <c r="I81" s="18">
        <v>159084.90900000001</v>
      </c>
      <c r="J81" s="18">
        <v>185596.64799999999</v>
      </c>
      <c r="K81" s="18">
        <v>202757.28400000001</v>
      </c>
      <c r="L81" s="18">
        <v>245512.31599999999</v>
      </c>
      <c r="M81" s="18">
        <v>22782.595000000001</v>
      </c>
      <c r="N81" s="18">
        <v>34097.680999999997</v>
      </c>
      <c r="O81" s="18">
        <v>45274.381999999998</v>
      </c>
      <c r="P81" s="18">
        <v>22705.636999999999</v>
      </c>
      <c r="Q81" s="18">
        <v>33882.338000000003</v>
      </c>
      <c r="R81" s="18">
        <v>103022.88499999999</v>
      </c>
      <c r="S81" s="18">
        <v>64935.45</v>
      </c>
      <c r="T81" s="18">
        <v>74831.414000000004</v>
      </c>
      <c r="U81" s="18">
        <v>43413.222000000002</v>
      </c>
      <c r="V81" s="18">
        <v>53620.364000000001</v>
      </c>
      <c r="W81" s="18">
        <v>63516.328000000001</v>
      </c>
      <c r="X81" s="18">
        <v>73128.634000000005</v>
      </c>
      <c r="Y81" s="18">
        <v>42443.663</v>
      </c>
      <c r="Z81" s="18">
        <v>61951.932999999997</v>
      </c>
      <c r="AA81" s="18">
        <v>55917.294000000002</v>
      </c>
      <c r="AB81" s="18">
        <v>64599.173999999999</v>
      </c>
      <c r="AC81" s="18">
        <v>73198.631999999998</v>
      </c>
      <c r="AD81" s="18">
        <v>28191.471000000001</v>
      </c>
      <c r="AE81" s="18">
        <v>46021.33</v>
      </c>
      <c r="AF81" s="18">
        <v>54703.21</v>
      </c>
      <c r="AG81" s="18">
        <v>63302.667999999998</v>
      </c>
      <c r="AH81" s="18">
        <v>45090.904000000002</v>
      </c>
      <c r="AI81" s="18">
        <v>53690.362000000001</v>
      </c>
      <c r="AJ81" s="18">
        <v>62251.54</v>
      </c>
      <c r="AK81" s="18">
        <v>26511.739000000001</v>
      </c>
      <c r="AL81" s="18">
        <v>51291.767999999996</v>
      </c>
      <c r="AM81" s="18">
        <v>86427.407000000007</v>
      </c>
      <c r="AN81" s="18">
        <v>276257.989</v>
      </c>
      <c r="AO81" s="18">
        <v>320361.88799999998</v>
      </c>
      <c r="AP81" s="18">
        <v>336218.52</v>
      </c>
      <c r="AQ81" s="18">
        <v>292546.14500000002</v>
      </c>
      <c r="AR81" s="18">
        <v>304585.674</v>
      </c>
      <c r="AS81" s="18">
        <v>189830.58199999999</v>
      </c>
      <c r="AT81" s="18">
        <v>249791.11300000001</v>
      </c>
      <c r="AU81" s="18">
        <v>261830.64199999999</v>
      </c>
      <c r="AV81" s="18">
        <v>366784.37300000002</v>
      </c>
      <c r="AW81" s="18">
        <v>357777.15299999999</v>
      </c>
      <c r="AX81" s="18">
        <v>348954.51400000002</v>
      </c>
      <c r="AY81" s="18">
        <v>340272.63400000002</v>
      </c>
      <c r="AZ81" s="18">
        <v>323111.99800000002</v>
      </c>
      <c r="BA81" s="18">
        <v>314579.52500000002</v>
      </c>
      <c r="BB81" s="18">
        <v>280356.96600000001</v>
      </c>
      <c r="BC81" s="18">
        <v>90526.384000000005</v>
      </c>
      <c r="BD81" s="18">
        <v>46422.485000000001</v>
      </c>
      <c r="BE81" s="18">
        <v>30565.852999999999</v>
      </c>
      <c r="BF81" s="18">
        <v>18526.324000000001</v>
      </c>
      <c r="BG81" s="18">
        <v>10467.347</v>
      </c>
      <c r="BH81" s="18">
        <v>5247.74</v>
      </c>
      <c r="BI81" s="18">
        <v>2001.03</v>
      </c>
      <c r="BJ81" s="18">
        <v>507.10899999999998</v>
      </c>
      <c r="BK81" s="18">
        <v>525869.28200000001</v>
      </c>
    </row>
    <row r="82" spans="1:63" s="25" customFormat="1" x14ac:dyDescent="0.2">
      <c r="A82" s="96" t="s">
        <v>598</v>
      </c>
      <c r="B82" s="20"/>
      <c r="C82" s="20">
        <v>912</v>
      </c>
      <c r="D82" s="19" t="s">
        <v>586</v>
      </c>
      <c r="E82" s="20">
        <v>1833</v>
      </c>
      <c r="F82" s="20">
        <v>2020</v>
      </c>
      <c r="G82" s="21">
        <v>11359.286</v>
      </c>
      <c r="H82" s="21">
        <v>29087.468000000001</v>
      </c>
      <c r="I82" s="21">
        <v>80486.14</v>
      </c>
      <c r="J82" s="21">
        <v>93148.562000000005</v>
      </c>
      <c r="K82" s="21">
        <v>101265.307</v>
      </c>
      <c r="L82" s="21">
        <v>121129.10400000001</v>
      </c>
      <c r="M82" s="21">
        <v>11844.677</v>
      </c>
      <c r="N82" s="21">
        <v>17697.780999999999</v>
      </c>
      <c r="O82" s="21">
        <v>23445.989000000001</v>
      </c>
      <c r="P82" s="21">
        <v>11769.045</v>
      </c>
      <c r="Q82" s="21">
        <v>17517.253000000001</v>
      </c>
      <c r="R82" s="21">
        <v>51398.671999999999</v>
      </c>
      <c r="S82" s="21">
        <v>32975.607000000004</v>
      </c>
      <c r="T82" s="21">
        <v>37816.370000000003</v>
      </c>
      <c r="U82" s="21">
        <v>22062.652999999998</v>
      </c>
      <c r="V82" s="21">
        <v>27122.503000000001</v>
      </c>
      <c r="W82" s="21">
        <v>31963.266</v>
      </c>
      <c r="X82" s="21">
        <v>36614.459000000003</v>
      </c>
      <c r="Y82" s="21">
        <v>21374.294999999998</v>
      </c>
      <c r="Z82" s="21">
        <v>30866.251</v>
      </c>
      <c r="AA82" s="21">
        <v>26951.25</v>
      </c>
      <c r="AB82" s="21">
        <v>31085.487000000001</v>
      </c>
      <c r="AC82" s="21">
        <v>35163.131999999998</v>
      </c>
      <c r="AD82" s="21">
        <v>13582.302</v>
      </c>
      <c r="AE82" s="21">
        <v>22110.487000000001</v>
      </c>
      <c r="AF82" s="21">
        <v>26244.723999999998</v>
      </c>
      <c r="AG82" s="21">
        <v>30322.368999999999</v>
      </c>
      <c r="AH82" s="21">
        <v>21593.530999999999</v>
      </c>
      <c r="AI82" s="21">
        <v>25671.175999999999</v>
      </c>
      <c r="AJ82" s="21">
        <v>29710.276000000002</v>
      </c>
      <c r="AK82" s="21">
        <v>12662.422</v>
      </c>
      <c r="AL82" s="21">
        <v>24030.732</v>
      </c>
      <c r="AM82" s="21">
        <v>40642.964</v>
      </c>
      <c r="AN82" s="21">
        <v>124051.064</v>
      </c>
      <c r="AO82" s="21">
        <v>144023.35800000001</v>
      </c>
      <c r="AP82" s="21">
        <v>151534.717</v>
      </c>
      <c r="AQ82" s="21">
        <v>130755.55</v>
      </c>
      <c r="AR82" s="21">
        <v>136443.59599999999</v>
      </c>
      <c r="AS82" s="21">
        <v>83408.100000000006</v>
      </c>
      <c r="AT82" s="21">
        <v>110891.753</v>
      </c>
      <c r="AU82" s="21">
        <v>116579.799</v>
      </c>
      <c r="AV82" s="21">
        <v>165746.36799999999</v>
      </c>
      <c r="AW82" s="21">
        <v>161432.43100000001</v>
      </c>
      <c r="AX82" s="21">
        <v>157218.18299999999</v>
      </c>
      <c r="AY82" s="21">
        <v>153083.946</v>
      </c>
      <c r="AZ82" s="21">
        <v>144967.201</v>
      </c>
      <c r="BA82" s="21">
        <v>140959.52900000001</v>
      </c>
      <c r="BB82" s="21">
        <v>125103.40399999999</v>
      </c>
      <c r="BC82" s="21">
        <v>41695.303999999996</v>
      </c>
      <c r="BD82" s="21">
        <v>21723.01</v>
      </c>
      <c r="BE82" s="21">
        <v>14211.651</v>
      </c>
      <c r="BF82" s="21">
        <v>8523.6049999999996</v>
      </c>
      <c r="BG82" s="21">
        <v>4661.5649999999996</v>
      </c>
      <c r="BH82" s="21">
        <v>2254.018</v>
      </c>
      <c r="BI82" s="21">
        <v>818.19500000000005</v>
      </c>
      <c r="BJ82" s="21">
        <v>194.91900000000001</v>
      </c>
      <c r="BK82" s="21">
        <v>246232.508</v>
      </c>
    </row>
    <row r="83" spans="1:63" s="25" customFormat="1" x14ac:dyDescent="0.2">
      <c r="A83" s="94" t="s">
        <v>60</v>
      </c>
      <c r="B83" s="11"/>
      <c r="C83" s="11">
        <v>12</v>
      </c>
      <c r="D83" s="10" t="s">
        <v>587</v>
      </c>
      <c r="E83" s="11">
        <v>912</v>
      </c>
      <c r="F83" s="11">
        <v>2020</v>
      </c>
      <c r="G83" s="12">
        <v>2026.0940000000001</v>
      </c>
      <c r="H83" s="12">
        <v>5041.518</v>
      </c>
      <c r="I83" s="12">
        <v>13498.892</v>
      </c>
      <c r="J83" s="12">
        <v>15291.736999999999</v>
      </c>
      <c r="K83" s="12">
        <v>16409.237000000001</v>
      </c>
      <c r="L83" s="12">
        <v>19409.074000000001</v>
      </c>
      <c r="M83" s="12">
        <v>2001.348</v>
      </c>
      <c r="N83" s="12">
        <v>2978.5749999999998</v>
      </c>
      <c r="O83" s="12">
        <v>3934.308</v>
      </c>
      <c r="P83" s="12">
        <v>1971.6759999999999</v>
      </c>
      <c r="Q83" s="12">
        <v>2927.4090000000001</v>
      </c>
      <c r="R83" s="12">
        <v>8457.3739999999998</v>
      </c>
      <c r="S83" s="12">
        <v>5474.2619999999997</v>
      </c>
      <c r="T83" s="12">
        <v>6280.9620000000004</v>
      </c>
      <c r="U83" s="12">
        <v>3658.7449999999999</v>
      </c>
      <c r="V83" s="12">
        <v>4497.0349999999999</v>
      </c>
      <c r="W83" s="12">
        <v>5303.7349999999997</v>
      </c>
      <c r="X83" s="12">
        <v>6073.808</v>
      </c>
      <c r="Y83" s="12">
        <v>3541.3020000000001</v>
      </c>
      <c r="Z83" s="12">
        <v>5118.0749999999998</v>
      </c>
      <c r="AA83" s="12">
        <v>4212.2160000000003</v>
      </c>
      <c r="AB83" s="12">
        <v>4775.9570000000003</v>
      </c>
      <c r="AC83" s="12">
        <v>5331.3969999999999</v>
      </c>
      <c r="AD83" s="12">
        <v>2176.4119999999998</v>
      </c>
      <c r="AE83" s="12">
        <v>3405.5160000000001</v>
      </c>
      <c r="AF83" s="12">
        <v>3969.2570000000001</v>
      </c>
      <c r="AG83" s="12">
        <v>4524.6970000000001</v>
      </c>
      <c r="AH83" s="12">
        <v>3199.1840000000002</v>
      </c>
      <c r="AI83" s="12">
        <v>3754.6239999999998</v>
      </c>
      <c r="AJ83" s="12">
        <v>4316.6840000000002</v>
      </c>
      <c r="AK83" s="12">
        <v>1792.845</v>
      </c>
      <c r="AL83" s="12">
        <v>3474.5450000000001</v>
      </c>
      <c r="AM83" s="12">
        <v>5910.1819999999998</v>
      </c>
      <c r="AN83" s="12">
        <v>22207.914000000001</v>
      </c>
      <c r="AO83" s="12">
        <v>26007.97</v>
      </c>
      <c r="AP83" s="12">
        <v>27395.312000000002</v>
      </c>
      <c r="AQ83" s="12">
        <v>24484.967000000001</v>
      </c>
      <c r="AR83" s="12">
        <v>25628.167000000001</v>
      </c>
      <c r="AS83" s="12">
        <v>16297.732</v>
      </c>
      <c r="AT83" s="12">
        <v>21485.13</v>
      </c>
      <c r="AU83" s="12">
        <v>22628.33</v>
      </c>
      <c r="AV83" s="12">
        <v>30352.151000000002</v>
      </c>
      <c r="AW83" s="12">
        <v>29715.998</v>
      </c>
      <c r="AX83" s="12">
        <v>29123.046999999999</v>
      </c>
      <c r="AY83" s="12">
        <v>28559.306</v>
      </c>
      <c r="AZ83" s="12">
        <v>27441.806</v>
      </c>
      <c r="BA83" s="12">
        <v>26872.556</v>
      </c>
      <c r="BB83" s="12">
        <v>24441.969000000001</v>
      </c>
      <c r="BC83" s="12">
        <v>8144.2370000000001</v>
      </c>
      <c r="BD83" s="12">
        <v>4344.1809999999996</v>
      </c>
      <c r="BE83" s="12">
        <v>2956.8389999999999</v>
      </c>
      <c r="BF83" s="12">
        <v>1813.6389999999999</v>
      </c>
      <c r="BG83" s="12">
        <v>1089.701</v>
      </c>
      <c r="BH83" s="12">
        <v>575.80499999999995</v>
      </c>
      <c r="BI83" s="12">
        <v>232.178</v>
      </c>
      <c r="BJ83" s="12">
        <v>61.128999999999998</v>
      </c>
      <c r="BK83" s="12">
        <v>43851.042999999998</v>
      </c>
    </row>
    <row r="84" spans="1:63" s="25" customFormat="1" x14ac:dyDescent="0.2">
      <c r="A84" s="94" t="s">
        <v>130</v>
      </c>
      <c r="B84" s="11"/>
      <c r="C84" s="11">
        <v>818</v>
      </c>
      <c r="D84" s="10" t="s">
        <v>587</v>
      </c>
      <c r="E84" s="11">
        <v>912</v>
      </c>
      <c r="F84" s="11">
        <v>2020</v>
      </c>
      <c r="G84" s="12">
        <v>4812.6949999999997</v>
      </c>
      <c r="H84" s="12">
        <v>12697.212</v>
      </c>
      <c r="I84" s="12">
        <v>34712.879000000001</v>
      </c>
      <c r="J84" s="12">
        <v>39988.481</v>
      </c>
      <c r="K84" s="12">
        <v>43413.970999999998</v>
      </c>
      <c r="L84" s="12">
        <v>51830.565999999999</v>
      </c>
      <c r="M84" s="12">
        <v>5295.2669999999998</v>
      </c>
      <c r="N84" s="12">
        <v>7920.6049999999996</v>
      </c>
      <c r="O84" s="12">
        <v>10487.811</v>
      </c>
      <c r="P84" s="12">
        <v>5277.9340000000002</v>
      </c>
      <c r="Q84" s="12">
        <v>7845.14</v>
      </c>
      <c r="R84" s="12">
        <v>22015.667000000001</v>
      </c>
      <c r="S84" s="12">
        <v>14475.665000000001</v>
      </c>
      <c r="T84" s="12">
        <v>16478.618999999999</v>
      </c>
      <c r="U84" s="12">
        <v>9705.99</v>
      </c>
      <c r="V84" s="12">
        <v>11850.326999999999</v>
      </c>
      <c r="W84" s="12">
        <v>13853.281000000001</v>
      </c>
      <c r="X84" s="12">
        <v>15745.415999999999</v>
      </c>
      <c r="Y84" s="12">
        <v>9283.1209999999992</v>
      </c>
      <c r="Z84" s="12">
        <v>13178.21</v>
      </c>
      <c r="AA84" s="12">
        <v>11079.512000000001</v>
      </c>
      <c r="AB84" s="12">
        <v>12815.603999999999</v>
      </c>
      <c r="AC84" s="12">
        <v>14535.026</v>
      </c>
      <c r="AD84" s="12">
        <v>5537.0479999999998</v>
      </c>
      <c r="AE84" s="12">
        <v>9076.5580000000009</v>
      </c>
      <c r="AF84" s="12">
        <v>10812.65</v>
      </c>
      <c r="AG84" s="12">
        <v>12532.072</v>
      </c>
      <c r="AH84" s="12">
        <v>8920.5149999999994</v>
      </c>
      <c r="AI84" s="12">
        <v>10639.937</v>
      </c>
      <c r="AJ84" s="12">
        <v>12346.004999999999</v>
      </c>
      <c r="AK84" s="12">
        <v>5275.6019999999999</v>
      </c>
      <c r="AL84" s="12">
        <v>10186.378000000001</v>
      </c>
      <c r="AM84" s="12">
        <v>17117.687000000002</v>
      </c>
      <c r="AN84" s="12">
        <v>51359.173000000003</v>
      </c>
      <c r="AO84" s="12">
        <v>59204.065000000002</v>
      </c>
      <c r="AP84" s="12">
        <v>62165.38</v>
      </c>
      <c r="AQ84" s="12">
        <v>53464.288</v>
      </c>
      <c r="AR84" s="12">
        <v>55625.63</v>
      </c>
      <c r="AS84" s="12">
        <v>34241.485999999997</v>
      </c>
      <c r="AT84" s="12">
        <v>45047.692999999999</v>
      </c>
      <c r="AU84" s="12">
        <v>47209.035000000003</v>
      </c>
      <c r="AV84" s="12">
        <v>67621.524000000005</v>
      </c>
      <c r="AW84" s="12">
        <v>65838.535999999993</v>
      </c>
      <c r="AX84" s="12">
        <v>64082.014000000003</v>
      </c>
      <c r="AY84" s="12">
        <v>62345.921999999999</v>
      </c>
      <c r="AZ84" s="12">
        <v>58920.432000000001</v>
      </c>
      <c r="BA84" s="12">
        <v>57222.048000000003</v>
      </c>
      <c r="BB84" s="12">
        <v>50503.837</v>
      </c>
      <c r="BC84" s="12">
        <v>16262.351000000001</v>
      </c>
      <c r="BD84" s="12">
        <v>8417.4590000000007</v>
      </c>
      <c r="BE84" s="12">
        <v>5456.1440000000002</v>
      </c>
      <c r="BF84" s="12">
        <v>3294.8020000000001</v>
      </c>
      <c r="BG84" s="12">
        <v>1629.183</v>
      </c>
      <c r="BH84" s="12">
        <v>763.822</v>
      </c>
      <c r="BI84" s="12">
        <v>279.846</v>
      </c>
      <c r="BJ84" s="12">
        <v>70.251000000000005</v>
      </c>
      <c r="BK84" s="12">
        <v>102334.40300000001</v>
      </c>
    </row>
    <row r="85" spans="1:63" s="25" customFormat="1" x14ac:dyDescent="0.2">
      <c r="A85" s="94" t="s">
        <v>190</v>
      </c>
      <c r="B85" s="11"/>
      <c r="C85" s="11">
        <v>434</v>
      </c>
      <c r="D85" s="10" t="s">
        <v>587</v>
      </c>
      <c r="E85" s="11">
        <v>912</v>
      </c>
      <c r="F85" s="11">
        <v>2020</v>
      </c>
      <c r="G85" s="12">
        <v>238.179</v>
      </c>
      <c r="H85" s="12">
        <v>623.99800000000005</v>
      </c>
      <c r="I85" s="12">
        <v>1909.17</v>
      </c>
      <c r="J85" s="12">
        <v>2251.462</v>
      </c>
      <c r="K85" s="12">
        <v>2471.165</v>
      </c>
      <c r="L85" s="12">
        <v>3013.346</v>
      </c>
      <c r="M85" s="12">
        <v>260.01</v>
      </c>
      <c r="N85" s="12">
        <v>392.43799999999999</v>
      </c>
      <c r="O85" s="12">
        <v>525.43600000000004</v>
      </c>
      <c r="P85" s="12">
        <v>263.52300000000002</v>
      </c>
      <c r="Q85" s="12">
        <v>396.52100000000002</v>
      </c>
      <c r="R85" s="12">
        <v>1285.172</v>
      </c>
      <c r="S85" s="12">
        <v>790.71600000000001</v>
      </c>
      <c r="T85" s="12">
        <v>918.05499999999995</v>
      </c>
      <c r="U85" s="12">
        <v>528.995</v>
      </c>
      <c r="V85" s="12">
        <v>658.28800000000001</v>
      </c>
      <c r="W85" s="12">
        <v>785.62699999999995</v>
      </c>
      <c r="X85" s="12">
        <v>910.66600000000005</v>
      </c>
      <c r="Y85" s="12">
        <v>525.29</v>
      </c>
      <c r="Z85" s="12">
        <v>777.66800000000001</v>
      </c>
      <c r="AA85" s="12">
        <v>725.178</v>
      </c>
      <c r="AB85" s="12">
        <v>836.74800000000005</v>
      </c>
      <c r="AC85" s="12">
        <v>946.94299999999998</v>
      </c>
      <c r="AD85" s="12">
        <v>367.11700000000002</v>
      </c>
      <c r="AE85" s="12">
        <v>597.83900000000006</v>
      </c>
      <c r="AF85" s="12">
        <v>709.40899999999999</v>
      </c>
      <c r="AG85" s="12">
        <v>819.60400000000004</v>
      </c>
      <c r="AH85" s="12">
        <v>584.37</v>
      </c>
      <c r="AI85" s="12">
        <v>694.56500000000005</v>
      </c>
      <c r="AJ85" s="12">
        <v>804.07299999999998</v>
      </c>
      <c r="AK85" s="12">
        <v>342.29199999999997</v>
      </c>
      <c r="AL85" s="12">
        <v>653.40700000000004</v>
      </c>
      <c r="AM85" s="12">
        <v>1104.1759999999999</v>
      </c>
      <c r="AN85" s="12">
        <v>3870.0790000000002</v>
      </c>
      <c r="AO85" s="12">
        <v>4487.2330000000002</v>
      </c>
      <c r="AP85" s="12">
        <v>4651.1369999999997</v>
      </c>
      <c r="AQ85" s="12">
        <v>4089.1419999999998</v>
      </c>
      <c r="AR85" s="12">
        <v>4209.4970000000003</v>
      </c>
      <c r="AS85" s="12">
        <v>2765.9029999999998</v>
      </c>
      <c r="AT85" s="12">
        <v>3546.9609999999998</v>
      </c>
      <c r="AU85" s="12">
        <v>3667.3159999999998</v>
      </c>
      <c r="AV85" s="12">
        <v>4962.1170000000002</v>
      </c>
      <c r="AW85" s="12">
        <v>4845.2920000000004</v>
      </c>
      <c r="AX85" s="12">
        <v>4731.3950000000004</v>
      </c>
      <c r="AY85" s="12">
        <v>4619.8249999999998</v>
      </c>
      <c r="AZ85" s="12">
        <v>4400.1220000000003</v>
      </c>
      <c r="BA85" s="12">
        <v>4291.2460000000001</v>
      </c>
      <c r="BB85" s="12">
        <v>3857.9409999999998</v>
      </c>
      <c r="BC85" s="12">
        <v>1092.038</v>
      </c>
      <c r="BD85" s="12">
        <v>474.88400000000001</v>
      </c>
      <c r="BE85" s="12">
        <v>310.98</v>
      </c>
      <c r="BF85" s="12">
        <v>190.625</v>
      </c>
      <c r="BG85" s="12">
        <v>110.834</v>
      </c>
      <c r="BH85" s="12">
        <v>51.698999999999998</v>
      </c>
      <c r="BI85" s="12">
        <v>17.797999999999998</v>
      </c>
      <c r="BJ85" s="12">
        <v>4.0259999999999998</v>
      </c>
      <c r="BK85" s="12">
        <v>6871.2870000000003</v>
      </c>
    </row>
    <row r="86" spans="1:63" s="25" customFormat="1" x14ac:dyDescent="0.2">
      <c r="A86" s="94" t="s">
        <v>217</v>
      </c>
      <c r="B86" s="11"/>
      <c r="C86" s="11">
        <v>504</v>
      </c>
      <c r="D86" s="10" t="s">
        <v>587</v>
      </c>
      <c r="E86" s="11">
        <v>912</v>
      </c>
      <c r="F86" s="11">
        <v>2020</v>
      </c>
      <c r="G86" s="12">
        <v>1269.299</v>
      </c>
      <c r="H86" s="12">
        <v>3325.038</v>
      </c>
      <c r="I86" s="12">
        <v>9880.2180000000008</v>
      </c>
      <c r="J86" s="12">
        <v>11678.69</v>
      </c>
      <c r="K86" s="12">
        <v>12849.811</v>
      </c>
      <c r="L86" s="12">
        <v>15724.155000000001</v>
      </c>
      <c r="M86" s="12">
        <v>1383.155</v>
      </c>
      <c r="N86" s="12">
        <v>2081.1880000000001</v>
      </c>
      <c r="O86" s="12">
        <v>2776.6179999999999</v>
      </c>
      <c r="P86" s="12">
        <v>1393.7070000000001</v>
      </c>
      <c r="Q86" s="12">
        <v>2089.1370000000002</v>
      </c>
      <c r="R86" s="12">
        <v>6555.18</v>
      </c>
      <c r="S86" s="12">
        <v>4079.395</v>
      </c>
      <c r="T86" s="12">
        <v>4713.8720000000003</v>
      </c>
      <c r="U86" s="12">
        <v>2729.5439999999999</v>
      </c>
      <c r="V86" s="12">
        <v>3381.3620000000001</v>
      </c>
      <c r="W86" s="12">
        <v>4015.8389999999999</v>
      </c>
      <c r="X86" s="12">
        <v>4636.2330000000002</v>
      </c>
      <c r="Y86" s="12">
        <v>2685.9319999999998</v>
      </c>
      <c r="Z86" s="12">
        <v>3940.8029999999999</v>
      </c>
      <c r="AA86" s="12">
        <v>3679.2649999999999</v>
      </c>
      <c r="AB86" s="12">
        <v>4274.2569999999996</v>
      </c>
      <c r="AC86" s="12">
        <v>4863.0990000000002</v>
      </c>
      <c r="AD86" s="12">
        <v>1841.308</v>
      </c>
      <c r="AE86" s="12">
        <v>3044.788</v>
      </c>
      <c r="AF86" s="12">
        <v>3639.78</v>
      </c>
      <c r="AG86" s="12">
        <v>4228.6220000000003</v>
      </c>
      <c r="AH86" s="12">
        <v>3019.386</v>
      </c>
      <c r="AI86" s="12">
        <v>3608.2280000000001</v>
      </c>
      <c r="AJ86" s="12">
        <v>4190.5069999999996</v>
      </c>
      <c r="AK86" s="12">
        <v>1798.472</v>
      </c>
      <c r="AL86" s="12">
        <v>3460.913</v>
      </c>
      <c r="AM86" s="12">
        <v>5843.9369999999999</v>
      </c>
      <c r="AN86" s="12">
        <v>18911.659</v>
      </c>
      <c r="AO86" s="12">
        <v>22655.442999999999</v>
      </c>
      <c r="AP86" s="12">
        <v>24222.681</v>
      </c>
      <c r="AQ86" s="12">
        <v>21253.088</v>
      </c>
      <c r="AR86" s="12">
        <v>22420.868999999999</v>
      </c>
      <c r="AS86" s="12">
        <v>13067.722</v>
      </c>
      <c r="AT86" s="12">
        <v>18378.743999999999</v>
      </c>
      <c r="AU86" s="12">
        <v>19546.525000000001</v>
      </c>
      <c r="AV86" s="12">
        <v>27030.34</v>
      </c>
      <c r="AW86" s="12">
        <v>26426.536</v>
      </c>
      <c r="AX86" s="12">
        <v>25826.86</v>
      </c>
      <c r="AY86" s="12">
        <v>25231.867999999999</v>
      </c>
      <c r="AZ86" s="12">
        <v>24060.746999999999</v>
      </c>
      <c r="BA86" s="12">
        <v>23484.292000000001</v>
      </c>
      <c r="BB86" s="12">
        <v>21186.402999999998</v>
      </c>
      <c r="BC86" s="12">
        <v>8118.6809999999996</v>
      </c>
      <c r="BD86" s="12">
        <v>4374.8969999999999</v>
      </c>
      <c r="BE86" s="12">
        <v>2807.6590000000001</v>
      </c>
      <c r="BF86" s="12">
        <v>1639.8779999999999</v>
      </c>
      <c r="BG86" s="12">
        <v>957.77300000000002</v>
      </c>
      <c r="BH86" s="12">
        <v>442.8</v>
      </c>
      <c r="BI86" s="12">
        <v>132.34299999999999</v>
      </c>
      <c r="BJ86" s="12">
        <v>21.425999999999998</v>
      </c>
      <c r="BK86" s="12">
        <v>36910.557999999997</v>
      </c>
    </row>
    <row r="87" spans="1:63" s="25" customFormat="1" x14ac:dyDescent="0.2">
      <c r="A87" s="94" t="s">
        <v>33</v>
      </c>
      <c r="B87" s="11"/>
      <c r="C87" s="11">
        <v>729</v>
      </c>
      <c r="D87" s="10" t="s">
        <v>587</v>
      </c>
      <c r="E87" s="11">
        <v>912</v>
      </c>
      <c r="F87" s="11">
        <v>2020</v>
      </c>
      <c r="G87" s="12">
        <v>2612.5729999999999</v>
      </c>
      <c r="H87" s="12">
        <v>6339.0780000000004</v>
      </c>
      <c r="I87" s="12">
        <v>17451.73</v>
      </c>
      <c r="J87" s="12">
        <v>20402.940999999999</v>
      </c>
      <c r="K87" s="12">
        <v>22252.463</v>
      </c>
      <c r="L87" s="12">
        <v>26411.850999999999</v>
      </c>
      <c r="M87" s="12">
        <v>2460.453</v>
      </c>
      <c r="N87" s="12">
        <v>3657.7190000000001</v>
      </c>
      <c r="O87" s="12">
        <v>4834.5540000000001</v>
      </c>
      <c r="P87" s="12">
        <v>2416.0650000000001</v>
      </c>
      <c r="Q87" s="12">
        <v>3592.9</v>
      </c>
      <c r="R87" s="12">
        <v>11112.652</v>
      </c>
      <c r="S87" s="12">
        <v>6891.5619999999999</v>
      </c>
      <c r="T87" s="12">
        <v>7975.52</v>
      </c>
      <c r="U87" s="12">
        <v>4592.4620000000004</v>
      </c>
      <c r="V87" s="12">
        <v>5694.2960000000003</v>
      </c>
      <c r="W87" s="12">
        <v>6778.2539999999999</v>
      </c>
      <c r="X87" s="12">
        <v>7843.7560000000003</v>
      </c>
      <c r="Y87" s="12">
        <v>4517.4610000000002</v>
      </c>
      <c r="Z87" s="12">
        <v>6666.9210000000003</v>
      </c>
      <c r="AA87" s="12">
        <v>6210.3519999999999</v>
      </c>
      <c r="AB87" s="12">
        <v>7172.3010000000004</v>
      </c>
      <c r="AC87" s="12">
        <v>8109.951</v>
      </c>
      <c r="AD87" s="12">
        <v>3137.1320000000001</v>
      </c>
      <c r="AE87" s="12">
        <v>5126.3940000000002</v>
      </c>
      <c r="AF87" s="12">
        <v>6088.3429999999998</v>
      </c>
      <c r="AG87" s="12">
        <v>7025.9930000000004</v>
      </c>
      <c r="AH87" s="12">
        <v>5022.8410000000003</v>
      </c>
      <c r="AI87" s="12">
        <v>5960.491</v>
      </c>
      <c r="AJ87" s="12">
        <v>6872.3630000000003</v>
      </c>
      <c r="AK87" s="12">
        <v>2951.2109999999998</v>
      </c>
      <c r="AL87" s="12">
        <v>5231.8029999999999</v>
      </c>
      <c r="AM87" s="12">
        <v>8960.1209999999992</v>
      </c>
      <c r="AN87" s="12">
        <v>21358.455000000002</v>
      </c>
      <c r="AO87" s="12">
        <v>23911.405999999999</v>
      </c>
      <c r="AP87" s="12">
        <v>24786.462</v>
      </c>
      <c r="AQ87" s="12">
        <v>19985.728999999999</v>
      </c>
      <c r="AR87" s="12">
        <v>20646.633000000002</v>
      </c>
      <c r="AS87" s="12">
        <v>12398.334000000001</v>
      </c>
      <c r="AT87" s="12">
        <v>15826.341</v>
      </c>
      <c r="AU87" s="12">
        <v>16487.244999999999</v>
      </c>
      <c r="AV87" s="12">
        <v>26397.539000000001</v>
      </c>
      <c r="AW87" s="12">
        <v>25392.51</v>
      </c>
      <c r="AX87" s="12">
        <v>24408.276999999998</v>
      </c>
      <c r="AY87" s="12">
        <v>23446.328000000001</v>
      </c>
      <c r="AZ87" s="12">
        <v>21596.806</v>
      </c>
      <c r="BA87" s="12">
        <v>20711.012999999999</v>
      </c>
      <c r="BB87" s="12">
        <v>17437.418000000001</v>
      </c>
      <c r="BC87" s="12">
        <v>5039.0839999999998</v>
      </c>
      <c r="BD87" s="12">
        <v>2486.1329999999998</v>
      </c>
      <c r="BE87" s="12">
        <v>1611.077</v>
      </c>
      <c r="BF87" s="12">
        <v>950.173</v>
      </c>
      <c r="BG87" s="12">
        <v>495.04300000000001</v>
      </c>
      <c r="BH87" s="12">
        <v>217.12200000000001</v>
      </c>
      <c r="BI87" s="12">
        <v>74.248999999999995</v>
      </c>
      <c r="BJ87" s="12">
        <v>18.286999999999999</v>
      </c>
      <c r="BK87" s="12">
        <v>43849.269</v>
      </c>
    </row>
    <row r="88" spans="1:63" s="25" customFormat="1" x14ac:dyDescent="0.2">
      <c r="A88" s="94" t="s">
        <v>290</v>
      </c>
      <c r="B88" s="11"/>
      <c r="C88" s="11">
        <v>788</v>
      </c>
      <c r="D88" s="10" t="s">
        <v>587</v>
      </c>
      <c r="E88" s="11">
        <v>912</v>
      </c>
      <c r="F88" s="11">
        <v>2020</v>
      </c>
      <c r="G88" s="12">
        <v>378.65300000000002</v>
      </c>
      <c r="H88" s="12">
        <v>1004.154</v>
      </c>
      <c r="I88" s="12">
        <v>2870.8249999999998</v>
      </c>
      <c r="J88" s="12">
        <v>3343.75</v>
      </c>
      <c r="K88" s="12">
        <v>3657.6970000000001</v>
      </c>
      <c r="L88" s="12">
        <v>4478.9840000000004</v>
      </c>
      <c r="M88" s="12">
        <v>421.19600000000003</v>
      </c>
      <c r="N88" s="12">
        <v>632.40700000000004</v>
      </c>
      <c r="O88" s="12">
        <v>840.94399999999996</v>
      </c>
      <c r="P88" s="12">
        <v>422.88900000000001</v>
      </c>
      <c r="Q88" s="12">
        <v>631.42600000000004</v>
      </c>
      <c r="R88" s="12">
        <v>1866.671</v>
      </c>
      <c r="S88" s="12">
        <v>1197.4359999999999</v>
      </c>
      <c r="T88" s="12">
        <v>1372.6690000000001</v>
      </c>
      <c r="U88" s="12">
        <v>802.39400000000001</v>
      </c>
      <c r="V88" s="12">
        <v>986.22500000000002</v>
      </c>
      <c r="W88" s="12">
        <v>1161.4580000000001</v>
      </c>
      <c r="X88" s="12">
        <v>1329.665</v>
      </c>
      <c r="Y88" s="12">
        <v>777.68799999999999</v>
      </c>
      <c r="Z88" s="12">
        <v>1121.1279999999999</v>
      </c>
      <c r="AA88" s="12">
        <v>985.96500000000003</v>
      </c>
      <c r="AB88" s="12">
        <v>1142.1600000000001</v>
      </c>
      <c r="AC88" s="12">
        <v>1298.54</v>
      </c>
      <c r="AD88" s="12">
        <v>494.00200000000001</v>
      </c>
      <c r="AE88" s="12">
        <v>810.73199999999997</v>
      </c>
      <c r="AF88" s="12">
        <v>966.92700000000002</v>
      </c>
      <c r="AG88" s="12">
        <v>1123.307</v>
      </c>
      <c r="AH88" s="12">
        <v>798.72</v>
      </c>
      <c r="AI88" s="12">
        <v>955.1</v>
      </c>
      <c r="AJ88" s="12">
        <v>1112.6669999999999</v>
      </c>
      <c r="AK88" s="12">
        <v>472.92500000000001</v>
      </c>
      <c r="AL88" s="12">
        <v>964.44899999999996</v>
      </c>
      <c r="AM88" s="12">
        <v>1608.1590000000001</v>
      </c>
      <c r="AN88" s="12">
        <v>5998.7529999999997</v>
      </c>
      <c r="AO88" s="12">
        <v>7360.259</v>
      </c>
      <c r="AP88" s="12">
        <v>7899.1310000000003</v>
      </c>
      <c r="AQ88" s="12">
        <v>7112.259</v>
      </c>
      <c r="AR88" s="12">
        <v>7535.9809999999998</v>
      </c>
      <c r="AS88" s="12">
        <v>4390.5940000000001</v>
      </c>
      <c r="AT88" s="12">
        <v>6290.9719999999998</v>
      </c>
      <c r="AU88" s="12">
        <v>6714.6940000000004</v>
      </c>
      <c r="AV88" s="12">
        <v>8947.7929999999997</v>
      </c>
      <c r="AW88" s="12">
        <v>8788.3459999999995</v>
      </c>
      <c r="AX88" s="12">
        <v>8631.0630000000001</v>
      </c>
      <c r="AY88" s="12">
        <v>8474.8680000000004</v>
      </c>
      <c r="AZ88" s="12">
        <v>8160.9210000000003</v>
      </c>
      <c r="BA88" s="12">
        <v>8001.8040000000001</v>
      </c>
      <c r="BB88" s="12">
        <v>7339.634</v>
      </c>
      <c r="BC88" s="12">
        <v>2949.04</v>
      </c>
      <c r="BD88" s="12">
        <v>1587.5340000000001</v>
      </c>
      <c r="BE88" s="12">
        <v>1048.662</v>
      </c>
      <c r="BF88" s="12">
        <v>624.94000000000005</v>
      </c>
      <c r="BG88" s="12">
        <v>374.577</v>
      </c>
      <c r="BH88" s="12">
        <v>200.834</v>
      </c>
      <c r="BI88" s="12">
        <v>81.162000000000006</v>
      </c>
      <c r="BJ88" s="12">
        <v>19.661999999999999</v>
      </c>
      <c r="BK88" s="12">
        <v>11818.618</v>
      </c>
    </row>
    <row r="89" spans="1:63" s="25" customFormat="1" x14ac:dyDescent="0.2">
      <c r="A89" s="94" t="s">
        <v>599</v>
      </c>
      <c r="B89" s="11"/>
      <c r="C89" s="11">
        <v>732</v>
      </c>
      <c r="D89" s="10" t="s">
        <v>587</v>
      </c>
      <c r="E89" s="11">
        <v>912</v>
      </c>
      <c r="F89" s="11">
        <v>2020</v>
      </c>
      <c r="G89" s="12">
        <v>21.792999999999999</v>
      </c>
      <c r="H89" s="12">
        <v>56.47</v>
      </c>
      <c r="I89" s="12">
        <v>162.42599999999999</v>
      </c>
      <c r="J89" s="12">
        <v>191.501</v>
      </c>
      <c r="K89" s="12">
        <v>210.96299999999999</v>
      </c>
      <c r="L89" s="12">
        <v>261.12799999999999</v>
      </c>
      <c r="M89" s="12">
        <v>23.248000000000001</v>
      </c>
      <c r="N89" s="12">
        <v>34.848999999999997</v>
      </c>
      <c r="O89" s="12">
        <v>46.317999999999998</v>
      </c>
      <c r="P89" s="12">
        <v>23.251000000000001</v>
      </c>
      <c r="Q89" s="12">
        <v>34.72</v>
      </c>
      <c r="R89" s="12">
        <v>105.956</v>
      </c>
      <c r="S89" s="12">
        <v>66.570999999999998</v>
      </c>
      <c r="T89" s="12">
        <v>76.673000000000002</v>
      </c>
      <c r="U89" s="12">
        <v>44.523000000000003</v>
      </c>
      <c r="V89" s="12">
        <v>54.97</v>
      </c>
      <c r="W89" s="12">
        <v>65.072000000000003</v>
      </c>
      <c r="X89" s="12">
        <v>74.915000000000006</v>
      </c>
      <c r="Y89" s="12">
        <v>43.500999999999998</v>
      </c>
      <c r="Z89" s="12">
        <v>63.445999999999998</v>
      </c>
      <c r="AA89" s="12">
        <v>58.762</v>
      </c>
      <c r="AB89" s="12">
        <v>68.459999999999994</v>
      </c>
      <c r="AC89" s="12">
        <v>78.176000000000002</v>
      </c>
      <c r="AD89" s="12">
        <v>29.283000000000001</v>
      </c>
      <c r="AE89" s="12">
        <v>48.66</v>
      </c>
      <c r="AF89" s="12">
        <v>58.357999999999997</v>
      </c>
      <c r="AG89" s="12">
        <v>68.073999999999998</v>
      </c>
      <c r="AH89" s="12">
        <v>48.515000000000001</v>
      </c>
      <c r="AI89" s="12">
        <v>58.231000000000002</v>
      </c>
      <c r="AJ89" s="12">
        <v>67.977000000000004</v>
      </c>
      <c r="AK89" s="12">
        <v>29.074999999999999</v>
      </c>
      <c r="AL89" s="12">
        <v>59.237000000000002</v>
      </c>
      <c r="AM89" s="12">
        <v>98.701999999999998</v>
      </c>
      <c r="AN89" s="12">
        <v>345.03100000000001</v>
      </c>
      <c r="AO89" s="12">
        <v>396.98200000000003</v>
      </c>
      <c r="AP89" s="12">
        <v>414.61399999999998</v>
      </c>
      <c r="AQ89" s="12">
        <v>366.077</v>
      </c>
      <c r="AR89" s="12">
        <v>376.81900000000002</v>
      </c>
      <c r="AS89" s="12">
        <v>246.32900000000001</v>
      </c>
      <c r="AT89" s="12">
        <v>315.91199999999998</v>
      </c>
      <c r="AU89" s="12">
        <v>326.654</v>
      </c>
      <c r="AV89" s="12">
        <v>434.904</v>
      </c>
      <c r="AW89" s="12">
        <v>425.21300000000002</v>
      </c>
      <c r="AX89" s="12">
        <v>415.52699999999999</v>
      </c>
      <c r="AY89" s="12">
        <v>405.82900000000001</v>
      </c>
      <c r="AZ89" s="12">
        <v>386.36700000000002</v>
      </c>
      <c r="BA89" s="12">
        <v>376.57</v>
      </c>
      <c r="BB89" s="12">
        <v>336.202</v>
      </c>
      <c r="BC89" s="12">
        <v>89.873000000000005</v>
      </c>
      <c r="BD89" s="12">
        <v>37.921999999999997</v>
      </c>
      <c r="BE89" s="12">
        <v>20.29</v>
      </c>
      <c r="BF89" s="12">
        <v>9.548</v>
      </c>
      <c r="BG89" s="12">
        <v>4.4539999999999997</v>
      </c>
      <c r="BH89" s="12">
        <v>1.9359999999999999</v>
      </c>
      <c r="BI89" s="12">
        <v>0.61899999999999999</v>
      </c>
      <c r="BJ89" s="12">
        <v>0.13800000000000001</v>
      </c>
      <c r="BK89" s="12">
        <v>597.33000000000004</v>
      </c>
    </row>
    <row r="90" spans="1:63" s="25" customFormat="1" x14ac:dyDescent="0.2">
      <c r="A90" s="96" t="s">
        <v>600</v>
      </c>
      <c r="B90" s="20"/>
      <c r="C90" s="20">
        <v>922</v>
      </c>
      <c r="D90" s="19" t="s">
        <v>586</v>
      </c>
      <c r="E90" s="20">
        <v>1833</v>
      </c>
      <c r="F90" s="20">
        <v>2020</v>
      </c>
      <c r="G90" s="21">
        <v>10611.646000000001</v>
      </c>
      <c r="H90" s="21">
        <v>26974.556</v>
      </c>
      <c r="I90" s="21">
        <v>78598.769</v>
      </c>
      <c r="J90" s="21">
        <v>92448.085999999996</v>
      </c>
      <c r="K90" s="21">
        <v>101491.977</v>
      </c>
      <c r="L90" s="21">
        <v>124383.212</v>
      </c>
      <c r="M90" s="21">
        <v>10937.918</v>
      </c>
      <c r="N90" s="21">
        <v>16399.900000000001</v>
      </c>
      <c r="O90" s="21">
        <v>21828.393</v>
      </c>
      <c r="P90" s="21">
        <v>10936.592000000001</v>
      </c>
      <c r="Q90" s="21">
        <v>16365.084999999999</v>
      </c>
      <c r="R90" s="21">
        <v>51624.213000000003</v>
      </c>
      <c r="S90" s="21">
        <v>31959.843000000001</v>
      </c>
      <c r="T90" s="21">
        <v>37015.044000000002</v>
      </c>
      <c r="U90" s="21">
        <v>21350.569</v>
      </c>
      <c r="V90" s="21">
        <v>26497.861000000001</v>
      </c>
      <c r="W90" s="21">
        <v>31553.062000000002</v>
      </c>
      <c r="X90" s="21">
        <v>36514.175000000003</v>
      </c>
      <c r="Y90" s="21">
        <v>21069.367999999999</v>
      </c>
      <c r="Z90" s="21">
        <v>31085.682000000001</v>
      </c>
      <c r="AA90" s="21">
        <v>28966.044000000002</v>
      </c>
      <c r="AB90" s="21">
        <v>33513.686999999998</v>
      </c>
      <c r="AC90" s="21">
        <v>38035.5</v>
      </c>
      <c r="AD90" s="21">
        <v>14609.169</v>
      </c>
      <c r="AE90" s="21">
        <v>23910.843000000001</v>
      </c>
      <c r="AF90" s="21">
        <v>28458.486000000001</v>
      </c>
      <c r="AG90" s="21">
        <v>32980.298999999999</v>
      </c>
      <c r="AH90" s="21">
        <v>23497.373</v>
      </c>
      <c r="AI90" s="21">
        <v>28019.186000000002</v>
      </c>
      <c r="AJ90" s="21">
        <v>32541.263999999999</v>
      </c>
      <c r="AK90" s="21">
        <v>13849.316999999999</v>
      </c>
      <c r="AL90" s="21">
        <v>27261.036</v>
      </c>
      <c r="AM90" s="21">
        <v>45784.442999999999</v>
      </c>
      <c r="AN90" s="21">
        <v>152206.92499999999</v>
      </c>
      <c r="AO90" s="21">
        <v>176338.53</v>
      </c>
      <c r="AP90" s="21">
        <v>184683.80300000001</v>
      </c>
      <c r="AQ90" s="21">
        <v>161790.595</v>
      </c>
      <c r="AR90" s="21">
        <v>168142.07800000001</v>
      </c>
      <c r="AS90" s="21">
        <v>106422.482</v>
      </c>
      <c r="AT90" s="21">
        <v>138899.35999999999</v>
      </c>
      <c r="AU90" s="21">
        <v>145250.84299999999</v>
      </c>
      <c r="AV90" s="21">
        <v>201038.005</v>
      </c>
      <c r="AW90" s="21">
        <v>196344.72200000001</v>
      </c>
      <c r="AX90" s="21">
        <v>191736.33100000001</v>
      </c>
      <c r="AY90" s="21">
        <v>187188.68799999999</v>
      </c>
      <c r="AZ90" s="21">
        <v>178144.79699999999</v>
      </c>
      <c r="BA90" s="21">
        <v>173619.99600000001</v>
      </c>
      <c r="BB90" s="21">
        <v>155253.56200000001</v>
      </c>
      <c r="BC90" s="21">
        <v>48831.08</v>
      </c>
      <c r="BD90" s="21">
        <v>24699.474999999999</v>
      </c>
      <c r="BE90" s="21">
        <v>16354.201999999999</v>
      </c>
      <c r="BF90" s="21">
        <v>10002.718999999999</v>
      </c>
      <c r="BG90" s="21">
        <v>5805.7820000000002</v>
      </c>
      <c r="BH90" s="21">
        <v>2993.7220000000002</v>
      </c>
      <c r="BI90" s="21">
        <v>1182.835</v>
      </c>
      <c r="BJ90" s="21">
        <v>312.19</v>
      </c>
      <c r="BK90" s="21">
        <v>279636.77399999998</v>
      </c>
    </row>
    <row r="91" spans="1:63" s="25" customFormat="1" x14ac:dyDescent="0.2">
      <c r="A91" s="94" t="s">
        <v>68</v>
      </c>
      <c r="B91" s="11"/>
      <c r="C91" s="11">
        <v>51</v>
      </c>
      <c r="D91" s="10" t="s">
        <v>587</v>
      </c>
      <c r="E91" s="11">
        <v>922</v>
      </c>
      <c r="F91" s="11">
        <v>2020</v>
      </c>
      <c r="G91" s="12">
        <v>78.884</v>
      </c>
      <c r="H91" s="12">
        <v>204.98699999999999</v>
      </c>
      <c r="I91" s="12">
        <v>617.31200000000001</v>
      </c>
      <c r="J91" s="12">
        <v>721.38099999999997</v>
      </c>
      <c r="K91" s="12">
        <v>787.78899999999999</v>
      </c>
      <c r="L91" s="12">
        <v>964.28599999999994</v>
      </c>
      <c r="M91" s="12">
        <v>84.816999999999993</v>
      </c>
      <c r="N91" s="12">
        <v>127.828</v>
      </c>
      <c r="O91" s="12">
        <v>170.92400000000001</v>
      </c>
      <c r="P91" s="12">
        <v>85.703999999999994</v>
      </c>
      <c r="Q91" s="12">
        <v>128.80000000000001</v>
      </c>
      <c r="R91" s="12">
        <v>412.32499999999999</v>
      </c>
      <c r="S91" s="12">
        <v>255.423</v>
      </c>
      <c r="T91" s="12">
        <v>296.34899999999999</v>
      </c>
      <c r="U91" s="12">
        <v>170.86099999999999</v>
      </c>
      <c r="V91" s="12">
        <v>212.41200000000001</v>
      </c>
      <c r="W91" s="12">
        <v>253.33799999999999</v>
      </c>
      <c r="X91" s="12">
        <v>293.351</v>
      </c>
      <c r="Y91" s="12">
        <v>169.316</v>
      </c>
      <c r="Z91" s="12">
        <v>250.255</v>
      </c>
      <c r="AA91" s="12">
        <v>227.34399999999999</v>
      </c>
      <c r="AB91" s="12">
        <v>260.971</v>
      </c>
      <c r="AC91" s="12">
        <v>294.16800000000001</v>
      </c>
      <c r="AD91" s="12">
        <v>115.976</v>
      </c>
      <c r="AE91" s="12">
        <v>186.41800000000001</v>
      </c>
      <c r="AF91" s="12">
        <v>220.04499999999999</v>
      </c>
      <c r="AG91" s="12">
        <v>253.24199999999999</v>
      </c>
      <c r="AH91" s="12">
        <v>180.03200000000001</v>
      </c>
      <c r="AI91" s="12">
        <v>213.22900000000001</v>
      </c>
      <c r="AJ91" s="12">
        <v>246.44</v>
      </c>
      <c r="AK91" s="12">
        <v>104.069</v>
      </c>
      <c r="AL91" s="12">
        <v>203.84399999999999</v>
      </c>
      <c r="AM91" s="12">
        <v>346.97399999999999</v>
      </c>
      <c r="AN91" s="12">
        <v>1436.442</v>
      </c>
      <c r="AO91" s="12">
        <v>1799.095</v>
      </c>
      <c r="AP91" s="12">
        <v>1996.1759999999999</v>
      </c>
      <c r="AQ91" s="12">
        <v>1825.6990000000001</v>
      </c>
      <c r="AR91" s="12">
        <v>1957.02</v>
      </c>
      <c r="AS91" s="12">
        <v>1089.4680000000001</v>
      </c>
      <c r="AT91" s="12">
        <v>1649.202</v>
      </c>
      <c r="AU91" s="12">
        <v>1780.5229999999999</v>
      </c>
      <c r="AV91" s="12">
        <v>2345.922</v>
      </c>
      <c r="AW91" s="12">
        <v>2310.0549999999998</v>
      </c>
      <c r="AX91" s="12">
        <v>2275.48</v>
      </c>
      <c r="AY91" s="12">
        <v>2241.8530000000001</v>
      </c>
      <c r="AZ91" s="12">
        <v>2175.4450000000002</v>
      </c>
      <c r="BA91" s="12">
        <v>2142.1350000000002</v>
      </c>
      <c r="BB91" s="12">
        <v>1998.9480000000001</v>
      </c>
      <c r="BC91" s="12">
        <v>909.48</v>
      </c>
      <c r="BD91" s="12">
        <v>546.827</v>
      </c>
      <c r="BE91" s="12">
        <v>349.74599999999998</v>
      </c>
      <c r="BF91" s="12">
        <v>218.42500000000001</v>
      </c>
      <c r="BG91" s="12">
        <v>134.08199999999999</v>
      </c>
      <c r="BH91" s="12">
        <v>91.682000000000002</v>
      </c>
      <c r="BI91" s="12">
        <v>32.427999999999997</v>
      </c>
      <c r="BJ91" s="12">
        <v>10.628</v>
      </c>
      <c r="BK91" s="12">
        <v>2963.2339999999999</v>
      </c>
    </row>
    <row r="92" spans="1:63" s="25" customFormat="1" x14ac:dyDescent="0.2">
      <c r="A92" s="94" t="s">
        <v>71</v>
      </c>
      <c r="B92" s="11">
        <v>4</v>
      </c>
      <c r="C92" s="11">
        <v>31</v>
      </c>
      <c r="D92" s="10" t="s">
        <v>587</v>
      </c>
      <c r="E92" s="11">
        <v>922</v>
      </c>
      <c r="F92" s="11">
        <v>2020</v>
      </c>
      <c r="G92" s="12">
        <v>300.83800000000002</v>
      </c>
      <c r="H92" s="12">
        <v>825.39800000000002</v>
      </c>
      <c r="I92" s="12">
        <v>2384.259</v>
      </c>
      <c r="J92" s="12">
        <v>2764.3290000000002</v>
      </c>
      <c r="K92" s="12">
        <v>3021.4960000000001</v>
      </c>
      <c r="L92" s="12">
        <v>3740.623</v>
      </c>
      <c r="M92" s="12">
        <v>355.50700000000001</v>
      </c>
      <c r="N92" s="12">
        <v>535.44799999999998</v>
      </c>
      <c r="O92" s="12">
        <v>713.303</v>
      </c>
      <c r="P92" s="12">
        <v>359.42899999999997</v>
      </c>
      <c r="Q92" s="12">
        <v>537.28399999999999</v>
      </c>
      <c r="R92" s="12">
        <v>1558.8610000000001</v>
      </c>
      <c r="S92" s="12">
        <v>1013.927</v>
      </c>
      <c r="T92" s="12">
        <v>1158.377</v>
      </c>
      <c r="U92" s="12">
        <v>680.69899999999996</v>
      </c>
      <c r="V92" s="12">
        <v>833.98599999999999</v>
      </c>
      <c r="W92" s="12">
        <v>978.43600000000004</v>
      </c>
      <c r="X92" s="12">
        <v>1115.6199999999999</v>
      </c>
      <c r="Y92" s="12">
        <v>656.13099999999997</v>
      </c>
      <c r="Z92" s="12">
        <v>937.76499999999999</v>
      </c>
      <c r="AA92" s="12">
        <v>799.31100000000004</v>
      </c>
      <c r="AB92" s="12">
        <v>925.00400000000002</v>
      </c>
      <c r="AC92" s="12">
        <v>1052.1189999999999</v>
      </c>
      <c r="AD92" s="12">
        <v>400.48399999999998</v>
      </c>
      <c r="AE92" s="12">
        <v>654.86099999999999</v>
      </c>
      <c r="AF92" s="12">
        <v>780.55399999999997</v>
      </c>
      <c r="AG92" s="12">
        <v>907.66899999999998</v>
      </c>
      <c r="AH92" s="12">
        <v>643.37</v>
      </c>
      <c r="AI92" s="12">
        <v>770.48500000000001</v>
      </c>
      <c r="AJ92" s="12">
        <v>900.53700000000003</v>
      </c>
      <c r="AK92" s="12">
        <v>380.07</v>
      </c>
      <c r="AL92" s="12">
        <v>818.90200000000004</v>
      </c>
      <c r="AM92" s="12">
        <v>1356.364</v>
      </c>
      <c r="AN92" s="12">
        <v>5293.7169999999996</v>
      </c>
      <c r="AO92" s="12">
        <v>6574.7929999999997</v>
      </c>
      <c r="AP92" s="12">
        <v>7071.3789999999999</v>
      </c>
      <c r="AQ92" s="12">
        <v>6434.1419999999998</v>
      </c>
      <c r="AR92" s="12">
        <v>6741.8639999999996</v>
      </c>
      <c r="AS92" s="12">
        <v>3937.3530000000001</v>
      </c>
      <c r="AT92" s="12">
        <v>5715.0150000000003</v>
      </c>
      <c r="AU92" s="12">
        <v>6022.7370000000001</v>
      </c>
      <c r="AV92" s="12">
        <v>7754.9160000000002</v>
      </c>
      <c r="AW92" s="12">
        <v>7626.7179999999998</v>
      </c>
      <c r="AX92" s="12">
        <v>7500.5389999999998</v>
      </c>
      <c r="AY92" s="12">
        <v>7374.8459999999995</v>
      </c>
      <c r="AZ92" s="12">
        <v>7117.6790000000001</v>
      </c>
      <c r="BA92" s="12">
        <v>6984.2719999999999</v>
      </c>
      <c r="BB92" s="12">
        <v>6398.5519999999997</v>
      </c>
      <c r="BC92" s="12">
        <v>2461.1990000000001</v>
      </c>
      <c r="BD92" s="12">
        <v>1180.123</v>
      </c>
      <c r="BE92" s="12">
        <v>683.53700000000003</v>
      </c>
      <c r="BF92" s="12">
        <v>375.815</v>
      </c>
      <c r="BG92" s="12">
        <v>223.77600000000001</v>
      </c>
      <c r="BH92" s="12">
        <v>133.053</v>
      </c>
      <c r="BI92" s="12">
        <v>45.256</v>
      </c>
      <c r="BJ92" s="12">
        <v>10.131</v>
      </c>
      <c r="BK92" s="12">
        <v>10139.174999999999</v>
      </c>
    </row>
    <row r="93" spans="1:63" s="25" customFormat="1" x14ac:dyDescent="0.2">
      <c r="A93" s="94" t="s">
        <v>601</v>
      </c>
      <c r="B93" s="11"/>
      <c r="C93" s="11">
        <v>48</v>
      </c>
      <c r="D93" s="10" t="s">
        <v>587</v>
      </c>
      <c r="E93" s="11">
        <v>922</v>
      </c>
      <c r="F93" s="11">
        <v>2020</v>
      </c>
      <c r="G93" s="12">
        <v>40.411999999999999</v>
      </c>
      <c r="H93" s="12">
        <v>108.054</v>
      </c>
      <c r="I93" s="12">
        <v>311.089</v>
      </c>
      <c r="J93" s="12">
        <v>366.06599999999997</v>
      </c>
      <c r="K93" s="12">
        <v>399.99</v>
      </c>
      <c r="L93" s="12">
        <v>491.67399999999998</v>
      </c>
      <c r="M93" s="12">
        <v>45.62</v>
      </c>
      <c r="N93" s="12">
        <v>68.551000000000002</v>
      </c>
      <c r="O93" s="12">
        <v>91.203000000000003</v>
      </c>
      <c r="P93" s="12">
        <v>45.884</v>
      </c>
      <c r="Q93" s="12">
        <v>68.536000000000001</v>
      </c>
      <c r="R93" s="12">
        <v>203.035</v>
      </c>
      <c r="S93" s="12">
        <v>130.02600000000001</v>
      </c>
      <c r="T93" s="12">
        <v>149</v>
      </c>
      <c r="U93" s="12">
        <v>87.15</v>
      </c>
      <c r="V93" s="12">
        <v>107.095</v>
      </c>
      <c r="W93" s="12">
        <v>126.069</v>
      </c>
      <c r="X93" s="12">
        <v>144.309</v>
      </c>
      <c r="Y93" s="12">
        <v>84.442999999999998</v>
      </c>
      <c r="Z93" s="12">
        <v>121.657</v>
      </c>
      <c r="AA93" s="12">
        <v>109.49299999999999</v>
      </c>
      <c r="AB93" s="12">
        <v>127.986</v>
      </c>
      <c r="AC93" s="12">
        <v>145.571</v>
      </c>
      <c r="AD93" s="12">
        <v>54.034999999999997</v>
      </c>
      <c r="AE93" s="12">
        <v>90.519000000000005</v>
      </c>
      <c r="AF93" s="12">
        <v>109.012</v>
      </c>
      <c r="AG93" s="12">
        <v>126.59699999999999</v>
      </c>
      <c r="AH93" s="12">
        <v>90.772000000000006</v>
      </c>
      <c r="AI93" s="12">
        <v>108.357</v>
      </c>
      <c r="AJ93" s="12">
        <v>124.696</v>
      </c>
      <c r="AK93" s="12">
        <v>54.976999999999997</v>
      </c>
      <c r="AL93" s="12">
        <v>99.328999999999994</v>
      </c>
      <c r="AM93" s="12">
        <v>180.58500000000001</v>
      </c>
      <c r="AN93" s="12">
        <v>1160.0250000000001</v>
      </c>
      <c r="AO93" s="12">
        <v>1300.2560000000001</v>
      </c>
      <c r="AP93" s="12">
        <v>1345.376</v>
      </c>
      <c r="AQ93" s="12">
        <v>1256.4749999999999</v>
      </c>
      <c r="AR93" s="12">
        <v>1277.9269999999999</v>
      </c>
      <c r="AS93" s="12">
        <v>979.44</v>
      </c>
      <c r="AT93" s="12">
        <v>1164.7909999999999</v>
      </c>
      <c r="AU93" s="12">
        <v>1186.2429999999999</v>
      </c>
      <c r="AV93" s="12">
        <v>1390.4939999999999</v>
      </c>
      <c r="AW93" s="12">
        <v>1372.5060000000001</v>
      </c>
      <c r="AX93" s="12">
        <v>1354.01</v>
      </c>
      <c r="AY93" s="12">
        <v>1335.5170000000001</v>
      </c>
      <c r="AZ93" s="12">
        <v>1301.5930000000001</v>
      </c>
      <c r="BA93" s="12">
        <v>1286.145</v>
      </c>
      <c r="BB93" s="12">
        <v>1209.9090000000001</v>
      </c>
      <c r="BC93" s="12">
        <v>230.46899999999999</v>
      </c>
      <c r="BD93" s="12">
        <v>90.238</v>
      </c>
      <c r="BE93" s="12">
        <v>45.118000000000002</v>
      </c>
      <c r="BF93" s="12">
        <v>23.666</v>
      </c>
      <c r="BG93" s="12">
        <v>12.708</v>
      </c>
      <c r="BH93" s="12">
        <v>5.8479999999999999</v>
      </c>
      <c r="BI93" s="12">
        <v>1.891</v>
      </c>
      <c r="BJ93" s="12">
        <v>0.57599999999999996</v>
      </c>
      <c r="BK93" s="12">
        <v>1701.5830000000001</v>
      </c>
    </row>
    <row r="94" spans="1:63" s="25" customFormat="1" x14ac:dyDescent="0.2">
      <c r="A94" s="94" t="s">
        <v>602</v>
      </c>
      <c r="B94" s="11">
        <v>5</v>
      </c>
      <c r="C94" s="11">
        <v>196</v>
      </c>
      <c r="D94" s="10" t="s">
        <v>587</v>
      </c>
      <c r="E94" s="11">
        <v>922</v>
      </c>
      <c r="F94" s="11">
        <v>2020</v>
      </c>
      <c r="G94" s="12">
        <v>25.074999999999999</v>
      </c>
      <c r="H94" s="12">
        <v>64.816999999999993</v>
      </c>
      <c r="I94" s="12">
        <v>200.148</v>
      </c>
      <c r="J94" s="12">
        <v>242.548</v>
      </c>
      <c r="K94" s="12">
        <v>274.05</v>
      </c>
      <c r="L94" s="12">
        <v>367.512</v>
      </c>
      <c r="M94" s="12">
        <v>26.69</v>
      </c>
      <c r="N94" s="12">
        <v>40.19</v>
      </c>
      <c r="O94" s="12">
        <v>53.725000000000001</v>
      </c>
      <c r="P94" s="12">
        <v>26.917000000000002</v>
      </c>
      <c r="Q94" s="12">
        <v>40.451999999999998</v>
      </c>
      <c r="R94" s="12">
        <v>135.33099999999999</v>
      </c>
      <c r="S94" s="12">
        <v>81.043000000000006</v>
      </c>
      <c r="T94" s="12">
        <v>94.504999999999995</v>
      </c>
      <c r="U94" s="12">
        <v>54.076000000000001</v>
      </c>
      <c r="V94" s="12">
        <v>67.543000000000006</v>
      </c>
      <c r="W94" s="12">
        <v>81.004999999999995</v>
      </c>
      <c r="X94" s="12">
        <v>94.501000000000005</v>
      </c>
      <c r="Y94" s="12">
        <v>54.008000000000003</v>
      </c>
      <c r="Z94" s="12">
        <v>80.965999999999994</v>
      </c>
      <c r="AA94" s="12">
        <v>82.242000000000004</v>
      </c>
      <c r="AB94" s="12">
        <v>96.688000000000002</v>
      </c>
      <c r="AC94" s="12">
        <v>111.926</v>
      </c>
      <c r="AD94" s="12">
        <v>40.826000000000001</v>
      </c>
      <c r="AE94" s="12">
        <v>68.78</v>
      </c>
      <c r="AF94" s="12">
        <v>83.225999999999999</v>
      </c>
      <c r="AG94" s="12">
        <v>98.463999999999999</v>
      </c>
      <c r="AH94" s="12">
        <v>69.73</v>
      </c>
      <c r="AI94" s="12">
        <v>84.968000000000004</v>
      </c>
      <c r="AJ94" s="12">
        <v>101.232</v>
      </c>
      <c r="AK94" s="12">
        <v>42.4</v>
      </c>
      <c r="AL94" s="12">
        <v>105.468</v>
      </c>
      <c r="AM94" s="12">
        <v>167.364</v>
      </c>
      <c r="AN94" s="12">
        <v>620.721</v>
      </c>
      <c r="AO94" s="12">
        <v>768.25900000000001</v>
      </c>
      <c r="AP94" s="12">
        <v>833.24800000000005</v>
      </c>
      <c r="AQ94" s="12">
        <v>759.346</v>
      </c>
      <c r="AR94" s="12">
        <v>814.75800000000004</v>
      </c>
      <c r="AS94" s="12">
        <v>453.35700000000003</v>
      </c>
      <c r="AT94" s="12">
        <v>665.88400000000001</v>
      </c>
      <c r="AU94" s="12">
        <v>721.29600000000005</v>
      </c>
      <c r="AV94" s="12">
        <v>1007.213</v>
      </c>
      <c r="AW94" s="12">
        <v>993.30399999999997</v>
      </c>
      <c r="AX94" s="12">
        <v>979.25900000000001</v>
      </c>
      <c r="AY94" s="12">
        <v>964.81299999999999</v>
      </c>
      <c r="AZ94" s="12">
        <v>933.31100000000004</v>
      </c>
      <c r="BA94" s="12">
        <v>916.06</v>
      </c>
      <c r="BB94" s="12">
        <v>839.84900000000005</v>
      </c>
      <c r="BC94" s="12">
        <v>386.49200000000002</v>
      </c>
      <c r="BD94" s="12">
        <v>238.95400000000001</v>
      </c>
      <c r="BE94" s="12">
        <v>173.965</v>
      </c>
      <c r="BF94" s="12">
        <v>118.553</v>
      </c>
      <c r="BG94" s="12">
        <v>72.709000000000003</v>
      </c>
      <c r="BH94" s="12">
        <v>39.872</v>
      </c>
      <c r="BI94" s="12">
        <v>16.701000000000001</v>
      </c>
      <c r="BJ94" s="12">
        <v>5.2220000000000004</v>
      </c>
      <c r="BK94" s="12">
        <v>1207.3610000000001</v>
      </c>
    </row>
    <row r="95" spans="1:63" s="25" customFormat="1" x14ac:dyDescent="0.2">
      <c r="A95" s="94" t="s">
        <v>145</v>
      </c>
      <c r="B95" s="11">
        <v>6</v>
      </c>
      <c r="C95" s="11">
        <v>268</v>
      </c>
      <c r="D95" s="10" t="s">
        <v>587</v>
      </c>
      <c r="E95" s="11">
        <v>922</v>
      </c>
      <c r="F95" s="11">
        <v>2020</v>
      </c>
      <c r="G95" s="12">
        <v>100.498</v>
      </c>
      <c r="H95" s="12">
        <v>268.34500000000003</v>
      </c>
      <c r="I95" s="12">
        <v>806.625</v>
      </c>
      <c r="J95" s="12">
        <v>938.14400000000001</v>
      </c>
      <c r="K95" s="12">
        <v>1024.22</v>
      </c>
      <c r="L95" s="12">
        <v>1257.633</v>
      </c>
      <c r="M95" s="12">
        <v>113.449</v>
      </c>
      <c r="N95" s="12">
        <v>171.249</v>
      </c>
      <c r="O95" s="12">
        <v>229.048</v>
      </c>
      <c r="P95" s="12">
        <v>115.08</v>
      </c>
      <c r="Q95" s="12">
        <v>172.87899999999999</v>
      </c>
      <c r="R95" s="12">
        <v>538.28</v>
      </c>
      <c r="S95" s="12">
        <v>338.80700000000002</v>
      </c>
      <c r="T95" s="12">
        <v>391.291</v>
      </c>
      <c r="U95" s="12">
        <v>227.018</v>
      </c>
      <c r="V95" s="12">
        <v>281.00700000000001</v>
      </c>
      <c r="W95" s="12">
        <v>333.49099999999999</v>
      </c>
      <c r="X95" s="12">
        <v>384.30200000000002</v>
      </c>
      <c r="Y95" s="12">
        <v>223.208</v>
      </c>
      <c r="Z95" s="12">
        <v>326.50299999999999</v>
      </c>
      <c r="AA95" s="12">
        <v>288.46100000000001</v>
      </c>
      <c r="AB95" s="12">
        <v>330.99200000000002</v>
      </c>
      <c r="AC95" s="12">
        <v>373.59699999999998</v>
      </c>
      <c r="AD95" s="12">
        <v>146.989</v>
      </c>
      <c r="AE95" s="12">
        <v>235.977</v>
      </c>
      <c r="AF95" s="12">
        <v>278.50799999999998</v>
      </c>
      <c r="AG95" s="12">
        <v>321.113</v>
      </c>
      <c r="AH95" s="12">
        <v>227.697</v>
      </c>
      <c r="AI95" s="12">
        <v>270.30200000000002</v>
      </c>
      <c r="AJ95" s="12">
        <v>313.77300000000002</v>
      </c>
      <c r="AK95" s="12">
        <v>131.51900000000001</v>
      </c>
      <c r="AL95" s="12">
        <v>270.24099999999999</v>
      </c>
      <c r="AM95" s="12">
        <v>451.00799999999998</v>
      </c>
      <c r="AN95" s="12">
        <v>1801.3150000000001</v>
      </c>
      <c r="AO95" s="12">
        <v>2324.9380000000001</v>
      </c>
      <c r="AP95" s="12">
        <v>2574.0680000000002</v>
      </c>
      <c r="AQ95" s="12">
        <v>2356.473</v>
      </c>
      <c r="AR95" s="12">
        <v>2567.201</v>
      </c>
      <c r="AS95" s="12">
        <v>1350.307</v>
      </c>
      <c r="AT95" s="12">
        <v>2123.06</v>
      </c>
      <c r="AU95" s="12">
        <v>2333.788</v>
      </c>
      <c r="AV95" s="12">
        <v>3182.55</v>
      </c>
      <c r="AW95" s="12">
        <v>3137.15</v>
      </c>
      <c r="AX95" s="12">
        <v>3093.5619999999999</v>
      </c>
      <c r="AY95" s="12">
        <v>3051.0309999999999</v>
      </c>
      <c r="AZ95" s="12">
        <v>2964.9549999999999</v>
      </c>
      <c r="BA95" s="12">
        <v>2920.5940000000001</v>
      </c>
      <c r="BB95" s="12">
        <v>2731.5419999999999</v>
      </c>
      <c r="BC95" s="12">
        <v>1381.2349999999999</v>
      </c>
      <c r="BD95" s="12">
        <v>857.61199999999997</v>
      </c>
      <c r="BE95" s="12">
        <v>608.48199999999997</v>
      </c>
      <c r="BF95" s="12">
        <v>397.75400000000002</v>
      </c>
      <c r="BG95" s="12">
        <v>247.36799999999999</v>
      </c>
      <c r="BH95" s="12">
        <v>148.96799999999999</v>
      </c>
      <c r="BI95" s="12">
        <v>52.478000000000002</v>
      </c>
      <c r="BJ95" s="12">
        <v>15.500999999999999</v>
      </c>
      <c r="BK95" s="12">
        <v>3989.1750000000002</v>
      </c>
    </row>
    <row r="96" spans="1:63" s="25" customFormat="1" x14ac:dyDescent="0.2">
      <c r="A96" s="94" t="s">
        <v>167</v>
      </c>
      <c r="B96" s="11"/>
      <c r="C96" s="11">
        <v>368</v>
      </c>
      <c r="D96" s="10" t="s">
        <v>587</v>
      </c>
      <c r="E96" s="11">
        <v>922</v>
      </c>
      <c r="F96" s="11">
        <v>2020</v>
      </c>
      <c r="G96" s="12">
        <v>2104.3890000000001</v>
      </c>
      <c r="H96" s="12">
        <v>5380.4229999999998</v>
      </c>
      <c r="I96" s="12">
        <v>15169.411</v>
      </c>
      <c r="J96" s="12">
        <v>17702.042000000001</v>
      </c>
      <c r="K96" s="12">
        <v>19320.987000000001</v>
      </c>
      <c r="L96" s="12">
        <v>23120.858</v>
      </c>
      <c r="M96" s="12">
        <v>2189.5250000000001</v>
      </c>
      <c r="N96" s="12">
        <v>3275.4520000000002</v>
      </c>
      <c r="O96" s="12">
        <v>4346.1819999999998</v>
      </c>
      <c r="P96" s="12">
        <v>2180.3829999999998</v>
      </c>
      <c r="Q96" s="12">
        <v>3251.1129999999998</v>
      </c>
      <c r="R96" s="12">
        <v>9788.9879999999994</v>
      </c>
      <c r="S96" s="12">
        <v>6196.5680000000002</v>
      </c>
      <c r="T96" s="12">
        <v>7128.8440000000001</v>
      </c>
      <c r="U96" s="12">
        <v>4143.88</v>
      </c>
      <c r="V96" s="12">
        <v>5110.6409999999996</v>
      </c>
      <c r="W96" s="12">
        <v>6042.9170000000004</v>
      </c>
      <c r="X96" s="12">
        <v>6946.3119999999999</v>
      </c>
      <c r="Y96" s="12">
        <v>4039.9110000000001</v>
      </c>
      <c r="Z96" s="12">
        <v>5875.5820000000003</v>
      </c>
      <c r="AA96" s="12">
        <v>5294.7430000000004</v>
      </c>
      <c r="AB96" s="12">
        <v>6125.0510000000004</v>
      </c>
      <c r="AC96" s="12">
        <v>6941.5029999999997</v>
      </c>
      <c r="AD96" s="12">
        <v>2660.1439999999998</v>
      </c>
      <c r="AE96" s="12">
        <v>4362.4669999999996</v>
      </c>
      <c r="AF96" s="12">
        <v>5192.7749999999996</v>
      </c>
      <c r="AG96" s="12">
        <v>6009.2269999999999</v>
      </c>
      <c r="AH96" s="12">
        <v>4289.38</v>
      </c>
      <c r="AI96" s="12">
        <v>5105.8320000000003</v>
      </c>
      <c r="AJ96" s="12">
        <v>5908.3249999999998</v>
      </c>
      <c r="AK96" s="12">
        <v>2532.6309999999999</v>
      </c>
      <c r="AL96" s="12">
        <v>4691.7160000000003</v>
      </c>
      <c r="AM96" s="12">
        <v>7951.4470000000001</v>
      </c>
      <c r="AN96" s="12">
        <v>20657.469000000001</v>
      </c>
      <c r="AO96" s="12">
        <v>22998.620999999999</v>
      </c>
      <c r="AP96" s="12">
        <v>23668.337</v>
      </c>
      <c r="AQ96" s="12">
        <v>19516.760999999999</v>
      </c>
      <c r="AR96" s="12">
        <v>20139.437999999998</v>
      </c>
      <c r="AS96" s="12">
        <v>12706.022000000001</v>
      </c>
      <c r="AT96" s="12">
        <v>15716.89</v>
      </c>
      <c r="AU96" s="12">
        <v>16339.566999999999</v>
      </c>
      <c r="AV96" s="12">
        <v>25053.092000000001</v>
      </c>
      <c r="AW96" s="12">
        <v>24194.83</v>
      </c>
      <c r="AX96" s="12">
        <v>23350.769</v>
      </c>
      <c r="AY96" s="12">
        <v>22520.460999999999</v>
      </c>
      <c r="AZ96" s="12">
        <v>20901.516</v>
      </c>
      <c r="BA96" s="12">
        <v>20112.413</v>
      </c>
      <c r="BB96" s="12">
        <v>17101.645</v>
      </c>
      <c r="BC96" s="12">
        <v>4395.6229999999996</v>
      </c>
      <c r="BD96" s="12">
        <v>2054.471</v>
      </c>
      <c r="BE96" s="12">
        <v>1384.7550000000001</v>
      </c>
      <c r="BF96" s="12">
        <v>762.07799999999997</v>
      </c>
      <c r="BG96" s="12">
        <v>430.13299999999998</v>
      </c>
      <c r="BH96" s="12">
        <v>188.36</v>
      </c>
      <c r="BI96" s="12">
        <v>61.753999999999998</v>
      </c>
      <c r="BJ96" s="12">
        <v>13.361000000000001</v>
      </c>
      <c r="BK96" s="12">
        <v>40222.502999999997</v>
      </c>
    </row>
    <row r="97" spans="1:63" s="25" customFormat="1" x14ac:dyDescent="0.2">
      <c r="A97" s="94" t="s">
        <v>603</v>
      </c>
      <c r="B97" s="11"/>
      <c r="C97" s="11">
        <v>376</v>
      </c>
      <c r="D97" s="10" t="s">
        <v>587</v>
      </c>
      <c r="E97" s="11">
        <v>922</v>
      </c>
      <c r="F97" s="11">
        <v>2020</v>
      </c>
      <c r="G97" s="12">
        <v>334.98200000000003</v>
      </c>
      <c r="H97" s="12">
        <v>847.82799999999997</v>
      </c>
      <c r="I97" s="12">
        <v>2408.7049999999999</v>
      </c>
      <c r="J97" s="12">
        <v>2815.4859999999999</v>
      </c>
      <c r="K97" s="12">
        <v>3076.1590000000001</v>
      </c>
      <c r="L97" s="12">
        <v>3700.1320000000001</v>
      </c>
      <c r="M97" s="12">
        <v>342.178</v>
      </c>
      <c r="N97" s="12">
        <v>511.85500000000002</v>
      </c>
      <c r="O97" s="12">
        <v>679.57</v>
      </c>
      <c r="P97" s="12">
        <v>340.58</v>
      </c>
      <c r="Q97" s="12">
        <v>508.29500000000002</v>
      </c>
      <c r="R97" s="12">
        <v>1560.877</v>
      </c>
      <c r="S97" s="12">
        <v>978.14499999999998</v>
      </c>
      <c r="T97" s="12">
        <v>1128.915</v>
      </c>
      <c r="U97" s="12">
        <v>653.59100000000001</v>
      </c>
      <c r="V97" s="12">
        <v>808.46799999999996</v>
      </c>
      <c r="W97" s="12">
        <v>959.23800000000006</v>
      </c>
      <c r="X97" s="12">
        <v>1106.2170000000001</v>
      </c>
      <c r="Y97" s="12">
        <v>640.75300000000004</v>
      </c>
      <c r="Z97" s="12">
        <v>938.50199999999995</v>
      </c>
      <c r="AA97" s="12">
        <v>856.52599999999995</v>
      </c>
      <c r="AB97" s="12">
        <v>989.51300000000003</v>
      </c>
      <c r="AC97" s="12">
        <v>1120.6079999999999</v>
      </c>
      <c r="AD97" s="12">
        <v>431.96199999999999</v>
      </c>
      <c r="AE97" s="12">
        <v>705.75599999999997</v>
      </c>
      <c r="AF97" s="12">
        <v>838.74300000000005</v>
      </c>
      <c r="AG97" s="12">
        <v>969.83799999999997</v>
      </c>
      <c r="AH97" s="12">
        <v>691.76400000000001</v>
      </c>
      <c r="AI97" s="12">
        <v>822.85900000000004</v>
      </c>
      <c r="AJ97" s="12">
        <v>952.43700000000001</v>
      </c>
      <c r="AK97" s="12">
        <v>406.78100000000001</v>
      </c>
      <c r="AL97" s="12">
        <v>764.27700000000004</v>
      </c>
      <c r="AM97" s="12">
        <v>1291.4269999999999</v>
      </c>
      <c r="AN97" s="12">
        <v>4026.8510000000001</v>
      </c>
      <c r="AO97" s="12">
        <v>4822.3469999999998</v>
      </c>
      <c r="AP97" s="12">
        <v>5172.3040000000001</v>
      </c>
      <c r="AQ97" s="12">
        <v>4504.8500000000004</v>
      </c>
      <c r="AR97" s="12">
        <v>4858.5360000000001</v>
      </c>
      <c r="AS97" s="12">
        <v>2735.424</v>
      </c>
      <c r="AT97" s="12">
        <v>3880.877</v>
      </c>
      <c r="AU97" s="12">
        <v>4234.5630000000001</v>
      </c>
      <c r="AV97" s="12">
        <v>6246.8360000000002</v>
      </c>
      <c r="AW97" s="12">
        <v>6108.4979999999996</v>
      </c>
      <c r="AX97" s="12">
        <v>5973.0420000000004</v>
      </c>
      <c r="AY97" s="12">
        <v>5840.0550000000003</v>
      </c>
      <c r="AZ97" s="12">
        <v>5579.3819999999996</v>
      </c>
      <c r="BA97" s="12">
        <v>5451.2259999999997</v>
      </c>
      <c r="BB97" s="12">
        <v>4955.4089999999997</v>
      </c>
      <c r="BC97" s="12">
        <v>2219.9850000000001</v>
      </c>
      <c r="BD97" s="12">
        <v>1424.489</v>
      </c>
      <c r="BE97" s="12">
        <v>1074.5319999999999</v>
      </c>
      <c r="BF97" s="12">
        <v>720.846</v>
      </c>
      <c r="BG97" s="12">
        <v>432.14699999999999</v>
      </c>
      <c r="BH97" s="12">
        <v>261.18599999999998</v>
      </c>
      <c r="BI97" s="12">
        <v>136.77199999999999</v>
      </c>
      <c r="BJ97" s="12">
        <v>52.921999999999997</v>
      </c>
      <c r="BK97" s="12">
        <v>8655.5409999999993</v>
      </c>
    </row>
    <row r="98" spans="1:63" s="25" customFormat="1" x14ac:dyDescent="0.2">
      <c r="A98" s="94" t="s">
        <v>171</v>
      </c>
      <c r="B98" s="11"/>
      <c r="C98" s="11">
        <v>400</v>
      </c>
      <c r="D98" s="10" t="s">
        <v>587</v>
      </c>
      <c r="E98" s="11">
        <v>922</v>
      </c>
      <c r="F98" s="11">
        <v>2020</v>
      </c>
      <c r="G98" s="12">
        <v>403.45800000000003</v>
      </c>
      <c r="H98" s="12">
        <v>1058.1220000000001</v>
      </c>
      <c r="I98" s="12">
        <v>3352.1219999999998</v>
      </c>
      <c r="J98" s="12">
        <v>3989.2689999999998</v>
      </c>
      <c r="K98" s="12">
        <v>4392.4160000000002</v>
      </c>
      <c r="L98" s="12">
        <v>5332.567</v>
      </c>
      <c r="M98" s="12">
        <v>441.935</v>
      </c>
      <c r="N98" s="12">
        <v>669.06200000000001</v>
      </c>
      <c r="O98" s="12">
        <v>898.98099999999999</v>
      </c>
      <c r="P98" s="12">
        <v>450.48700000000002</v>
      </c>
      <c r="Q98" s="12">
        <v>680.40599999999995</v>
      </c>
      <c r="R98" s="12">
        <v>2294</v>
      </c>
      <c r="S98" s="12">
        <v>1386.72</v>
      </c>
      <c r="T98" s="12">
        <v>1617.829</v>
      </c>
      <c r="U98" s="12">
        <v>927.31399999999996</v>
      </c>
      <c r="V98" s="12">
        <v>1159.5930000000001</v>
      </c>
      <c r="W98" s="12">
        <v>1390.702</v>
      </c>
      <c r="X98" s="12">
        <v>1619.652</v>
      </c>
      <c r="Y98" s="12">
        <v>929.67399999999998</v>
      </c>
      <c r="Z98" s="12">
        <v>1389.7329999999999</v>
      </c>
      <c r="AA98" s="12">
        <v>1336.7470000000001</v>
      </c>
      <c r="AB98" s="12">
        <v>1544.4269999999999</v>
      </c>
      <c r="AC98" s="12">
        <v>1747.93</v>
      </c>
      <c r="AD98" s="12">
        <v>676.17100000000005</v>
      </c>
      <c r="AE98" s="12">
        <v>1105.6379999999999</v>
      </c>
      <c r="AF98" s="12">
        <v>1313.318</v>
      </c>
      <c r="AG98" s="12">
        <v>1516.8209999999999</v>
      </c>
      <c r="AH98" s="12">
        <v>1084.3679999999999</v>
      </c>
      <c r="AI98" s="12">
        <v>1287.8710000000001</v>
      </c>
      <c r="AJ98" s="12">
        <v>1487.5150000000001</v>
      </c>
      <c r="AK98" s="12">
        <v>637.14700000000005</v>
      </c>
      <c r="AL98" s="12">
        <v>1161.864</v>
      </c>
      <c r="AM98" s="12">
        <v>1980.4449999999999</v>
      </c>
      <c r="AN98" s="12">
        <v>5474.7830000000004</v>
      </c>
      <c r="AO98" s="12">
        <v>6230.3739999999998</v>
      </c>
      <c r="AP98" s="12">
        <v>6447.6130000000003</v>
      </c>
      <c r="AQ98" s="12">
        <v>5407.3190000000004</v>
      </c>
      <c r="AR98" s="12">
        <v>5556.3580000000002</v>
      </c>
      <c r="AS98" s="12">
        <v>3494.3380000000002</v>
      </c>
      <c r="AT98" s="12">
        <v>4467.1679999999997</v>
      </c>
      <c r="AU98" s="12">
        <v>4616.2070000000003</v>
      </c>
      <c r="AV98" s="12">
        <v>6851.018</v>
      </c>
      <c r="AW98" s="12">
        <v>6633.884</v>
      </c>
      <c r="AX98" s="12">
        <v>6421.5510000000004</v>
      </c>
      <c r="AY98" s="12">
        <v>6213.8710000000001</v>
      </c>
      <c r="AZ98" s="12">
        <v>5810.7240000000002</v>
      </c>
      <c r="BA98" s="12">
        <v>5615.1480000000001</v>
      </c>
      <c r="BB98" s="12">
        <v>4870.5730000000003</v>
      </c>
      <c r="BC98" s="12">
        <v>1376.2349999999999</v>
      </c>
      <c r="BD98" s="12">
        <v>620.64400000000001</v>
      </c>
      <c r="BE98" s="12">
        <v>403.40499999999997</v>
      </c>
      <c r="BF98" s="12">
        <v>254.36600000000001</v>
      </c>
      <c r="BG98" s="12">
        <v>142.83799999999999</v>
      </c>
      <c r="BH98" s="12">
        <v>63.615000000000002</v>
      </c>
      <c r="BI98" s="12">
        <v>20.495999999999999</v>
      </c>
      <c r="BJ98" s="12">
        <v>4.2130000000000001</v>
      </c>
      <c r="BK98" s="12">
        <v>10203.14</v>
      </c>
    </row>
    <row r="99" spans="1:63" s="25" customFormat="1" x14ac:dyDescent="0.2">
      <c r="A99" s="94" t="s">
        <v>604</v>
      </c>
      <c r="B99" s="11"/>
      <c r="C99" s="11">
        <v>414</v>
      </c>
      <c r="D99" s="10" t="s">
        <v>587</v>
      </c>
      <c r="E99" s="11">
        <v>922</v>
      </c>
      <c r="F99" s="11">
        <v>2020</v>
      </c>
      <c r="G99" s="12">
        <v>111.27500000000001</v>
      </c>
      <c r="H99" s="12">
        <v>289.68900000000002</v>
      </c>
      <c r="I99" s="12">
        <v>916.55600000000004</v>
      </c>
      <c r="J99" s="12">
        <v>1058.2249999999999</v>
      </c>
      <c r="K99" s="12">
        <v>1141.5519999999999</v>
      </c>
      <c r="L99" s="12">
        <v>1348.646</v>
      </c>
      <c r="M99" s="12">
        <v>120.429</v>
      </c>
      <c r="N99" s="12">
        <v>182.61799999999999</v>
      </c>
      <c r="O99" s="12">
        <v>245.864</v>
      </c>
      <c r="P99" s="12">
        <v>123.113</v>
      </c>
      <c r="Q99" s="12">
        <v>186.35900000000001</v>
      </c>
      <c r="R99" s="12">
        <v>626.86699999999996</v>
      </c>
      <c r="S99" s="12">
        <v>383.238</v>
      </c>
      <c r="T99" s="12">
        <v>447.87900000000002</v>
      </c>
      <c r="U99" s="12">
        <v>256.44799999999998</v>
      </c>
      <c r="V99" s="12">
        <v>321.04899999999998</v>
      </c>
      <c r="W99" s="12">
        <v>385.69</v>
      </c>
      <c r="X99" s="12">
        <v>449.017</v>
      </c>
      <c r="Y99" s="12">
        <v>257.803</v>
      </c>
      <c r="Z99" s="12">
        <v>385.77100000000002</v>
      </c>
      <c r="AA99" s="12">
        <v>341.81299999999999</v>
      </c>
      <c r="AB99" s="12">
        <v>385.298</v>
      </c>
      <c r="AC99" s="12">
        <v>427.15600000000001</v>
      </c>
      <c r="AD99" s="12">
        <v>178.988</v>
      </c>
      <c r="AE99" s="12">
        <v>277.17200000000003</v>
      </c>
      <c r="AF99" s="12">
        <v>320.65699999999998</v>
      </c>
      <c r="AG99" s="12">
        <v>362.51499999999999</v>
      </c>
      <c r="AH99" s="12">
        <v>257.33</v>
      </c>
      <c r="AI99" s="12">
        <v>299.18799999999999</v>
      </c>
      <c r="AJ99" s="12">
        <v>340.65699999999998</v>
      </c>
      <c r="AK99" s="12">
        <v>141.66900000000001</v>
      </c>
      <c r="AL99" s="12">
        <v>248.70699999999999</v>
      </c>
      <c r="AM99" s="12">
        <v>432.09</v>
      </c>
      <c r="AN99" s="12">
        <v>2513.8029999999999</v>
      </c>
      <c r="AO99" s="12">
        <v>3075.1019999999999</v>
      </c>
      <c r="AP99" s="12">
        <v>3224.3649999999998</v>
      </c>
      <c r="AQ99" s="12">
        <v>2999.3690000000001</v>
      </c>
      <c r="AR99" s="12">
        <v>3070.3690000000001</v>
      </c>
      <c r="AS99" s="12">
        <v>2081.7130000000002</v>
      </c>
      <c r="AT99" s="12">
        <v>2792.2750000000001</v>
      </c>
      <c r="AU99" s="12">
        <v>2863.2750000000001</v>
      </c>
      <c r="AV99" s="12">
        <v>3354.0070000000001</v>
      </c>
      <c r="AW99" s="12">
        <v>3302.6979999999999</v>
      </c>
      <c r="AX99" s="12">
        <v>3255.8229999999999</v>
      </c>
      <c r="AY99" s="12">
        <v>3212.3380000000002</v>
      </c>
      <c r="AZ99" s="12">
        <v>3129.011</v>
      </c>
      <c r="BA99" s="12">
        <v>3087.85</v>
      </c>
      <c r="BB99" s="12">
        <v>2921.9169999999999</v>
      </c>
      <c r="BC99" s="12">
        <v>840.20399999999995</v>
      </c>
      <c r="BD99" s="12">
        <v>278.90499999999997</v>
      </c>
      <c r="BE99" s="12">
        <v>129.642</v>
      </c>
      <c r="BF99" s="12">
        <v>58.642000000000003</v>
      </c>
      <c r="BG99" s="12">
        <v>26.49</v>
      </c>
      <c r="BH99" s="12">
        <v>10.092000000000001</v>
      </c>
      <c r="BI99" s="12">
        <v>2.1509999999999998</v>
      </c>
      <c r="BJ99" s="12">
        <v>0.159</v>
      </c>
      <c r="BK99" s="12">
        <v>4270.5630000000001</v>
      </c>
    </row>
    <row r="100" spans="1:63" s="25" customFormat="1" x14ac:dyDescent="0.2">
      <c r="A100" s="94" t="s">
        <v>185</v>
      </c>
      <c r="B100" s="11"/>
      <c r="C100" s="11">
        <v>422</v>
      </c>
      <c r="D100" s="10" t="s">
        <v>587</v>
      </c>
      <c r="E100" s="11">
        <v>922</v>
      </c>
      <c r="F100" s="11">
        <v>2020</v>
      </c>
      <c r="G100" s="12">
        <v>217.251</v>
      </c>
      <c r="H100" s="12">
        <v>566.12699999999995</v>
      </c>
      <c r="I100" s="12">
        <v>1711.0530000000001</v>
      </c>
      <c r="J100" s="12">
        <v>2053.9169999999999</v>
      </c>
      <c r="K100" s="12">
        <v>2287.154</v>
      </c>
      <c r="L100" s="12">
        <v>2880.326</v>
      </c>
      <c r="M100" s="12">
        <v>234.54300000000001</v>
      </c>
      <c r="N100" s="12">
        <v>352.97800000000001</v>
      </c>
      <c r="O100" s="12">
        <v>471.24799999999999</v>
      </c>
      <c r="P100" s="12">
        <v>236.36600000000001</v>
      </c>
      <c r="Q100" s="12">
        <v>354.63600000000002</v>
      </c>
      <c r="R100" s="12">
        <v>1144.9259999999999</v>
      </c>
      <c r="S100" s="12">
        <v>699.66</v>
      </c>
      <c r="T100" s="12">
        <v>811.322</v>
      </c>
      <c r="U100" s="12">
        <v>467.59500000000003</v>
      </c>
      <c r="V100" s="12">
        <v>581.22500000000002</v>
      </c>
      <c r="W100" s="12">
        <v>692.88699999999994</v>
      </c>
      <c r="X100" s="12">
        <v>803.44200000000001</v>
      </c>
      <c r="Y100" s="12">
        <v>462.95499999999998</v>
      </c>
      <c r="Z100" s="12">
        <v>685.17200000000003</v>
      </c>
      <c r="AA100" s="12">
        <v>672.79499999999996</v>
      </c>
      <c r="AB100" s="12">
        <v>788.13</v>
      </c>
      <c r="AC100" s="12">
        <v>904.36400000000003</v>
      </c>
      <c r="AD100" s="12">
        <v>333.60399999999998</v>
      </c>
      <c r="AE100" s="12">
        <v>561.13300000000004</v>
      </c>
      <c r="AF100" s="12">
        <v>676.46799999999996</v>
      </c>
      <c r="AG100" s="12">
        <v>792.702</v>
      </c>
      <c r="AH100" s="12">
        <v>565.91300000000001</v>
      </c>
      <c r="AI100" s="12">
        <v>682.14700000000005</v>
      </c>
      <c r="AJ100" s="12">
        <v>799.15</v>
      </c>
      <c r="AK100" s="12">
        <v>342.86399999999998</v>
      </c>
      <c r="AL100" s="12">
        <v>707.33699999999999</v>
      </c>
      <c r="AM100" s="12">
        <v>1169.2729999999999</v>
      </c>
      <c r="AN100" s="12">
        <v>3625.0639999999999</v>
      </c>
      <c r="AO100" s="12">
        <v>4349.8419999999996</v>
      </c>
      <c r="AP100" s="12">
        <v>4599.1329999999998</v>
      </c>
      <c r="AQ100" s="12">
        <v>4023.0320000000002</v>
      </c>
      <c r="AR100" s="12">
        <v>4221.5079999999998</v>
      </c>
      <c r="AS100" s="12">
        <v>2455.7910000000002</v>
      </c>
      <c r="AT100" s="12">
        <v>3429.86</v>
      </c>
      <c r="AU100" s="12">
        <v>3628.3359999999998</v>
      </c>
      <c r="AV100" s="12">
        <v>5114.3890000000001</v>
      </c>
      <c r="AW100" s="12">
        <v>5001.1530000000002</v>
      </c>
      <c r="AX100" s="12">
        <v>4886.8599999999997</v>
      </c>
      <c r="AY100" s="12">
        <v>4771.5249999999996</v>
      </c>
      <c r="AZ100" s="12">
        <v>4538.2879999999996</v>
      </c>
      <c r="BA100" s="12">
        <v>4420.5420000000004</v>
      </c>
      <c r="BB100" s="12">
        <v>3945.116</v>
      </c>
      <c r="BC100" s="12">
        <v>1489.325</v>
      </c>
      <c r="BD100" s="12">
        <v>764.54700000000003</v>
      </c>
      <c r="BE100" s="12">
        <v>515.25599999999997</v>
      </c>
      <c r="BF100" s="12">
        <v>316.77999999999997</v>
      </c>
      <c r="BG100" s="12">
        <v>185.29900000000001</v>
      </c>
      <c r="BH100" s="12">
        <v>105.20699999999999</v>
      </c>
      <c r="BI100" s="12">
        <v>42.433</v>
      </c>
      <c r="BJ100" s="12">
        <v>9.7629999999999999</v>
      </c>
      <c r="BK100" s="12">
        <v>6825.442</v>
      </c>
    </row>
    <row r="101" spans="1:63" s="25" customFormat="1" x14ac:dyDescent="0.2">
      <c r="A101" s="94" t="s">
        <v>605</v>
      </c>
      <c r="B101" s="11"/>
      <c r="C101" s="11">
        <v>512</v>
      </c>
      <c r="D101" s="10" t="s">
        <v>587</v>
      </c>
      <c r="E101" s="11">
        <v>922</v>
      </c>
      <c r="F101" s="11">
        <v>2020</v>
      </c>
      <c r="G101" s="12">
        <v>193.245</v>
      </c>
      <c r="H101" s="12">
        <v>453.666</v>
      </c>
      <c r="I101" s="12">
        <v>1148.3240000000001</v>
      </c>
      <c r="J101" s="12">
        <v>1278.8240000000001</v>
      </c>
      <c r="K101" s="12">
        <v>1362.877</v>
      </c>
      <c r="L101" s="12">
        <v>1691.934</v>
      </c>
      <c r="M101" s="12">
        <v>170.178</v>
      </c>
      <c r="N101" s="12">
        <v>250.85400000000001</v>
      </c>
      <c r="O101" s="12">
        <v>328.95</v>
      </c>
      <c r="P101" s="12">
        <v>164.184</v>
      </c>
      <c r="Q101" s="12">
        <v>242.28</v>
      </c>
      <c r="R101" s="12">
        <v>694.65800000000002</v>
      </c>
      <c r="S101" s="12">
        <v>448.09800000000001</v>
      </c>
      <c r="T101" s="12">
        <v>516.23199999999997</v>
      </c>
      <c r="U101" s="12">
        <v>298.23099999999999</v>
      </c>
      <c r="V101" s="12">
        <v>367.42200000000003</v>
      </c>
      <c r="W101" s="12">
        <v>435.55599999999998</v>
      </c>
      <c r="X101" s="12">
        <v>500.952</v>
      </c>
      <c r="Y101" s="12">
        <v>289.32600000000002</v>
      </c>
      <c r="Z101" s="12">
        <v>422.85599999999999</v>
      </c>
      <c r="AA101" s="12">
        <v>336.87700000000001</v>
      </c>
      <c r="AB101" s="12">
        <v>377.06</v>
      </c>
      <c r="AC101" s="12">
        <v>417.59500000000003</v>
      </c>
      <c r="AD101" s="12">
        <v>178.42599999999999</v>
      </c>
      <c r="AE101" s="12">
        <v>268.74299999999999</v>
      </c>
      <c r="AF101" s="12">
        <v>308.92599999999999</v>
      </c>
      <c r="AG101" s="12">
        <v>349.46100000000001</v>
      </c>
      <c r="AH101" s="12">
        <v>243.53</v>
      </c>
      <c r="AI101" s="12">
        <v>284.065</v>
      </c>
      <c r="AJ101" s="12">
        <v>327.58300000000003</v>
      </c>
      <c r="AK101" s="12">
        <v>130.5</v>
      </c>
      <c r="AL101" s="12">
        <v>315.22399999999999</v>
      </c>
      <c r="AM101" s="12">
        <v>543.61</v>
      </c>
      <c r="AN101" s="12">
        <v>3424.8850000000002</v>
      </c>
      <c r="AO101" s="12">
        <v>3740.4850000000001</v>
      </c>
      <c r="AP101" s="12">
        <v>3830.069</v>
      </c>
      <c r="AQ101" s="12">
        <v>3615.5160000000001</v>
      </c>
      <c r="AR101" s="12">
        <v>3668.7190000000001</v>
      </c>
      <c r="AS101" s="12">
        <v>2881.2750000000001</v>
      </c>
      <c r="AT101" s="12">
        <v>3286.4589999999998</v>
      </c>
      <c r="AU101" s="12">
        <v>3339.6619999999998</v>
      </c>
      <c r="AV101" s="12">
        <v>3958.2979999999998</v>
      </c>
      <c r="AW101" s="12">
        <v>3910.7910000000002</v>
      </c>
      <c r="AX101" s="12">
        <v>3867.9810000000002</v>
      </c>
      <c r="AY101" s="12">
        <v>3827.7979999999998</v>
      </c>
      <c r="AZ101" s="12">
        <v>3743.7449999999999</v>
      </c>
      <c r="BA101" s="12">
        <v>3696.8690000000001</v>
      </c>
      <c r="BB101" s="12">
        <v>3414.6880000000001</v>
      </c>
      <c r="BC101" s="12">
        <v>533.41300000000001</v>
      </c>
      <c r="BD101" s="12">
        <v>217.81299999999999</v>
      </c>
      <c r="BE101" s="12">
        <v>128.22900000000001</v>
      </c>
      <c r="BF101" s="12">
        <v>75.025999999999996</v>
      </c>
      <c r="BG101" s="12">
        <v>46.762999999999998</v>
      </c>
      <c r="BH101" s="12">
        <v>21.968</v>
      </c>
      <c r="BI101" s="12">
        <v>9.0869999999999997</v>
      </c>
      <c r="BJ101" s="12">
        <v>3.448</v>
      </c>
      <c r="BK101" s="12">
        <v>5106.6220000000003</v>
      </c>
    </row>
    <row r="102" spans="1:63" s="25" customFormat="1" x14ac:dyDescent="0.2">
      <c r="A102" s="94" t="s">
        <v>606</v>
      </c>
      <c r="B102" s="11"/>
      <c r="C102" s="11">
        <v>634</v>
      </c>
      <c r="D102" s="10" t="s">
        <v>587</v>
      </c>
      <c r="E102" s="11">
        <v>922</v>
      </c>
      <c r="F102" s="11">
        <v>2020</v>
      </c>
      <c r="G102" s="12">
        <v>52.792999999999999</v>
      </c>
      <c r="H102" s="12">
        <v>135.16200000000001</v>
      </c>
      <c r="I102" s="12">
        <v>392.95400000000001</v>
      </c>
      <c r="J102" s="12">
        <v>449.73</v>
      </c>
      <c r="K102" s="12">
        <v>498.93599999999998</v>
      </c>
      <c r="L102" s="12">
        <v>736.37900000000002</v>
      </c>
      <c r="M102" s="12">
        <v>55.154000000000003</v>
      </c>
      <c r="N102" s="12">
        <v>82.772000000000006</v>
      </c>
      <c r="O102" s="12">
        <v>110.232</v>
      </c>
      <c r="P102" s="12">
        <v>55.26</v>
      </c>
      <c r="Q102" s="12">
        <v>82.72</v>
      </c>
      <c r="R102" s="12">
        <v>257.79199999999997</v>
      </c>
      <c r="S102" s="12">
        <v>161.37100000000001</v>
      </c>
      <c r="T102" s="12">
        <v>187.441</v>
      </c>
      <c r="U102" s="12">
        <v>107.756</v>
      </c>
      <c r="V102" s="12">
        <v>133.75299999999999</v>
      </c>
      <c r="W102" s="12">
        <v>159.82300000000001</v>
      </c>
      <c r="X102" s="12">
        <v>185.24100000000001</v>
      </c>
      <c r="Y102" s="12">
        <v>106.29300000000001</v>
      </c>
      <c r="Z102" s="12">
        <v>157.78100000000001</v>
      </c>
      <c r="AA102" s="12">
        <v>134.38900000000001</v>
      </c>
      <c r="AB102" s="12">
        <v>153.197</v>
      </c>
      <c r="AC102" s="12">
        <v>175.19300000000001</v>
      </c>
      <c r="AD102" s="12">
        <v>70.350999999999999</v>
      </c>
      <c r="AE102" s="12">
        <v>108.319</v>
      </c>
      <c r="AF102" s="12">
        <v>127.127</v>
      </c>
      <c r="AG102" s="12">
        <v>149.12299999999999</v>
      </c>
      <c r="AH102" s="12">
        <v>101.709</v>
      </c>
      <c r="AI102" s="12">
        <v>123.705</v>
      </c>
      <c r="AJ102" s="12">
        <v>150.91499999999999</v>
      </c>
      <c r="AK102" s="12">
        <v>56.776000000000003</v>
      </c>
      <c r="AL102" s="12">
        <v>218.92599999999999</v>
      </c>
      <c r="AM102" s="12">
        <v>343.42500000000001</v>
      </c>
      <c r="AN102" s="12">
        <v>2131.3330000000001</v>
      </c>
      <c r="AO102" s="12">
        <v>2385.4940000000001</v>
      </c>
      <c r="AP102" s="12">
        <v>2439.4430000000002</v>
      </c>
      <c r="AQ102" s="12">
        <v>2333.4609999999998</v>
      </c>
      <c r="AR102" s="12">
        <v>2361.308</v>
      </c>
      <c r="AS102" s="12">
        <v>1787.9079999999999</v>
      </c>
      <c r="AT102" s="12">
        <v>2096.018</v>
      </c>
      <c r="AU102" s="12">
        <v>2123.8649999999998</v>
      </c>
      <c r="AV102" s="12">
        <v>2488.1060000000002</v>
      </c>
      <c r="AW102" s="12">
        <v>2468.4479999999999</v>
      </c>
      <c r="AX102" s="12">
        <v>2450.1379999999999</v>
      </c>
      <c r="AY102" s="12">
        <v>2431.33</v>
      </c>
      <c r="AZ102" s="12">
        <v>2382.1239999999998</v>
      </c>
      <c r="BA102" s="12">
        <v>2349.7179999999998</v>
      </c>
      <c r="BB102" s="12">
        <v>2144.681</v>
      </c>
      <c r="BC102" s="12">
        <v>356.77300000000002</v>
      </c>
      <c r="BD102" s="12">
        <v>102.61199999999999</v>
      </c>
      <c r="BE102" s="12">
        <v>48.662999999999997</v>
      </c>
      <c r="BF102" s="12">
        <v>20.815999999999999</v>
      </c>
      <c r="BG102" s="12">
        <v>7.952</v>
      </c>
      <c r="BH102" s="12">
        <v>4.0910000000000002</v>
      </c>
      <c r="BI102" s="12">
        <v>1.7969999999999999</v>
      </c>
      <c r="BJ102" s="12">
        <v>0.747</v>
      </c>
      <c r="BK102" s="12">
        <v>2881.06</v>
      </c>
    </row>
    <row r="103" spans="1:63" s="25" customFormat="1" x14ac:dyDescent="0.2">
      <c r="A103" s="94" t="s">
        <v>607</v>
      </c>
      <c r="B103" s="11"/>
      <c r="C103" s="11">
        <v>682</v>
      </c>
      <c r="D103" s="10" t="s">
        <v>587</v>
      </c>
      <c r="E103" s="11">
        <v>922</v>
      </c>
      <c r="F103" s="11">
        <v>2020</v>
      </c>
      <c r="G103" s="12">
        <v>1159.508</v>
      </c>
      <c r="H103" s="12">
        <v>2978.337</v>
      </c>
      <c r="I103" s="12">
        <v>8597.7150000000001</v>
      </c>
      <c r="J103" s="12">
        <v>9950.8590000000004</v>
      </c>
      <c r="K103" s="12">
        <v>10816.496999999999</v>
      </c>
      <c r="L103" s="12">
        <v>13149.628000000001</v>
      </c>
      <c r="M103" s="12">
        <v>1218.4770000000001</v>
      </c>
      <c r="N103" s="12">
        <v>1828.433</v>
      </c>
      <c r="O103" s="12">
        <v>2434.0859999999998</v>
      </c>
      <c r="P103" s="12">
        <v>1220.729</v>
      </c>
      <c r="Q103" s="12">
        <v>1826.3820000000001</v>
      </c>
      <c r="R103" s="12">
        <v>5619.3779999999997</v>
      </c>
      <c r="S103" s="12">
        <v>3540.0439999999999</v>
      </c>
      <c r="T103" s="12">
        <v>4088.26</v>
      </c>
      <c r="U103" s="12">
        <v>2367.9229999999998</v>
      </c>
      <c r="V103" s="12">
        <v>2930.0880000000002</v>
      </c>
      <c r="W103" s="12">
        <v>3478.3040000000001</v>
      </c>
      <c r="X103" s="12">
        <v>4009.6869999999999</v>
      </c>
      <c r="Y103" s="12">
        <v>2324.4349999999999</v>
      </c>
      <c r="Z103" s="12">
        <v>3404.0340000000001</v>
      </c>
      <c r="AA103" s="12">
        <v>2996.7710000000002</v>
      </c>
      <c r="AB103" s="12">
        <v>3432.4780000000001</v>
      </c>
      <c r="AC103" s="12">
        <v>3863.87</v>
      </c>
      <c r="AD103" s="12">
        <v>1531.1179999999999</v>
      </c>
      <c r="AE103" s="12">
        <v>2448.5549999999998</v>
      </c>
      <c r="AF103" s="12">
        <v>2884.2620000000002</v>
      </c>
      <c r="AG103" s="12">
        <v>3315.654</v>
      </c>
      <c r="AH103" s="12">
        <v>2352.8789999999999</v>
      </c>
      <c r="AI103" s="12">
        <v>2784.2710000000002</v>
      </c>
      <c r="AJ103" s="12">
        <v>3218.5169999999998</v>
      </c>
      <c r="AK103" s="12">
        <v>1353.144</v>
      </c>
      <c r="AL103" s="12">
        <v>2684.6610000000001</v>
      </c>
      <c r="AM103" s="12">
        <v>4551.9129999999996</v>
      </c>
      <c r="AN103" s="12">
        <v>20962.694</v>
      </c>
      <c r="AO103" s="12">
        <v>24179.266</v>
      </c>
      <c r="AP103" s="12">
        <v>24998.203000000001</v>
      </c>
      <c r="AQ103" s="12">
        <v>22779.420999999998</v>
      </c>
      <c r="AR103" s="12">
        <v>23334.005000000001</v>
      </c>
      <c r="AS103" s="12">
        <v>16410.780999999999</v>
      </c>
      <c r="AT103" s="12">
        <v>20446.29</v>
      </c>
      <c r="AU103" s="12">
        <v>21000.874</v>
      </c>
      <c r="AV103" s="12">
        <v>26216.151999999998</v>
      </c>
      <c r="AW103" s="12">
        <v>25747.724999999999</v>
      </c>
      <c r="AX103" s="12">
        <v>25298.715</v>
      </c>
      <c r="AY103" s="12">
        <v>24863.008000000002</v>
      </c>
      <c r="AZ103" s="12">
        <v>23997.37</v>
      </c>
      <c r="BA103" s="12">
        <v>23559.144</v>
      </c>
      <c r="BB103" s="12">
        <v>21664.239000000001</v>
      </c>
      <c r="BC103" s="12">
        <v>5253.4579999999996</v>
      </c>
      <c r="BD103" s="12">
        <v>2036.886</v>
      </c>
      <c r="BE103" s="12">
        <v>1217.9490000000001</v>
      </c>
      <c r="BF103" s="12">
        <v>663.36500000000001</v>
      </c>
      <c r="BG103" s="12">
        <v>370.32400000000001</v>
      </c>
      <c r="BH103" s="12">
        <v>169.50899999999999</v>
      </c>
      <c r="BI103" s="12">
        <v>63.335999999999999</v>
      </c>
      <c r="BJ103" s="12">
        <v>18.323</v>
      </c>
      <c r="BK103" s="12">
        <v>34813.866999999998</v>
      </c>
    </row>
    <row r="104" spans="1:63" s="25" customFormat="1" x14ac:dyDescent="0.2">
      <c r="A104" s="94" t="s">
        <v>608</v>
      </c>
      <c r="B104" s="11">
        <v>7</v>
      </c>
      <c r="C104" s="11">
        <v>275</v>
      </c>
      <c r="D104" s="10" t="s">
        <v>587</v>
      </c>
      <c r="E104" s="11">
        <v>922</v>
      </c>
      <c r="F104" s="11">
        <v>2020</v>
      </c>
      <c r="G104" s="12">
        <v>273.45</v>
      </c>
      <c r="H104" s="12">
        <v>692.91300000000001</v>
      </c>
      <c r="I104" s="12">
        <v>1956.961</v>
      </c>
      <c r="J104" s="12">
        <v>2272.0120000000002</v>
      </c>
      <c r="K104" s="12">
        <v>2474.0210000000002</v>
      </c>
      <c r="L104" s="12">
        <v>2972.663</v>
      </c>
      <c r="M104" s="12">
        <v>279.92399999999998</v>
      </c>
      <c r="N104" s="12">
        <v>418.69099999999997</v>
      </c>
      <c r="O104" s="12">
        <v>555.74900000000002</v>
      </c>
      <c r="P104" s="12">
        <v>278.584</v>
      </c>
      <c r="Q104" s="12">
        <v>415.642</v>
      </c>
      <c r="R104" s="12">
        <v>1264.048</v>
      </c>
      <c r="S104" s="12">
        <v>797.18899999999996</v>
      </c>
      <c r="T104" s="12">
        <v>919.19</v>
      </c>
      <c r="U104" s="12">
        <v>532.84799999999996</v>
      </c>
      <c r="V104" s="12">
        <v>658.42200000000003</v>
      </c>
      <c r="W104" s="12">
        <v>780.423</v>
      </c>
      <c r="X104" s="12">
        <v>898.82399999999996</v>
      </c>
      <c r="Y104" s="12">
        <v>521.36400000000003</v>
      </c>
      <c r="Z104" s="12">
        <v>761.76599999999996</v>
      </c>
      <c r="AA104" s="12">
        <v>679.74199999999996</v>
      </c>
      <c r="AB104" s="12">
        <v>781.91</v>
      </c>
      <c r="AC104" s="12">
        <v>882.99099999999999</v>
      </c>
      <c r="AD104" s="12">
        <v>344.858</v>
      </c>
      <c r="AE104" s="12">
        <v>557.74099999999999</v>
      </c>
      <c r="AF104" s="12">
        <v>659.90899999999999</v>
      </c>
      <c r="AG104" s="12">
        <v>760.99</v>
      </c>
      <c r="AH104" s="12">
        <v>541.50800000000004</v>
      </c>
      <c r="AI104" s="12">
        <v>642.58900000000006</v>
      </c>
      <c r="AJ104" s="12">
        <v>743.51700000000005</v>
      </c>
      <c r="AK104" s="12">
        <v>315.05099999999999</v>
      </c>
      <c r="AL104" s="12">
        <v>602.24199999999996</v>
      </c>
      <c r="AM104" s="12">
        <v>1015.702</v>
      </c>
      <c r="AN104" s="12">
        <v>2595.221</v>
      </c>
      <c r="AO104" s="12">
        <v>2892.5390000000002</v>
      </c>
      <c r="AP104" s="12">
        <v>2980.3910000000001</v>
      </c>
      <c r="AQ104" s="12">
        <v>2463.3310000000001</v>
      </c>
      <c r="AR104" s="12">
        <v>2527.3319999999999</v>
      </c>
      <c r="AS104" s="12">
        <v>1579.519</v>
      </c>
      <c r="AT104" s="12">
        <v>1964.6890000000001</v>
      </c>
      <c r="AU104" s="12">
        <v>2028.69</v>
      </c>
      <c r="AV104" s="12">
        <v>3144.4549999999999</v>
      </c>
      <c r="AW104" s="12">
        <v>3036.268</v>
      </c>
      <c r="AX104" s="12">
        <v>2931.5720000000001</v>
      </c>
      <c r="AY104" s="12">
        <v>2829.404</v>
      </c>
      <c r="AZ104" s="12">
        <v>2627.395</v>
      </c>
      <c r="BA104" s="12">
        <v>2526.7539999999999</v>
      </c>
      <c r="BB104" s="12">
        <v>2128.7530000000002</v>
      </c>
      <c r="BC104" s="12">
        <v>549.23400000000004</v>
      </c>
      <c r="BD104" s="12">
        <v>251.916</v>
      </c>
      <c r="BE104" s="12">
        <v>164.06399999999999</v>
      </c>
      <c r="BF104" s="12">
        <v>100.063</v>
      </c>
      <c r="BG104" s="12">
        <v>51.722999999999999</v>
      </c>
      <c r="BH104" s="12">
        <v>22.228000000000002</v>
      </c>
      <c r="BI104" s="12">
        <v>6.798</v>
      </c>
      <c r="BJ104" s="12">
        <v>1.4019999999999999</v>
      </c>
      <c r="BK104" s="12">
        <v>5101.4160000000002</v>
      </c>
    </row>
    <row r="105" spans="1:63" s="25" customFormat="1" x14ac:dyDescent="0.2">
      <c r="A105" s="94" t="s">
        <v>277</v>
      </c>
      <c r="B105" s="11"/>
      <c r="C105" s="11">
        <v>760</v>
      </c>
      <c r="D105" s="10" t="s">
        <v>587</v>
      </c>
      <c r="E105" s="11">
        <v>922</v>
      </c>
      <c r="F105" s="11">
        <v>2020</v>
      </c>
      <c r="G105" s="12">
        <v>825.40300000000002</v>
      </c>
      <c r="H105" s="12">
        <v>1919.096</v>
      </c>
      <c r="I105" s="12">
        <v>5385.7659999999996</v>
      </c>
      <c r="J105" s="12">
        <v>6337.3090000000002</v>
      </c>
      <c r="K105" s="12">
        <v>6961.0280000000002</v>
      </c>
      <c r="L105" s="12">
        <v>8564.5280000000002</v>
      </c>
      <c r="M105" s="12">
        <v>715.30100000000004</v>
      </c>
      <c r="N105" s="12">
        <v>1060.9349999999999</v>
      </c>
      <c r="O105" s="12">
        <v>1403.1959999999999</v>
      </c>
      <c r="P105" s="12">
        <v>697.94299999999998</v>
      </c>
      <c r="Q105" s="12">
        <v>1040.204</v>
      </c>
      <c r="R105" s="12">
        <v>3466.67</v>
      </c>
      <c r="S105" s="12">
        <v>2065.7669999999998</v>
      </c>
      <c r="T105" s="12">
        <v>2421.319</v>
      </c>
      <c r="U105" s="12">
        <v>1371.173</v>
      </c>
      <c r="V105" s="12">
        <v>1720.133</v>
      </c>
      <c r="W105" s="12">
        <v>2075.6849999999999</v>
      </c>
      <c r="X105" s="12">
        <v>2432.7809999999999</v>
      </c>
      <c r="Y105" s="12">
        <v>1377.8720000000001</v>
      </c>
      <c r="Z105" s="12">
        <v>2090.52</v>
      </c>
      <c r="AA105" s="12">
        <v>2043.807</v>
      </c>
      <c r="AB105" s="12">
        <v>2352.4459999999999</v>
      </c>
      <c r="AC105" s="12">
        <v>2661.674</v>
      </c>
      <c r="AD105" s="12">
        <v>1045.3510000000001</v>
      </c>
      <c r="AE105" s="12">
        <v>1688.2550000000001</v>
      </c>
      <c r="AF105" s="12">
        <v>1996.894</v>
      </c>
      <c r="AG105" s="12">
        <v>2306.1219999999998</v>
      </c>
      <c r="AH105" s="12">
        <v>1639.798</v>
      </c>
      <c r="AI105" s="12">
        <v>1949.0260000000001</v>
      </c>
      <c r="AJ105" s="12">
        <v>2263.5169999999998</v>
      </c>
      <c r="AK105" s="12">
        <v>951.54300000000001</v>
      </c>
      <c r="AL105" s="12">
        <v>1913.624</v>
      </c>
      <c r="AM105" s="12">
        <v>3178.7620000000002</v>
      </c>
      <c r="AN105" s="12">
        <v>9511.3389999999999</v>
      </c>
      <c r="AO105" s="12">
        <v>10796.684999999999</v>
      </c>
      <c r="AP105" s="12">
        <v>11261.831</v>
      </c>
      <c r="AQ105" s="12">
        <v>9686.5689999999995</v>
      </c>
      <c r="AR105" s="12">
        <v>10043.788</v>
      </c>
      <c r="AS105" s="12">
        <v>6332.5770000000002</v>
      </c>
      <c r="AT105" s="12">
        <v>8083.0690000000004</v>
      </c>
      <c r="AU105" s="12">
        <v>8440.2880000000005</v>
      </c>
      <c r="AV105" s="12">
        <v>12114.891</v>
      </c>
      <c r="AW105" s="12">
        <v>11787.647999999999</v>
      </c>
      <c r="AX105" s="12">
        <v>11471.986999999999</v>
      </c>
      <c r="AY105" s="12">
        <v>11163.348</v>
      </c>
      <c r="AZ105" s="12">
        <v>10539.629000000001</v>
      </c>
      <c r="BA105" s="12">
        <v>10220.76</v>
      </c>
      <c r="BB105" s="12">
        <v>8936.1290000000008</v>
      </c>
      <c r="BC105" s="12">
        <v>2603.5520000000001</v>
      </c>
      <c r="BD105" s="12">
        <v>1318.2059999999999</v>
      </c>
      <c r="BE105" s="12">
        <v>853.06</v>
      </c>
      <c r="BF105" s="12">
        <v>495.84100000000001</v>
      </c>
      <c r="BG105" s="12">
        <v>286.52100000000002</v>
      </c>
      <c r="BH105" s="12">
        <v>140.29400000000001</v>
      </c>
      <c r="BI105" s="12">
        <v>55.371000000000002</v>
      </c>
      <c r="BJ105" s="12">
        <v>13.484999999999999</v>
      </c>
      <c r="BK105" s="12">
        <v>17500.656999999999</v>
      </c>
    </row>
    <row r="106" spans="1:63" s="25" customFormat="1" x14ac:dyDescent="0.2">
      <c r="A106" s="94" t="s">
        <v>292</v>
      </c>
      <c r="B106" s="11"/>
      <c r="C106" s="11">
        <v>792</v>
      </c>
      <c r="D106" s="10" t="s">
        <v>587</v>
      </c>
      <c r="E106" s="11">
        <v>922</v>
      </c>
      <c r="F106" s="11">
        <v>2020</v>
      </c>
      <c r="G106" s="12">
        <v>2548.933</v>
      </c>
      <c r="H106" s="12">
        <v>6567.1480000000001</v>
      </c>
      <c r="I106" s="12">
        <v>20192.508000000002</v>
      </c>
      <c r="J106" s="12">
        <v>24281.351999999999</v>
      </c>
      <c r="K106" s="12">
        <v>27014.419000000002</v>
      </c>
      <c r="L106" s="12">
        <v>33784.438000000002</v>
      </c>
      <c r="M106" s="12">
        <v>2697.944</v>
      </c>
      <c r="N106" s="12">
        <v>4064.29</v>
      </c>
      <c r="O106" s="12">
        <v>5435.9790000000003</v>
      </c>
      <c r="P106" s="12">
        <v>2722.866</v>
      </c>
      <c r="Q106" s="12">
        <v>4094.5549999999998</v>
      </c>
      <c r="R106" s="12">
        <v>13625.36</v>
      </c>
      <c r="S106" s="12">
        <v>8214.9230000000007</v>
      </c>
      <c r="T106" s="12">
        <v>9568.991</v>
      </c>
      <c r="U106" s="12">
        <v>5485.7759999999998</v>
      </c>
      <c r="V106" s="12">
        <v>6848.5770000000002</v>
      </c>
      <c r="W106" s="12">
        <v>8202.6450000000004</v>
      </c>
      <c r="X106" s="12">
        <v>9551.6669999999995</v>
      </c>
      <c r="Y106" s="12">
        <v>5476.8879999999999</v>
      </c>
      <c r="Z106" s="12">
        <v>8179.9780000000001</v>
      </c>
      <c r="AA106" s="12">
        <v>8134</v>
      </c>
      <c r="AB106" s="12">
        <v>9499.2810000000009</v>
      </c>
      <c r="AC106" s="12">
        <v>10865.802</v>
      </c>
      <c r="AD106" s="12">
        <v>4056.3690000000001</v>
      </c>
      <c r="AE106" s="12">
        <v>6779.9319999999998</v>
      </c>
      <c r="AF106" s="12">
        <v>8145.2129999999997</v>
      </c>
      <c r="AG106" s="12">
        <v>9511.7340000000004</v>
      </c>
      <c r="AH106" s="12">
        <v>6796.1909999999998</v>
      </c>
      <c r="AI106" s="12">
        <v>8162.7120000000004</v>
      </c>
      <c r="AJ106" s="12">
        <v>9529.2579999999998</v>
      </c>
      <c r="AK106" s="12">
        <v>4088.8440000000001</v>
      </c>
      <c r="AL106" s="12">
        <v>8176.5479999999998</v>
      </c>
      <c r="AM106" s="12">
        <v>13591.93</v>
      </c>
      <c r="AN106" s="12">
        <v>44217.383999999998</v>
      </c>
      <c r="AO106" s="12">
        <v>53125.807000000001</v>
      </c>
      <c r="AP106" s="12">
        <v>56572.006999999998</v>
      </c>
      <c r="AQ106" s="12">
        <v>49750.095999999998</v>
      </c>
      <c r="AR106" s="12">
        <v>52496.288</v>
      </c>
      <c r="AS106" s="12">
        <v>30625.454000000002</v>
      </c>
      <c r="AT106" s="12">
        <v>42980.076999999997</v>
      </c>
      <c r="AU106" s="12">
        <v>45726.269</v>
      </c>
      <c r="AV106" s="12">
        <v>64146.559000000001</v>
      </c>
      <c r="AW106" s="12">
        <v>62786.114000000001</v>
      </c>
      <c r="AX106" s="12">
        <v>61422.995999999999</v>
      </c>
      <c r="AY106" s="12">
        <v>60057.714999999997</v>
      </c>
      <c r="AZ106" s="12">
        <v>57324.648000000001</v>
      </c>
      <c r="BA106" s="12">
        <v>55958.103999999999</v>
      </c>
      <c r="BB106" s="12">
        <v>50554.629000000001</v>
      </c>
      <c r="BC106" s="12">
        <v>19929.174999999999</v>
      </c>
      <c r="BD106" s="12">
        <v>11020.752</v>
      </c>
      <c r="BE106" s="12">
        <v>7574.5519999999997</v>
      </c>
      <c r="BF106" s="12">
        <v>4828.3599999999997</v>
      </c>
      <c r="BG106" s="12">
        <v>2857.864</v>
      </c>
      <c r="BH106" s="12">
        <v>1474.7809999999999</v>
      </c>
      <c r="BI106" s="12">
        <v>597.41800000000001</v>
      </c>
      <c r="BJ106" s="12">
        <v>144.072</v>
      </c>
      <c r="BK106" s="12">
        <v>84339.066999999995</v>
      </c>
    </row>
    <row r="107" spans="1:63" s="25" customFormat="1" x14ac:dyDescent="0.2">
      <c r="A107" s="94" t="s">
        <v>609</v>
      </c>
      <c r="B107" s="11"/>
      <c r="C107" s="11">
        <v>784</v>
      </c>
      <c r="D107" s="10" t="s">
        <v>587</v>
      </c>
      <c r="E107" s="11">
        <v>922</v>
      </c>
      <c r="F107" s="11">
        <v>2020</v>
      </c>
      <c r="G107" s="12">
        <v>190.58099999999999</v>
      </c>
      <c r="H107" s="12">
        <v>499.13799999999998</v>
      </c>
      <c r="I107" s="12">
        <v>1465.172</v>
      </c>
      <c r="J107" s="12">
        <v>1684.7729999999999</v>
      </c>
      <c r="K107" s="12">
        <v>1854.704</v>
      </c>
      <c r="L107" s="12">
        <v>2570.4569999999999</v>
      </c>
      <c r="M107" s="12">
        <v>207.607</v>
      </c>
      <c r="N107" s="12">
        <v>312.34399999999999</v>
      </c>
      <c r="O107" s="12">
        <v>416.60500000000002</v>
      </c>
      <c r="P107" s="12">
        <v>209.15299999999999</v>
      </c>
      <c r="Q107" s="12">
        <v>313.41399999999999</v>
      </c>
      <c r="R107" s="12">
        <v>966.03399999999999</v>
      </c>
      <c r="S107" s="12">
        <v>609.649</v>
      </c>
      <c r="T107" s="12">
        <v>705.45699999999999</v>
      </c>
      <c r="U107" s="12">
        <v>407.83800000000002</v>
      </c>
      <c r="V107" s="12">
        <v>504.91199999999998</v>
      </c>
      <c r="W107" s="12">
        <v>600.72</v>
      </c>
      <c r="X107" s="12">
        <v>693.54499999999996</v>
      </c>
      <c r="Y107" s="12">
        <v>400.65100000000001</v>
      </c>
      <c r="Z107" s="12">
        <v>589.28399999999999</v>
      </c>
      <c r="AA107" s="12">
        <v>503.71899999999999</v>
      </c>
      <c r="AB107" s="12">
        <v>575.98599999999999</v>
      </c>
      <c r="AC107" s="12">
        <v>655.048</v>
      </c>
      <c r="AD107" s="12">
        <v>260.577</v>
      </c>
      <c r="AE107" s="12">
        <v>407.911</v>
      </c>
      <c r="AF107" s="12">
        <v>480.178</v>
      </c>
      <c r="AG107" s="12">
        <v>559.24</v>
      </c>
      <c r="AH107" s="12">
        <v>387.35300000000001</v>
      </c>
      <c r="AI107" s="12">
        <v>466.41500000000002</v>
      </c>
      <c r="AJ107" s="12">
        <v>557.28399999999999</v>
      </c>
      <c r="AK107" s="12">
        <v>219.601</v>
      </c>
      <c r="AL107" s="12">
        <v>688.07500000000005</v>
      </c>
      <c r="AM107" s="12">
        <v>1105.2850000000001</v>
      </c>
      <c r="AN107" s="12">
        <v>7316.2979999999998</v>
      </c>
      <c r="AO107" s="12">
        <v>8114.2110000000002</v>
      </c>
      <c r="AP107" s="12">
        <v>8300.1769999999997</v>
      </c>
      <c r="AQ107" s="12">
        <v>7910.6450000000004</v>
      </c>
      <c r="AR107" s="12">
        <v>7967.3860000000004</v>
      </c>
      <c r="AS107" s="12">
        <v>6211.0129999999999</v>
      </c>
      <c r="AT107" s="12">
        <v>7194.8919999999998</v>
      </c>
      <c r="AU107" s="12">
        <v>7251.6329999999998</v>
      </c>
      <c r="AV107" s="12">
        <v>8425.2279999999992</v>
      </c>
      <c r="AW107" s="12">
        <v>8349.6350000000002</v>
      </c>
      <c r="AX107" s="12">
        <v>8277.8940000000002</v>
      </c>
      <c r="AY107" s="12">
        <v>8205.6270000000004</v>
      </c>
      <c r="AZ107" s="12">
        <v>8035.6959999999999</v>
      </c>
      <c r="BA107" s="12">
        <v>7932.3519999999999</v>
      </c>
      <c r="BB107" s="12">
        <v>7319.9430000000002</v>
      </c>
      <c r="BC107" s="12">
        <v>1108.93</v>
      </c>
      <c r="BD107" s="12">
        <v>311.017</v>
      </c>
      <c r="BE107" s="12">
        <v>125.051</v>
      </c>
      <c r="BF107" s="12">
        <v>68.31</v>
      </c>
      <c r="BG107" s="12">
        <v>32.049999999999997</v>
      </c>
      <c r="BH107" s="12">
        <v>12.426</v>
      </c>
      <c r="BI107" s="12">
        <v>5.2670000000000003</v>
      </c>
      <c r="BJ107" s="12">
        <v>1.2589999999999999</v>
      </c>
      <c r="BK107" s="12">
        <v>9890.4</v>
      </c>
    </row>
    <row r="108" spans="1:63" s="25" customFormat="1" x14ac:dyDescent="0.2">
      <c r="A108" s="94" t="s">
        <v>309</v>
      </c>
      <c r="B108" s="11"/>
      <c r="C108" s="11">
        <v>887</v>
      </c>
      <c r="D108" s="10" t="s">
        <v>587</v>
      </c>
      <c r="E108" s="11">
        <v>922</v>
      </c>
      <c r="F108" s="11">
        <v>2020</v>
      </c>
      <c r="G108" s="12">
        <v>1650.671</v>
      </c>
      <c r="H108" s="12">
        <v>4115.3059999999996</v>
      </c>
      <c r="I108" s="12">
        <v>11582.089</v>
      </c>
      <c r="J108" s="12">
        <v>13541.82</v>
      </c>
      <c r="K108" s="12">
        <v>14783.682000000001</v>
      </c>
      <c r="L108" s="12">
        <v>17708.928</v>
      </c>
      <c r="M108" s="12">
        <v>1638.64</v>
      </c>
      <c r="N108" s="12">
        <v>2446.35</v>
      </c>
      <c r="O108" s="12">
        <v>3243.5479999999998</v>
      </c>
      <c r="P108" s="12">
        <v>1623.93</v>
      </c>
      <c r="Q108" s="12">
        <v>2421.1280000000002</v>
      </c>
      <c r="R108" s="12">
        <v>7466.7830000000004</v>
      </c>
      <c r="S108" s="12">
        <v>4659.2449999999999</v>
      </c>
      <c r="T108" s="12">
        <v>5383.8429999999998</v>
      </c>
      <c r="U108" s="12">
        <v>3110.3919999999998</v>
      </c>
      <c r="V108" s="12">
        <v>3851.5349999999999</v>
      </c>
      <c r="W108" s="12">
        <v>4576.1329999999998</v>
      </c>
      <c r="X108" s="12">
        <v>5284.7550000000001</v>
      </c>
      <c r="Y108" s="12">
        <v>3054.337</v>
      </c>
      <c r="Z108" s="12">
        <v>4487.5569999999998</v>
      </c>
      <c r="AA108" s="12">
        <v>4127.2640000000001</v>
      </c>
      <c r="AB108" s="12">
        <v>4767.2690000000002</v>
      </c>
      <c r="AC108" s="12">
        <v>5394.3850000000002</v>
      </c>
      <c r="AD108" s="12">
        <v>2082.94</v>
      </c>
      <c r="AE108" s="12">
        <v>3402.6660000000002</v>
      </c>
      <c r="AF108" s="12">
        <v>4042.6709999999998</v>
      </c>
      <c r="AG108" s="12">
        <v>4669.7870000000003</v>
      </c>
      <c r="AH108" s="12">
        <v>3334.049</v>
      </c>
      <c r="AI108" s="12">
        <v>3961.165</v>
      </c>
      <c r="AJ108" s="12">
        <v>4575.9110000000001</v>
      </c>
      <c r="AK108" s="12">
        <v>1959.731</v>
      </c>
      <c r="AL108" s="12">
        <v>3590.0509999999999</v>
      </c>
      <c r="AM108" s="12">
        <v>6126.8389999999999</v>
      </c>
      <c r="AN108" s="12">
        <v>15437.581</v>
      </c>
      <c r="AO108" s="12">
        <v>16860.416000000001</v>
      </c>
      <c r="AP108" s="12">
        <v>17369.683000000001</v>
      </c>
      <c r="AQ108" s="12">
        <v>14168.09</v>
      </c>
      <c r="AR108" s="12">
        <v>14538.272999999999</v>
      </c>
      <c r="AS108" s="12">
        <v>9310.7420000000002</v>
      </c>
      <c r="AT108" s="12">
        <v>11242.843999999999</v>
      </c>
      <c r="AU108" s="12">
        <v>11613.027</v>
      </c>
      <c r="AV108" s="12">
        <v>18243.879000000001</v>
      </c>
      <c r="AW108" s="12">
        <v>17577.296999999999</v>
      </c>
      <c r="AX108" s="12">
        <v>16924.152999999998</v>
      </c>
      <c r="AY108" s="12">
        <v>16284.147999999999</v>
      </c>
      <c r="AZ108" s="12">
        <v>15042.286</v>
      </c>
      <c r="BA108" s="12">
        <v>14439.91</v>
      </c>
      <c r="BB108" s="12">
        <v>12117.04</v>
      </c>
      <c r="BC108" s="12">
        <v>2806.2979999999998</v>
      </c>
      <c r="BD108" s="12">
        <v>1383.463</v>
      </c>
      <c r="BE108" s="12">
        <v>874.19600000000003</v>
      </c>
      <c r="BF108" s="12">
        <v>504.01299999999998</v>
      </c>
      <c r="BG108" s="12">
        <v>245.035</v>
      </c>
      <c r="BH108" s="12">
        <v>100.542</v>
      </c>
      <c r="BI108" s="12">
        <v>31.401</v>
      </c>
      <c r="BJ108" s="12">
        <v>6.9779999999999998</v>
      </c>
      <c r="BK108" s="12">
        <v>29825.968000000001</v>
      </c>
    </row>
    <row r="109" spans="1:63" s="25" customFormat="1" x14ac:dyDescent="0.2">
      <c r="A109" s="95" t="s">
        <v>610</v>
      </c>
      <c r="B109" s="17"/>
      <c r="C109" s="17">
        <v>921</v>
      </c>
      <c r="D109" s="16" t="s">
        <v>584</v>
      </c>
      <c r="E109" s="17">
        <v>1828</v>
      </c>
      <c r="F109" s="17">
        <v>2020</v>
      </c>
      <c r="G109" s="18">
        <v>75333.430999999997</v>
      </c>
      <c r="H109" s="18">
        <v>185077.114</v>
      </c>
      <c r="I109" s="18">
        <v>555475.17599999998</v>
      </c>
      <c r="J109" s="18">
        <v>666581.83100000001</v>
      </c>
      <c r="K109" s="18">
        <v>739638.68700000003</v>
      </c>
      <c r="L109" s="18">
        <v>918172.35100000002</v>
      </c>
      <c r="M109" s="18">
        <v>72899.595000000001</v>
      </c>
      <c r="N109" s="18">
        <v>109227.38800000001</v>
      </c>
      <c r="O109" s="18">
        <v>145616.26</v>
      </c>
      <c r="P109" s="18">
        <v>72695.45</v>
      </c>
      <c r="Q109" s="18">
        <v>109084.322</v>
      </c>
      <c r="R109" s="18">
        <v>370398.06199999998</v>
      </c>
      <c r="S109" s="18">
        <v>220113.22899999999</v>
      </c>
      <c r="T109" s="18">
        <v>257630.32199999999</v>
      </c>
      <c r="U109" s="18">
        <v>146579.54800000001</v>
      </c>
      <c r="V109" s="18">
        <v>183785.43599999999</v>
      </c>
      <c r="W109" s="18">
        <v>221302.52900000001</v>
      </c>
      <c r="X109" s="18">
        <v>258993.69699999999</v>
      </c>
      <c r="Y109" s="18">
        <v>147396.56400000001</v>
      </c>
      <c r="Z109" s="18">
        <v>222604.82500000001</v>
      </c>
      <c r="AA109" s="18">
        <v>224568.679</v>
      </c>
      <c r="AB109" s="18">
        <v>261391.48800000001</v>
      </c>
      <c r="AC109" s="18">
        <v>298016.473</v>
      </c>
      <c r="AD109" s="18">
        <v>112767.74</v>
      </c>
      <c r="AE109" s="18">
        <v>187051.58600000001</v>
      </c>
      <c r="AF109" s="18">
        <v>223874.39499999999</v>
      </c>
      <c r="AG109" s="18">
        <v>260499.38</v>
      </c>
      <c r="AH109" s="18">
        <v>186183.22700000001</v>
      </c>
      <c r="AI109" s="18">
        <v>222808.212</v>
      </c>
      <c r="AJ109" s="18">
        <v>259240.08300000001</v>
      </c>
      <c r="AK109" s="18">
        <v>111106.655</v>
      </c>
      <c r="AL109" s="18">
        <v>216388.94099999999</v>
      </c>
      <c r="AM109" s="18">
        <v>362697.17499999999</v>
      </c>
      <c r="AN109" s="18">
        <v>1088286.9569999999</v>
      </c>
      <c r="AO109" s="18">
        <v>1268565.8659999999</v>
      </c>
      <c r="AP109" s="18">
        <v>1335597.6939999999</v>
      </c>
      <c r="AQ109" s="18">
        <v>1151434.183</v>
      </c>
      <c r="AR109" s="18">
        <v>1202227.8589999999</v>
      </c>
      <c r="AS109" s="18">
        <v>725589.78200000001</v>
      </c>
      <c r="AT109" s="18">
        <v>972900.51899999997</v>
      </c>
      <c r="AU109" s="18">
        <v>1023694.1949999999</v>
      </c>
      <c r="AV109" s="18">
        <v>1459233.355</v>
      </c>
      <c r="AW109" s="18">
        <v>1421987.115</v>
      </c>
      <c r="AX109" s="18">
        <v>1384949.5090000001</v>
      </c>
      <c r="AY109" s="18">
        <v>1348126.7</v>
      </c>
      <c r="AZ109" s="18">
        <v>1275069.844</v>
      </c>
      <c r="BA109" s="18">
        <v>1238861.875</v>
      </c>
      <c r="BB109" s="18">
        <v>1096536.18</v>
      </c>
      <c r="BC109" s="18">
        <v>370946.39799999999</v>
      </c>
      <c r="BD109" s="18">
        <v>190667.489</v>
      </c>
      <c r="BE109" s="18">
        <v>123635.66099999999</v>
      </c>
      <c r="BF109" s="18">
        <v>72841.985000000001</v>
      </c>
      <c r="BG109" s="18">
        <v>39819.705000000002</v>
      </c>
      <c r="BH109" s="18">
        <v>18731.278999999999</v>
      </c>
      <c r="BI109" s="18">
        <v>6788.549</v>
      </c>
      <c r="BJ109" s="18">
        <v>1774.18</v>
      </c>
      <c r="BK109" s="18">
        <v>2014708.531</v>
      </c>
    </row>
    <row r="110" spans="1:63" s="25" customFormat="1" x14ac:dyDescent="0.2">
      <c r="A110" s="96" t="s">
        <v>611</v>
      </c>
      <c r="B110" s="20"/>
      <c r="C110" s="20">
        <v>5500</v>
      </c>
      <c r="D110" s="19" t="s">
        <v>586</v>
      </c>
      <c r="E110" s="20">
        <v>921</v>
      </c>
      <c r="F110" s="20">
        <v>2020</v>
      </c>
      <c r="G110" s="21">
        <v>3169.3960000000002</v>
      </c>
      <c r="H110" s="21">
        <v>8129.8909999999996</v>
      </c>
      <c r="I110" s="21">
        <v>22653.34</v>
      </c>
      <c r="J110" s="21">
        <v>25972.148000000001</v>
      </c>
      <c r="K110" s="21">
        <v>28101.312000000002</v>
      </c>
      <c r="L110" s="21">
        <v>33793.423000000003</v>
      </c>
      <c r="M110" s="21">
        <v>3317.55</v>
      </c>
      <c r="N110" s="21">
        <v>4963.4930000000004</v>
      </c>
      <c r="O110" s="21">
        <v>6584.7030000000004</v>
      </c>
      <c r="P110" s="21">
        <v>3304.924</v>
      </c>
      <c r="Q110" s="21">
        <v>4926.134</v>
      </c>
      <c r="R110" s="21">
        <v>14523.449000000001</v>
      </c>
      <c r="S110" s="21">
        <v>9332.7479999999996</v>
      </c>
      <c r="T110" s="21">
        <v>10718.048000000001</v>
      </c>
      <c r="U110" s="21">
        <v>6245.89</v>
      </c>
      <c r="V110" s="21">
        <v>7686.8050000000003</v>
      </c>
      <c r="W110" s="21">
        <v>9072.1049999999996</v>
      </c>
      <c r="X110" s="21">
        <v>10399.432000000001</v>
      </c>
      <c r="Y110" s="21">
        <v>6065.5950000000003</v>
      </c>
      <c r="Z110" s="21">
        <v>8778.2219999999998</v>
      </c>
      <c r="AA110" s="21">
        <v>7445.0709999999999</v>
      </c>
      <c r="AB110" s="21">
        <v>8509.509</v>
      </c>
      <c r="AC110" s="21">
        <v>9567.2260000000006</v>
      </c>
      <c r="AD110" s="21">
        <v>3805.4009999999998</v>
      </c>
      <c r="AE110" s="21">
        <v>6059.7709999999997</v>
      </c>
      <c r="AF110" s="21">
        <v>7124.2089999999998</v>
      </c>
      <c r="AG110" s="21">
        <v>8181.9260000000004</v>
      </c>
      <c r="AH110" s="21">
        <v>5796.8819999999996</v>
      </c>
      <c r="AI110" s="21">
        <v>6854.5990000000002</v>
      </c>
      <c r="AJ110" s="21">
        <v>7926.0460000000003</v>
      </c>
      <c r="AK110" s="21">
        <v>3318.808</v>
      </c>
      <c r="AL110" s="21">
        <v>6612.36</v>
      </c>
      <c r="AM110" s="21">
        <v>11140.083000000001</v>
      </c>
      <c r="AN110" s="21">
        <v>38126.591</v>
      </c>
      <c r="AO110" s="21">
        <v>45052.576999999997</v>
      </c>
      <c r="AP110" s="21">
        <v>47699.612999999998</v>
      </c>
      <c r="AQ110" s="21">
        <v>42251.641000000003</v>
      </c>
      <c r="AR110" s="21">
        <v>44069.3</v>
      </c>
      <c r="AS110" s="21">
        <v>26986.508000000002</v>
      </c>
      <c r="AT110" s="21">
        <v>36559.53</v>
      </c>
      <c r="AU110" s="21">
        <v>38377.188999999998</v>
      </c>
      <c r="AV110" s="21">
        <v>51685.586000000003</v>
      </c>
      <c r="AW110" s="21">
        <v>50530.966</v>
      </c>
      <c r="AX110" s="21">
        <v>49431.216</v>
      </c>
      <c r="AY110" s="21">
        <v>48366.777999999998</v>
      </c>
      <c r="AZ110" s="21">
        <v>46237.614000000001</v>
      </c>
      <c r="BA110" s="21">
        <v>45151.567000000003</v>
      </c>
      <c r="BB110" s="21">
        <v>40545.502999999997</v>
      </c>
      <c r="BC110" s="21">
        <v>13558.995000000001</v>
      </c>
      <c r="BD110" s="21">
        <v>6633.009</v>
      </c>
      <c r="BE110" s="21">
        <v>3985.973</v>
      </c>
      <c r="BF110" s="21">
        <v>2168.3139999999999</v>
      </c>
      <c r="BG110" s="21">
        <v>1279.1310000000001</v>
      </c>
      <c r="BH110" s="21">
        <v>711.38099999999997</v>
      </c>
      <c r="BI110" s="21">
        <v>237.148</v>
      </c>
      <c r="BJ110" s="21">
        <v>68.423000000000002</v>
      </c>
      <c r="BK110" s="21">
        <v>74338.926000000007</v>
      </c>
    </row>
    <row r="111" spans="1:63" s="25" customFormat="1" x14ac:dyDescent="0.2">
      <c r="A111" s="94" t="s">
        <v>173</v>
      </c>
      <c r="B111" s="11"/>
      <c r="C111" s="11">
        <v>398</v>
      </c>
      <c r="D111" s="10" t="s">
        <v>587</v>
      </c>
      <c r="E111" s="11">
        <v>5500</v>
      </c>
      <c r="F111" s="11">
        <v>2020</v>
      </c>
      <c r="G111" s="12">
        <v>731.55899999999997</v>
      </c>
      <c r="H111" s="12">
        <v>1920.184</v>
      </c>
      <c r="I111" s="12">
        <v>5472.317</v>
      </c>
      <c r="J111" s="12">
        <v>6174.4070000000002</v>
      </c>
      <c r="K111" s="12">
        <v>6588.933</v>
      </c>
      <c r="L111" s="12">
        <v>7688.9790000000003</v>
      </c>
      <c r="M111" s="12">
        <v>799.803</v>
      </c>
      <c r="N111" s="12">
        <v>1202.3019999999999</v>
      </c>
      <c r="O111" s="12">
        <v>1601.4849999999999</v>
      </c>
      <c r="P111" s="12">
        <v>804.61900000000003</v>
      </c>
      <c r="Q111" s="12">
        <v>1203.8019999999999</v>
      </c>
      <c r="R111" s="12">
        <v>3552.1329999999998</v>
      </c>
      <c r="S111" s="12">
        <v>2304.672</v>
      </c>
      <c r="T111" s="12">
        <v>2647.0349999999999</v>
      </c>
      <c r="U111" s="12">
        <v>1545.327</v>
      </c>
      <c r="V111" s="12">
        <v>1902.173</v>
      </c>
      <c r="W111" s="12">
        <v>2244.5360000000001</v>
      </c>
      <c r="X111" s="12">
        <v>2569.0360000000001</v>
      </c>
      <c r="Y111" s="12">
        <v>1502.99</v>
      </c>
      <c r="Z111" s="12">
        <v>2169.8530000000001</v>
      </c>
      <c r="AA111" s="12">
        <v>1734.4559999999999</v>
      </c>
      <c r="AB111" s="12">
        <v>1949.5509999999999</v>
      </c>
      <c r="AC111" s="12">
        <v>2157.0970000000002</v>
      </c>
      <c r="AD111" s="12">
        <v>905.09799999999996</v>
      </c>
      <c r="AE111" s="12">
        <v>1392.0930000000001</v>
      </c>
      <c r="AF111" s="12">
        <v>1607.1880000000001</v>
      </c>
      <c r="AG111" s="12">
        <v>1814.7339999999999</v>
      </c>
      <c r="AH111" s="12">
        <v>1282.6880000000001</v>
      </c>
      <c r="AI111" s="12">
        <v>1490.2339999999999</v>
      </c>
      <c r="AJ111" s="12">
        <v>1697.2139999999999</v>
      </c>
      <c r="AK111" s="12">
        <v>702.09</v>
      </c>
      <c r="AL111" s="12">
        <v>1269.6510000000001</v>
      </c>
      <c r="AM111" s="12">
        <v>2216.6619999999998</v>
      </c>
      <c r="AN111" s="12">
        <v>8969.7240000000002</v>
      </c>
      <c r="AO111" s="12">
        <v>11009.165000000001</v>
      </c>
      <c r="AP111" s="12">
        <v>11820.503000000001</v>
      </c>
      <c r="AQ111" s="12">
        <v>10703.887000000001</v>
      </c>
      <c r="AR111" s="12">
        <v>11331.458000000001</v>
      </c>
      <c r="AS111" s="12">
        <v>6753.0619999999999</v>
      </c>
      <c r="AT111" s="12">
        <v>9603.8410000000003</v>
      </c>
      <c r="AU111" s="12">
        <v>10231.412</v>
      </c>
      <c r="AV111" s="12">
        <v>13304.39</v>
      </c>
      <c r="AW111" s="12">
        <v>13049.382</v>
      </c>
      <c r="AX111" s="12">
        <v>12817.395</v>
      </c>
      <c r="AY111" s="12">
        <v>12602.3</v>
      </c>
      <c r="AZ111" s="12">
        <v>12187.773999999999</v>
      </c>
      <c r="BA111" s="12">
        <v>11980.877</v>
      </c>
      <c r="BB111" s="12">
        <v>11087.727999999999</v>
      </c>
      <c r="BC111" s="12">
        <v>4334.6660000000002</v>
      </c>
      <c r="BD111" s="12">
        <v>2295.2249999999999</v>
      </c>
      <c r="BE111" s="12">
        <v>1483.8869999999999</v>
      </c>
      <c r="BF111" s="12">
        <v>856.31600000000003</v>
      </c>
      <c r="BG111" s="12">
        <v>536.33399999999995</v>
      </c>
      <c r="BH111" s="12">
        <v>303.81099999999998</v>
      </c>
      <c r="BI111" s="12">
        <v>88.188000000000002</v>
      </c>
      <c r="BJ111" s="12">
        <v>26.077000000000002</v>
      </c>
      <c r="BK111" s="12">
        <v>18776.706999999999</v>
      </c>
    </row>
    <row r="112" spans="1:63" s="25" customFormat="1" x14ac:dyDescent="0.2">
      <c r="A112" s="94" t="s">
        <v>612</v>
      </c>
      <c r="B112" s="11"/>
      <c r="C112" s="11">
        <v>417</v>
      </c>
      <c r="D112" s="10" t="s">
        <v>587</v>
      </c>
      <c r="E112" s="11">
        <v>5500</v>
      </c>
      <c r="F112" s="11">
        <v>2020</v>
      </c>
      <c r="G112" s="12">
        <v>281.45400000000001</v>
      </c>
      <c r="H112" s="12">
        <v>760.255</v>
      </c>
      <c r="I112" s="12">
        <v>2130.076</v>
      </c>
      <c r="J112" s="12">
        <v>2434.13</v>
      </c>
      <c r="K112" s="12">
        <v>2630.1509999999998</v>
      </c>
      <c r="L112" s="12">
        <v>3144.54</v>
      </c>
      <c r="M112" s="12">
        <v>323.36599999999999</v>
      </c>
      <c r="N112" s="12">
        <v>485.70600000000002</v>
      </c>
      <c r="O112" s="12">
        <v>645.41200000000003</v>
      </c>
      <c r="P112" s="12">
        <v>325.108</v>
      </c>
      <c r="Q112" s="12">
        <v>484.81400000000002</v>
      </c>
      <c r="R112" s="12">
        <v>1369.8209999999999</v>
      </c>
      <c r="S112" s="12">
        <v>903.84699999999998</v>
      </c>
      <c r="T112" s="12">
        <v>1029.7750000000001</v>
      </c>
      <c r="U112" s="12">
        <v>606.85500000000002</v>
      </c>
      <c r="V112" s="12">
        <v>741.50699999999995</v>
      </c>
      <c r="W112" s="12">
        <v>867.43499999999995</v>
      </c>
      <c r="X112" s="12">
        <v>985.745</v>
      </c>
      <c r="Y112" s="12">
        <v>581.80100000000004</v>
      </c>
      <c r="Z112" s="12">
        <v>826.03899999999999</v>
      </c>
      <c r="AA112" s="12">
        <v>671.71199999999999</v>
      </c>
      <c r="AB112" s="12">
        <v>770.02800000000002</v>
      </c>
      <c r="AC112" s="12">
        <v>867.67899999999997</v>
      </c>
      <c r="AD112" s="12">
        <v>340.04599999999999</v>
      </c>
      <c r="AE112" s="12">
        <v>545.78399999999999</v>
      </c>
      <c r="AF112" s="12">
        <v>644.1</v>
      </c>
      <c r="AG112" s="12">
        <v>741.75099999999998</v>
      </c>
      <c r="AH112" s="12">
        <v>525.79</v>
      </c>
      <c r="AI112" s="12">
        <v>623.44100000000003</v>
      </c>
      <c r="AJ112" s="12">
        <v>721.81100000000004</v>
      </c>
      <c r="AK112" s="12">
        <v>304.05399999999997</v>
      </c>
      <c r="AL112" s="12">
        <v>603.19799999999998</v>
      </c>
      <c r="AM112" s="12">
        <v>1014.4640000000001</v>
      </c>
      <c r="AN112" s="12">
        <v>3284.1550000000002</v>
      </c>
      <c r="AO112" s="12">
        <v>3865.59</v>
      </c>
      <c r="AP112" s="12">
        <v>4085.6590000000001</v>
      </c>
      <c r="AQ112" s="12">
        <v>3585.5839999999998</v>
      </c>
      <c r="AR112" s="12">
        <v>3729.3389999999999</v>
      </c>
      <c r="AS112" s="12">
        <v>2269.6909999999998</v>
      </c>
      <c r="AT112" s="12">
        <v>3071.1950000000002</v>
      </c>
      <c r="AU112" s="12">
        <v>3214.95</v>
      </c>
      <c r="AV112" s="12">
        <v>4394.1149999999998</v>
      </c>
      <c r="AW112" s="12">
        <v>4289.2520000000004</v>
      </c>
      <c r="AX112" s="12">
        <v>4188.3770000000004</v>
      </c>
      <c r="AY112" s="12">
        <v>4090.0610000000001</v>
      </c>
      <c r="AZ112" s="12">
        <v>3894.04</v>
      </c>
      <c r="BA112" s="12">
        <v>3794.6880000000001</v>
      </c>
      <c r="BB112" s="12">
        <v>3379.6509999999998</v>
      </c>
      <c r="BC112" s="12">
        <v>1109.96</v>
      </c>
      <c r="BD112" s="12">
        <v>528.52499999999998</v>
      </c>
      <c r="BE112" s="12">
        <v>308.45600000000002</v>
      </c>
      <c r="BF112" s="12">
        <v>164.70099999999999</v>
      </c>
      <c r="BG112" s="12">
        <v>86.081999999999994</v>
      </c>
      <c r="BH112" s="12">
        <v>53.487000000000002</v>
      </c>
      <c r="BI112" s="12">
        <v>20.98</v>
      </c>
      <c r="BJ112" s="12">
        <v>5.3879999999999999</v>
      </c>
      <c r="BK112" s="12">
        <v>6524.1909999999998</v>
      </c>
    </row>
    <row r="113" spans="1:63" s="25" customFormat="1" x14ac:dyDescent="0.2">
      <c r="A113" s="94" t="s">
        <v>34</v>
      </c>
      <c r="B113" s="11"/>
      <c r="C113" s="11">
        <v>762</v>
      </c>
      <c r="D113" s="10" t="s">
        <v>587</v>
      </c>
      <c r="E113" s="11">
        <v>5500</v>
      </c>
      <c r="F113" s="11">
        <v>2020</v>
      </c>
      <c r="G113" s="12">
        <v>544.36900000000003</v>
      </c>
      <c r="H113" s="12">
        <v>1356.75</v>
      </c>
      <c r="I113" s="12">
        <v>3554.6880000000001</v>
      </c>
      <c r="J113" s="12">
        <v>4046.877</v>
      </c>
      <c r="K113" s="12">
        <v>4365.9769999999999</v>
      </c>
      <c r="L113" s="12">
        <v>5199.78</v>
      </c>
      <c r="M113" s="12">
        <v>538.68100000000004</v>
      </c>
      <c r="N113" s="12">
        <v>799.85400000000004</v>
      </c>
      <c r="O113" s="12">
        <v>1053.538</v>
      </c>
      <c r="P113" s="12">
        <v>528.37599999999998</v>
      </c>
      <c r="Q113" s="12">
        <v>782.06</v>
      </c>
      <c r="R113" s="12">
        <v>2197.9380000000001</v>
      </c>
      <c r="S113" s="12">
        <v>1435.838</v>
      </c>
      <c r="T113" s="12">
        <v>1640.1369999999999</v>
      </c>
      <c r="U113" s="12">
        <v>959.68700000000001</v>
      </c>
      <c r="V113" s="12">
        <v>1174.665</v>
      </c>
      <c r="W113" s="12">
        <v>1378.9639999999999</v>
      </c>
      <c r="X113" s="12">
        <v>1573.2719999999999</v>
      </c>
      <c r="Y113" s="12">
        <v>920.98099999999999</v>
      </c>
      <c r="Z113" s="12">
        <v>1319.588</v>
      </c>
      <c r="AA113" s="12">
        <v>1095.7149999999999</v>
      </c>
      <c r="AB113" s="12">
        <v>1254.289</v>
      </c>
      <c r="AC113" s="12">
        <v>1412.59</v>
      </c>
      <c r="AD113" s="12">
        <v>557.80100000000004</v>
      </c>
      <c r="AE113" s="12">
        <v>891.41600000000005</v>
      </c>
      <c r="AF113" s="12">
        <v>1049.99</v>
      </c>
      <c r="AG113" s="12">
        <v>1208.2909999999999</v>
      </c>
      <c r="AH113" s="12">
        <v>855.68200000000002</v>
      </c>
      <c r="AI113" s="12">
        <v>1013.9829999999999</v>
      </c>
      <c r="AJ113" s="12">
        <v>1174.7819999999999</v>
      </c>
      <c r="AK113" s="12">
        <v>492.18900000000002</v>
      </c>
      <c r="AL113" s="12">
        <v>986.38099999999997</v>
      </c>
      <c r="AM113" s="12">
        <v>1645.0920000000001</v>
      </c>
      <c r="AN113" s="12">
        <v>4732.5410000000002</v>
      </c>
      <c r="AO113" s="12">
        <v>5433.4309999999996</v>
      </c>
      <c r="AP113" s="12">
        <v>5679.6809999999996</v>
      </c>
      <c r="AQ113" s="12">
        <v>4868.3919999999998</v>
      </c>
      <c r="AR113" s="12">
        <v>5010.0320000000002</v>
      </c>
      <c r="AS113" s="12">
        <v>3087.4490000000001</v>
      </c>
      <c r="AT113" s="12">
        <v>4034.5889999999999</v>
      </c>
      <c r="AU113" s="12">
        <v>4176.2290000000003</v>
      </c>
      <c r="AV113" s="12">
        <v>5982.9539999999997</v>
      </c>
      <c r="AW113" s="12">
        <v>5812.415</v>
      </c>
      <c r="AX113" s="12">
        <v>5649.3389999999999</v>
      </c>
      <c r="AY113" s="12">
        <v>5490.7650000000003</v>
      </c>
      <c r="AZ113" s="12">
        <v>5171.665</v>
      </c>
      <c r="BA113" s="12">
        <v>5008.2659999999996</v>
      </c>
      <c r="BB113" s="12">
        <v>4337.8620000000001</v>
      </c>
      <c r="BC113" s="12">
        <v>1250.413</v>
      </c>
      <c r="BD113" s="12">
        <v>549.52300000000002</v>
      </c>
      <c r="BE113" s="12">
        <v>303.27300000000002</v>
      </c>
      <c r="BF113" s="12">
        <v>161.63300000000001</v>
      </c>
      <c r="BG113" s="12">
        <v>83.641000000000005</v>
      </c>
      <c r="BH113" s="12">
        <v>44.027000000000001</v>
      </c>
      <c r="BI113" s="12">
        <v>14.234</v>
      </c>
      <c r="BJ113" s="12">
        <v>3.758</v>
      </c>
      <c r="BK113" s="12">
        <v>9537.6419999999998</v>
      </c>
    </row>
    <row r="114" spans="1:63" s="25" customFormat="1" x14ac:dyDescent="0.2">
      <c r="A114" s="94" t="s">
        <v>294</v>
      </c>
      <c r="B114" s="11"/>
      <c r="C114" s="11">
        <v>795</v>
      </c>
      <c r="D114" s="10" t="s">
        <v>587</v>
      </c>
      <c r="E114" s="11">
        <v>5500</v>
      </c>
      <c r="F114" s="11">
        <v>2020</v>
      </c>
      <c r="G114" s="12">
        <v>241.899</v>
      </c>
      <c r="H114" s="12">
        <v>661.06500000000005</v>
      </c>
      <c r="I114" s="12">
        <v>1857.1130000000001</v>
      </c>
      <c r="J114" s="12">
        <v>2152.1509999999998</v>
      </c>
      <c r="K114" s="12">
        <v>2341.6729999999998</v>
      </c>
      <c r="L114" s="12">
        <v>2803.21</v>
      </c>
      <c r="M114" s="12">
        <v>283.553</v>
      </c>
      <c r="N114" s="12">
        <v>425.97199999999998</v>
      </c>
      <c r="O114" s="12">
        <v>565.84900000000005</v>
      </c>
      <c r="P114" s="12">
        <v>285.25900000000001</v>
      </c>
      <c r="Q114" s="12">
        <v>425.13600000000002</v>
      </c>
      <c r="R114" s="12">
        <v>1196.048</v>
      </c>
      <c r="S114" s="12">
        <v>788.32299999999998</v>
      </c>
      <c r="T114" s="12">
        <v>896.31500000000005</v>
      </c>
      <c r="U114" s="12">
        <v>529.44600000000003</v>
      </c>
      <c r="V114" s="12">
        <v>645.904</v>
      </c>
      <c r="W114" s="12">
        <v>753.89599999999996</v>
      </c>
      <c r="X114" s="12">
        <v>855.577</v>
      </c>
      <c r="Y114" s="12">
        <v>506.02699999999999</v>
      </c>
      <c r="Z114" s="12">
        <v>715.7</v>
      </c>
      <c r="AA114" s="12">
        <v>604.80200000000002</v>
      </c>
      <c r="AB114" s="12">
        <v>702.76300000000003</v>
      </c>
      <c r="AC114" s="12">
        <v>798.79200000000003</v>
      </c>
      <c r="AD114" s="12">
        <v>299.733</v>
      </c>
      <c r="AE114" s="12">
        <v>496.81</v>
      </c>
      <c r="AF114" s="12">
        <v>594.77099999999996</v>
      </c>
      <c r="AG114" s="12">
        <v>690.8</v>
      </c>
      <c r="AH114" s="12">
        <v>493.09</v>
      </c>
      <c r="AI114" s="12">
        <v>589.11900000000003</v>
      </c>
      <c r="AJ114" s="12">
        <v>682.61199999999997</v>
      </c>
      <c r="AK114" s="12">
        <v>295.03800000000001</v>
      </c>
      <c r="AL114" s="12">
        <v>552.66600000000005</v>
      </c>
      <c r="AM114" s="12">
        <v>946.09699999999998</v>
      </c>
      <c r="AN114" s="12">
        <v>3150.0569999999998</v>
      </c>
      <c r="AO114" s="12">
        <v>3685.5160000000001</v>
      </c>
      <c r="AP114" s="12">
        <v>3886.51</v>
      </c>
      <c r="AQ114" s="12">
        <v>3401.95</v>
      </c>
      <c r="AR114" s="12">
        <v>3535.4</v>
      </c>
      <c r="AS114" s="12">
        <v>2203.96</v>
      </c>
      <c r="AT114" s="12">
        <v>2940.413</v>
      </c>
      <c r="AU114" s="12">
        <v>3073.8629999999998</v>
      </c>
      <c r="AV114" s="12">
        <v>4174.0739999999996</v>
      </c>
      <c r="AW114" s="12">
        <v>4075.5450000000001</v>
      </c>
      <c r="AX114" s="12">
        <v>3976.9969999999998</v>
      </c>
      <c r="AY114" s="12">
        <v>3879.0360000000001</v>
      </c>
      <c r="AZ114" s="12">
        <v>3689.5140000000001</v>
      </c>
      <c r="BA114" s="12">
        <v>3598.0349999999999</v>
      </c>
      <c r="BB114" s="12">
        <v>3227.9769999999999</v>
      </c>
      <c r="BC114" s="12">
        <v>1024.0170000000001</v>
      </c>
      <c r="BD114" s="12">
        <v>488.55799999999999</v>
      </c>
      <c r="BE114" s="12">
        <v>287.56400000000002</v>
      </c>
      <c r="BF114" s="12">
        <v>154.114</v>
      </c>
      <c r="BG114" s="12">
        <v>85.47</v>
      </c>
      <c r="BH114" s="12">
        <v>50.655999999999999</v>
      </c>
      <c r="BI114" s="12">
        <v>18.148</v>
      </c>
      <c r="BJ114" s="12">
        <v>5.359</v>
      </c>
      <c r="BK114" s="12">
        <v>6031.1869999999999</v>
      </c>
    </row>
    <row r="115" spans="1:63" s="25" customFormat="1" x14ac:dyDescent="0.2">
      <c r="A115" s="94" t="s">
        <v>301</v>
      </c>
      <c r="B115" s="11"/>
      <c r="C115" s="11">
        <v>860</v>
      </c>
      <c r="D115" s="10" t="s">
        <v>587</v>
      </c>
      <c r="E115" s="11">
        <v>5500</v>
      </c>
      <c r="F115" s="11">
        <v>2020</v>
      </c>
      <c r="G115" s="12">
        <v>1370.115</v>
      </c>
      <c r="H115" s="12">
        <v>3431.6370000000002</v>
      </c>
      <c r="I115" s="12">
        <v>9639.1460000000006</v>
      </c>
      <c r="J115" s="12">
        <v>11164.583000000001</v>
      </c>
      <c r="K115" s="12">
        <v>12174.578</v>
      </c>
      <c r="L115" s="12">
        <v>14956.914000000001</v>
      </c>
      <c r="M115" s="12">
        <v>1372.1469999999999</v>
      </c>
      <c r="N115" s="12">
        <v>2049.6590000000001</v>
      </c>
      <c r="O115" s="12">
        <v>2718.4189999999999</v>
      </c>
      <c r="P115" s="12">
        <v>1361.5619999999999</v>
      </c>
      <c r="Q115" s="12">
        <v>2030.3219999999999</v>
      </c>
      <c r="R115" s="12">
        <v>6207.509</v>
      </c>
      <c r="S115" s="12">
        <v>3900.0680000000002</v>
      </c>
      <c r="T115" s="12">
        <v>4504.7860000000001</v>
      </c>
      <c r="U115" s="12">
        <v>2604.5749999999998</v>
      </c>
      <c r="V115" s="12">
        <v>3222.556</v>
      </c>
      <c r="W115" s="12">
        <v>3827.2739999999999</v>
      </c>
      <c r="X115" s="12">
        <v>4415.8019999999997</v>
      </c>
      <c r="Y115" s="12">
        <v>2553.7959999999998</v>
      </c>
      <c r="Z115" s="12">
        <v>3747.0419999999999</v>
      </c>
      <c r="AA115" s="12">
        <v>3338.386</v>
      </c>
      <c r="AB115" s="12">
        <v>3832.8780000000002</v>
      </c>
      <c r="AC115" s="12">
        <v>4331.0680000000002</v>
      </c>
      <c r="AD115" s="12">
        <v>1702.723</v>
      </c>
      <c r="AE115" s="12">
        <v>2733.6680000000001</v>
      </c>
      <c r="AF115" s="12">
        <v>3228.16</v>
      </c>
      <c r="AG115" s="12">
        <v>3726.35</v>
      </c>
      <c r="AH115" s="12">
        <v>2639.6320000000001</v>
      </c>
      <c r="AI115" s="12">
        <v>3137.8220000000001</v>
      </c>
      <c r="AJ115" s="12">
        <v>3649.627</v>
      </c>
      <c r="AK115" s="12">
        <v>1525.4369999999999</v>
      </c>
      <c r="AL115" s="12">
        <v>3200.4639999999999</v>
      </c>
      <c r="AM115" s="12">
        <v>5317.768</v>
      </c>
      <c r="AN115" s="12">
        <v>17990.114000000001</v>
      </c>
      <c r="AO115" s="12">
        <v>21058.875</v>
      </c>
      <c r="AP115" s="12">
        <v>22227.26</v>
      </c>
      <c r="AQ115" s="12">
        <v>19691.828000000001</v>
      </c>
      <c r="AR115" s="12">
        <v>20463.071</v>
      </c>
      <c r="AS115" s="12">
        <v>12672.346</v>
      </c>
      <c r="AT115" s="12">
        <v>16909.491999999998</v>
      </c>
      <c r="AU115" s="12">
        <v>17680.735000000001</v>
      </c>
      <c r="AV115" s="12">
        <v>23830.053</v>
      </c>
      <c r="AW115" s="12">
        <v>23304.371999999999</v>
      </c>
      <c r="AX115" s="12">
        <v>22799.108</v>
      </c>
      <c r="AY115" s="12">
        <v>22304.616000000002</v>
      </c>
      <c r="AZ115" s="12">
        <v>21294.620999999999</v>
      </c>
      <c r="BA115" s="12">
        <v>20769.701000000001</v>
      </c>
      <c r="BB115" s="12">
        <v>18512.285</v>
      </c>
      <c r="BC115" s="12">
        <v>5839.9390000000003</v>
      </c>
      <c r="BD115" s="12">
        <v>2771.1779999999999</v>
      </c>
      <c r="BE115" s="12">
        <v>1602.7929999999999</v>
      </c>
      <c r="BF115" s="12">
        <v>831.55</v>
      </c>
      <c r="BG115" s="12">
        <v>487.60399999999998</v>
      </c>
      <c r="BH115" s="12">
        <v>259.39999999999998</v>
      </c>
      <c r="BI115" s="12">
        <v>95.597999999999999</v>
      </c>
      <c r="BJ115" s="12">
        <v>27.841000000000001</v>
      </c>
      <c r="BK115" s="12">
        <v>33469.199000000001</v>
      </c>
    </row>
    <row r="116" spans="1:63" s="25" customFormat="1" x14ac:dyDescent="0.2">
      <c r="A116" s="96" t="s">
        <v>613</v>
      </c>
      <c r="B116" s="20"/>
      <c r="C116" s="20">
        <v>5501</v>
      </c>
      <c r="D116" s="19" t="s">
        <v>586</v>
      </c>
      <c r="E116" s="20">
        <v>921</v>
      </c>
      <c r="F116" s="20">
        <v>2020</v>
      </c>
      <c r="G116" s="21">
        <v>72164.035000000003</v>
      </c>
      <c r="H116" s="21">
        <v>176947.223</v>
      </c>
      <c r="I116" s="21">
        <v>532821.83600000001</v>
      </c>
      <c r="J116" s="21">
        <v>640609.68299999996</v>
      </c>
      <c r="K116" s="21">
        <v>711537.375</v>
      </c>
      <c r="L116" s="21">
        <v>884378.92799999996</v>
      </c>
      <c r="M116" s="21">
        <v>69582.044999999998</v>
      </c>
      <c r="N116" s="21">
        <v>104263.895</v>
      </c>
      <c r="O116" s="21">
        <v>139031.557</v>
      </c>
      <c r="P116" s="21">
        <v>69390.525999999998</v>
      </c>
      <c r="Q116" s="21">
        <v>104158.18799999999</v>
      </c>
      <c r="R116" s="21">
        <v>355874.61300000001</v>
      </c>
      <c r="S116" s="21">
        <v>210780.481</v>
      </c>
      <c r="T116" s="21">
        <v>246912.274</v>
      </c>
      <c r="U116" s="21">
        <v>140333.658</v>
      </c>
      <c r="V116" s="21">
        <v>176098.63099999999</v>
      </c>
      <c r="W116" s="21">
        <v>212230.424</v>
      </c>
      <c r="X116" s="21">
        <v>248594.26500000001</v>
      </c>
      <c r="Y116" s="21">
        <v>141330.96900000001</v>
      </c>
      <c r="Z116" s="21">
        <v>213826.603</v>
      </c>
      <c r="AA116" s="21">
        <v>217123.60800000001</v>
      </c>
      <c r="AB116" s="21">
        <v>252881.97899999999</v>
      </c>
      <c r="AC116" s="21">
        <v>288449.24699999997</v>
      </c>
      <c r="AD116" s="21">
        <v>108962.33900000001</v>
      </c>
      <c r="AE116" s="21">
        <v>180991.815</v>
      </c>
      <c r="AF116" s="21">
        <v>216750.18599999999</v>
      </c>
      <c r="AG116" s="21">
        <v>252317.454</v>
      </c>
      <c r="AH116" s="21">
        <v>180386.345</v>
      </c>
      <c r="AI116" s="21">
        <v>215953.61300000001</v>
      </c>
      <c r="AJ116" s="21">
        <v>251314.03700000001</v>
      </c>
      <c r="AK116" s="21">
        <v>107787.84699999999</v>
      </c>
      <c r="AL116" s="21">
        <v>209776.58100000001</v>
      </c>
      <c r="AM116" s="21">
        <v>351557.092</v>
      </c>
      <c r="AN116" s="21">
        <v>1050160.3659999999</v>
      </c>
      <c r="AO116" s="21">
        <v>1223513.2890000001</v>
      </c>
      <c r="AP116" s="21">
        <v>1287898.081</v>
      </c>
      <c r="AQ116" s="21">
        <v>1109182.5419999999</v>
      </c>
      <c r="AR116" s="21">
        <v>1158158.5589999999</v>
      </c>
      <c r="AS116" s="21">
        <v>698603.27399999998</v>
      </c>
      <c r="AT116" s="21">
        <v>936340.98899999994</v>
      </c>
      <c r="AU116" s="21">
        <v>985317.00600000005</v>
      </c>
      <c r="AV116" s="21">
        <v>1407547.7690000001</v>
      </c>
      <c r="AW116" s="21">
        <v>1371456.149</v>
      </c>
      <c r="AX116" s="21">
        <v>1335518.2930000001</v>
      </c>
      <c r="AY116" s="21">
        <v>1299759.922</v>
      </c>
      <c r="AZ116" s="21">
        <v>1228832.23</v>
      </c>
      <c r="BA116" s="21">
        <v>1193710.308</v>
      </c>
      <c r="BB116" s="21">
        <v>1055990.6769999999</v>
      </c>
      <c r="BC116" s="21">
        <v>357387.40299999999</v>
      </c>
      <c r="BD116" s="21">
        <v>184034.48</v>
      </c>
      <c r="BE116" s="21">
        <v>119649.68799999999</v>
      </c>
      <c r="BF116" s="21">
        <v>70673.671000000002</v>
      </c>
      <c r="BG116" s="21">
        <v>38540.574000000001</v>
      </c>
      <c r="BH116" s="21">
        <v>18019.898000000001</v>
      </c>
      <c r="BI116" s="21">
        <v>6551.4009999999998</v>
      </c>
      <c r="BJ116" s="21">
        <v>1705.7570000000001</v>
      </c>
      <c r="BK116" s="21">
        <v>1940369.605</v>
      </c>
    </row>
    <row r="117" spans="1:63" s="25" customFormat="1" x14ac:dyDescent="0.2">
      <c r="A117" s="94" t="s">
        <v>8</v>
      </c>
      <c r="B117" s="11"/>
      <c r="C117" s="11">
        <v>4</v>
      </c>
      <c r="D117" s="10" t="s">
        <v>587</v>
      </c>
      <c r="E117" s="11">
        <v>5501</v>
      </c>
      <c r="F117" s="11">
        <v>2020</v>
      </c>
      <c r="G117" s="12">
        <v>2317.2399999999998</v>
      </c>
      <c r="H117" s="12">
        <v>5672.509</v>
      </c>
      <c r="I117" s="12">
        <v>16280.846</v>
      </c>
      <c r="J117" s="12">
        <v>19136.973999999998</v>
      </c>
      <c r="K117" s="12">
        <v>20910.291000000001</v>
      </c>
      <c r="L117" s="12">
        <v>24836.776000000002</v>
      </c>
      <c r="M117" s="12">
        <v>2223.991</v>
      </c>
      <c r="N117" s="12">
        <v>3321.37</v>
      </c>
      <c r="O117" s="12">
        <v>4411.1279999999997</v>
      </c>
      <c r="P117" s="12">
        <v>2203.8229999999999</v>
      </c>
      <c r="Q117" s="12">
        <v>3293.5810000000001</v>
      </c>
      <c r="R117" s="12">
        <v>10608.337</v>
      </c>
      <c r="S117" s="12">
        <v>6478.98</v>
      </c>
      <c r="T117" s="12">
        <v>7535.1679999999997</v>
      </c>
      <c r="U117" s="12">
        <v>4318.8440000000001</v>
      </c>
      <c r="V117" s="12">
        <v>5381.6009999999997</v>
      </c>
      <c r="W117" s="12">
        <v>6437.7889999999998</v>
      </c>
      <c r="X117" s="12">
        <v>7482.5619999999999</v>
      </c>
      <c r="Y117" s="12">
        <v>4291.8429999999998</v>
      </c>
      <c r="Z117" s="12">
        <v>6392.8040000000001</v>
      </c>
      <c r="AA117" s="12">
        <v>6059.576</v>
      </c>
      <c r="AB117" s="12">
        <v>6985.4849999999997</v>
      </c>
      <c r="AC117" s="12">
        <v>7885.3119999999999</v>
      </c>
      <c r="AD117" s="12">
        <v>3073.1689999999999</v>
      </c>
      <c r="AE117" s="12">
        <v>5003.3879999999999</v>
      </c>
      <c r="AF117" s="12">
        <v>5929.2969999999996</v>
      </c>
      <c r="AG117" s="12">
        <v>6829.1239999999998</v>
      </c>
      <c r="AH117" s="12">
        <v>4884.5240000000003</v>
      </c>
      <c r="AI117" s="12">
        <v>5784.3509999999997</v>
      </c>
      <c r="AJ117" s="12">
        <v>6657.8410000000003</v>
      </c>
      <c r="AK117" s="12">
        <v>2856.1280000000002</v>
      </c>
      <c r="AL117" s="12">
        <v>4980.1030000000001</v>
      </c>
      <c r="AM117" s="12">
        <v>8555.93</v>
      </c>
      <c r="AN117" s="12">
        <v>19163.420999999998</v>
      </c>
      <c r="AO117" s="12">
        <v>21003.618999999999</v>
      </c>
      <c r="AP117" s="12">
        <v>21616.257000000001</v>
      </c>
      <c r="AQ117" s="12">
        <v>16986.812000000002</v>
      </c>
      <c r="AR117" s="12">
        <v>17431.669999999998</v>
      </c>
      <c r="AS117" s="12">
        <v>10607.491</v>
      </c>
      <c r="AT117" s="12">
        <v>13060.326999999999</v>
      </c>
      <c r="AU117" s="12">
        <v>13505.184999999999</v>
      </c>
      <c r="AV117" s="12">
        <v>22647.494999999999</v>
      </c>
      <c r="AW117" s="12">
        <v>21669.523000000001</v>
      </c>
      <c r="AX117" s="12">
        <v>20717.276000000002</v>
      </c>
      <c r="AY117" s="12">
        <v>19791.366999999998</v>
      </c>
      <c r="AZ117" s="12">
        <v>18018.05</v>
      </c>
      <c r="BA117" s="12">
        <v>17172.048999999999</v>
      </c>
      <c r="BB117" s="12">
        <v>14091.565000000001</v>
      </c>
      <c r="BC117" s="12">
        <v>3484.0740000000001</v>
      </c>
      <c r="BD117" s="12">
        <v>1643.876</v>
      </c>
      <c r="BE117" s="12">
        <v>1031.2380000000001</v>
      </c>
      <c r="BF117" s="12">
        <v>586.38</v>
      </c>
      <c r="BG117" s="12">
        <v>273.92899999999997</v>
      </c>
      <c r="BH117" s="12">
        <v>105.925</v>
      </c>
      <c r="BI117" s="12">
        <v>30.32</v>
      </c>
      <c r="BJ117" s="12">
        <v>5.86</v>
      </c>
      <c r="BK117" s="12">
        <v>38928.341</v>
      </c>
    </row>
    <row r="118" spans="1:63" s="25" customFormat="1" x14ac:dyDescent="0.2">
      <c r="A118" s="94" t="s">
        <v>73</v>
      </c>
      <c r="B118" s="11"/>
      <c r="C118" s="11">
        <v>50</v>
      </c>
      <c r="D118" s="10" t="s">
        <v>587</v>
      </c>
      <c r="E118" s="11">
        <v>5501</v>
      </c>
      <c r="F118" s="11">
        <v>2020</v>
      </c>
      <c r="G118" s="12">
        <v>5704.7790000000005</v>
      </c>
      <c r="H118" s="12">
        <v>14328.179</v>
      </c>
      <c r="I118" s="12">
        <v>44061.887999999999</v>
      </c>
      <c r="J118" s="12">
        <v>53407.031999999999</v>
      </c>
      <c r="K118" s="12">
        <v>59647.031999999999</v>
      </c>
      <c r="L118" s="12">
        <v>74886.258000000002</v>
      </c>
      <c r="M118" s="12">
        <v>5759.4139999999998</v>
      </c>
      <c r="N118" s="12">
        <v>8657.768</v>
      </c>
      <c r="O118" s="12">
        <v>11570.297</v>
      </c>
      <c r="P118" s="12">
        <v>5783.8090000000002</v>
      </c>
      <c r="Q118" s="12">
        <v>8696.3379999999997</v>
      </c>
      <c r="R118" s="12">
        <v>29733.708999999999</v>
      </c>
      <c r="S118" s="12">
        <v>17622.645</v>
      </c>
      <c r="T118" s="12">
        <v>20615.644</v>
      </c>
      <c r="U118" s="12">
        <v>11746.076999999999</v>
      </c>
      <c r="V118" s="12">
        <v>14724.290999999999</v>
      </c>
      <c r="W118" s="12">
        <v>17717.29</v>
      </c>
      <c r="X118" s="12">
        <v>20729.52</v>
      </c>
      <c r="Y118" s="12">
        <v>11811.762000000001</v>
      </c>
      <c r="Z118" s="12">
        <v>17816.991000000002</v>
      </c>
      <c r="AA118" s="12">
        <v>18323.696</v>
      </c>
      <c r="AB118" s="12">
        <v>21456.207999999999</v>
      </c>
      <c r="AC118" s="12">
        <v>24584.558000000001</v>
      </c>
      <c r="AD118" s="12">
        <v>9118.0650000000005</v>
      </c>
      <c r="AE118" s="12">
        <v>15330.697</v>
      </c>
      <c r="AF118" s="12">
        <v>18463.208999999999</v>
      </c>
      <c r="AG118" s="12">
        <v>21591.559000000001</v>
      </c>
      <c r="AH118" s="12">
        <v>15450.978999999999</v>
      </c>
      <c r="AI118" s="12">
        <v>18579.329000000002</v>
      </c>
      <c r="AJ118" s="12">
        <v>21690.978999999999</v>
      </c>
      <c r="AK118" s="12">
        <v>9345.1440000000002</v>
      </c>
      <c r="AL118" s="12">
        <v>18481.526000000002</v>
      </c>
      <c r="AM118" s="12">
        <v>30824.37</v>
      </c>
      <c r="AN118" s="12">
        <v>92513.08</v>
      </c>
      <c r="AO118" s="12">
        <v>107518.783</v>
      </c>
      <c r="AP118" s="12">
        <v>112019.17200000001</v>
      </c>
      <c r="AQ118" s="12">
        <v>96434.028000000006</v>
      </c>
      <c r="AR118" s="12">
        <v>99230.475999999995</v>
      </c>
      <c r="AS118" s="12">
        <v>61688.71</v>
      </c>
      <c r="AT118" s="12">
        <v>81194.801999999996</v>
      </c>
      <c r="AU118" s="12">
        <v>83991.25</v>
      </c>
      <c r="AV118" s="12">
        <v>120627.495</v>
      </c>
      <c r="AW118" s="12">
        <v>117533.867</v>
      </c>
      <c r="AX118" s="12">
        <v>114414.863</v>
      </c>
      <c r="AY118" s="12">
        <v>111282.351</v>
      </c>
      <c r="AZ118" s="12">
        <v>105042.351</v>
      </c>
      <c r="BA118" s="12">
        <v>101948.492</v>
      </c>
      <c r="BB118" s="12">
        <v>89803.125</v>
      </c>
      <c r="BC118" s="12">
        <v>28114.415000000001</v>
      </c>
      <c r="BD118" s="12">
        <v>13108.712</v>
      </c>
      <c r="BE118" s="12">
        <v>8608.3230000000003</v>
      </c>
      <c r="BF118" s="12">
        <v>5811.875</v>
      </c>
      <c r="BG118" s="12">
        <v>3454.7159999999999</v>
      </c>
      <c r="BH118" s="12">
        <v>1716.0630000000001</v>
      </c>
      <c r="BI118" s="12">
        <v>694.71600000000001</v>
      </c>
      <c r="BJ118" s="12">
        <v>211.685</v>
      </c>
      <c r="BK118" s="12">
        <v>164689.383</v>
      </c>
    </row>
    <row r="119" spans="1:63" s="25" customFormat="1" x14ac:dyDescent="0.2">
      <c r="A119" s="94" t="s">
        <v>82</v>
      </c>
      <c r="B119" s="11"/>
      <c r="C119" s="11">
        <v>64</v>
      </c>
      <c r="D119" s="10" t="s">
        <v>587</v>
      </c>
      <c r="E119" s="11">
        <v>5501</v>
      </c>
      <c r="F119" s="11">
        <v>2020</v>
      </c>
      <c r="G119" s="12">
        <v>26.452999999999999</v>
      </c>
      <c r="H119" s="12">
        <v>63.854999999999997</v>
      </c>
      <c r="I119" s="12">
        <v>192.09100000000001</v>
      </c>
      <c r="J119" s="12">
        <v>233.44399999999999</v>
      </c>
      <c r="K119" s="12">
        <v>261.82100000000003</v>
      </c>
      <c r="L119" s="12">
        <v>336.12900000000002</v>
      </c>
      <c r="M119" s="12">
        <v>24.736000000000001</v>
      </c>
      <c r="N119" s="12">
        <v>36.982999999999997</v>
      </c>
      <c r="O119" s="12">
        <v>49.249000000000002</v>
      </c>
      <c r="P119" s="12">
        <v>24.547000000000001</v>
      </c>
      <c r="Q119" s="12">
        <v>36.813000000000002</v>
      </c>
      <c r="R119" s="12">
        <v>128.23599999999999</v>
      </c>
      <c r="S119" s="12">
        <v>74.822000000000003</v>
      </c>
      <c r="T119" s="12">
        <v>87.924000000000007</v>
      </c>
      <c r="U119" s="12">
        <v>49.725999999999999</v>
      </c>
      <c r="V119" s="12">
        <v>62.575000000000003</v>
      </c>
      <c r="W119" s="12">
        <v>75.677000000000007</v>
      </c>
      <c r="X119" s="12">
        <v>88.992999999999995</v>
      </c>
      <c r="Y119" s="12">
        <v>50.308999999999997</v>
      </c>
      <c r="Z119" s="12">
        <v>76.727000000000004</v>
      </c>
      <c r="AA119" s="12">
        <v>80.849000000000004</v>
      </c>
      <c r="AB119" s="12">
        <v>94.766999999999996</v>
      </c>
      <c r="AC119" s="12">
        <v>108.858</v>
      </c>
      <c r="AD119" s="12">
        <v>40.311999999999998</v>
      </c>
      <c r="AE119" s="12">
        <v>67.747</v>
      </c>
      <c r="AF119" s="12">
        <v>81.665000000000006</v>
      </c>
      <c r="AG119" s="12">
        <v>95.756</v>
      </c>
      <c r="AH119" s="12">
        <v>68.349000000000004</v>
      </c>
      <c r="AI119" s="12">
        <v>82.44</v>
      </c>
      <c r="AJ119" s="12">
        <v>96.725999999999999</v>
      </c>
      <c r="AK119" s="12">
        <v>41.353000000000002</v>
      </c>
      <c r="AL119" s="12">
        <v>87.346000000000004</v>
      </c>
      <c r="AM119" s="12">
        <v>144.03800000000001</v>
      </c>
      <c r="AN119" s="12">
        <v>451.32900000000001</v>
      </c>
      <c r="AO119" s="12">
        <v>510.34300000000002</v>
      </c>
      <c r="AP119" s="12">
        <v>531.64599999999996</v>
      </c>
      <c r="AQ119" s="12">
        <v>461.916</v>
      </c>
      <c r="AR119" s="12">
        <v>477.52100000000002</v>
      </c>
      <c r="AS119" s="12">
        <v>307.291</v>
      </c>
      <c r="AT119" s="12">
        <v>387.608</v>
      </c>
      <c r="AU119" s="12">
        <v>403.21300000000002</v>
      </c>
      <c r="AV119" s="12">
        <v>579.52099999999996</v>
      </c>
      <c r="AW119" s="12">
        <v>565.86400000000003</v>
      </c>
      <c r="AX119" s="12">
        <v>552.08600000000001</v>
      </c>
      <c r="AY119" s="12">
        <v>538.16800000000001</v>
      </c>
      <c r="AZ119" s="12">
        <v>509.791</v>
      </c>
      <c r="BA119" s="12">
        <v>495.32499999999999</v>
      </c>
      <c r="BB119" s="12">
        <v>435.483</v>
      </c>
      <c r="BC119" s="12">
        <v>128.19200000000001</v>
      </c>
      <c r="BD119" s="12">
        <v>69.177999999999997</v>
      </c>
      <c r="BE119" s="12">
        <v>47.875</v>
      </c>
      <c r="BF119" s="12">
        <v>32.270000000000003</v>
      </c>
      <c r="BG119" s="12">
        <v>19.515999999999998</v>
      </c>
      <c r="BH119" s="12">
        <v>10.036</v>
      </c>
      <c r="BI119" s="12">
        <v>4.3550000000000004</v>
      </c>
      <c r="BJ119" s="12">
        <v>1.4990000000000001</v>
      </c>
      <c r="BK119" s="12">
        <v>771.61199999999997</v>
      </c>
    </row>
    <row r="120" spans="1:63" s="25" customFormat="1" x14ac:dyDescent="0.2">
      <c r="A120" s="94" t="s">
        <v>161</v>
      </c>
      <c r="B120" s="11"/>
      <c r="C120" s="11">
        <v>356</v>
      </c>
      <c r="D120" s="10" t="s">
        <v>587</v>
      </c>
      <c r="E120" s="11">
        <v>5501</v>
      </c>
      <c r="F120" s="11">
        <v>2020</v>
      </c>
      <c r="G120" s="12">
        <v>47710.830999999998</v>
      </c>
      <c r="H120" s="12">
        <v>116879.507</v>
      </c>
      <c r="I120" s="12">
        <v>361017.58600000001</v>
      </c>
      <c r="J120" s="12">
        <v>436943.38299999997</v>
      </c>
      <c r="K120" s="12">
        <v>487063.152</v>
      </c>
      <c r="L120" s="12">
        <v>609567.95600000001</v>
      </c>
      <c r="M120" s="12">
        <v>45972.186999999998</v>
      </c>
      <c r="N120" s="12">
        <v>69033.005999999994</v>
      </c>
      <c r="O120" s="12">
        <v>92292.774000000005</v>
      </c>
      <c r="P120" s="12">
        <v>46028.396000000001</v>
      </c>
      <c r="Q120" s="12">
        <v>69288.164000000004</v>
      </c>
      <c r="R120" s="12">
        <v>244138.079</v>
      </c>
      <c r="S120" s="12">
        <v>142635.723</v>
      </c>
      <c r="T120" s="12">
        <v>167745.27799999999</v>
      </c>
      <c r="U120" s="12">
        <v>94921.308000000005</v>
      </c>
      <c r="V120" s="12">
        <v>119574.90399999999</v>
      </c>
      <c r="W120" s="12">
        <v>144684.459</v>
      </c>
      <c r="X120" s="12">
        <v>170111.26199999999</v>
      </c>
      <c r="Y120" s="12">
        <v>96315.135999999999</v>
      </c>
      <c r="Z120" s="12">
        <v>146851.49400000001</v>
      </c>
      <c r="AA120" s="12">
        <v>152210.734</v>
      </c>
      <c r="AB120" s="12">
        <v>177428.15299999999</v>
      </c>
      <c r="AC120" s="12">
        <v>202543.91800000001</v>
      </c>
      <c r="AD120" s="12">
        <v>76392.801000000007</v>
      </c>
      <c r="AE120" s="12">
        <v>127101.179</v>
      </c>
      <c r="AF120" s="12">
        <v>152318.598</v>
      </c>
      <c r="AG120" s="12">
        <v>177434.36300000001</v>
      </c>
      <c r="AH120" s="12">
        <v>126891.795</v>
      </c>
      <c r="AI120" s="12">
        <v>152007.56</v>
      </c>
      <c r="AJ120" s="12">
        <v>177011.56400000001</v>
      </c>
      <c r="AK120" s="12">
        <v>75925.797000000006</v>
      </c>
      <c r="AL120" s="12">
        <v>148503.66</v>
      </c>
      <c r="AM120" s="12">
        <v>248550.37</v>
      </c>
      <c r="AN120" s="12">
        <v>751244.08900000004</v>
      </c>
      <c r="AO120" s="12">
        <v>879376.31900000002</v>
      </c>
      <c r="AP120" s="12">
        <v>928266.84699999995</v>
      </c>
      <c r="AQ120" s="12">
        <v>802221.28099999996</v>
      </c>
      <c r="AR120" s="12">
        <v>840481.56400000001</v>
      </c>
      <c r="AS120" s="12">
        <v>502693.71899999998</v>
      </c>
      <c r="AT120" s="12">
        <v>679716.47699999996</v>
      </c>
      <c r="AU120" s="12">
        <v>717976.76</v>
      </c>
      <c r="AV120" s="12">
        <v>1018986.799</v>
      </c>
      <c r="AW120" s="12">
        <v>993593.97199999995</v>
      </c>
      <c r="AX120" s="12">
        <v>968278.42099999997</v>
      </c>
      <c r="AY120" s="12">
        <v>943061.00199999998</v>
      </c>
      <c r="AZ120" s="12">
        <v>892941.23300000001</v>
      </c>
      <c r="BA120" s="12">
        <v>868080.69499999995</v>
      </c>
      <c r="BB120" s="12">
        <v>770436.429</v>
      </c>
      <c r="BC120" s="12">
        <v>267742.71000000002</v>
      </c>
      <c r="BD120" s="12">
        <v>139610.48000000001</v>
      </c>
      <c r="BE120" s="12">
        <v>90719.952000000005</v>
      </c>
      <c r="BF120" s="12">
        <v>52459.669000000002</v>
      </c>
      <c r="BG120" s="12">
        <v>28368.225999999999</v>
      </c>
      <c r="BH120" s="12">
        <v>13284.271000000001</v>
      </c>
      <c r="BI120" s="12">
        <v>4795.26</v>
      </c>
      <c r="BJ120" s="12">
        <v>1264.1210000000001</v>
      </c>
      <c r="BK120" s="12">
        <v>1380004.385</v>
      </c>
    </row>
    <row r="121" spans="1:63" s="25" customFormat="1" x14ac:dyDescent="0.2">
      <c r="A121" s="94" t="s">
        <v>165</v>
      </c>
      <c r="B121" s="11"/>
      <c r="C121" s="11">
        <v>364</v>
      </c>
      <c r="D121" s="10" t="s">
        <v>587</v>
      </c>
      <c r="E121" s="11">
        <v>5501</v>
      </c>
      <c r="F121" s="11">
        <v>2020</v>
      </c>
      <c r="G121" s="12">
        <v>3139.0889999999999</v>
      </c>
      <c r="H121" s="12">
        <v>7637.5590000000002</v>
      </c>
      <c r="I121" s="12">
        <v>20783.800999999999</v>
      </c>
      <c r="J121" s="12">
        <v>24151.227999999999</v>
      </c>
      <c r="K121" s="12">
        <v>26313.784</v>
      </c>
      <c r="L121" s="12">
        <v>31870.011999999999</v>
      </c>
      <c r="M121" s="12">
        <v>2970.7620000000002</v>
      </c>
      <c r="N121" s="12">
        <v>4413.5349999999999</v>
      </c>
      <c r="O121" s="12">
        <v>5827.7790000000005</v>
      </c>
      <c r="P121" s="12">
        <v>2913.9920000000002</v>
      </c>
      <c r="Q121" s="12">
        <v>4328.2359999999999</v>
      </c>
      <c r="R121" s="12">
        <v>13146.242</v>
      </c>
      <c r="S121" s="12">
        <v>8229.4050000000007</v>
      </c>
      <c r="T121" s="12">
        <v>9505.3359999999993</v>
      </c>
      <c r="U121" s="12">
        <v>5485.5240000000003</v>
      </c>
      <c r="V121" s="12">
        <v>6786.6319999999996</v>
      </c>
      <c r="W121" s="12">
        <v>8062.5630000000001</v>
      </c>
      <c r="X121" s="12">
        <v>9310.25</v>
      </c>
      <c r="Y121" s="12">
        <v>5372.3879999999999</v>
      </c>
      <c r="Z121" s="12">
        <v>7896.0060000000003</v>
      </c>
      <c r="AA121" s="12">
        <v>7185.2719999999999</v>
      </c>
      <c r="AB121" s="12">
        <v>8284.2639999999992</v>
      </c>
      <c r="AC121" s="12">
        <v>9368.9570000000003</v>
      </c>
      <c r="AD121" s="12">
        <v>3640.9059999999999</v>
      </c>
      <c r="AE121" s="12">
        <v>5909.3410000000003</v>
      </c>
      <c r="AF121" s="12">
        <v>7008.3329999999996</v>
      </c>
      <c r="AG121" s="12">
        <v>8093.0259999999998</v>
      </c>
      <c r="AH121" s="12">
        <v>5760.6459999999997</v>
      </c>
      <c r="AI121" s="12">
        <v>6845.3389999999999</v>
      </c>
      <c r="AJ121" s="12">
        <v>7923.2020000000002</v>
      </c>
      <c r="AK121" s="12">
        <v>3367.4270000000001</v>
      </c>
      <c r="AL121" s="12">
        <v>6538.7619999999997</v>
      </c>
      <c r="AM121" s="12">
        <v>11086.210999999999</v>
      </c>
      <c r="AN121" s="12">
        <v>46267.951999999997</v>
      </c>
      <c r="AO121" s="12">
        <v>54563.283000000003</v>
      </c>
      <c r="AP121" s="12">
        <v>57695.557000000001</v>
      </c>
      <c r="AQ121" s="12">
        <v>52165.574000000001</v>
      </c>
      <c r="AR121" s="12">
        <v>54430.205000000002</v>
      </c>
      <c r="AS121" s="12">
        <v>35181.741000000002</v>
      </c>
      <c r="AT121" s="12">
        <v>46609.345999999998</v>
      </c>
      <c r="AU121" s="12">
        <v>48873.976999999999</v>
      </c>
      <c r="AV121" s="12">
        <v>63209.152000000002</v>
      </c>
      <c r="AW121" s="12">
        <v>62061.334000000003</v>
      </c>
      <c r="AX121" s="12">
        <v>60940.716999999997</v>
      </c>
      <c r="AY121" s="12">
        <v>59841.724999999999</v>
      </c>
      <c r="AZ121" s="12">
        <v>57679.169000000002</v>
      </c>
      <c r="BA121" s="12">
        <v>56603.493000000002</v>
      </c>
      <c r="BB121" s="12">
        <v>52122.940999999999</v>
      </c>
      <c r="BC121" s="12">
        <v>16941.2</v>
      </c>
      <c r="BD121" s="12">
        <v>8645.8690000000006</v>
      </c>
      <c r="BE121" s="12">
        <v>5513.5950000000003</v>
      </c>
      <c r="BF121" s="12">
        <v>3248.9639999999999</v>
      </c>
      <c r="BG121" s="12">
        <v>1800.963</v>
      </c>
      <c r="BH121" s="12">
        <v>894.35699999999997</v>
      </c>
      <c r="BI121" s="12">
        <v>342.745</v>
      </c>
      <c r="BJ121" s="12">
        <v>65.263999999999996</v>
      </c>
      <c r="BK121" s="12">
        <v>83992.952999999994</v>
      </c>
    </row>
    <row r="122" spans="1:63" s="25" customFormat="1" x14ac:dyDescent="0.2">
      <c r="A122" s="94" t="s">
        <v>198</v>
      </c>
      <c r="B122" s="11"/>
      <c r="C122" s="11">
        <v>462</v>
      </c>
      <c r="D122" s="10" t="s">
        <v>587</v>
      </c>
      <c r="E122" s="11">
        <v>5501</v>
      </c>
      <c r="F122" s="11">
        <v>2020</v>
      </c>
      <c r="G122" s="12">
        <v>13.534000000000001</v>
      </c>
      <c r="H122" s="12">
        <v>35.579000000000001</v>
      </c>
      <c r="I122" s="12">
        <v>105.946</v>
      </c>
      <c r="J122" s="12">
        <v>120.536</v>
      </c>
      <c r="K122" s="12">
        <v>132.25899999999999</v>
      </c>
      <c r="L122" s="12">
        <v>183.31200000000001</v>
      </c>
      <c r="M122" s="12">
        <v>14.858000000000001</v>
      </c>
      <c r="N122" s="12">
        <v>22.402999999999999</v>
      </c>
      <c r="O122" s="12">
        <v>29.948</v>
      </c>
      <c r="P122" s="12">
        <v>15.032999999999999</v>
      </c>
      <c r="Q122" s="12">
        <v>22.577999999999999</v>
      </c>
      <c r="R122" s="12">
        <v>70.367000000000004</v>
      </c>
      <c r="S122" s="12">
        <v>44.377000000000002</v>
      </c>
      <c r="T122" s="12">
        <v>51.456000000000003</v>
      </c>
      <c r="U122" s="12">
        <v>29.696999999999999</v>
      </c>
      <c r="V122" s="12">
        <v>36.832000000000001</v>
      </c>
      <c r="W122" s="12">
        <v>43.911000000000001</v>
      </c>
      <c r="X122" s="12">
        <v>50.756999999999998</v>
      </c>
      <c r="Y122" s="12">
        <v>29.286999999999999</v>
      </c>
      <c r="Z122" s="12">
        <v>43.212000000000003</v>
      </c>
      <c r="AA122" s="12">
        <v>35.908999999999999</v>
      </c>
      <c r="AB122" s="12">
        <v>40.58</v>
      </c>
      <c r="AC122" s="12">
        <v>45.886000000000003</v>
      </c>
      <c r="AD122" s="12">
        <v>18.911000000000001</v>
      </c>
      <c r="AE122" s="12">
        <v>28.83</v>
      </c>
      <c r="AF122" s="12">
        <v>33.500999999999998</v>
      </c>
      <c r="AG122" s="12">
        <v>38.807000000000002</v>
      </c>
      <c r="AH122" s="12">
        <v>26.655000000000001</v>
      </c>
      <c r="AI122" s="12">
        <v>31.960999999999999</v>
      </c>
      <c r="AJ122" s="12">
        <v>38.378</v>
      </c>
      <c r="AK122" s="12">
        <v>14.59</v>
      </c>
      <c r="AL122" s="12">
        <v>49.220999999999997</v>
      </c>
      <c r="AM122" s="12">
        <v>77.366</v>
      </c>
      <c r="AN122" s="12">
        <v>368.25299999999999</v>
      </c>
      <c r="AO122" s="12">
        <v>403.56900000000002</v>
      </c>
      <c r="AP122" s="12">
        <v>415.17599999999999</v>
      </c>
      <c r="AQ122" s="12">
        <v>388.863</v>
      </c>
      <c r="AR122" s="12">
        <v>395.42</v>
      </c>
      <c r="AS122" s="12">
        <v>290.887</v>
      </c>
      <c r="AT122" s="12">
        <v>337.81</v>
      </c>
      <c r="AU122" s="12">
        <v>344.36700000000002</v>
      </c>
      <c r="AV122" s="12">
        <v>434.596</v>
      </c>
      <c r="AW122" s="12">
        <v>429.39</v>
      </c>
      <c r="AX122" s="12">
        <v>424.67700000000002</v>
      </c>
      <c r="AY122" s="12">
        <v>420.00599999999997</v>
      </c>
      <c r="AZ122" s="12">
        <v>408.28300000000002</v>
      </c>
      <c r="BA122" s="12">
        <v>400.791</v>
      </c>
      <c r="BB122" s="12">
        <v>357.23</v>
      </c>
      <c r="BC122" s="12">
        <v>66.343000000000004</v>
      </c>
      <c r="BD122" s="12">
        <v>31.027000000000001</v>
      </c>
      <c r="BE122" s="12">
        <v>19.420000000000002</v>
      </c>
      <c r="BF122" s="12">
        <v>12.863</v>
      </c>
      <c r="BG122" s="12">
        <v>8.4819999999999993</v>
      </c>
      <c r="BH122" s="12">
        <v>4.3970000000000002</v>
      </c>
      <c r="BI122" s="12">
        <v>1.643</v>
      </c>
      <c r="BJ122" s="12">
        <v>0.42599999999999999</v>
      </c>
      <c r="BK122" s="12">
        <v>540.54200000000003</v>
      </c>
    </row>
    <row r="123" spans="1:63" s="25" customFormat="1" x14ac:dyDescent="0.2">
      <c r="A123" s="94" t="s">
        <v>224</v>
      </c>
      <c r="B123" s="11"/>
      <c r="C123" s="11">
        <v>524</v>
      </c>
      <c r="D123" s="10" t="s">
        <v>587</v>
      </c>
      <c r="E123" s="11">
        <v>5501</v>
      </c>
      <c r="F123" s="11">
        <v>2020</v>
      </c>
      <c r="G123" s="12">
        <v>1086.605</v>
      </c>
      <c r="H123" s="12">
        <v>2706.7730000000001</v>
      </c>
      <c r="I123" s="12">
        <v>8394.232</v>
      </c>
      <c r="J123" s="12">
        <v>10283.337</v>
      </c>
      <c r="K123" s="12">
        <v>11583.112999999999</v>
      </c>
      <c r="L123" s="12">
        <v>14804.637000000001</v>
      </c>
      <c r="M123" s="12">
        <v>1080.162</v>
      </c>
      <c r="N123" s="12">
        <v>1622.8109999999999</v>
      </c>
      <c r="O123" s="12">
        <v>2168.7170000000001</v>
      </c>
      <c r="P123" s="12">
        <v>1083.182</v>
      </c>
      <c r="Q123" s="12">
        <v>1629.088</v>
      </c>
      <c r="R123" s="12">
        <v>5687.4589999999998</v>
      </c>
      <c r="S123" s="12">
        <v>3324.7710000000002</v>
      </c>
      <c r="T123" s="12">
        <v>3900</v>
      </c>
      <c r="U123" s="12">
        <v>2213.5610000000001</v>
      </c>
      <c r="V123" s="12">
        <v>2782.1219999999998</v>
      </c>
      <c r="W123" s="12">
        <v>3357.3510000000001</v>
      </c>
      <c r="X123" s="12">
        <v>3941.2469999999998</v>
      </c>
      <c r="Y123" s="12">
        <v>2236.2159999999999</v>
      </c>
      <c r="Z123" s="12">
        <v>3395.3409999999999</v>
      </c>
      <c r="AA123" s="12">
        <v>3612.58</v>
      </c>
      <c r="AB123" s="12">
        <v>4251.7929999999997</v>
      </c>
      <c r="AC123" s="12">
        <v>4898.826</v>
      </c>
      <c r="AD123" s="12">
        <v>1787.4590000000001</v>
      </c>
      <c r="AE123" s="12">
        <v>3037.3510000000001</v>
      </c>
      <c r="AF123" s="12">
        <v>3676.5639999999999</v>
      </c>
      <c r="AG123" s="12">
        <v>4323.5969999999998</v>
      </c>
      <c r="AH123" s="12">
        <v>3092.6680000000001</v>
      </c>
      <c r="AI123" s="12">
        <v>3739.701</v>
      </c>
      <c r="AJ123" s="12">
        <v>4392.4440000000004</v>
      </c>
      <c r="AK123" s="12">
        <v>1889.105</v>
      </c>
      <c r="AL123" s="12">
        <v>3909.1329999999998</v>
      </c>
      <c r="AM123" s="12">
        <v>6410.4049999999997</v>
      </c>
      <c r="AN123" s="12">
        <v>15913.65</v>
      </c>
      <c r="AO123" s="12">
        <v>18221.349999999999</v>
      </c>
      <c r="AP123" s="12">
        <v>19044.440999999999</v>
      </c>
      <c r="AQ123" s="12">
        <v>15855.56</v>
      </c>
      <c r="AR123" s="12">
        <v>16520.546999999999</v>
      </c>
      <c r="AS123" s="12">
        <v>9503.2450000000008</v>
      </c>
      <c r="AT123" s="12">
        <v>12634.036</v>
      </c>
      <c r="AU123" s="12">
        <v>13299.022999999999</v>
      </c>
      <c r="AV123" s="12">
        <v>20742.576000000001</v>
      </c>
      <c r="AW123" s="12">
        <v>20122.731</v>
      </c>
      <c r="AX123" s="12">
        <v>19492.684000000001</v>
      </c>
      <c r="AY123" s="12">
        <v>18853.471000000001</v>
      </c>
      <c r="AZ123" s="12">
        <v>17553.695</v>
      </c>
      <c r="BA123" s="12">
        <v>16896.925999999999</v>
      </c>
      <c r="BB123" s="12">
        <v>14332.171</v>
      </c>
      <c r="BC123" s="12">
        <v>4828.9260000000004</v>
      </c>
      <c r="BD123" s="12">
        <v>2521.2260000000001</v>
      </c>
      <c r="BE123" s="12">
        <v>1698.135</v>
      </c>
      <c r="BF123" s="12">
        <v>1033.1479999999999</v>
      </c>
      <c r="BG123" s="12">
        <v>559.41499999999996</v>
      </c>
      <c r="BH123" s="12">
        <v>221.613</v>
      </c>
      <c r="BI123" s="12">
        <v>69.099000000000004</v>
      </c>
      <c r="BJ123" s="12">
        <v>14.949</v>
      </c>
      <c r="BK123" s="12">
        <v>29136.808000000001</v>
      </c>
    </row>
    <row r="124" spans="1:63" s="25" customFormat="1" x14ac:dyDescent="0.2">
      <c r="A124" s="94" t="s">
        <v>231</v>
      </c>
      <c r="B124" s="11"/>
      <c r="C124" s="11">
        <v>586</v>
      </c>
      <c r="D124" s="10" t="s">
        <v>587</v>
      </c>
      <c r="E124" s="11">
        <v>5501</v>
      </c>
      <c r="F124" s="11">
        <v>2020</v>
      </c>
      <c r="G124" s="12">
        <v>11500.84</v>
      </c>
      <c r="H124" s="12">
        <v>27962.851999999999</v>
      </c>
      <c r="I124" s="12">
        <v>76913.75</v>
      </c>
      <c r="J124" s="12">
        <v>90246.736999999994</v>
      </c>
      <c r="K124" s="12">
        <v>98889.668000000005</v>
      </c>
      <c r="L124" s="12">
        <v>119661.942</v>
      </c>
      <c r="M124" s="12">
        <v>10871.513000000001</v>
      </c>
      <c r="N124" s="12">
        <v>16157.423000000001</v>
      </c>
      <c r="O124" s="12">
        <v>21347.116000000002</v>
      </c>
      <c r="P124" s="12">
        <v>10670.86</v>
      </c>
      <c r="Q124" s="12">
        <v>15860.553</v>
      </c>
      <c r="R124" s="12">
        <v>48950.898000000001</v>
      </c>
      <c r="S124" s="12">
        <v>30336.724999999999</v>
      </c>
      <c r="T124" s="12">
        <v>35093.536999999997</v>
      </c>
      <c r="U124" s="12">
        <v>20213.47</v>
      </c>
      <c r="V124" s="12">
        <v>25050.814999999999</v>
      </c>
      <c r="W124" s="12">
        <v>29807.627</v>
      </c>
      <c r="X124" s="12">
        <v>34490.428</v>
      </c>
      <c r="Y124" s="12">
        <v>19861.121999999999</v>
      </c>
      <c r="Z124" s="12">
        <v>29300.735000000001</v>
      </c>
      <c r="AA124" s="12">
        <v>27556.598000000002</v>
      </c>
      <c r="AB124" s="12">
        <v>31947.16</v>
      </c>
      <c r="AC124" s="12">
        <v>36290.684999999998</v>
      </c>
      <c r="AD124" s="12">
        <v>13857.361000000001</v>
      </c>
      <c r="AE124" s="12">
        <v>22799.786</v>
      </c>
      <c r="AF124" s="12">
        <v>27190.348000000002</v>
      </c>
      <c r="AG124" s="12">
        <v>31533.873</v>
      </c>
      <c r="AH124" s="12">
        <v>22507.546999999999</v>
      </c>
      <c r="AI124" s="12">
        <v>26851.072</v>
      </c>
      <c r="AJ124" s="12">
        <v>31150.477999999999</v>
      </c>
      <c r="AK124" s="12">
        <v>13332.986999999999</v>
      </c>
      <c r="AL124" s="12">
        <v>25371.623</v>
      </c>
      <c r="AM124" s="12">
        <v>42748.192000000003</v>
      </c>
      <c r="AN124" s="12">
        <v>113971.05</v>
      </c>
      <c r="AO124" s="12">
        <v>129093.663</v>
      </c>
      <c r="AP124" s="12">
        <v>134372.753</v>
      </c>
      <c r="AQ124" s="12">
        <v>112396.83500000001</v>
      </c>
      <c r="AR124" s="12">
        <v>116020.159</v>
      </c>
      <c r="AS124" s="12">
        <v>71222.857999999993</v>
      </c>
      <c r="AT124" s="12">
        <v>91624.561000000002</v>
      </c>
      <c r="AU124" s="12">
        <v>95247.884999999995</v>
      </c>
      <c r="AV124" s="12">
        <v>143978.58100000001</v>
      </c>
      <c r="AW124" s="12">
        <v>139478.98800000001</v>
      </c>
      <c r="AX124" s="12">
        <v>135036.15599999999</v>
      </c>
      <c r="AY124" s="12">
        <v>130645.594</v>
      </c>
      <c r="AZ124" s="12">
        <v>122002.663</v>
      </c>
      <c r="BA124" s="12">
        <v>117748.02</v>
      </c>
      <c r="BB124" s="12">
        <v>101230.389</v>
      </c>
      <c r="BC124" s="12">
        <v>30007.530999999999</v>
      </c>
      <c r="BD124" s="12">
        <v>14884.918</v>
      </c>
      <c r="BE124" s="12">
        <v>9605.8279999999995</v>
      </c>
      <c r="BF124" s="12">
        <v>5982.5039999999999</v>
      </c>
      <c r="BG124" s="12">
        <v>3276.76</v>
      </c>
      <c r="BH124" s="12">
        <v>1423.575</v>
      </c>
      <c r="BI124" s="12">
        <v>461.71199999999999</v>
      </c>
      <c r="BJ124" s="12">
        <v>96.863</v>
      </c>
      <c r="BK124" s="12">
        <v>220892.33100000001</v>
      </c>
    </row>
    <row r="125" spans="1:63" s="25" customFormat="1" x14ac:dyDescent="0.2">
      <c r="A125" s="94" t="s">
        <v>266</v>
      </c>
      <c r="B125" s="11"/>
      <c r="C125" s="11">
        <v>144</v>
      </c>
      <c r="D125" s="10" t="s">
        <v>587</v>
      </c>
      <c r="E125" s="11">
        <v>5501</v>
      </c>
      <c r="F125" s="11">
        <v>2020</v>
      </c>
      <c r="G125" s="12">
        <v>664.66399999999999</v>
      </c>
      <c r="H125" s="12">
        <v>1660.41</v>
      </c>
      <c r="I125" s="12">
        <v>5071.6959999999999</v>
      </c>
      <c r="J125" s="12">
        <v>6087.0119999999997</v>
      </c>
      <c r="K125" s="12">
        <v>6736.2550000000001</v>
      </c>
      <c r="L125" s="12">
        <v>8231.9060000000009</v>
      </c>
      <c r="M125" s="12">
        <v>664.42200000000003</v>
      </c>
      <c r="N125" s="12">
        <v>998.596</v>
      </c>
      <c r="O125" s="12">
        <v>1334.549</v>
      </c>
      <c r="P125" s="12">
        <v>666.88400000000001</v>
      </c>
      <c r="Q125" s="12">
        <v>1002.837</v>
      </c>
      <c r="R125" s="12">
        <v>3411.2860000000001</v>
      </c>
      <c r="S125" s="12">
        <v>2033.0329999999999</v>
      </c>
      <c r="T125" s="12">
        <v>2377.931</v>
      </c>
      <c r="U125" s="12">
        <v>1355.451</v>
      </c>
      <c r="V125" s="12">
        <v>1698.8589999999999</v>
      </c>
      <c r="W125" s="12">
        <v>2043.7570000000001</v>
      </c>
      <c r="X125" s="12">
        <v>2389.2460000000001</v>
      </c>
      <c r="Y125" s="12">
        <v>1362.9059999999999</v>
      </c>
      <c r="Z125" s="12">
        <v>2053.2930000000001</v>
      </c>
      <c r="AA125" s="12">
        <v>2058.3939999999998</v>
      </c>
      <c r="AB125" s="12">
        <v>2393.569</v>
      </c>
      <c r="AC125" s="12">
        <v>2722.2469999999998</v>
      </c>
      <c r="AD125" s="12">
        <v>1033.355</v>
      </c>
      <c r="AE125" s="12">
        <v>1713.4960000000001</v>
      </c>
      <c r="AF125" s="12">
        <v>2048.6709999999998</v>
      </c>
      <c r="AG125" s="12">
        <v>2377.3490000000002</v>
      </c>
      <c r="AH125" s="12">
        <v>1703.182</v>
      </c>
      <c r="AI125" s="12">
        <v>2031.86</v>
      </c>
      <c r="AJ125" s="12">
        <v>2352.4250000000002</v>
      </c>
      <c r="AK125" s="12">
        <v>1015.316</v>
      </c>
      <c r="AL125" s="12">
        <v>1855.2070000000001</v>
      </c>
      <c r="AM125" s="12">
        <v>3160.21</v>
      </c>
      <c r="AN125" s="12">
        <v>10267.541999999999</v>
      </c>
      <c r="AO125" s="12">
        <v>12822.36</v>
      </c>
      <c r="AP125" s="12">
        <v>13936.232</v>
      </c>
      <c r="AQ125" s="12">
        <v>12271.673000000001</v>
      </c>
      <c r="AR125" s="12">
        <v>13170.996999999999</v>
      </c>
      <c r="AS125" s="12">
        <v>7107.3320000000003</v>
      </c>
      <c r="AT125" s="12">
        <v>10776.022000000001</v>
      </c>
      <c r="AU125" s="12">
        <v>11675.346</v>
      </c>
      <c r="AV125" s="12">
        <v>16341.554</v>
      </c>
      <c r="AW125" s="12">
        <v>16000.48</v>
      </c>
      <c r="AX125" s="12">
        <v>15661.413</v>
      </c>
      <c r="AY125" s="12">
        <v>15326.237999999999</v>
      </c>
      <c r="AZ125" s="12">
        <v>14676.995000000001</v>
      </c>
      <c r="BA125" s="12">
        <v>14364.517</v>
      </c>
      <c r="BB125" s="12">
        <v>13181.343999999999</v>
      </c>
      <c r="BC125" s="12">
        <v>6074.0119999999997</v>
      </c>
      <c r="BD125" s="12">
        <v>3519.194</v>
      </c>
      <c r="BE125" s="12">
        <v>2405.3220000000001</v>
      </c>
      <c r="BF125" s="12">
        <v>1505.998</v>
      </c>
      <c r="BG125" s="12">
        <v>778.56700000000001</v>
      </c>
      <c r="BH125" s="12">
        <v>359.661</v>
      </c>
      <c r="BI125" s="12">
        <v>151.55099999999999</v>
      </c>
      <c r="BJ125" s="12">
        <v>45.09</v>
      </c>
      <c r="BK125" s="12">
        <v>21413.25</v>
      </c>
    </row>
    <row r="126" spans="1:63" s="25" customFormat="1" x14ac:dyDescent="0.2">
      <c r="A126" s="95" t="s">
        <v>614</v>
      </c>
      <c r="B126" s="17"/>
      <c r="C126" s="17">
        <v>1832</v>
      </c>
      <c r="D126" s="16" t="s">
        <v>584</v>
      </c>
      <c r="E126" s="17">
        <v>1828</v>
      </c>
      <c r="F126" s="17">
        <v>2020</v>
      </c>
      <c r="G126" s="18">
        <v>58376.08</v>
      </c>
      <c r="H126" s="18">
        <v>150089.739</v>
      </c>
      <c r="I126" s="18">
        <v>455558.152</v>
      </c>
      <c r="J126" s="18">
        <v>544727.96699999995</v>
      </c>
      <c r="K126" s="18">
        <v>604698.73499999999</v>
      </c>
      <c r="L126" s="18">
        <v>759942.65099999995</v>
      </c>
      <c r="M126" s="18">
        <v>61526.673999999999</v>
      </c>
      <c r="N126" s="18">
        <v>92585.914000000004</v>
      </c>
      <c r="O126" s="18">
        <v>123687.482</v>
      </c>
      <c r="P126" s="18">
        <v>61964.750999999997</v>
      </c>
      <c r="Q126" s="18">
        <v>93066.319000000003</v>
      </c>
      <c r="R126" s="18">
        <v>305468.413</v>
      </c>
      <c r="S126" s="18">
        <v>185422.89799999999</v>
      </c>
      <c r="T126" s="18">
        <v>215690.37299999999</v>
      </c>
      <c r="U126" s="18">
        <v>123834.36</v>
      </c>
      <c r="V126" s="18">
        <v>154363.658</v>
      </c>
      <c r="W126" s="18">
        <v>184631.133</v>
      </c>
      <c r="X126" s="18">
        <v>214675.95600000001</v>
      </c>
      <c r="Y126" s="18">
        <v>123262.09</v>
      </c>
      <c r="Z126" s="18">
        <v>183574.38800000001</v>
      </c>
      <c r="AA126" s="18">
        <v>179495.71900000001</v>
      </c>
      <c r="AB126" s="18">
        <v>209215.33</v>
      </c>
      <c r="AC126" s="18">
        <v>239081.508</v>
      </c>
      <c r="AD126" s="18">
        <v>89778.04</v>
      </c>
      <c r="AE126" s="18">
        <v>149228.24400000001</v>
      </c>
      <c r="AF126" s="18">
        <v>178947.85500000001</v>
      </c>
      <c r="AG126" s="18">
        <v>208814.033</v>
      </c>
      <c r="AH126" s="18">
        <v>148903.03200000001</v>
      </c>
      <c r="AI126" s="18">
        <v>178769.21</v>
      </c>
      <c r="AJ126" s="18">
        <v>208873.8</v>
      </c>
      <c r="AK126" s="18">
        <v>89169.815000000002</v>
      </c>
      <c r="AL126" s="18">
        <v>183607.47899999999</v>
      </c>
      <c r="AM126" s="18">
        <v>304384.49900000001</v>
      </c>
      <c r="AN126" s="18">
        <v>1171836.463</v>
      </c>
      <c r="AO126" s="18">
        <v>1499975.7409999999</v>
      </c>
      <c r="AP126" s="18">
        <v>1619537.787</v>
      </c>
      <c r="AQ126" s="18">
        <v>1470397.2039999999</v>
      </c>
      <c r="AR126" s="18">
        <v>1577495.121</v>
      </c>
      <c r="AS126" s="18">
        <v>867451.96400000004</v>
      </c>
      <c r="AT126" s="18">
        <v>1315153.2879999999</v>
      </c>
      <c r="AU126" s="18">
        <v>1422251.2050000001</v>
      </c>
      <c r="AV126" s="18">
        <v>1891151.3289999999</v>
      </c>
      <c r="AW126" s="18">
        <v>1861394.7250000001</v>
      </c>
      <c r="AX126" s="18">
        <v>1831701.125</v>
      </c>
      <c r="AY126" s="18">
        <v>1801981.514</v>
      </c>
      <c r="AZ126" s="18">
        <v>1742010.746</v>
      </c>
      <c r="BA126" s="18">
        <v>1711616.3940000001</v>
      </c>
      <c r="BB126" s="18">
        <v>1586766.83</v>
      </c>
      <c r="BC126" s="18">
        <v>719314.86600000004</v>
      </c>
      <c r="BD126" s="18">
        <v>391175.58799999999</v>
      </c>
      <c r="BE126" s="18">
        <v>271613.54200000002</v>
      </c>
      <c r="BF126" s="18">
        <v>164515.625</v>
      </c>
      <c r="BG126" s="18">
        <v>94109.214999999997</v>
      </c>
      <c r="BH126" s="18">
        <v>49743.614999999998</v>
      </c>
      <c r="BI126" s="18">
        <v>21370.258000000002</v>
      </c>
      <c r="BJ126" s="18">
        <v>6813.1890000000003</v>
      </c>
      <c r="BK126" s="18">
        <v>2346709.4810000001</v>
      </c>
    </row>
    <row r="127" spans="1:63" s="25" customFormat="1" x14ac:dyDescent="0.2">
      <c r="A127" s="96" t="s">
        <v>615</v>
      </c>
      <c r="B127" s="20"/>
      <c r="C127" s="20">
        <v>906</v>
      </c>
      <c r="D127" s="19" t="s">
        <v>586</v>
      </c>
      <c r="E127" s="20">
        <v>1832</v>
      </c>
      <c r="F127" s="20">
        <v>2020</v>
      </c>
      <c r="G127" s="21">
        <v>36515.694000000003</v>
      </c>
      <c r="H127" s="21">
        <v>94139.115000000005</v>
      </c>
      <c r="I127" s="21">
        <v>287312.087</v>
      </c>
      <c r="J127" s="21">
        <v>343464.51699999999</v>
      </c>
      <c r="K127" s="21">
        <v>381430.16100000002</v>
      </c>
      <c r="L127" s="21">
        <v>481883.47100000002</v>
      </c>
      <c r="M127" s="21">
        <v>38687.661999999997</v>
      </c>
      <c r="N127" s="21">
        <v>58258.998</v>
      </c>
      <c r="O127" s="21">
        <v>77881.241999999998</v>
      </c>
      <c r="P127" s="21">
        <v>39019.133999999998</v>
      </c>
      <c r="Q127" s="21">
        <v>58641.377999999997</v>
      </c>
      <c r="R127" s="21">
        <v>193172.97200000001</v>
      </c>
      <c r="S127" s="21">
        <v>117149.42600000001</v>
      </c>
      <c r="T127" s="21">
        <v>136342.326</v>
      </c>
      <c r="U127" s="21">
        <v>78244.695000000007</v>
      </c>
      <c r="V127" s="21">
        <v>97578.09</v>
      </c>
      <c r="W127" s="21">
        <v>116770.99</v>
      </c>
      <c r="X127" s="21">
        <v>135826.204</v>
      </c>
      <c r="Y127" s="21">
        <v>77955.846000000005</v>
      </c>
      <c r="Z127" s="21">
        <v>116203.96</v>
      </c>
      <c r="AA127" s="21">
        <v>113468.359</v>
      </c>
      <c r="AB127" s="21">
        <v>132175.976</v>
      </c>
      <c r="AC127" s="21">
        <v>151034.24400000001</v>
      </c>
      <c r="AD127" s="21">
        <v>56830.646000000001</v>
      </c>
      <c r="AE127" s="21">
        <v>94275.459000000003</v>
      </c>
      <c r="AF127" s="21">
        <v>112983.076</v>
      </c>
      <c r="AG127" s="21">
        <v>131841.34400000001</v>
      </c>
      <c r="AH127" s="21">
        <v>93927.861999999994</v>
      </c>
      <c r="AI127" s="21">
        <v>112786.13</v>
      </c>
      <c r="AJ127" s="21">
        <v>131893.50599999999</v>
      </c>
      <c r="AK127" s="21">
        <v>56152.43</v>
      </c>
      <c r="AL127" s="21">
        <v>117747.31299999999</v>
      </c>
      <c r="AM127" s="21">
        <v>194571.38399999999</v>
      </c>
      <c r="AN127" s="21">
        <v>817954.73600000003</v>
      </c>
      <c r="AO127" s="21">
        <v>1074062.3999999999</v>
      </c>
      <c r="AP127" s="21">
        <v>1166735.622</v>
      </c>
      <c r="AQ127" s="21">
        <v>1072617.548</v>
      </c>
      <c r="AR127" s="21">
        <v>1160459.1059999999</v>
      </c>
      <c r="AS127" s="21">
        <v>623383.35199999996</v>
      </c>
      <c r="AT127" s="21">
        <v>972164.23800000001</v>
      </c>
      <c r="AU127" s="21">
        <v>1060005.7960000001</v>
      </c>
      <c r="AV127" s="21">
        <v>1390777.54</v>
      </c>
      <c r="AW127" s="21">
        <v>1372019.5430000001</v>
      </c>
      <c r="AX127" s="21">
        <v>1353332.727</v>
      </c>
      <c r="AY127" s="21">
        <v>1334625.1100000001</v>
      </c>
      <c r="AZ127" s="21">
        <v>1296659.466</v>
      </c>
      <c r="BA127" s="21">
        <v>1277250.9569999999</v>
      </c>
      <c r="BB127" s="21">
        <v>1196206.156</v>
      </c>
      <c r="BC127" s="21">
        <v>572822.804</v>
      </c>
      <c r="BD127" s="21">
        <v>316715.14</v>
      </c>
      <c r="BE127" s="21">
        <v>224041.91800000001</v>
      </c>
      <c r="BF127" s="21">
        <v>136200.35999999999</v>
      </c>
      <c r="BG127" s="21">
        <v>78076.639999999999</v>
      </c>
      <c r="BH127" s="21">
        <v>41552.421000000002</v>
      </c>
      <c r="BI127" s="21">
        <v>18003.649000000001</v>
      </c>
      <c r="BJ127" s="21">
        <v>5743.8519999999999</v>
      </c>
      <c r="BK127" s="21">
        <v>1678089.6270000001</v>
      </c>
    </row>
    <row r="128" spans="1:63" s="25" customFormat="1" x14ac:dyDescent="0.2">
      <c r="A128" s="94" t="s">
        <v>106</v>
      </c>
      <c r="B128" s="11">
        <v>8</v>
      </c>
      <c r="C128" s="11">
        <v>156</v>
      </c>
      <c r="D128" s="10" t="s">
        <v>587</v>
      </c>
      <c r="E128" s="11">
        <v>906</v>
      </c>
      <c r="F128" s="11">
        <v>2020</v>
      </c>
      <c r="G128" s="12">
        <v>32656.642</v>
      </c>
      <c r="H128" s="12">
        <v>83932.437000000005</v>
      </c>
      <c r="I128" s="12">
        <v>254930.37100000001</v>
      </c>
      <c r="J128" s="12">
        <v>304173.891</v>
      </c>
      <c r="K128" s="12">
        <v>337272.23</v>
      </c>
      <c r="L128" s="12">
        <v>424430.397</v>
      </c>
      <c r="M128" s="12">
        <v>34400.493000000002</v>
      </c>
      <c r="N128" s="12">
        <v>51776.02</v>
      </c>
      <c r="O128" s="12">
        <v>69184.164999999994</v>
      </c>
      <c r="P128" s="12">
        <v>34657.591</v>
      </c>
      <c r="Q128" s="12">
        <v>52065.735999999997</v>
      </c>
      <c r="R128" s="12">
        <v>170997.93400000001</v>
      </c>
      <c r="S128" s="12">
        <v>103852.35799999999</v>
      </c>
      <c r="T128" s="12">
        <v>120839.48</v>
      </c>
      <c r="U128" s="12">
        <v>69359.656000000003</v>
      </c>
      <c r="V128" s="12">
        <v>86476.831000000006</v>
      </c>
      <c r="W128" s="12">
        <v>103463.95299999999</v>
      </c>
      <c r="X128" s="12">
        <v>120314.38800000001</v>
      </c>
      <c r="Y128" s="12">
        <v>69068.686000000002</v>
      </c>
      <c r="Z128" s="12">
        <v>102906.243</v>
      </c>
      <c r="AA128" s="12">
        <v>100018.83500000001</v>
      </c>
      <c r="AB128" s="12">
        <v>116389.09600000001</v>
      </c>
      <c r="AC128" s="12">
        <v>132849.99600000001</v>
      </c>
      <c r="AD128" s="12">
        <v>50158.453999999998</v>
      </c>
      <c r="AE128" s="12">
        <v>83031.713000000003</v>
      </c>
      <c r="AF128" s="12">
        <v>99401.974000000002</v>
      </c>
      <c r="AG128" s="12">
        <v>115862.874</v>
      </c>
      <c r="AH128" s="12">
        <v>82551.539000000004</v>
      </c>
      <c r="AI128" s="12">
        <v>99012.438999999998</v>
      </c>
      <c r="AJ128" s="12">
        <v>115649.878</v>
      </c>
      <c r="AK128" s="12">
        <v>49243.519999999997</v>
      </c>
      <c r="AL128" s="12">
        <v>102327.693</v>
      </c>
      <c r="AM128" s="12">
        <v>169500.02600000001</v>
      </c>
      <c r="AN128" s="12">
        <v>712431.21699999995</v>
      </c>
      <c r="AO128" s="12">
        <v>934617.09</v>
      </c>
      <c r="AP128" s="12">
        <v>1012131.2290000001</v>
      </c>
      <c r="AQ128" s="12">
        <v>929789.37</v>
      </c>
      <c r="AR128" s="12">
        <v>1003939.1360000001</v>
      </c>
      <c r="AS128" s="12">
        <v>542931.19099999999</v>
      </c>
      <c r="AT128" s="12">
        <v>842631.20299999998</v>
      </c>
      <c r="AU128" s="12">
        <v>916780.96900000004</v>
      </c>
      <c r="AV128" s="12">
        <v>1184393.4029999999</v>
      </c>
      <c r="AW128" s="12">
        <v>1167908.93</v>
      </c>
      <c r="AX128" s="12">
        <v>1151520.1440000001</v>
      </c>
      <c r="AY128" s="12">
        <v>1135149.8829999999</v>
      </c>
      <c r="AZ128" s="12">
        <v>1102051.544</v>
      </c>
      <c r="BA128" s="12">
        <v>1085184.683</v>
      </c>
      <c r="BB128" s="12">
        <v>1014893.377</v>
      </c>
      <c r="BC128" s="12">
        <v>471962.18599999999</v>
      </c>
      <c r="BD128" s="12">
        <v>249776.31299999999</v>
      </c>
      <c r="BE128" s="12">
        <v>172262.174</v>
      </c>
      <c r="BF128" s="12">
        <v>98112.407999999996</v>
      </c>
      <c r="BG128" s="12">
        <v>53162.718999999997</v>
      </c>
      <c r="BH128" s="12">
        <v>26618.102999999999</v>
      </c>
      <c r="BI128" s="12">
        <v>10436.686</v>
      </c>
      <c r="BJ128" s="12">
        <v>2854.9090000000001</v>
      </c>
      <c r="BK128" s="12">
        <v>1439323.774</v>
      </c>
    </row>
    <row r="129" spans="1:63" s="25" customFormat="1" x14ac:dyDescent="0.2">
      <c r="A129" s="94" t="s">
        <v>616</v>
      </c>
      <c r="B129" s="11">
        <v>9</v>
      </c>
      <c r="C129" s="11">
        <v>344</v>
      </c>
      <c r="D129" s="10" t="s">
        <v>587</v>
      </c>
      <c r="E129" s="11">
        <v>906</v>
      </c>
      <c r="F129" s="11">
        <v>2020</v>
      </c>
      <c r="G129" s="12">
        <v>157.24199999999999</v>
      </c>
      <c r="H129" s="12">
        <v>362.56299999999999</v>
      </c>
      <c r="I129" s="12">
        <v>950.05100000000004</v>
      </c>
      <c r="J129" s="12">
        <v>1103.6969999999999</v>
      </c>
      <c r="K129" s="12">
        <v>1216.854</v>
      </c>
      <c r="L129" s="12">
        <v>1591.2</v>
      </c>
      <c r="M129" s="12">
        <v>133.55699999999999</v>
      </c>
      <c r="N129" s="12">
        <v>196.61600000000001</v>
      </c>
      <c r="O129" s="12">
        <v>257.90800000000002</v>
      </c>
      <c r="P129" s="12">
        <v>128.399</v>
      </c>
      <c r="Q129" s="12">
        <v>189.691</v>
      </c>
      <c r="R129" s="12">
        <v>587.48800000000006</v>
      </c>
      <c r="S129" s="12">
        <v>359.75799999999998</v>
      </c>
      <c r="T129" s="12">
        <v>418.392</v>
      </c>
      <c r="U129" s="12">
        <v>238.57300000000001</v>
      </c>
      <c r="V129" s="12">
        <v>296.69900000000001</v>
      </c>
      <c r="W129" s="12">
        <v>355.33300000000003</v>
      </c>
      <c r="X129" s="12">
        <v>413.67200000000003</v>
      </c>
      <c r="Y129" s="12">
        <v>235.40700000000001</v>
      </c>
      <c r="Z129" s="12">
        <v>352.38</v>
      </c>
      <c r="AA129" s="12">
        <v>330.59699999999998</v>
      </c>
      <c r="AB129" s="12">
        <v>381.37599999999998</v>
      </c>
      <c r="AC129" s="12">
        <v>435.35300000000001</v>
      </c>
      <c r="AD129" s="12">
        <v>169.096</v>
      </c>
      <c r="AE129" s="12">
        <v>271.96300000000002</v>
      </c>
      <c r="AF129" s="12">
        <v>322.74200000000002</v>
      </c>
      <c r="AG129" s="12">
        <v>376.71899999999999</v>
      </c>
      <c r="AH129" s="12">
        <v>264.40300000000002</v>
      </c>
      <c r="AI129" s="12">
        <v>318.38</v>
      </c>
      <c r="AJ129" s="12">
        <v>377.56</v>
      </c>
      <c r="AK129" s="12">
        <v>153.64599999999999</v>
      </c>
      <c r="AL129" s="12">
        <v>402.18200000000002</v>
      </c>
      <c r="AM129" s="12">
        <v>641.149</v>
      </c>
      <c r="AN129" s="12">
        <v>3385.7269999999999</v>
      </c>
      <c r="AO129" s="12">
        <v>4593.6329999999998</v>
      </c>
      <c r="AP129" s="12">
        <v>5182.723</v>
      </c>
      <c r="AQ129" s="12">
        <v>4915.92</v>
      </c>
      <c r="AR129" s="12">
        <v>5375.7110000000002</v>
      </c>
      <c r="AS129" s="12">
        <v>2744.578</v>
      </c>
      <c r="AT129" s="12">
        <v>4541.5739999999996</v>
      </c>
      <c r="AU129" s="12">
        <v>5001.3649999999998</v>
      </c>
      <c r="AV129" s="12">
        <v>6546.9369999999999</v>
      </c>
      <c r="AW129" s="12">
        <v>6494.625</v>
      </c>
      <c r="AX129" s="12">
        <v>6444.07</v>
      </c>
      <c r="AY129" s="12">
        <v>6393.2910000000002</v>
      </c>
      <c r="AZ129" s="12">
        <v>6280.134</v>
      </c>
      <c r="BA129" s="12">
        <v>6215.8469999999998</v>
      </c>
      <c r="BB129" s="12">
        <v>5905.7879999999996</v>
      </c>
      <c r="BC129" s="12">
        <v>3161.21</v>
      </c>
      <c r="BD129" s="12">
        <v>1953.3040000000001</v>
      </c>
      <c r="BE129" s="12">
        <v>1364.2139999999999</v>
      </c>
      <c r="BF129" s="12">
        <v>904.423</v>
      </c>
      <c r="BG129" s="12">
        <v>560.29600000000005</v>
      </c>
      <c r="BH129" s="12">
        <v>379.339</v>
      </c>
      <c r="BI129" s="12">
        <v>201.51599999999999</v>
      </c>
      <c r="BJ129" s="12">
        <v>81.896000000000001</v>
      </c>
      <c r="BK129" s="12">
        <v>7496.9880000000003</v>
      </c>
    </row>
    <row r="130" spans="1:63" s="25" customFormat="1" x14ac:dyDescent="0.2">
      <c r="A130" s="94" t="s">
        <v>617</v>
      </c>
      <c r="B130" s="11">
        <v>10</v>
      </c>
      <c r="C130" s="11">
        <v>446</v>
      </c>
      <c r="D130" s="10" t="s">
        <v>587</v>
      </c>
      <c r="E130" s="11">
        <v>906</v>
      </c>
      <c r="F130" s="11">
        <v>2020</v>
      </c>
      <c r="G130" s="12">
        <v>13.893000000000001</v>
      </c>
      <c r="H130" s="12">
        <v>35.933</v>
      </c>
      <c r="I130" s="12">
        <v>93.209000000000003</v>
      </c>
      <c r="J130" s="12">
        <v>105.801</v>
      </c>
      <c r="K130" s="12">
        <v>115.651</v>
      </c>
      <c r="L130" s="12">
        <v>151.67599999999999</v>
      </c>
      <c r="M130" s="12">
        <v>14.714</v>
      </c>
      <c r="N130" s="12">
        <v>21.882000000000001</v>
      </c>
      <c r="O130" s="12">
        <v>28.806999999999999</v>
      </c>
      <c r="P130" s="12">
        <v>14.494999999999999</v>
      </c>
      <c r="Q130" s="12">
        <v>21.42</v>
      </c>
      <c r="R130" s="12">
        <v>57.276000000000003</v>
      </c>
      <c r="S130" s="12">
        <v>38.4</v>
      </c>
      <c r="T130" s="12">
        <v>43.537999999999997</v>
      </c>
      <c r="U130" s="12">
        <v>25.716000000000001</v>
      </c>
      <c r="V130" s="12">
        <v>31.231999999999999</v>
      </c>
      <c r="W130" s="12">
        <v>36.369999999999997</v>
      </c>
      <c r="X130" s="12">
        <v>41.177</v>
      </c>
      <c r="Y130" s="12">
        <v>24.306999999999999</v>
      </c>
      <c r="Z130" s="12">
        <v>34.252000000000002</v>
      </c>
      <c r="AA130" s="12">
        <v>27.244</v>
      </c>
      <c r="AB130" s="12">
        <v>31.468</v>
      </c>
      <c r="AC130" s="12">
        <v>36.090000000000003</v>
      </c>
      <c r="AD130" s="12">
        <v>13.738</v>
      </c>
      <c r="AE130" s="12">
        <v>22.106000000000002</v>
      </c>
      <c r="AF130" s="12">
        <v>26.33</v>
      </c>
      <c r="AG130" s="12">
        <v>30.952000000000002</v>
      </c>
      <c r="AH130" s="12">
        <v>21.523</v>
      </c>
      <c r="AI130" s="12">
        <v>26.145</v>
      </c>
      <c r="AJ130" s="12">
        <v>31.373000000000001</v>
      </c>
      <c r="AK130" s="12">
        <v>12.592000000000001</v>
      </c>
      <c r="AL130" s="12">
        <v>37.386000000000003</v>
      </c>
      <c r="AM130" s="12">
        <v>58.466999999999999</v>
      </c>
      <c r="AN130" s="12">
        <v>333.97800000000001</v>
      </c>
      <c r="AO130" s="12">
        <v>433.59300000000002</v>
      </c>
      <c r="AP130" s="12">
        <v>478.39600000000002</v>
      </c>
      <c r="AQ130" s="12">
        <v>455.95400000000001</v>
      </c>
      <c r="AR130" s="12">
        <v>490.14499999999998</v>
      </c>
      <c r="AS130" s="12">
        <v>275.51100000000002</v>
      </c>
      <c r="AT130" s="12">
        <v>419.92899999999997</v>
      </c>
      <c r="AU130" s="12">
        <v>454.12</v>
      </c>
      <c r="AV130" s="12">
        <v>556.13300000000004</v>
      </c>
      <c r="AW130" s="12">
        <v>551.89099999999996</v>
      </c>
      <c r="AX130" s="12">
        <v>547.76499999999999</v>
      </c>
      <c r="AY130" s="12">
        <v>543.54100000000005</v>
      </c>
      <c r="AZ130" s="12">
        <v>533.69100000000003</v>
      </c>
      <c r="BA130" s="12">
        <v>527.82899999999995</v>
      </c>
      <c r="BB130" s="12">
        <v>497.666</v>
      </c>
      <c r="BC130" s="12">
        <v>222.155</v>
      </c>
      <c r="BD130" s="12">
        <v>122.54</v>
      </c>
      <c r="BE130" s="12">
        <v>77.736999999999995</v>
      </c>
      <c r="BF130" s="12">
        <v>43.545999999999999</v>
      </c>
      <c r="BG130" s="12">
        <v>22.887</v>
      </c>
      <c r="BH130" s="12">
        <v>13.664999999999999</v>
      </c>
      <c r="BI130" s="12">
        <v>7.09</v>
      </c>
      <c r="BJ130" s="12">
        <v>2.6960000000000002</v>
      </c>
      <c r="BK130" s="12">
        <v>649.34199999999998</v>
      </c>
    </row>
    <row r="131" spans="1:63" s="25" customFormat="1" x14ac:dyDescent="0.2">
      <c r="A131" s="94" t="s">
        <v>618</v>
      </c>
      <c r="B131" s="11">
        <v>11</v>
      </c>
      <c r="C131" s="11">
        <v>158</v>
      </c>
      <c r="D131" s="10" t="s">
        <v>587</v>
      </c>
      <c r="E131" s="11">
        <v>906</v>
      </c>
      <c r="F131" s="11">
        <v>2020</v>
      </c>
      <c r="G131" s="12">
        <v>377.97399999999999</v>
      </c>
      <c r="H131" s="12">
        <v>1011.1369999999999</v>
      </c>
      <c r="I131" s="12">
        <v>3028.6889999999999</v>
      </c>
      <c r="J131" s="12">
        <v>3719.44</v>
      </c>
      <c r="K131" s="12">
        <v>4241.6970000000001</v>
      </c>
      <c r="L131" s="12">
        <v>5743.9759999999997</v>
      </c>
      <c r="M131" s="12">
        <v>426.96600000000001</v>
      </c>
      <c r="N131" s="12">
        <v>641.71299999999997</v>
      </c>
      <c r="O131" s="12">
        <v>854.35400000000004</v>
      </c>
      <c r="P131" s="12">
        <v>429.548</v>
      </c>
      <c r="Q131" s="12">
        <v>642.18899999999996</v>
      </c>
      <c r="R131" s="12">
        <v>2017.5519999999999</v>
      </c>
      <c r="S131" s="12">
        <v>1237.1990000000001</v>
      </c>
      <c r="T131" s="12">
        <v>1426.7539999999999</v>
      </c>
      <c r="U131" s="12">
        <v>827.00199999999995</v>
      </c>
      <c r="V131" s="12">
        <v>1022.452</v>
      </c>
      <c r="W131" s="12">
        <v>1212.0070000000001</v>
      </c>
      <c r="X131" s="12">
        <v>1400.578</v>
      </c>
      <c r="Y131" s="12">
        <v>809.81100000000004</v>
      </c>
      <c r="Z131" s="12">
        <v>1187.9369999999999</v>
      </c>
      <c r="AA131" s="12">
        <v>1228.7550000000001</v>
      </c>
      <c r="AB131" s="12">
        <v>1471.104</v>
      </c>
      <c r="AC131" s="12">
        <v>1725.9949999999999</v>
      </c>
      <c r="AD131" s="12">
        <v>590.798</v>
      </c>
      <c r="AE131" s="12">
        <v>1039.2</v>
      </c>
      <c r="AF131" s="12">
        <v>1281.549</v>
      </c>
      <c r="AG131" s="12">
        <v>1536.44</v>
      </c>
      <c r="AH131" s="12">
        <v>1092.9780000000001</v>
      </c>
      <c r="AI131" s="12">
        <v>1347.8689999999999</v>
      </c>
      <c r="AJ131" s="12">
        <v>1615.2349999999999</v>
      </c>
      <c r="AK131" s="12">
        <v>690.75099999999998</v>
      </c>
      <c r="AL131" s="12">
        <v>1709.6880000000001</v>
      </c>
      <c r="AM131" s="12">
        <v>2715.2869999999998</v>
      </c>
      <c r="AN131" s="12">
        <v>11669.790999999999</v>
      </c>
      <c r="AO131" s="12">
        <v>15329.009</v>
      </c>
      <c r="AP131" s="12">
        <v>17013.384999999998</v>
      </c>
      <c r="AQ131" s="12">
        <v>15800.377</v>
      </c>
      <c r="AR131" s="12">
        <v>17217.014999999999</v>
      </c>
      <c r="AS131" s="12">
        <v>8954.5040000000008</v>
      </c>
      <c r="AT131" s="12">
        <v>14298.098</v>
      </c>
      <c r="AU131" s="12">
        <v>15714.736000000001</v>
      </c>
      <c r="AV131" s="12">
        <v>20788.085999999999</v>
      </c>
      <c r="AW131" s="12">
        <v>20569.702000000001</v>
      </c>
      <c r="AX131" s="12">
        <v>20339.684000000001</v>
      </c>
      <c r="AY131" s="12">
        <v>20097.334999999999</v>
      </c>
      <c r="AZ131" s="12">
        <v>19575.078000000001</v>
      </c>
      <c r="BA131" s="12">
        <v>19295.002</v>
      </c>
      <c r="BB131" s="12">
        <v>18072.798999999999</v>
      </c>
      <c r="BC131" s="12">
        <v>9118.2950000000001</v>
      </c>
      <c r="BD131" s="12">
        <v>5459.0770000000002</v>
      </c>
      <c r="BE131" s="12">
        <v>3774.701</v>
      </c>
      <c r="BF131" s="12">
        <v>2358.0630000000001</v>
      </c>
      <c r="BG131" s="12">
        <v>1454.933</v>
      </c>
      <c r="BH131" s="12">
        <v>869.26300000000003</v>
      </c>
      <c r="BI131" s="12">
        <v>431.07799999999997</v>
      </c>
      <c r="BJ131" s="12">
        <v>159.06200000000001</v>
      </c>
      <c r="BK131" s="12">
        <v>23816.775000000001</v>
      </c>
    </row>
    <row r="132" spans="1:63" s="25" customFormat="1" x14ac:dyDescent="0.2">
      <c r="A132" s="94" t="s">
        <v>619</v>
      </c>
      <c r="B132" s="11"/>
      <c r="C132" s="11">
        <v>408</v>
      </c>
      <c r="D132" s="10" t="s">
        <v>587</v>
      </c>
      <c r="E132" s="11">
        <v>906</v>
      </c>
      <c r="F132" s="11">
        <v>2020</v>
      </c>
      <c r="G132" s="12">
        <v>704.53200000000004</v>
      </c>
      <c r="H132" s="12">
        <v>1746.0930000000001</v>
      </c>
      <c r="I132" s="12">
        <v>5115.3609999999999</v>
      </c>
      <c r="J132" s="12">
        <v>6225.2470000000003</v>
      </c>
      <c r="K132" s="12">
        <v>6991.6</v>
      </c>
      <c r="L132" s="12">
        <v>8932.473</v>
      </c>
      <c r="M132" s="12">
        <v>691.81899999999996</v>
      </c>
      <c r="N132" s="12">
        <v>1033.462</v>
      </c>
      <c r="O132" s="12">
        <v>1372.3140000000001</v>
      </c>
      <c r="P132" s="12">
        <v>686.16899999999998</v>
      </c>
      <c r="Q132" s="12">
        <v>1025.021</v>
      </c>
      <c r="R132" s="12">
        <v>3369.268</v>
      </c>
      <c r="S132" s="12">
        <v>2016.2539999999999</v>
      </c>
      <c r="T132" s="12">
        <v>2346.8249999999998</v>
      </c>
      <c r="U132" s="12">
        <v>1342.635</v>
      </c>
      <c r="V132" s="12">
        <v>1674.6110000000001</v>
      </c>
      <c r="W132" s="12">
        <v>2005.182</v>
      </c>
      <c r="X132" s="12">
        <v>2337.8069999999998</v>
      </c>
      <c r="Y132" s="12">
        <v>1335.759</v>
      </c>
      <c r="Z132" s="12">
        <v>1998.9549999999999</v>
      </c>
      <c r="AA132" s="12">
        <v>2083.931</v>
      </c>
      <c r="AB132" s="12">
        <v>2462.9</v>
      </c>
      <c r="AC132" s="12">
        <v>2845.6320000000001</v>
      </c>
      <c r="AD132" s="12">
        <v>1022.443</v>
      </c>
      <c r="AE132" s="12">
        <v>1753.36</v>
      </c>
      <c r="AF132" s="12">
        <v>2132.3290000000002</v>
      </c>
      <c r="AG132" s="12">
        <v>2515.0610000000001</v>
      </c>
      <c r="AH132" s="12">
        <v>1799.704</v>
      </c>
      <c r="AI132" s="12">
        <v>2182.4360000000001</v>
      </c>
      <c r="AJ132" s="12">
        <v>2566.0569999999998</v>
      </c>
      <c r="AK132" s="12">
        <v>1109.886</v>
      </c>
      <c r="AL132" s="12">
        <v>2313.0309999999999</v>
      </c>
      <c r="AM132" s="12">
        <v>3817.1120000000001</v>
      </c>
      <c r="AN132" s="12">
        <v>13158.165000000001</v>
      </c>
      <c r="AO132" s="12">
        <v>16780.951000000001</v>
      </c>
      <c r="AP132" s="12">
        <v>18253.468000000001</v>
      </c>
      <c r="AQ132" s="12">
        <v>16377.228999999999</v>
      </c>
      <c r="AR132" s="12">
        <v>17039.395</v>
      </c>
      <c r="AS132" s="12">
        <v>9341.0529999999999</v>
      </c>
      <c r="AT132" s="12">
        <v>14436.356</v>
      </c>
      <c r="AU132" s="12">
        <v>15098.522000000001</v>
      </c>
      <c r="AV132" s="12">
        <v>20663.454000000002</v>
      </c>
      <c r="AW132" s="12">
        <v>20303.344000000001</v>
      </c>
      <c r="AX132" s="12">
        <v>19932.537</v>
      </c>
      <c r="AY132" s="12">
        <v>19553.567999999999</v>
      </c>
      <c r="AZ132" s="12">
        <v>18787.215</v>
      </c>
      <c r="BA132" s="12">
        <v>18402.445</v>
      </c>
      <c r="BB132" s="12">
        <v>16846.342000000001</v>
      </c>
      <c r="BC132" s="12">
        <v>7505.2889999999998</v>
      </c>
      <c r="BD132" s="12">
        <v>3882.5030000000002</v>
      </c>
      <c r="BE132" s="12">
        <v>2409.9859999999999</v>
      </c>
      <c r="BF132" s="12">
        <v>1747.82</v>
      </c>
      <c r="BG132" s="12">
        <v>1002.7380000000001</v>
      </c>
      <c r="BH132" s="12">
        <v>443.86099999999999</v>
      </c>
      <c r="BI132" s="12">
        <v>135.20400000000001</v>
      </c>
      <c r="BJ132" s="12">
        <v>29.378</v>
      </c>
      <c r="BK132" s="12">
        <v>25778.814999999999</v>
      </c>
    </row>
    <row r="133" spans="1:63" s="25" customFormat="1" x14ac:dyDescent="0.2">
      <c r="A133" s="94" t="s">
        <v>620</v>
      </c>
      <c r="B133" s="11"/>
      <c r="C133" s="11">
        <v>392</v>
      </c>
      <c r="D133" s="10" t="s">
        <v>587</v>
      </c>
      <c r="E133" s="11">
        <v>906</v>
      </c>
      <c r="F133" s="11">
        <v>2020</v>
      </c>
      <c r="G133" s="12">
        <v>1789.095</v>
      </c>
      <c r="H133" s="12">
        <v>4778.4809999999998</v>
      </c>
      <c r="I133" s="12">
        <v>15744.495000000001</v>
      </c>
      <c r="J133" s="12">
        <v>19136.690999999999</v>
      </c>
      <c r="K133" s="12">
        <v>21447.14</v>
      </c>
      <c r="L133" s="12">
        <v>27444.017</v>
      </c>
      <c r="M133" s="12">
        <v>2026.529</v>
      </c>
      <c r="N133" s="12">
        <v>3077.97</v>
      </c>
      <c r="O133" s="12">
        <v>4147.8670000000002</v>
      </c>
      <c r="P133" s="12">
        <v>2079.3539999999998</v>
      </c>
      <c r="Q133" s="12">
        <v>3149.2510000000002</v>
      </c>
      <c r="R133" s="12">
        <v>10966.013999999999</v>
      </c>
      <c r="S133" s="12">
        <v>6508.0060000000003</v>
      </c>
      <c r="T133" s="12">
        <v>7616.8419999999996</v>
      </c>
      <c r="U133" s="12">
        <v>4350.0469999999996</v>
      </c>
      <c r="V133" s="12">
        <v>5456.5649999999996</v>
      </c>
      <c r="W133" s="12">
        <v>6565.4009999999998</v>
      </c>
      <c r="X133" s="12">
        <v>7676.88</v>
      </c>
      <c r="Y133" s="12">
        <v>4386.6679999999997</v>
      </c>
      <c r="Z133" s="12">
        <v>6606.9830000000002</v>
      </c>
      <c r="AA133" s="12">
        <v>6713.982</v>
      </c>
      <c r="AB133" s="12">
        <v>7850.2039999999997</v>
      </c>
      <c r="AC133" s="12">
        <v>8998.0720000000001</v>
      </c>
      <c r="AD133" s="12">
        <v>3349.172</v>
      </c>
      <c r="AE133" s="12">
        <v>5605.1459999999997</v>
      </c>
      <c r="AF133" s="12">
        <v>6741.3680000000004</v>
      </c>
      <c r="AG133" s="12">
        <v>7889.2359999999999</v>
      </c>
      <c r="AH133" s="12">
        <v>5629.8890000000001</v>
      </c>
      <c r="AI133" s="12">
        <v>6777.7569999999996</v>
      </c>
      <c r="AJ133" s="12">
        <v>7940.3379999999997</v>
      </c>
      <c r="AK133" s="12">
        <v>3392.1959999999999</v>
      </c>
      <c r="AL133" s="12">
        <v>7098.7060000000001</v>
      </c>
      <c r="AM133" s="12">
        <v>11699.522000000001</v>
      </c>
      <c r="AN133" s="12">
        <v>50778.461000000003</v>
      </c>
      <c r="AO133" s="12">
        <v>67319.975999999995</v>
      </c>
      <c r="AP133" s="12">
        <v>74816.097999999998</v>
      </c>
      <c r="AQ133" s="12">
        <v>69113.452999999994</v>
      </c>
      <c r="AR133" s="12">
        <v>77492.566000000006</v>
      </c>
      <c r="AS133" s="12">
        <v>39078.938999999998</v>
      </c>
      <c r="AT133" s="12">
        <v>63116.576000000001</v>
      </c>
      <c r="AU133" s="12">
        <v>71495.688999999998</v>
      </c>
      <c r="AV133" s="12">
        <v>110731.963</v>
      </c>
      <c r="AW133" s="12">
        <v>109605.637</v>
      </c>
      <c r="AX133" s="12">
        <v>108475.989</v>
      </c>
      <c r="AY133" s="12">
        <v>107339.76700000001</v>
      </c>
      <c r="AZ133" s="12">
        <v>105029.318</v>
      </c>
      <c r="BA133" s="12">
        <v>103851.777</v>
      </c>
      <c r="BB133" s="12">
        <v>99032.441000000006</v>
      </c>
      <c r="BC133" s="12">
        <v>59953.502</v>
      </c>
      <c r="BD133" s="12">
        <v>43411.987000000001</v>
      </c>
      <c r="BE133" s="12">
        <v>35915.864999999998</v>
      </c>
      <c r="BF133" s="12">
        <v>27536.752</v>
      </c>
      <c r="BG133" s="12">
        <v>18409.434000000001</v>
      </c>
      <c r="BH133" s="12">
        <v>11351.377</v>
      </c>
      <c r="BI133" s="12">
        <v>6012.3280000000004</v>
      </c>
      <c r="BJ133" s="12">
        <v>2381.9839999999999</v>
      </c>
      <c r="BK133" s="12">
        <v>126476.458</v>
      </c>
    </row>
    <row r="134" spans="1:63" s="25" customFormat="1" x14ac:dyDescent="0.2">
      <c r="A134" s="94" t="s">
        <v>213</v>
      </c>
      <c r="B134" s="11"/>
      <c r="C134" s="11">
        <v>496</v>
      </c>
      <c r="D134" s="10" t="s">
        <v>587</v>
      </c>
      <c r="E134" s="11">
        <v>906</v>
      </c>
      <c r="F134" s="11">
        <v>2020</v>
      </c>
      <c r="G134" s="12">
        <v>144.04599999999999</v>
      </c>
      <c r="H134" s="12">
        <v>375.46</v>
      </c>
      <c r="I134" s="12">
        <v>1019.316</v>
      </c>
      <c r="J134" s="12">
        <v>1153.258</v>
      </c>
      <c r="K134" s="12">
        <v>1237.9179999999999</v>
      </c>
      <c r="L134" s="12">
        <v>1466.4169999999999</v>
      </c>
      <c r="M134" s="12">
        <v>155.119</v>
      </c>
      <c r="N134" s="12">
        <v>231.93799999999999</v>
      </c>
      <c r="O134" s="12">
        <v>307.14999999999998</v>
      </c>
      <c r="P134" s="12">
        <v>154.44300000000001</v>
      </c>
      <c r="Q134" s="12">
        <v>229.655</v>
      </c>
      <c r="R134" s="12">
        <v>643.85599999999999</v>
      </c>
      <c r="S134" s="12">
        <v>425.416</v>
      </c>
      <c r="T134" s="12">
        <v>485.07799999999997</v>
      </c>
      <c r="U134" s="12">
        <v>285.19600000000003</v>
      </c>
      <c r="V134" s="12">
        <v>348.59699999999998</v>
      </c>
      <c r="W134" s="12">
        <v>408.25900000000001</v>
      </c>
      <c r="X134" s="12">
        <v>464.31599999999997</v>
      </c>
      <c r="Y134" s="12">
        <v>273.38499999999999</v>
      </c>
      <c r="Z134" s="12">
        <v>389.10399999999998</v>
      </c>
      <c r="AA134" s="12">
        <v>309.863</v>
      </c>
      <c r="AB134" s="12">
        <v>352.38200000000001</v>
      </c>
      <c r="AC134" s="12">
        <v>394.44799999999998</v>
      </c>
      <c r="AD134" s="12">
        <v>158.77799999999999</v>
      </c>
      <c r="AE134" s="12">
        <v>250.20099999999999</v>
      </c>
      <c r="AF134" s="12">
        <v>292.72000000000003</v>
      </c>
      <c r="AG134" s="12">
        <v>334.786</v>
      </c>
      <c r="AH134" s="12">
        <v>236.66300000000001</v>
      </c>
      <c r="AI134" s="12">
        <v>278.72899999999998</v>
      </c>
      <c r="AJ134" s="12">
        <v>321.32299999999998</v>
      </c>
      <c r="AK134" s="12">
        <v>133.94200000000001</v>
      </c>
      <c r="AL134" s="12">
        <v>264.524</v>
      </c>
      <c r="AM134" s="12">
        <v>447.101</v>
      </c>
      <c r="AN134" s="12">
        <v>1705.944</v>
      </c>
      <c r="AO134" s="12">
        <v>2019.9960000000001</v>
      </c>
      <c r="AP134" s="12">
        <v>2117.605</v>
      </c>
      <c r="AQ134" s="12">
        <v>1899.0029999999999</v>
      </c>
      <c r="AR134" s="12">
        <v>1959.7560000000001</v>
      </c>
      <c r="AS134" s="12">
        <v>1258.8430000000001</v>
      </c>
      <c r="AT134" s="12">
        <v>1670.5039999999999</v>
      </c>
      <c r="AU134" s="12">
        <v>1731.2570000000001</v>
      </c>
      <c r="AV134" s="12">
        <v>2258.9760000000001</v>
      </c>
      <c r="AW134" s="12">
        <v>2211.8820000000001</v>
      </c>
      <c r="AX134" s="12">
        <v>2167.5529999999999</v>
      </c>
      <c r="AY134" s="12">
        <v>2125.0340000000001</v>
      </c>
      <c r="AZ134" s="12">
        <v>2040.374</v>
      </c>
      <c r="BA134" s="12">
        <v>1997.0989999999999</v>
      </c>
      <c r="BB134" s="12">
        <v>1811.875</v>
      </c>
      <c r="BC134" s="12">
        <v>553.03200000000004</v>
      </c>
      <c r="BD134" s="12">
        <v>238.98</v>
      </c>
      <c r="BE134" s="12">
        <v>141.37100000000001</v>
      </c>
      <c r="BF134" s="12">
        <v>80.617999999999995</v>
      </c>
      <c r="BG134" s="12">
        <v>44.994</v>
      </c>
      <c r="BH134" s="12">
        <v>20.728999999999999</v>
      </c>
      <c r="BI134" s="12">
        <v>7.492</v>
      </c>
      <c r="BJ134" s="12">
        <v>1.7749999999999999</v>
      </c>
      <c r="BK134" s="12">
        <v>3278.2919999999999</v>
      </c>
    </row>
    <row r="135" spans="1:63" s="25" customFormat="1" x14ac:dyDescent="0.2">
      <c r="A135" s="94" t="s">
        <v>621</v>
      </c>
      <c r="B135" s="11"/>
      <c r="C135" s="11">
        <v>410</v>
      </c>
      <c r="D135" s="10" t="s">
        <v>587</v>
      </c>
      <c r="E135" s="11">
        <v>906</v>
      </c>
      <c r="F135" s="11">
        <v>2020</v>
      </c>
      <c r="G135" s="12">
        <v>672.27</v>
      </c>
      <c r="H135" s="12">
        <v>1897.011</v>
      </c>
      <c r="I135" s="12">
        <v>6430.5950000000003</v>
      </c>
      <c r="J135" s="12">
        <v>7846.4920000000002</v>
      </c>
      <c r="K135" s="12">
        <v>8907.0709999999999</v>
      </c>
      <c r="L135" s="12">
        <v>12123.315000000001</v>
      </c>
      <c r="M135" s="12">
        <v>838.46500000000003</v>
      </c>
      <c r="N135" s="12">
        <v>1279.3969999999999</v>
      </c>
      <c r="O135" s="12">
        <v>1728.6769999999999</v>
      </c>
      <c r="P135" s="12">
        <v>869.13499999999999</v>
      </c>
      <c r="Q135" s="12">
        <v>1318.415</v>
      </c>
      <c r="R135" s="12">
        <v>4533.5839999999998</v>
      </c>
      <c r="S135" s="12">
        <v>2712.0349999999999</v>
      </c>
      <c r="T135" s="12">
        <v>3165.4169999999999</v>
      </c>
      <c r="U135" s="12">
        <v>1815.87</v>
      </c>
      <c r="V135" s="12">
        <v>2271.1030000000001</v>
      </c>
      <c r="W135" s="12">
        <v>2724.4850000000001</v>
      </c>
      <c r="X135" s="12">
        <v>3177.386</v>
      </c>
      <c r="Y135" s="12">
        <v>1821.8230000000001</v>
      </c>
      <c r="Z135" s="12">
        <v>2728.1060000000002</v>
      </c>
      <c r="AA135" s="12">
        <v>2755.152</v>
      </c>
      <c r="AB135" s="12">
        <v>3237.4459999999999</v>
      </c>
      <c r="AC135" s="12">
        <v>3748.6579999999999</v>
      </c>
      <c r="AD135" s="12">
        <v>1368.1669999999999</v>
      </c>
      <c r="AE135" s="12">
        <v>2301.77</v>
      </c>
      <c r="AF135" s="12">
        <v>2784.0639999999999</v>
      </c>
      <c r="AG135" s="12">
        <v>3295.2759999999998</v>
      </c>
      <c r="AH135" s="12">
        <v>2331.163</v>
      </c>
      <c r="AI135" s="12">
        <v>2842.375</v>
      </c>
      <c r="AJ135" s="12">
        <v>3391.7420000000002</v>
      </c>
      <c r="AK135" s="12">
        <v>1415.8969999999999</v>
      </c>
      <c r="AL135" s="12">
        <v>3594.1030000000001</v>
      </c>
      <c r="AM135" s="12">
        <v>5692.72</v>
      </c>
      <c r="AN135" s="12">
        <v>24491.453000000001</v>
      </c>
      <c r="AO135" s="12">
        <v>32968.152000000002</v>
      </c>
      <c r="AP135" s="12">
        <v>36742.718000000001</v>
      </c>
      <c r="AQ135" s="12">
        <v>34266.241999999998</v>
      </c>
      <c r="AR135" s="12">
        <v>36945.381999999998</v>
      </c>
      <c r="AS135" s="12">
        <v>18798.733</v>
      </c>
      <c r="AT135" s="12">
        <v>31049.998</v>
      </c>
      <c r="AU135" s="12">
        <v>33729.137999999999</v>
      </c>
      <c r="AV135" s="12">
        <v>44838.588000000003</v>
      </c>
      <c r="AW135" s="12">
        <v>44373.531999999999</v>
      </c>
      <c r="AX135" s="12">
        <v>43904.985000000001</v>
      </c>
      <c r="AY135" s="12">
        <v>43422.690999999999</v>
      </c>
      <c r="AZ135" s="12">
        <v>42362.112000000001</v>
      </c>
      <c r="BA135" s="12">
        <v>41776.275000000001</v>
      </c>
      <c r="BB135" s="12">
        <v>39145.868000000002</v>
      </c>
      <c r="BC135" s="12">
        <v>20347.134999999998</v>
      </c>
      <c r="BD135" s="12">
        <v>11870.436</v>
      </c>
      <c r="BE135" s="12">
        <v>8095.87</v>
      </c>
      <c r="BF135" s="12">
        <v>5416.73</v>
      </c>
      <c r="BG135" s="12">
        <v>3418.6390000000001</v>
      </c>
      <c r="BH135" s="12">
        <v>1856.0840000000001</v>
      </c>
      <c r="BI135" s="12">
        <v>772.255</v>
      </c>
      <c r="BJ135" s="12">
        <v>232.15199999999999</v>
      </c>
      <c r="BK135" s="12">
        <v>51269.182999999997</v>
      </c>
    </row>
    <row r="136" spans="1:63" s="25" customFormat="1" x14ac:dyDescent="0.2">
      <c r="A136" s="96" t="s">
        <v>622</v>
      </c>
      <c r="B136" s="20"/>
      <c r="C136" s="20">
        <v>920</v>
      </c>
      <c r="D136" s="19" t="s">
        <v>586</v>
      </c>
      <c r="E136" s="20">
        <v>1832</v>
      </c>
      <c r="F136" s="20">
        <v>2020</v>
      </c>
      <c r="G136" s="21">
        <v>21860.385999999999</v>
      </c>
      <c r="H136" s="21">
        <v>55950.624000000003</v>
      </c>
      <c r="I136" s="21">
        <v>168246.065</v>
      </c>
      <c r="J136" s="21">
        <v>201263.45</v>
      </c>
      <c r="K136" s="21">
        <v>223268.57399999999</v>
      </c>
      <c r="L136" s="21">
        <v>278059.18</v>
      </c>
      <c r="M136" s="21">
        <v>22839.011999999999</v>
      </c>
      <c r="N136" s="21">
        <v>34326.915999999997</v>
      </c>
      <c r="O136" s="21">
        <v>45806.239999999998</v>
      </c>
      <c r="P136" s="21">
        <v>22945.616999999998</v>
      </c>
      <c r="Q136" s="21">
        <v>34424.940999999999</v>
      </c>
      <c r="R136" s="21">
        <v>112295.44100000001</v>
      </c>
      <c r="S136" s="21">
        <v>68273.471999999994</v>
      </c>
      <c r="T136" s="21">
        <v>79348.047000000006</v>
      </c>
      <c r="U136" s="21">
        <v>45589.665000000001</v>
      </c>
      <c r="V136" s="21">
        <v>56785.567999999999</v>
      </c>
      <c r="W136" s="21">
        <v>67860.142999999996</v>
      </c>
      <c r="X136" s="21">
        <v>78849.751999999993</v>
      </c>
      <c r="Y136" s="21">
        <v>45306.243999999999</v>
      </c>
      <c r="Z136" s="21">
        <v>67370.428</v>
      </c>
      <c r="AA136" s="21">
        <v>66027.360000000001</v>
      </c>
      <c r="AB136" s="21">
        <v>77039.354000000007</v>
      </c>
      <c r="AC136" s="21">
        <v>88047.263999999996</v>
      </c>
      <c r="AD136" s="21">
        <v>32947.394</v>
      </c>
      <c r="AE136" s="21">
        <v>54952.785000000003</v>
      </c>
      <c r="AF136" s="21">
        <v>65964.778999999995</v>
      </c>
      <c r="AG136" s="21">
        <v>76972.688999999998</v>
      </c>
      <c r="AH136" s="21">
        <v>54975.17</v>
      </c>
      <c r="AI136" s="21">
        <v>65983.08</v>
      </c>
      <c r="AJ136" s="21">
        <v>76980.293999999994</v>
      </c>
      <c r="AK136" s="21">
        <v>33017.385000000002</v>
      </c>
      <c r="AL136" s="21">
        <v>65860.165999999997</v>
      </c>
      <c r="AM136" s="21">
        <v>109813.11500000001</v>
      </c>
      <c r="AN136" s="21">
        <v>353881.72700000001</v>
      </c>
      <c r="AO136" s="21">
        <v>425913.34100000001</v>
      </c>
      <c r="AP136" s="21">
        <v>452802.16499999998</v>
      </c>
      <c r="AQ136" s="21">
        <v>397779.65600000002</v>
      </c>
      <c r="AR136" s="21">
        <v>417036.01500000001</v>
      </c>
      <c r="AS136" s="21">
        <v>244068.61199999999</v>
      </c>
      <c r="AT136" s="21">
        <v>342989.05</v>
      </c>
      <c r="AU136" s="21">
        <v>362245.40899999999</v>
      </c>
      <c r="AV136" s="21">
        <v>500373.78899999999</v>
      </c>
      <c r="AW136" s="21">
        <v>489375.18199999997</v>
      </c>
      <c r="AX136" s="21">
        <v>478368.39799999999</v>
      </c>
      <c r="AY136" s="21">
        <v>467356.40399999998</v>
      </c>
      <c r="AZ136" s="21">
        <v>445351.28</v>
      </c>
      <c r="BA136" s="21">
        <v>434365.43699999998</v>
      </c>
      <c r="BB136" s="21">
        <v>390560.674</v>
      </c>
      <c r="BC136" s="21">
        <v>146492.06200000001</v>
      </c>
      <c r="BD136" s="21">
        <v>74460.448000000004</v>
      </c>
      <c r="BE136" s="21">
        <v>47571.624000000003</v>
      </c>
      <c r="BF136" s="21">
        <v>28315.264999999999</v>
      </c>
      <c r="BG136" s="21">
        <v>16032.575000000001</v>
      </c>
      <c r="BH136" s="21">
        <v>8191.1940000000004</v>
      </c>
      <c r="BI136" s="21">
        <v>3366.6089999999999</v>
      </c>
      <c r="BJ136" s="21">
        <v>1069.337</v>
      </c>
      <c r="BK136" s="21">
        <v>668619.85400000005</v>
      </c>
    </row>
    <row r="137" spans="1:63" s="25" customFormat="1" x14ac:dyDescent="0.2">
      <c r="A137" s="94" t="s">
        <v>623</v>
      </c>
      <c r="B137" s="11"/>
      <c r="C137" s="11">
        <v>96</v>
      </c>
      <c r="D137" s="10" t="s">
        <v>587</v>
      </c>
      <c r="E137" s="11">
        <v>920</v>
      </c>
      <c r="F137" s="11">
        <v>2020</v>
      </c>
      <c r="G137" s="12">
        <v>11.39</v>
      </c>
      <c r="H137" s="12">
        <v>31.672000000000001</v>
      </c>
      <c r="I137" s="12">
        <v>97.664000000000001</v>
      </c>
      <c r="J137" s="12">
        <v>117.629</v>
      </c>
      <c r="K137" s="12">
        <v>131.43899999999999</v>
      </c>
      <c r="L137" s="12">
        <v>166.63900000000001</v>
      </c>
      <c r="M137" s="12">
        <v>13.798999999999999</v>
      </c>
      <c r="N137" s="12">
        <v>20.875</v>
      </c>
      <c r="O137" s="12">
        <v>27.942</v>
      </c>
      <c r="P137" s="12">
        <v>14.071</v>
      </c>
      <c r="Q137" s="12">
        <v>21.138000000000002</v>
      </c>
      <c r="R137" s="12">
        <v>65.992000000000004</v>
      </c>
      <c r="S137" s="12">
        <v>41.173000000000002</v>
      </c>
      <c r="T137" s="12">
        <v>47.405000000000001</v>
      </c>
      <c r="U137" s="12">
        <v>27.606999999999999</v>
      </c>
      <c r="V137" s="12">
        <v>34.097000000000001</v>
      </c>
      <c r="W137" s="12">
        <v>40.329000000000001</v>
      </c>
      <c r="X137" s="12">
        <v>46.421999999999997</v>
      </c>
      <c r="Y137" s="12">
        <v>27.03</v>
      </c>
      <c r="Z137" s="12">
        <v>39.354999999999997</v>
      </c>
      <c r="AA137" s="12">
        <v>37.984000000000002</v>
      </c>
      <c r="AB137" s="12">
        <v>44.783999999999999</v>
      </c>
      <c r="AC137" s="12">
        <v>51.667000000000002</v>
      </c>
      <c r="AD137" s="12">
        <v>18.587</v>
      </c>
      <c r="AE137" s="12">
        <v>31.751999999999999</v>
      </c>
      <c r="AF137" s="12">
        <v>38.552</v>
      </c>
      <c r="AG137" s="12">
        <v>45.435000000000002</v>
      </c>
      <c r="AH137" s="12">
        <v>32.459000000000003</v>
      </c>
      <c r="AI137" s="12">
        <v>39.341999999999999</v>
      </c>
      <c r="AJ137" s="12">
        <v>46.268999999999998</v>
      </c>
      <c r="AK137" s="12">
        <v>19.965</v>
      </c>
      <c r="AL137" s="12">
        <v>42.039000000000001</v>
      </c>
      <c r="AM137" s="12">
        <v>68.974999999999994</v>
      </c>
      <c r="AN137" s="12">
        <v>248.042</v>
      </c>
      <c r="AO137" s="12">
        <v>298.26299999999998</v>
      </c>
      <c r="AP137" s="12">
        <v>315.44900000000001</v>
      </c>
      <c r="AQ137" s="12">
        <v>281.67399999999998</v>
      </c>
      <c r="AR137" s="12">
        <v>293.00099999999998</v>
      </c>
      <c r="AS137" s="12">
        <v>179.06700000000001</v>
      </c>
      <c r="AT137" s="12">
        <v>246.47399999999999</v>
      </c>
      <c r="AU137" s="12">
        <v>257.80099999999999</v>
      </c>
      <c r="AV137" s="12">
        <v>339.81900000000002</v>
      </c>
      <c r="AW137" s="12">
        <v>333.31799999999998</v>
      </c>
      <c r="AX137" s="12">
        <v>326.654</v>
      </c>
      <c r="AY137" s="12">
        <v>319.85399999999998</v>
      </c>
      <c r="AZ137" s="12">
        <v>306.04399999999998</v>
      </c>
      <c r="BA137" s="12">
        <v>299.053</v>
      </c>
      <c r="BB137" s="12">
        <v>270.84399999999999</v>
      </c>
      <c r="BC137" s="12">
        <v>91.777000000000001</v>
      </c>
      <c r="BD137" s="12">
        <v>41.555999999999997</v>
      </c>
      <c r="BE137" s="12">
        <v>24.37</v>
      </c>
      <c r="BF137" s="12">
        <v>13.042999999999999</v>
      </c>
      <c r="BG137" s="12">
        <v>6.8319999999999999</v>
      </c>
      <c r="BH137" s="12">
        <v>3.4740000000000002</v>
      </c>
      <c r="BI137" s="12">
        <v>1.2989999999999999</v>
      </c>
      <c r="BJ137" s="12">
        <v>0.34100000000000003</v>
      </c>
      <c r="BK137" s="12">
        <v>437.483</v>
      </c>
    </row>
    <row r="138" spans="1:63" s="25" customFormat="1" x14ac:dyDescent="0.2">
      <c r="A138" s="94" t="s">
        <v>98</v>
      </c>
      <c r="B138" s="11"/>
      <c r="C138" s="11">
        <v>116</v>
      </c>
      <c r="D138" s="10" t="s">
        <v>587</v>
      </c>
      <c r="E138" s="11">
        <v>920</v>
      </c>
      <c r="F138" s="11">
        <v>2020</v>
      </c>
      <c r="G138" s="12">
        <v>708.76099999999997</v>
      </c>
      <c r="H138" s="12">
        <v>1778.9770000000001</v>
      </c>
      <c r="I138" s="12">
        <v>5170.3310000000001</v>
      </c>
      <c r="J138" s="12">
        <v>6051.0789999999997</v>
      </c>
      <c r="K138" s="12">
        <v>6630.6559999999999</v>
      </c>
      <c r="L138" s="12">
        <v>8158.9620000000004</v>
      </c>
      <c r="M138" s="12">
        <v>713.60900000000004</v>
      </c>
      <c r="N138" s="12">
        <v>1069.069</v>
      </c>
      <c r="O138" s="12">
        <v>1422.6489999999999</v>
      </c>
      <c r="P138" s="12">
        <v>712.06899999999996</v>
      </c>
      <c r="Q138" s="12">
        <v>1065.6489999999999</v>
      </c>
      <c r="R138" s="12">
        <v>3391.3539999999998</v>
      </c>
      <c r="S138" s="12">
        <v>2091.3910000000001</v>
      </c>
      <c r="T138" s="12">
        <v>2427.4789999999998</v>
      </c>
      <c r="U138" s="12">
        <v>1396.15</v>
      </c>
      <c r="V138" s="12">
        <v>1735.931</v>
      </c>
      <c r="W138" s="12">
        <v>2072.0189999999998</v>
      </c>
      <c r="X138" s="12">
        <v>2402.415</v>
      </c>
      <c r="Y138" s="12">
        <v>1382.3510000000001</v>
      </c>
      <c r="Z138" s="12">
        <v>2048.835</v>
      </c>
      <c r="AA138" s="12">
        <v>1894.269</v>
      </c>
      <c r="AB138" s="12">
        <v>2180.7109999999998</v>
      </c>
      <c r="AC138" s="12">
        <v>2467.9490000000001</v>
      </c>
      <c r="AD138" s="12">
        <v>963.875</v>
      </c>
      <c r="AE138" s="12">
        <v>1558.181</v>
      </c>
      <c r="AF138" s="12">
        <v>1844.623</v>
      </c>
      <c r="AG138" s="12">
        <v>2131.8609999999999</v>
      </c>
      <c r="AH138" s="12">
        <v>1514.2270000000001</v>
      </c>
      <c r="AI138" s="12">
        <v>1801.4649999999999</v>
      </c>
      <c r="AJ138" s="12">
        <v>2093.8040000000001</v>
      </c>
      <c r="AK138" s="12">
        <v>880.74800000000005</v>
      </c>
      <c r="AL138" s="12">
        <v>1791.566</v>
      </c>
      <c r="AM138" s="12">
        <v>2988.6309999999999</v>
      </c>
      <c r="AN138" s="12">
        <v>8896.2849999999999</v>
      </c>
      <c r="AO138" s="12">
        <v>10283.769</v>
      </c>
      <c r="AP138" s="12">
        <v>10737.288</v>
      </c>
      <c r="AQ138" s="12">
        <v>9276.9629999999997</v>
      </c>
      <c r="AR138" s="12">
        <v>9640.2199999999993</v>
      </c>
      <c r="AS138" s="12">
        <v>5907.6540000000005</v>
      </c>
      <c r="AT138" s="12">
        <v>7748.6570000000002</v>
      </c>
      <c r="AU138" s="12">
        <v>8111.9139999999998</v>
      </c>
      <c r="AV138" s="12">
        <v>11548.64</v>
      </c>
      <c r="AW138" s="12">
        <v>11246.513999999999</v>
      </c>
      <c r="AX138" s="12">
        <v>10954.334000000001</v>
      </c>
      <c r="AY138" s="12">
        <v>10667.892</v>
      </c>
      <c r="AZ138" s="12">
        <v>10088.315000000001</v>
      </c>
      <c r="BA138" s="12">
        <v>9791.768</v>
      </c>
      <c r="BB138" s="12">
        <v>8560.009</v>
      </c>
      <c r="BC138" s="12">
        <v>2652.355</v>
      </c>
      <c r="BD138" s="12">
        <v>1264.8710000000001</v>
      </c>
      <c r="BE138" s="12">
        <v>811.35199999999998</v>
      </c>
      <c r="BF138" s="12">
        <v>448.09500000000003</v>
      </c>
      <c r="BG138" s="12">
        <v>226.857</v>
      </c>
      <c r="BH138" s="12">
        <v>95.65</v>
      </c>
      <c r="BI138" s="12">
        <v>32.167999999999999</v>
      </c>
      <c r="BJ138" s="12">
        <v>6.5819999999999999</v>
      </c>
      <c r="BK138" s="12">
        <v>16718.971000000001</v>
      </c>
    </row>
    <row r="139" spans="1:63" s="25" customFormat="1" x14ac:dyDescent="0.2">
      <c r="A139" s="94" t="s">
        <v>163</v>
      </c>
      <c r="B139" s="11"/>
      <c r="C139" s="11">
        <v>360</v>
      </c>
      <c r="D139" s="10" t="s">
        <v>587</v>
      </c>
      <c r="E139" s="11">
        <v>920</v>
      </c>
      <c r="F139" s="11">
        <v>2020</v>
      </c>
      <c r="G139" s="12">
        <v>9111.74</v>
      </c>
      <c r="H139" s="12">
        <v>23658.295999999998</v>
      </c>
      <c r="I139" s="12">
        <v>70941.104999999996</v>
      </c>
      <c r="J139" s="12">
        <v>84933.797000000006</v>
      </c>
      <c r="K139" s="12">
        <v>94259.451000000001</v>
      </c>
      <c r="L139" s="12">
        <v>116912.72100000001</v>
      </c>
      <c r="M139" s="12">
        <v>9770.4660000000003</v>
      </c>
      <c r="N139" s="12">
        <v>14693.262000000001</v>
      </c>
      <c r="O139" s="12">
        <v>19602.982</v>
      </c>
      <c r="P139" s="12">
        <v>9831.52</v>
      </c>
      <c r="Q139" s="12">
        <v>14741.24</v>
      </c>
      <c r="R139" s="12">
        <v>47282.809000000001</v>
      </c>
      <c r="S139" s="12">
        <v>28989.304</v>
      </c>
      <c r="T139" s="12">
        <v>33588.07</v>
      </c>
      <c r="U139" s="12">
        <v>19375.353999999999</v>
      </c>
      <c r="V139" s="12">
        <v>24066.508000000002</v>
      </c>
      <c r="W139" s="12">
        <v>28665.274000000001</v>
      </c>
      <c r="X139" s="12">
        <v>33209.050999999999</v>
      </c>
      <c r="Y139" s="12">
        <v>19156.788</v>
      </c>
      <c r="Z139" s="12">
        <v>28299.330999999998</v>
      </c>
      <c r="AA139" s="12">
        <v>27598.06</v>
      </c>
      <c r="AB139" s="12">
        <v>32286.197</v>
      </c>
      <c r="AC139" s="12">
        <v>36964.281999999999</v>
      </c>
      <c r="AD139" s="12">
        <v>13694.739</v>
      </c>
      <c r="AE139" s="12">
        <v>22999.294000000002</v>
      </c>
      <c r="AF139" s="12">
        <v>27687.431</v>
      </c>
      <c r="AG139" s="12">
        <v>32365.516</v>
      </c>
      <c r="AH139" s="12">
        <v>23143.653999999999</v>
      </c>
      <c r="AI139" s="12">
        <v>27821.739000000001</v>
      </c>
      <c r="AJ139" s="12">
        <v>32469.308000000001</v>
      </c>
      <c r="AK139" s="12">
        <v>13992.691999999999</v>
      </c>
      <c r="AL139" s="12">
        <v>27576.535</v>
      </c>
      <c r="AM139" s="12">
        <v>45971.616000000002</v>
      </c>
      <c r="AN139" s="12">
        <v>145903.11900000001</v>
      </c>
      <c r="AO139" s="12">
        <v>175058.21799999999</v>
      </c>
      <c r="AP139" s="12">
        <v>185453.06400000001</v>
      </c>
      <c r="AQ139" s="12">
        <v>162134.71799999999</v>
      </c>
      <c r="AR139" s="12">
        <v>169271.08300000001</v>
      </c>
      <c r="AS139" s="12">
        <v>99931.502999999997</v>
      </c>
      <c r="AT139" s="12">
        <v>139481.448</v>
      </c>
      <c r="AU139" s="12">
        <v>146617.81299999999</v>
      </c>
      <c r="AV139" s="12">
        <v>202582.516</v>
      </c>
      <c r="AW139" s="12">
        <v>197947.56299999999</v>
      </c>
      <c r="AX139" s="12">
        <v>193277.96100000001</v>
      </c>
      <c r="AY139" s="12">
        <v>188589.82399999999</v>
      </c>
      <c r="AZ139" s="12">
        <v>179264.17</v>
      </c>
      <c r="BA139" s="12">
        <v>174644.005</v>
      </c>
      <c r="BB139" s="12">
        <v>156610.9</v>
      </c>
      <c r="BC139" s="12">
        <v>56679.396999999997</v>
      </c>
      <c r="BD139" s="12">
        <v>27524.297999999999</v>
      </c>
      <c r="BE139" s="12">
        <v>17129.452000000001</v>
      </c>
      <c r="BF139" s="12">
        <v>9993.0869999999995</v>
      </c>
      <c r="BG139" s="12">
        <v>5375.5439999999999</v>
      </c>
      <c r="BH139" s="12">
        <v>2418.6120000000001</v>
      </c>
      <c r="BI139" s="12">
        <v>786.93499999999995</v>
      </c>
      <c r="BJ139" s="12">
        <v>193.80099999999999</v>
      </c>
      <c r="BK139" s="12">
        <v>273523.62099999998</v>
      </c>
    </row>
    <row r="140" spans="1:63" s="25" customFormat="1" x14ac:dyDescent="0.2">
      <c r="A140" s="94" t="s">
        <v>624</v>
      </c>
      <c r="B140" s="11"/>
      <c r="C140" s="11">
        <v>418</v>
      </c>
      <c r="D140" s="10" t="s">
        <v>587</v>
      </c>
      <c r="E140" s="11">
        <v>920</v>
      </c>
      <c r="F140" s="11">
        <v>2020</v>
      </c>
      <c r="G140" s="12">
        <v>325.08499999999998</v>
      </c>
      <c r="H140" s="12">
        <v>796.88699999999994</v>
      </c>
      <c r="I140" s="12">
        <v>2324.3409999999999</v>
      </c>
      <c r="J140" s="12">
        <v>2753.3580000000002</v>
      </c>
      <c r="K140" s="12">
        <v>3032.9929999999999</v>
      </c>
      <c r="L140" s="12">
        <v>3724.9920000000002</v>
      </c>
      <c r="M140" s="12">
        <v>312.95400000000001</v>
      </c>
      <c r="N140" s="12">
        <v>467.87299999999999</v>
      </c>
      <c r="O140" s="12">
        <v>622.15899999999999</v>
      </c>
      <c r="P140" s="12">
        <v>310.755</v>
      </c>
      <c r="Q140" s="12">
        <v>465.041</v>
      </c>
      <c r="R140" s="12">
        <v>1527.454</v>
      </c>
      <c r="S140" s="12">
        <v>922.98099999999999</v>
      </c>
      <c r="T140" s="12">
        <v>1076.231</v>
      </c>
      <c r="U140" s="12">
        <v>614.93600000000004</v>
      </c>
      <c r="V140" s="12">
        <v>768.06200000000001</v>
      </c>
      <c r="W140" s="12">
        <v>921.31200000000001</v>
      </c>
      <c r="X140" s="12">
        <v>1073.8969999999999</v>
      </c>
      <c r="Y140" s="12">
        <v>613.77599999999995</v>
      </c>
      <c r="Z140" s="12">
        <v>919.61099999999999</v>
      </c>
      <c r="AA140" s="12">
        <v>892.69600000000003</v>
      </c>
      <c r="AB140" s="12">
        <v>1033.49</v>
      </c>
      <c r="AC140" s="12">
        <v>1173.3969999999999</v>
      </c>
      <c r="AD140" s="12">
        <v>451.22300000000001</v>
      </c>
      <c r="AE140" s="12">
        <v>739.44600000000003</v>
      </c>
      <c r="AF140" s="12">
        <v>880.24</v>
      </c>
      <c r="AG140" s="12">
        <v>1020.147</v>
      </c>
      <c r="AH140" s="12">
        <v>727.65499999999997</v>
      </c>
      <c r="AI140" s="12">
        <v>867.56200000000001</v>
      </c>
      <c r="AJ140" s="12">
        <v>1007.29</v>
      </c>
      <c r="AK140" s="12">
        <v>429.017</v>
      </c>
      <c r="AL140" s="12">
        <v>834.048</v>
      </c>
      <c r="AM140" s="12">
        <v>1400.6510000000001</v>
      </c>
      <c r="AN140" s="12">
        <v>3930.49</v>
      </c>
      <c r="AO140" s="12">
        <v>4457.067</v>
      </c>
      <c r="AP140" s="12">
        <v>4641.3370000000004</v>
      </c>
      <c r="AQ140" s="12">
        <v>3932.6849999999999</v>
      </c>
      <c r="AR140" s="12">
        <v>4066.386</v>
      </c>
      <c r="AS140" s="12">
        <v>2529.8389999999999</v>
      </c>
      <c r="AT140" s="12">
        <v>3240.6860000000001</v>
      </c>
      <c r="AU140" s="12">
        <v>3374.3870000000002</v>
      </c>
      <c r="AV140" s="12">
        <v>4951.2150000000001</v>
      </c>
      <c r="AW140" s="12">
        <v>4805.7790000000005</v>
      </c>
      <c r="AX140" s="12">
        <v>4662.9920000000002</v>
      </c>
      <c r="AY140" s="12">
        <v>4522.1980000000003</v>
      </c>
      <c r="AZ140" s="12">
        <v>4242.5630000000001</v>
      </c>
      <c r="BA140" s="12">
        <v>4103.24</v>
      </c>
      <c r="BB140" s="12">
        <v>3550.5639999999999</v>
      </c>
      <c r="BC140" s="12">
        <v>1020.725</v>
      </c>
      <c r="BD140" s="12">
        <v>494.14800000000002</v>
      </c>
      <c r="BE140" s="12">
        <v>309.87799999999999</v>
      </c>
      <c r="BF140" s="12">
        <v>176.17699999999999</v>
      </c>
      <c r="BG140" s="12">
        <v>91.54</v>
      </c>
      <c r="BH140" s="12">
        <v>40.012999999999998</v>
      </c>
      <c r="BI140" s="12">
        <v>12.685</v>
      </c>
      <c r="BJ140" s="12">
        <v>2.6480000000000001</v>
      </c>
      <c r="BK140" s="12">
        <v>7275.5559999999996</v>
      </c>
    </row>
    <row r="141" spans="1:63" s="25" customFormat="1" x14ac:dyDescent="0.2">
      <c r="A141" s="94" t="s">
        <v>196</v>
      </c>
      <c r="B141" s="11">
        <v>12</v>
      </c>
      <c r="C141" s="11">
        <v>458</v>
      </c>
      <c r="D141" s="10" t="s">
        <v>587</v>
      </c>
      <c r="E141" s="11">
        <v>920</v>
      </c>
      <c r="F141" s="11">
        <v>2020</v>
      </c>
      <c r="G141" s="12">
        <v>1064.2619999999999</v>
      </c>
      <c r="H141" s="12">
        <v>2635.1109999999999</v>
      </c>
      <c r="I141" s="12">
        <v>7589.2150000000001</v>
      </c>
      <c r="J141" s="12">
        <v>9161.9220000000005</v>
      </c>
      <c r="K141" s="12">
        <v>10258.958000000001</v>
      </c>
      <c r="L141" s="12">
        <v>13122.014999999999</v>
      </c>
      <c r="M141" s="12">
        <v>1042.58</v>
      </c>
      <c r="N141" s="12">
        <v>1555.4580000000001</v>
      </c>
      <c r="O141" s="12">
        <v>2062.3620000000001</v>
      </c>
      <c r="P141" s="12">
        <v>1031.5440000000001</v>
      </c>
      <c r="Q141" s="12">
        <v>1538.4480000000001</v>
      </c>
      <c r="R141" s="12">
        <v>4954.1040000000003</v>
      </c>
      <c r="S141" s="12">
        <v>2995.4229999999998</v>
      </c>
      <c r="T141" s="12">
        <v>3478.5810000000001</v>
      </c>
      <c r="U141" s="12">
        <v>1995.2</v>
      </c>
      <c r="V141" s="12">
        <v>2482.5450000000001</v>
      </c>
      <c r="W141" s="12">
        <v>2965.703</v>
      </c>
      <c r="X141" s="12">
        <v>3449.1849999999999</v>
      </c>
      <c r="Y141" s="12">
        <v>1975.6410000000001</v>
      </c>
      <c r="Z141" s="12">
        <v>2942.2809999999999</v>
      </c>
      <c r="AA141" s="12">
        <v>2995.9319999999998</v>
      </c>
      <c r="AB141" s="12">
        <v>3531.3879999999999</v>
      </c>
      <c r="AC141" s="12">
        <v>4076.0120000000002</v>
      </c>
      <c r="AD141" s="12">
        <v>1475.5229999999999</v>
      </c>
      <c r="AE141" s="12">
        <v>2512.7739999999999</v>
      </c>
      <c r="AF141" s="12">
        <v>3048.23</v>
      </c>
      <c r="AG141" s="12">
        <v>3592.8539999999998</v>
      </c>
      <c r="AH141" s="12">
        <v>2564.748</v>
      </c>
      <c r="AI141" s="12">
        <v>3109.3719999999998</v>
      </c>
      <c r="AJ141" s="12">
        <v>3661.7840000000001</v>
      </c>
      <c r="AK141" s="12">
        <v>1572.7070000000001</v>
      </c>
      <c r="AL141" s="12">
        <v>3380.6089999999999</v>
      </c>
      <c r="AM141" s="12">
        <v>5532.8</v>
      </c>
      <c r="AN141" s="12">
        <v>18081.862000000001</v>
      </c>
      <c r="AO141" s="12">
        <v>21227.899000000001</v>
      </c>
      <c r="AP141" s="12">
        <v>22451.716</v>
      </c>
      <c r="AQ141" s="12">
        <v>19781.973000000002</v>
      </c>
      <c r="AR141" s="12">
        <v>20709.521000000001</v>
      </c>
      <c r="AS141" s="12">
        <v>12549.062</v>
      </c>
      <c r="AT141" s="12">
        <v>16918.916000000001</v>
      </c>
      <c r="AU141" s="12">
        <v>17846.464</v>
      </c>
      <c r="AV141" s="12">
        <v>24776.782999999999</v>
      </c>
      <c r="AW141" s="12">
        <v>24263.995999999999</v>
      </c>
      <c r="AX141" s="12">
        <v>23739.531999999999</v>
      </c>
      <c r="AY141" s="12">
        <v>23204.076000000001</v>
      </c>
      <c r="AZ141" s="12">
        <v>22107.040000000001</v>
      </c>
      <c r="BA141" s="12">
        <v>21546.438999999998</v>
      </c>
      <c r="BB141" s="12">
        <v>19243.983</v>
      </c>
      <c r="BC141" s="12">
        <v>6694.9210000000003</v>
      </c>
      <c r="BD141" s="12">
        <v>3548.884</v>
      </c>
      <c r="BE141" s="12">
        <v>2325.067</v>
      </c>
      <c r="BF141" s="12">
        <v>1397.519</v>
      </c>
      <c r="BG141" s="12">
        <v>739.63900000000001</v>
      </c>
      <c r="BH141" s="12">
        <v>372.33800000000002</v>
      </c>
      <c r="BI141" s="12">
        <v>142.77799999999999</v>
      </c>
      <c r="BJ141" s="12">
        <v>39.427999999999997</v>
      </c>
      <c r="BK141" s="12">
        <v>32365.998</v>
      </c>
    </row>
    <row r="142" spans="1:63" s="25" customFormat="1" x14ac:dyDescent="0.2">
      <c r="A142" s="94" t="s">
        <v>220</v>
      </c>
      <c r="B142" s="11"/>
      <c r="C142" s="11">
        <v>104</v>
      </c>
      <c r="D142" s="10" t="s">
        <v>587</v>
      </c>
      <c r="E142" s="11">
        <v>920</v>
      </c>
      <c r="F142" s="11">
        <v>2020</v>
      </c>
      <c r="G142" s="12">
        <v>1842.0640000000001</v>
      </c>
      <c r="H142" s="12">
        <v>4508.5559999999996</v>
      </c>
      <c r="I142" s="12">
        <v>13866.661</v>
      </c>
      <c r="J142" s="12">
        <v>16920.425999999999</v>
      </c>
      <c r="K142" s="12">
        <v>18937.904999999999</v>
      </c>
      <c r="L142" s="12">
        <v>23696.916000000001</v>
      </c>
      <c r="M142" s="12">
        <v>1770.893</v>
      </c>
      <c r="N142" s="12">
        <v>2656.319</v>
      </c>
      <c r="O142" s="12">
        <v>3547.326</v>
      </c>
      <c r="P142" s="12">
        <v>1769.2929999999999</v>
      </c>
      <c r="Q142" s="12">
        <v>2660.3</v>
      </c>
      <c r="R142" s="12">
        <v>9358.1049999999996</v>
      </c>
      <c r="S142" s="12">
        <v>5452.3249999999998</v>
      </c>
      <c r="T142" s="12">
        <v>6407.2049999999999</v>
      </c>
      <c r="U142" s="12">
        <v>3627.279</v>
      </c>
      <c r="V142" s="12">
        <v>4566.8990000000003</v>
      </c>
      <c r="W142" s="12">
        <v>5521.7790000000005</v>
      </c>
      <c r="X142" s="12">
        <v>6491.741</v>
      </c>
      <c r="Y142" s="12">
        <v>3675.8919999999998</v>
      </c>
      <c r="Z142" s="12">
        <v>5600.7340000000004</v>
      </c>
      <c r="AA142" s="12">
        <v>5935.0609999999997</v>
      </c>
      <c r="AB142" s="12">
        <v>6959.5450000000001</v>
      </c>
      <c r="AC142" s="12">
        <v>7976.1859999999997</v>
      </c>
      <c r="AD142" s="12">
        <v>2950.9</v>
      </c>
      <c r="AE142" s="12">
        <v>4980.1809999999996</v>
      </c>
      <c r="AF142" s="12">
        <v>6004.665</v>
      </c>
      <c r="AG142" s="12">
        <v>7021.3059999999996</v>
      </c>
      <c r="AH142" s="12">
        <v>5034.7030000000004</v>
      </c>
      <c r="AI142" s="12">
        <v>6051.3440000000001</v>
      </c>
      <c r="AJ142" s="12">
        <v>7052.1819999999998</v>
      </c>
      <c r="AK142" s="12">
        <v>3053.7649999999999</v>
      </c>
      <c r="AL142" s="12">
        <v>5854.0619999999999</v>
      </c>
      <c r="AM142" s="12">
        <v>9830.2549999999992</v>
      </c>
      <c r="AN142" s="12">
        <v>29527.294000000002</v>
      </c>
      <c r="AO142" s="12">
        <v>35100.512999999999</v>
      </c>
      <c r="AP142" s="12">
        <v>37150.091</v>
      </c>
      <c r="AQ142" s="12">
        <v>32078.847000000002</v>
      </c>
      <c r="AR142" s="12">
        <v>33633.233</v>
      </c>
      <c r="AS142" s="12">
        <v>19697.039000000001</v>
      </c>
      <c r="AT142" s="12">
        <v>27319.835999999999</v>
      </c>
      <c r="AU142" s="12">
        <v>28874.222000000002</v>
      </c>
      <c r="AV142" s="12">
        <v>40543.133000000002</v>
      </c>
      <c r="AW142" s="12">
        <v>39534.461000000003</v>
      </c>
      <c r="AX142" s="12">
        <v>38513.851999999999</v>
      </c>
      <c r="AY142" s="12">
        <v>37489.368000000002</v>
      </c>
      <c r="AZ142" s="12">
        <v>35471.889000000003</v>
      </c>
      <c r="BA142" s="12">
        <v>34487.205999999998</v>
      </c>
      <c r="BB142" s="12">
        <v>30712.878000000001</v>
      </c>
      <c r="BC142" s="12">
        <v>11015.839</v>
      </c>
      <c r="BD142" s="12">
        <v>5442.62</v>
      </c>
      <c r="BE142" s="12">
        <v>3393.0419999999999</v>
      </c>
      <c r="BF142" s="12">
        <v>1838.6559999999999</v>
      </c>
      <c r="BG142" s="12">
        <v>947.36</v>
      </c>
      <c r="BH142" s="12">
        <v>415.62599999999998</v>
      </c>
      <c r="BI142" s="12">
        <v>136.125</v>
      </c>
      <c r="BJ142" s="12">
        <v>28.001000000000001</v>
      </c>
      <c r="BK142" s="12">
        <v>54409.794000000002</v>
      </c>
    </row>
    <row r="143" spans="1:63" s="25" customFormat="1" x14ac:dyDescent="0.2">
      <c r="A143" s="94" t="s">
        <v>243</v>
      </c>
      <c r="B143" s="11"/>
      <c r="C143" s="11">
        <v>608</v>
      </c>
      <c r="D143" s="10" t="s">
        <v>587</v>
      </c>
      <c r="E143" s="11">
        <v>920</v>
      </c>
      <c r="F143" s="11">
        <v>2020</v>
      </c>
      <c r="G143" s="12">
        <v>4016.3739999999998</v>
      </c>
      <c r="H143" s="12">
        <v>10616.342000000001</v>
      </c>
      <c r="I143" s="12">
        <v>32921.095000000001</v>
      </c>
      <c r="J143" s="12">
        <v>39241.883999999998</v>
      </c>
      <c r="K143" s="12">
        <v>43383.989000000001</v>
      </c>
      <c r="L143" s="12">
        <v>53488.322999999997</v>
      </c>
      <c r="M143" s="12">
        <v>4455.9570000000003</v>
      </c>
      <c r="N143" s="12">
        <v>6732.7550000000001</v>
      </c>
      <c r="O143" s="12">
        <v>9022.1869999999999</v>
      </c>
      <c r="P143" s="12">
        <v>4526.5559999999996</v>
      </c>
      <c r="Q143" s="12">
        <v>6815.9880000000003</v>
      </c>
      <c r="R143" s="12">
        <v>22304.753000000001</v>
      </c>
      <c r="S143" s="12">
        <v>13634.05</v>
      </c>
      <c r="T143" s="12">
        <v>15836.278</v>
      </c>
      <c r="U143" s="12">
        <v>9121.1540000000005</v>
      </c>
      <c r="V143" s="12">
        <v>11357.252</v>
      </c>
      <c r="W143" s="12">
        <v>13559.48</v>
      </c>
      <c r="X143" s="12">
        <v>15732.258</v>
      </c>
      <c r="Y143" s="12">
        <v>9067.82</v>
      </c>
      <c r="Z143" s="12">
        <v>13442.825999999999</v>
      </c>
      <c r="AA143" s="12">
        <v>12902.088</v>
      </c>
      <c r="AB143" s="12">
        <v>14991.492</v>
      </c>
      <c r="AC143" s="12">
        <v>17067.998</v>
      </c>
      <c r="AD143" s="12">
        <v>6468.4750000000004</v>
      </c>
      <c r="AE143" s="12">
        <v>10699.86</v>
      </c>
      <c r="AF143" s="12">
        <v>12789.263999999999</v>
      </c>
      <c r="AG143" s="12">
        <v>14865.77</v>
      </c>
      <c r="AH143" s="12">
        <v>10616.486000000001</v>
      </c>
      <c r="AI143" s="12">
        <v>12692.992</v>
      </c>
      <c r="AJ143" s="12">
        <v>14758.591</v>
      </c>
      <c r="AK143" s="12">
        <v>6320.7889999999998</v>
      </c>
      <c r="AL143" s="12">
        <v>12262.084999999999</v>
      </c>
      <c r="AM143" s="12">
        <v>20567.227999999999</v>
      </c>
      <c r="AN143" s="12">
        <v>57860.161999999997</v>
      </c>
      <c r="AO143" s="12">
        <v>67227.081999999995</v>
      </c>
      <c r="AP143" s="12">
        <v>70620.267999999996</v>
      </c>
      <c r="AQ143" s="12">
        <v>60157.374000000003</v>
      </c>
      <c r="AR143" s="12">
        <v>62643.059000000001</v>
      </c>
      <c r="AS143" s="12">
        <v>37292.934000000001</v>
      </c>
      <c r="AT143" s="12">
        <v>50053.04</v>
      </c>
      <c r="AU143" s="12">
        <v>52538.724999999999</v>
      </c>
      <c r="AV143" s="12">
        <v>76659.990000000005</v>
      </c>
      <c r="AW143" s="12">
        <v>74534.703999999998</v>
      </c>
      <c r="AX143" s="12">
        <v>72428.604999999996</v>
      </c>
      <c r="AY143" s="12">
        <v>70339.201000000001</v>
      </c>
      <c r="AZ143" s="12">
        <v>66197.096000000005</v>
      </c>
      <c r="BA143" s="12">
        <v>64144.076999999997</v>
      </c>
      <c r="BB143" s="12">
        <v>56092.762000000002</v>
      </c>
      <c r="BC143" s="12">
        <v>18799.828000000001</v>
      </c>
      <c r="BD143" s="12">
        <v>9432.9079999999994</v>
      </c>
      <c r="BE143" s="12">
        <v>6039.7219999999998</v>
      </c>
      <c r="BF143" s="12">
        <v>3554.0369999999998</v>
      </c>
      <c r="BG143" s="12">
        <v>1892.6079999999999</v>
      </c>
      <c r="BH143" s="12">
        <v>914.41800000000001</v>
      </c>
      <c r="BI143" s="12">
        <v>333.88200000000001</v>
      </c>
      <c r="BJ143" s="12">
        <v>92.849000000000004</v>
      </c>
      <c r="BK143" s="12">
        <v>109581.08500000001</v>
      </c>
    </row>
    <row r="144" spans="1:63" s="25" customFormat="1" x14ac:dyDescent="0.2">
      <c r="A144" s="94" t="s">
        <v>625</v>
      </c>
      <c r="B144" s="11"/>
      <c r="C144" s="11">
        <v>702</v>
      </c>
      <c r="D144" s="10" t="s">
        <v>587</v>
      </c>
      <c r="E144" s="11">
        <v>920</v>
      </c>
      <c r="F144" s="11">
        <v>2020</v>
      </c>
      <c r="G144" s="12">
        <v>113.577</v>
      </c>
      <c r="H144" s="12">
        <v>258.17599999999999</v>
      </c>
      <c r="I144" s="12">
        <v>719.66200000000003</v>
      </c>
      <c r="J144" s="12">
        <v>866.83</v>
      </c>
      <c r="K144" s="12">
        <v>984.83100000000002</v>
      </c>
      <c r="L144" s="12">
        <v>1382.3679999999999</v>
      </c>
      <c r="M144" s="12">
        <v>93.838999999999999</v>
      </c>
      <c r="N144" s="12">
        <v>138.417</v>
      </c>
      <c r="O144" s="12">
        <v>182.29400000000001</v>
      </c>
      <c r="P144" s="12">
        <v>90.480999999999995</v>
      </c>
      <c r="Q144" s="12">
        <v>134.358</v>
      </c>
      <c r="R144" s="12">
        <v>461.48599999999999</v>
      </c>
      <c r="S144" s="12">
        <v>266.74799999999999</v>
      </c>
      <c r="T144" s="12">
        <v>314.54399999999998</v>
      </c>
      <c r="U144" s="12">
        <v>176.28299999999999</v>
      </c>
      <c r="V144" s="12">
        <v>222.17</v>
      </c>
      <c r="W144" s="12">
        <v>269.96600000000001</v>
      </c>
      <c r="X144" s="12">
        <v>319.04700000000003</v>
      </c>
      <c r="Y144" s="12">
        <v>178.29300000000001</v>
      </c>
      <c r="Z144" s="12">
        <v>275.17</v>
      </c>
      <c r="AA144" s="12">
        <v>291.68799999999999</v>
      </c>
      <c r="AB144" s="12">
        <v>341.90600000000001</v>
      </c>
      <c r="AC144" s="12">
        <v>397.31099999999998</v>
      </c>
      <c r="AD144" s="12">
        <v>146.94200000000001</v>
      </c>
      <c r="AE144" s="12">
        <v>243.892</v>
      </c>
      <c r="AF144" s="12">
        <v>294.11</v>
      </c>
      <c r="AG144" s="12">
        <v>349.51499999999999</v>
      </c>
      <c r="AH144" s="12">
        <v>245.029</v>
      </c>
      <c r="AI144" s="12">
        <v>300.43400000000003</v>
      </c>
      <c r="AJ144" s="12">
        <v>363.03</v>
      </c>
      <c r="AK144" s="12">
        <v>147.16800000000001</v>
      </c>
      <c r="AL144" s="12">
        <v>430.35899999999998</v>
      </c>
      <c r="AM144" s="12">
        <v>662.70600000000002</v>
      </c>
      <c r="AN144" s="12">
        <v>2959.7150000000001</v>
      </c>
      <c r="AO144" s="12">
        <v>3905.9369999999999</v>
      </c>
      <c r="AP144" s="12">
        <v>4349.5680000000002</v>
      </c>
      <c r="AQ144" s="12">
        <v>4084.3989999999999</v>
      </c>
      <c r="AR144" s="12">
        <v>4440.0929999999998</v>
      </c>
      <c r="AS144" s="12">
        <v>2297.009</v>
      </c>
      <c r="AT144" s="12">
        <v>3686.8620000000001</v>
      </c>
      <c r="AU144" s="12">
        <v>4042.556</v>
      </c>
      <c r="AV144" s="12">
        <v>5130.6809999999996</v>
      </c>
      <c r="AW144" s="12">
        <v>5082.0659999999998</v>
      </c>
      <c r="AX144" s="12">
        <v>5033.7309999999998</v>
      </c>
      <c r="AY144" s="12">
        <v>4983.5129999999999</v>
      </c>
      <c r="AZ144" s="12">
        <v>4865.5119999999997</v>
      </c>
      <c r="BA144" s="12">
        <v>4796.0730000000003</v>
      </c>
      <c r="BB144" s="12">
        <v>4467.9750000000004</v>
      </c>
      <c r="BC144" s="12">
        <v>2170.9659999999999</v>
      </c>
      <c r="BD144" s="12">
        <v>1224.7439999999999</v>
      </c>
      <c r="BE144" s="12">
        <v>781.11300000000006</v>
      </c>
      <c r="BF144" s="12">
        <v>425.41899999999998</v>
      </c>
      <c r="BG144" s="12">
        <v>235.191</v>
      </c>
      <c r="BH144" s="12">
        <v>135.785</v>
      </c>
      <c r="BI144" s="12">
        <v>62.404000000000003</v>
      </c>
      <c r="BJ144" s="12">
        <v>21.905000000000001</v>
      </c>
      <c r="BK144" s="12">
        <v>5850.3429999999998</v>
      </c>
    </row>
    <row r="145" spans="1:63" s="25" customFormat="1" x14ac:dyDescent="0.2">
      <c r="A145" s="94" t="s">
        <v>282</v>
      </c>
      <c r="B145" s="11"/>
      <c r="C145" s="11">
        <v>764</v>
      </c>
      <c r="D145" s="10" t="s">
        <v>587</v>
      </c>
      <c r="E145" s="11">
        <v>920</v>
      </c>
      <c r="F145" s="11">
        <v>2020</v>
      </c>
      <c r="G145" s="12">
        <v>1411.269</v>
      </c>
      <c r="H145" s="12">
        <v>3596.0520000000001</v>
      </c>
      <c r="I145" s="12">
        <v>11553.637000000001</v>
      </c>
      <c r="J145" s="12">
        <v>14131.45</v>
      </c>
      <c r="K145" s="12">
        <v>15932.143</v>
      </c>
      <c r="L145" s="12">
        <v>20740.046999999999</v>
      </c>
      <c r="M145" s="12">
        <v>1465.972</v>
      </c>
      <c r="N145" s="12">
        <v>2213.7979999999998</v>
      </c>
      <c r="O145" s="12">
        <v>2971.8890000000001</v>
      </c>
      <c r="P145" s="12">
        <v>1485.655</v>
      </c>
      <c r="Q145" s="12">
        <v>2243.7460000000001</v>
      </c>
      <c r="R145" s="12">
        <v>7957.585</v>
      </c>
      <c r="S145" s="12">
        <v>4645.0280000000002</v>
      </c>
      <c r="T145" s="12">
        <v>5458.16</v>
      </c>
      <c r="U145" s="12">
        <v>3095.9540000000002</v>
      </c>
      <c r="V145" s="12">
        <v>3897.2020000000002</v>
      </c>
      <c r="W145" s="12">
        <v>4710.3339999999998</v>
      </c>
      <c r="X145" s="12">
        <v>5534.4030000000002</v>
      </c>
      <c r="Y145" s="12">
        <v>3139.1109999999999</v>
      </c>
      <c r="Z145" s="12">
        <v>4776.3119999999999</v>
      </c>
      <c r="AA145" s="12">
        <v>5020.7839999999997</v>
      </c>
      <c r="AB145" s="12">
        <v>5890.37</v>
      </c>
      <c r="AC145" s="12">
        <v>6779.134</v>
      </c>
      <c r="AD145" s="12">
        <v>2499.4250000000002</v>
      </c>
      <c r="AE145" s="12">
        <v>4207.652</v>
      </c>
      <c r="AF145" s="12">
        <v>5077.2380000000003</v>
      </c>
      <c r="AG145" s="12">
        <v>5966.0020000000004</v>
      </c>
      <c r="AH145" s="12">
        <v>4253.1689999999999</v>
      </c>
      <c r="AI145" s="12">
        <v>5141.933</v>
      </c>
      <c r="AJ145" s="12">
        <v>6053.8620000000001</v>
      </c>
      <c r="AK145" s="12">
        <v>2577.8130000000001</v>
      </c>
      <c r="AL145" s="12">
        <v>5632.2240000000002</v>
      </c>
      <c r="AM145" s="12">
        <v>9186.41</v>
      </c>
      <c r="AN145" s="12">
        <v>34152.798000000003</v>
      </c>
      <c r="AO145" s="12">
        <v>44834.192000000003</v>
      </c>
      <c r="AP145" s="12">
        <v>49201.845000000001</v>
      </c>
      <c r="AQ145" s="12">
        <v>44823.339</v>
      </c>
      <c r="AR145" s="12">
        <v>48080.042000000001</v>
      </c>
      <c r="AS145" s="12">
        <v>24966.387999999999</v>
      </c>
      <c r="AT145" s="12">
        <v>40015.434999999998</v>
      </c>
      <c r="AU145" s="12">
        <v>43272.137999999999</v>
      </c>
      <c r="AV145" s="12">
        <v>58246.341</v>
      </c>
      <c r="AW145" s="12">
        <v>57395.837</v>
      </c>
      <c r="AX145" s="12">
        <v>56538.114000000001</v>
      </c>
      <c r="AY145" s="12">
        <v>55668.527999999998</v>
      </c>
      <c r="AZ145" s="12">
        <v>53867.834999999999</v>
      </c>
      <c r="BA145" s="12">
        <v>52934.677000000003</v>
      </c>
      <c r="BB145" s="12">
        <v>49059.930999999997</v>
      </c>
      <c r="BC145" s="12">
        <v>24093.543000000001</v>
      </c>
      <c r="BD145" s="12">
        <v>13412.148999999999</v>
      </c>
      <c r="BE145" s="12">
        <v>9044.4959999999992</v>
      </c>
      <c r="BF145" s="12">
        <v>5787.7929999999997</v>
      </c>
      <c r="BG145" s="12">
        <v>3505.4549999999999</v>
      </c>
      <c r="BH145" s="12">
        <v>1921.2249999999999</v>
      </c>
      <c r="BI145" s="12">
        <v>850.31299999999999</v>
      </c>
      <c r="BJ145" s="12">
        <v>286.63</v>
      </c>
      <c r="BK145" s="12">
        <v>69799.978000000003</v>
      </c>
    </row>
    <row r="146" spans="1:63" s="25" customFormat="1" x14ac:dyDescent="0.2">
      <c r="A146" s="94" t="s">
        <v>284</v>
      </c>
      <c r="B146" s="11"/>
      <c r="C146" s="11">
        <v>626</v>
      </c>
      <c r="D146" s="10" t="s">
        <v>587</v>
      </c>
      <c r="E146" s="11">
        <v>920</v>
      </c>
      <c r="F146" s="11">
        <v>2020</v>
      </c>
      <c r="G146" s="12">
        <v>76.734999999999999</v>
      </c>
      <c r="H146" s="12">
        <v>178.084</v>
      </c>
      <c r="I146" s="12">
        <v>485.608</v>
      </c>
      <c r="J146" s="12">
        <v>579.19899999999996</v>
      </c>
      <c r="K146" s="12">
        <v>638.59400000000005</v>
      </c>
      <c r="L146" s="12">
        <v>768.37900000000002</v>
      </c>
      <c r="M146" s="12">
        <v>66.125</v>
      </c>
      <c r="N146" s="12">
        <v>97.692999999999998</v>
      </c>
      <c r="O146" s="12">
        <v>128.643</v>
      </c>
      <c r="P146" s="12">
        <v>64.028000000000006</v>
      </c>
      <c r="Q146" s="12">
        <v>94.977999999999994</v>
      </c>
      <c r="R146" s="12">
        <v>307.524</v>
      </c>
      <c r="S146" s="12">
        <v>184.21299999999999</v>
      </c>
      <c r="T146" s="12">
        <v>214.79900000000001</v>
      </c>
      <c r="U146" s="12">
        <v>122.226</v>
      </c>
      <c r="V146" s="12">
        <v>152.64500000000001</v>
      </c>
      <c r="W146" s="12">
        <v>183.23099999999999</v>
      </c>
      <c r="X146" s="12">
        <v>214.00299999999999</v>
      </c>
      <c r="Y146" s="12">
        <v>121.69499999999999</v>
      </c>
      <c r="Z146" s="12">
        <v>183.053</v>
      </c>
      <c r="AA146" s="12">
        <v>185.78700000000001</v>
      </c>
      <c r="AB146" s="12">
        <v>216.90199999999999</v>
      </c>
      <c r="AC146" s="12">
        <v>247.19900000000001</v>
      </c>
      <c r="AD146" s="12">
        <v>92.724999999999994</v>
      </c>
      <c r="AE146" s="12">
        <v>155.20099999999999</v>
      </c>
      <c r="AF146" s="12">
        <v>186.316</v>
      </c>
      <c r="AG146" s="12">
        <v>216.613</v>
      </c>
      <c r="AH146" s="12">
        <v>155.54400000000001</v>
      </c>
      <c r="AI146" s="12">
        <v>185.84100000000001</v>
      </c>
      <c r="AJ146" s="12">
        <v>214.93899999999999</v>
      </c>
      <c r="AK146" s="12">
        <v>93.590999999999994</v>
      </c>
      <c r="AL146" s="12">
        <v>164.47399999999999</v>
      </c>
      <c r="AM146" s="12">
        <v>282.77100000000002</v>
      </c>
      <c r="AN146" s="12">
        <v>657.70899999999995</v>
      </c>
      <c r="AO146" s="12">
        <v>746.18200000000002</v>
      </c>
      <c r="AP146" s="12">
        <v>776.36599999999999</v>
      </c>
      <c r="AQ146" s="12">
        <v>623.38</v>
      </c>
      <c r="AR146" s="12">
        <v>643.34</v>
      </c>
      <c r="AS146" s="12">
        <v>374.93799999999999</v>
      </c>
      <c r="AT146" s="12">
        <v>493.59500000000003</v>
      </c>
      <c r="AU146" s="12">
        <v>513.55499999999995</v>
      </c>
      <c r="AV146" s="12">
        <v>832.83399999999995</v>
      </c>
      <c r="AW146" s="12">
        <v>801.68700000000001</v>
      </c>
      <c r="AX146" s="12">
        <v>770.35799999999995</v>
      </c>
      <c r="AY146" s="12">
        <v>739.24300000000005</v>
      </c>
      <c r="AZ146" s="12">
        <v>679.84799999999996</v>
      </c>
      <c r="BA146" s="12">
        <v>651.94200000000001</v>
      </c>
      <c r="BB146" s="12">
        <v>550.06299999999999</v>
      </c>
      <c r="BC146" s="12">
        <v>175.125</v>
      </c>
      <c r="BD146" s="12">
        <v>86.652000000000001</v>
      </c>
      <c r="BE146" s="12">
        <v>56.468000000000004</v>
      </c>
      <c r="BF146" s="12">
        <v>36.508000000000003</v>
      </c>
      <c r="BG146" s="12">
        <v>18.576000000000001</v>
      </c>
      <c r="BH146" s="12">
        <v>7.5940000000000003</v>
      </c>
      <c r="BI146" s="12">
        <v>2.1469999999999998</v>
      </c>
      <c r="BJ146" s="12">
        <v>0.45200000000000001</v>
      </c>
      <c r="BK146" s="12">
        <v>1318.442</v>
      </c>
    </row>
    <row r="147" spans="1:63" s="25" customFormat="1" x14ac:dyDescent="0.2">
      <c r="A147" s="94" t="s">
        <v>307</v>
      </c>
      <c r="B147" s="11"/>
      <c r="C147" s="11">
        <v>704</v>
      </c>
      <c r="D147" s="10" t="s">
        <v>587</v>
      </c>
      <c r="E147" s="11">
        <v>920</v>
      </c>
      <c r="F147" s="11">
        <v>2020</v>
      </c>
      <c r="G147" s="12">
        <v>3179.1289999999999</v>
      </c>
      <c r="H147" s="12">
        <v>7892.4709999999995</v>
      </c>
      <c r="I147" s="12">
        <v>22576.745999999999</v>
      </c>
      <c r="J147" s="12">
        <v>26505.876</v>
      </c>
      <c r="K147" s="12">
        <v>29077.615000000002</v>
      </c>
      <c r="L147" s="12">
        <v>35897.817999999999</v>
      </c>
      <c r="M147" s="12">
        <v>3132.8180000000002</v>
      </c>
      <c r="N147" s="12">
        <v>4681.3969999999999</v>
      </c>
      <c r="O147" s="12">
        <v>6215.8069999999998</v>
      </c>
      <c r="P147" s="12">
        <v>3109.645</v>
      </c>
      <c r="Q147" s="12">
        <v>4644.0550000000003</v>
      </c>
      <c r="R147" s="12">
        <v>14684.275</v>
      </c>
      <c r="S147" s="12">
        <v>9050.8359999999993</v>
      </c>
      <c r="T147" s="12">
        <v>10499.295</v>
      </c>
      <c r="U147" s="12">
        <v>6037.5219999999999</v>
      </c>
      <c r="V147" s="12">
        <v>7502.2569999999996</v>
      </c>
      <c r="W147" s="12">
        <v>8950.7160000000003</v>
      </c>
      <c r="X147" s="12">
        <v>10377.33</v>
      </c>
      <c r="Y147" s="12">
        <v>5967.8469999999998</v>
      </c>
      <c r="Z147" s="12">
        <v>8842.92</v>
      </c>
      <c r="AA147" s="12">
        <v>8273.0110000000004</v>
      </c>
      <c r="AB147" s="12">
        <v>9562.5689999999995</v>
      </c>
      <c r="AC147" s="12">
        <v>10846.129000000001</v>
      </c>
      <c r="AD147" s="12">
        <v>4184.9799999999996</v>
      </c>
      <c r="AE147" s="12">
        <v>6824.5519999999997</v>
      </c>
      <c r="AF147" s="12">
        <v>8114.11</v>
      </c>
      <c r="AG147" s="12">
        <v>9397.67</v>
      </c>
      <c r="AH147" s="12">
        <v>6687.4960000000001</v>
      </c>
      <c r="AI147" s="12">
        <v>7971.0559999999996</v>
      </c>
      <c r="AJ147" s="12">
        <v>9259.2350000000006</v>
      </c>
      <c r="AK147" s="12">
        <v>3929.13</v>
      </c>
      <c r="AL147" s="12">
        <v>7892.165</v>
      </c>
      <c r="AM147" s="12">
        <v>13321.072</v>
      </c>
      <c r="AN147" s="12">
        <v>51664.250999999997</v>
      </c>
      <c r="AO147" s="12">
        <v>62774.218999999997</v>
      </c>
      <c r="AP147" s="12">
        <v>67105.172999999995</v>
      </c>
      <c r="AQ147" s="12">
        <v>60604.303999999996</v>
      </c>
      <c r="AR147" s="12">
        <v>63616.036999999997</v>
      </c>
      <c r="AS147" s="12">
        <v>38343.178999999996</v>
      </c>
      <c r="AT147" s="12">
        <v>53784.101000000002</v>
      </c>
      <c r="AU147" s="12">
        <v>56795.834000000003</v>
      </c>
      <c r="AV147" s="12">
        <v>74761.837</v>
      </c>
      <c r="AW147" s="12">
        <v>73429.256999999998</v>
      </c>
      <c r="AX147" s="12">
        <v>72122.264999999999</v>
      </c>
      <c r="AY147" s="12">
        <v>70832.706999999995</v>
      </c>
      <c r="AZ147" s="12">
        <v>68260.967999999993</v>
      </c>
      <c r="BA147" s="12">
        <v>66966.956999999995</v>
      </c>
      <c r="BB147" s="12">
        <v>61440.764999999999</v>
      </c>
      <c r="BC147" s="12">
        <v>23097.585999999999</v>
      </c>
      <c r="BD147" s="12">
        <v>11987.618</v>
      </c>
      <c r="BE147" s="12">
        <v>7656.6639999999998</v>
      </c>
      <c r="BF147" s="12">
        <v>4644.9309999999996</v>
      </c>
      <c r="BG147" s="12">
        <v>2992.973</v>
      </c>
      <c r="BH147" s="12">
        <v>1866.4590000000001</v>
      </c>
      <c r="BI147" s="12">
        <v>1005.873</v>
      </c>
      <c r="BJ147" s="12">
        <v>396.7</v>
      </c>
      <c r="BK147" s="12">
        <v>97338.582999999999</v>
      </c>
    </row>
    <row r="148" spans="1:63" s="25" customFormat="1" x14ac:dyDescent="0.2">
      <c r="A148" s="95" t="s">
        <v>626</v>
      </c>
      <c r="B148" s="17"/>
      <c r="C148" s="17">
        <v>1830</v>
      </c>
      <c r="D148" s="16" t="s">
        <v>584</v>
      </c>
      <c r="E148" s="17">
        <v>1828</v>
      </c>
      <c r="F148" s="17">
        <v>2020</v>
      </c>
      <c r="G148" s="18">
        <v>20536.953000000001</v>
      </c>
      <c r="H148" s="18">
        <v>51689.826999999997</v>
      </c>
      <c r="I148" s="18">
        <v>156252.26500000001</v>
      </c>
      <c r="J148" s="18">
        <v>188261.22</v>
      </c>
      <c r="K148" s="18">
        <v>209798.45199999999</v>
      </c>
      <c r="L148" s="18">
        <v>263835.57400000002</v>
      </c>
      <c r="M148" s="18">
        <v>20801.358</v>
      </c>
      <c r="N148" s="18">
        <v>31230.61</v>
      </c>
      <c r="O148" s="18">
        <v>41668.779000000002</v>
      </c>
      <c r="P148" s="18">
        <v>20842.524000000001</v>
      </c>
      <c r="Q148" s="18">
        <v>31280.692999999999</v>
      </c>
      <c r="R148" s="18">
        <v>104562.43799999999</v>
      </c>
      <c r="S148" s="18">
        <v>62639.18</v>
      </c>
      <c r="T148" s="18">
        <v>73072.413</v>
      </c>
      <c r="U148" s="18">
        <v>41768.165999999997</v>
      </c>
      <c r="V148" s="18">
        <v>52209.928</v>
      </c>
      <c r="W148" s="18">
        <v>62643.161</v>
      </c>
      <c r="X148" s="18">
        <v>73088.486999999994</v>
      </c>
      <c r="Y148" s="18">
        <v>41771.758999999998</v>
      </c>
      <c r="Z148" s="18">
        <v>62650.317999999999</v>
      </c>
      <c r="AA148" s="18">
        <v>63209.913</v>
      </c>
      <c r="AB148" s="18">
        <v>73932.213000000003</v>
      </c>
      <c r="AC148" s="18">
        <v>84689.395999999993</v>
      </c>
      <c r="AD148" s="18">
        <v>31490.025000000001</v>
      </c>
      <c r="AE148" s="18">
        <v>52776.68</v>
      </c>
      <c r="AF148" s="18">
        <v>63498.98</v>
      </c>
      <c r="AG148" s="18">
        <v>74256.163</v>
      </c>
      <c r="AH148" s="18">
        <v>53053.654000000002</v>
      </c>
      <c r="AI148" s="18">
        <v>63810.837</v>
      </c>
      <c r="AJ148" s="18">
        <v>74590.885999999999</v>
      </c>
      <c r="AK148" s="18">
        <v>32008.955000000002</v>
      </c>
      <c r="AL148" s="18">
        <v>64779.961000000003</v>
      </c>
      <c r="AM148" s="18">
        <v>107583.30899999999</v>
      </c>
      <c r="AN148" s="18">
        <v>344469.473</v>
      </c>
      <c r="AO148" s="18">
        <v>412831.984</v>
      </c>
      <c r="AP148" s="18">
        <v>439058.99</v>
      </c>
      <c r="AQ148" s="18">
        <v>385512.80300000001</v>
      </c>
      <c r="AR148" s="18">
        <v>406400.98100000003</v>
      </c>
      <c r="AS148" s="18">
        <v>236886.16399999999</v>
      </c>
      <c r="AT148" s="18">
        <v>331475.68099999998</v>
      </c>
      <c r="AU148" s="18">
        <v>352363.859</v>
      </c>
      <c r="AV148" s="18">
        <v>497710.06699999998</v>
      </c>
      <c r="AW148" s="18">
        <v>487095.88</v>
      </c>
      <c r="AX148" s="18">
        <v>476423.41200000001</v>
      </c>
      <c r="AY148" s="18">
        <v>465701.11200000002</v>
      </c>
      <c r="AZ148" s="18">
        <v>444163.88</v>
      </c>
      <c r="BA148" s="18">
        <v>433364.20500000002</v>
      </c>
      <c r="BB148" s="18">
        <v>390126.75799999997</v>
      </c>
      <c r="BC148" s="18">
        <v>153240.59400000001</v>
      </c>
      <c r="BD148" s="18">
        <v>84878.082999999999</v>
      </c>
      <c r="BE148" s="18">
        <v>58651.076999999997</v>
      </c>
      <c r="BF148" s="18">
        <v>37762.898999999998</v>
      </c>
      <c r="BG148" s="18">
        <v>22729.562999999998</v>
      </c>
      <c r="BH148" s="18">
        <v>12381.888000000001</v>
      </c>
      <c r="BI148" s="18">
        <v>5664.3040000000001</v>
      </c>
      <c r="BJ148" s="18">
        <v>2048.299</v>
      </c>
      <c r="BK148" s="18">
        <v>653962.33200000005</v>
      </c>
    </row>
    <row r="149" spans="1:63" s="25" customFormat="1" x14ac:dyDescent="0.2">
      <c r="A149" s="96" t="s">
        <v>627</v>
      </c>
      <c r="B149" s="20"/>
      <c r="C149" s="20">
        <v>915</v>
      </c>
      <c r="D149" s="19" t="s">
        <v>586</v>
      </c>
      <c r="E149" s="20">
        <v>1830</v>
      </c>
      <c r="F149" s="20">
        <v>2020</v>
      </c>
      <c r="G149" s="21">
        <v>1337.8679999999999</v>
      </c>
      <c r="H149" s="21">
        <v>3405.2469999999998</v>
      </c>
      <c r="I149" s="21">
        <v>10421.655000000001</v>
      </c>
      <c r="J149" s="21">
        <v>12500.502</v>
      </c>
      <c r="K149" s="21">
        <v>13875.977000000001</v>
      </c>
      <c r="L149" s="21">
        <v>17270.914000000001</v>
      </c>
      <c r="M149" s="21">
        <v>1384.6969999999999</v>
      </c>
      <c r="N149" s="21">
        <v>2083.8539999999998</v>
      </c>
      <c r="O149" s="21">
        <v>2785.8589999999999</v>
      </c>
      <c r="P149" s="21">
        <v>1394.2280000000001</v>
      </c>
      <c r="Q149" s="21">
        <v>2096.2330000000002</v>
      </c>
      <c r="R149" s="21">
        <v>7016.4080000000004</v>
      </c>
      <c r="S149" s="21">
        <v>4217.6779999999999</v>
      </c>
      <c r="T149" s="21">
        <v>4919.7939999999999</v>
      </c>
      <c r="U149" s="21">
        <v>2814.8319999999999</v>
      </c>
      <c r="V149" s="21">
        <v>3518.5210000000002</v>
      </c>
      <c r="W149" s="21">
        <v>4220.6369999999997</v>
      </c>
      <c r="X149" s="21">
        <v>4921.0389999999998</v>
      </c>
      <c r="Y149" s="21">
        <v>2816.5160000000001</v>
      </c>
      <c r="Z149" s="21">
        <v>4219.0339999999997</v>
      </c>
      <c r="AA149" s="21">
        <v>4186.982</v>
      </c>
      <c r="AB149" s="21">
        <v>4877.5770000000002</v>
      </c>
      <c r="AC149" s="21">
        <v>5566.223</v>
      </c>
      <c r="AD149" s="21">
        <v>2096.614</v>
      </c>
      <c r="AE149" s="21">
        <v>3484.866</v>
      </c>
      <c r="AF149" s="21">
        <v>4175.4610000000002</v>
      </c>
      <c r="AG149" s="21">
        <v>4864.107</v>
      </c>
      <c r="AH149" s="21">
        <v>3475.0590000000002</v>
      </c>
      <c r="AI149" s="21">
        <v>4163.7049999999999</v>
      </c>
      <c r="AJ149" s="21">
        <v>4850.5339999999997</v>
      </c>
      <c r="AK149" s="21">
        <v>2078.8470000000002</v>
      </c>
      <c r="AL149" s="21">
        <v>4099.2340000000004</v>
      </c>
      <c r="AM149" s="21">
        <v>6849.259</v>
      </c>
      <c r="AN149" s="21">
        <v>21564.062999999998</v>
      </c>
      <c r="AO149" s="21">
        <v>26635.376</v>
      </c>
      <c r="AP149" s="21">
        <v>28484.226999999999</v>
      </c>
      <c r="AQ149" s="21">
        <v>25029.904999999999</v>
      </c>
      <c r="AR149" s="21">
        <v>26566.927</v>
      </c>
      <c r="AS149" s="21">
        <v>14714.804</v>
      </c>
      <c r="AT149" s="21">
        <v>21634.968000000001</v>
      </c>
      <c r="AU149" s="21">
        <v>23171.99</v>
      </c>
      <c r="AV149" s="21">
        <v>33110.718999999997</v>
      </c>
      <c r="AW149" s="21">
        <v>32415.368999999999</v>
      </c>
      <c r="AX149" s="21">
        <v>31722.467000000001</v>
      </c>
      <c r="AY149" s="21">
        <v>31031.871999999999</v>
      </c>
      <c r="AZ149" s="21">
        <v>29656.397000000001</v>
      </c>
      <c r="BA149" s="21">
        <v>28971.569</v>
      </c>
      <c r="BB149" s="21">
        <v>26261.46</v>
      </c>
      <c r="BC149" s="21">
        <v>11546.656000000001</v>
      </c>
      <c r="BD149" s="21">
        <v>6475.3429999999998</v>
      </c>
      <c r="BE149" s="21">
        <v>4626.4920000000002</v>
      </c>
      <c r="BF149" s="21">
        <v>3089.47</v>
      </c>
      <c r="BG149" s="21">
        <v>1912.393</v>
      </c>
      <c r="BH149" s="21">
        <v>1046.579</v>
      </c>
      <c r="BI149" s="21">
        <v>485.733</v>
      </c>
      <c r="BJ149" s="21">
        <v>184.05799999999999</v>
      </c>
      <c r="BK149" s="21">
        <v>43532.374000000003</v>
      </c>
    </row>
    <row r="150" spans="1:63" s="25" customFormat="1" x14ac:dyDescent="0.2">
      <c r="A150" s="94" t="s">
        <v>628</v>
      </c>
      <c r="B150" s="11"/>
      <c r="C150" s="11">
        <v>28</v>
      </c>
      <c r="D150" s="10" t="s">
        <v>587</v>
      </c>
      <c r="E150" s="11">
        <v>915</v>
      </c>
      <c r="F150" s="11">
        <v>2020</v>
      </c>
      <c r="G150" s="12">
        <v>2.9</v>
      </c>
      <c r="H150" s="12">
        <v>7.3550000000000004</v>
      </c>
      <c r="I150" s="12">
        <v>21.396999999999998</v>
      </c>
      <c r="J150" s="12">
        <v>25.562999999999999</v>
      </c>
      <c r="K150" s="12">
        <v>28.45</v>
      </c>
      <c r="L150" s="12">
        <v>36.029000000000003</v>
      </c>
      <c r="M150" s="12">
        <v>2.9740000000000002</v>
      </c>
      <c r="N150" s="12">
        <v>4.4530000000000003</v>
      </c>
      <c r="O150" s="12">
        <v>5.9180000000000001</v>
      </c>
      <c r="P150" s="12">
        <v>2.9660000000000002</v>
      </c>
      <c r="Q150" s="12">
        <v>4.431</v>
      </c>
      <c r="R150" s="12">
        <v>14.042</v>
      </c>
      <c r="S150" s="12">
        <v>8.6140000000000008</v>
      </c>
      <c r="T150" s="12">
        <v>9.9770000000000003</v>
      </c>
      <c r="U150" s="12">
        <v>5.7489999999999997</v>
      </c>
      <c r="V150" s="12">
        <v>7.1349999999999998</v>
      </c>
      <c r="W150" s="12">
        <v>8.4979999999999993</v>
      </c>
      <c r="X150" s="12">
        <v>9.8469999999999995</v>
      </c>
      <c r="Y150" s="12">
        <v>5.67</v>
      </c>
      <c r="Z150" s="12">
        <v>8.3819999999999997</v>
      </c>
      <c r="AA150" s="12">
        <v>8.19</v>
      </c>
      <c r="AB150" s="12">
        <v>9.5939999999999994</v>
      </c>
      <c r="AC150" s="12">
        <v>11.023</v>
      </c>
      <c r="AD150" s="12">
        <v>4.0650000000000004</v>
      </c>
      <c r="AE150" s="12">
        <v>6.827</v>
      </c>
      <c r="AF150" s="12">
        <v>8.2309999999999999</v>
      </c>
      <c r="AG150" s="12">
        <v>9.66</v>
      </c>
      <c r="AH150" s="12">
        <v>6.8819999999999997</v>
      </c>
      <c r="AI150" s="12">
        <v>8.3109999999999999</v>
      </c>
      <c r="AJ150" s="12">
        <v>9.7690000000000001</v>
      </c>
      <c r="AK150" s="12">
        <v>4.1660000000000004</v>
      </c>
      <c r="AL150" s="12">
        <v>8.9550000000000001</v>
      </c>
      <c r="AM150" s="12">
        <v>14.632</v>
      </c>
      <c r="AN150" s="12">
        <v>49.901000000000003</v>
      </c>
      <c r="AO150" s="12">
        <v>62.732999999999997</v>
      </c>
      <c r="AP150" s="12">
        <v>67.391000000000005</v>
      </c>
      <c r="AQ150" s="12">
        <v>60.338000000000001</v>
      </c>
      <c r="AR150" s="12">
        <v>63.722999999999999</v>
      </c>
      <c r="AS150" s="12">
        <v>35.268999999999998</v>
      </c>
      <c r="AT150" s="12">
        <v>52.759</v>
      </c>
      <c r="AU150" s="12">
        <v>56.143999999999998</v>
      </c>
      <c r="AV150" s="12">
        <v>76.531000000000006</v>
      </c>
      <c r="AW150" s="12">
        <v>75.155000000000001</v>
      </c>
      <c r="AX150" s="12">
        <v>73.769000000000005</v>
      </c>
      <c r="AY150" s="12">
        <v>72.364999999999995</v>
      </c>
      <c r="AZ150" s="12">
        <v>69.477999999999994</v>
      </c>
      <c r="BA150" s="12">
        <v>67.991</v>
      </c>
      <c r="BB150" s="12">
        <v>61.899000000000001</v>
      </c>
      <c r="BC150" s="12">
        <v>26.63</v>
      </c>
      <c r="BD150" s="12">
        <v>13.798</v>
      </c>
      <c r="BE150" s="12">
        <v>9.14</v>
      </c>
      <c r="BF150" s="12">
        <v>5.7549999999999999</v>
      </c>
      <c r="BG150" s="12">
        <v>3.254</v>
      </c>
      <c r="BH150" s="12">
        <v>1.6539999999999999</v>
      </c>
      <c r="BI150" s="12">
        <v>0.73099999999999998</v>
      </c>
      <c r="BJ150" s="12">
        <v>0.221</v>
      </c>
      <c r="BK150" s="12">
        <v>97.927999999999997</v>
      </c>
    </row>
    <row r="151" spans="1:63" s="25" customFormat="1" x14ac:dyDescent="0.2">
      <c r="A151" s="94" t="s">
        <v>629</v>
      </c>
      <c r="B151" s="11">
        <v>13</v>
      </c>
      <c r="C151" s="11">
        <v>533</v>
      </c>
      <c r="D151" s="10" t="s">
        <v>587</v>
      </c>
      <c r="E151" s="11">
        <v>915</v>
      </c>
      <c r="F151" s="11">
        <v>2020</v>
      </c>
      <c r="G151" s="12">
        <v>2.6709999999999998</v>
      </c>
      <c r="H151" s="12">
        <v>6.08</v>
      </c>
      <c r="I151" s="12">
        <v>18.556999999999999</v>
      </c>
      <c r="J151" s="12">
        <v>22.835999999999999</v>
      </c>
      <c r="K151" s="12">
        <v>25.766999999999999</v>
      </c>
      <c r="L151" s="12">
        <v>33.332000000000001</v>
      </c>
      <c r="M151" s="12">
        <v>2.2229999999999999</v>
      </c>
      <c r="N151" s="12">
        <v>3.3090000000000002</v>
      </c>
      <c r="O151" s="12">
        <v>4.4059999999999997</v>
      </c>
      <c r="P151" s="12">
        <v>2.1819999999999999</v>
      </c>
      <c r="Q151" s="12">
        <v>3.2789999999999999</v>
      </c>
      <c r="R151" s="12">
        <v>12.477</v>
      </c>
      <c r="S151" s="12">
        <v>6.9420000000000002</v>
      </c>
      <c r="T151" s="12">
        <v>8.2750000000000004</v>
      </c>
      <c r="U151" s="12">
        <v>4.5910000000000002</v>
      </c>
      <c r="V151" s="12">
        <v>5.8559999999999999</v>
      </c>
      <c r="W151" s="12">
        <v>7.1890000000000001</v>
      </c>
      <c r="X151" s="12">
        <v>8.5730000000000004</v>
      </c>
      <c r="Y151" s="12">
        <v>4.7590000000000003</v>
      </c>
      <c r="Z151" s="12">
        <v>7.476</v>
      </c>
      <c r="AA151" s="12">
        <v>8.3789999999999996</v>
      </c>
      <c r="AB151" s="12">
        <v>9.8140000000000001</v>
      </c>
      <c r="AC151" s="12">
        <v>11.268000000000001</v>
      </c>
      <c r="AD151" s="12">
        <v>4.202</v>
      </c>
      <c r="AE151" s="12">
        <v>7.0460000000000003</v>
      </c>
      <c r="AF151" s="12">
        <v>8.4809999999999999</v>
      </c>
      <c r="AG151" s="12">
        <v>9.9350000000000005</v>
      </c>
      <c r="AH151" s="12">
        <v>7.0970000000000004</v>
      </c>
      <c r="AI151" s="12">
        <v>8.5510000000000002</v>
      </c>
      <c r="AJ151" s="12">
        <v>10.028</v>
      </c>
      <c r="AK151" s="12">
        <v>4.2789999999999999</v>
      </c>
      <c r="AL151" s="12">
        <v>8.9610000000000003</v>
      </c>
      <c r="AM151" s="12">
        <v>14.775</v>
      </c>
      <c r="AN151" s="12">
        <v>47.704999999999998</v>
      </c>
      <c r="AO151" s="12">
        <v>64.91</v>
      </c>
      <c r="AP151" s="12">
        <v>72.616</v>
      </c>
      <c r="AQ151" s="12">
        <v>65.406000000000006</v>
      </c>
      <c r="AR151" s="12">
        <v>71.453999999999994</v>
      </c>
      <c r="AS151" s="12">
        <v>32.93</v>
      </c>
      <c r="AT151" s="12">
        <v>57.841000000000001</v>
      </c>
      <c r="AU151" s="12">
        <v>63.889000000000003</v>
      </c>
      <c r="AV151" s="12">
        <v>88.209000000000003</v>
      </c>
      <c r="AW151" s="12">
        <v>86.79</v>
      </c>
      <c r="AX151" s="12">
        <v>85.364999999999995</v>
      </c>
      <c r="AY151" s="12">
        <v>83.93</v>
      </c>
      <c r="AZ151" s="12">
        <v>80.998999999999995</v>
      </c>
      <c r="BA151" s="12">
        <v>79.506</v>
      </c>
      <c r="BB151" s="12">
        <v>73.433999999999997</v>
      </c>
      <c r="BC151" s="12">
        <v>40.503999999999998</v>
      </c>
      <c r="BD151" s="12">
        <v>23.298999999999999</v>
      </c>
      <c r="BE151" s="12">
        <v>15.593</v>
      </c>
      <c r="BF151" s="12">
        <v>9.5449999999999999</v>
      </c>
      <c r="BG151" s="12">
        <v>5.2430000000000003</v>
      </c>
      <c r="BH151" s="12">
        <v>2.5870000000000002</v>
      </c>
      <c r="BI151" s="12">
        <v>0.95599999999999996</v>
      </c>
      <c r="BJ151" s="12">
        <v>0.24099999999999999</v>
      </c>
      <c r="BK151" s="12">
        <v>106.76600000000001</v>
      </c>
    </row>
    <row r="152" spans="1:63" s="25" customFormat="1" x14ac:dyDescent="0.2">
      <c r="A152" s="94" t="s">
        <v>630</v>
      </c>
      <c r="B152" s="11"/>
      <c r="C152" s="11">
        <v>44</v>
      </c>
      <c r="D152" s="10" t="s">
        <v>587</v>
      </c>
      <c r="E152" s="11">
        <v>915</v>
      </c>
      <c r="F152" s="11">
        <v>2020</v>
      </c>
      <c r="G152" s="12">
        <v>11.574999999999999</v>
      </c>
      <c r="H152" s="12">
        <v>27.064</v>
      </c>
      <c r="I152" s="12">
        <v>84.947000000000003</v>
      </c>
      <c r="J152" s="12">
        <v>104.32599999999999</v>
      </c>
      <c r="K152" s="12">
        <v>117.449</v>
      </c>
      <c r="L152" s="12">
        <v>150.94499999999999</v>
      </c>
      <c r="M152" s="12">
        <v>10.186999999999999</v>
      </c>
      <c r="N152" s="12">
        <v>15.252000000000001</v>
      </c>
      <c r="O152" s="12">
        <v>20.396000000000001</v>
      </c>
      <c r="P152" s="12">
        <v>10.121</v>
      </c>
      <c r="Q152" s="12">
        <v>15.265000000000001</v>
      </c>
      <c r="R152" s="12">
        <v>57.883000000000003</v>
      </c>
      <c r="S152" s="12">
        <v>32.478000000000002</v>
      </c>
      <c r="T152" s="12">
        <v>38.64</v>
      </c>
      <c r="U152" s="12">
        <v>21.524999999999999</v>
      </c>
      <c r="V152" s="12">
        <v>27.413</v>
      </c>
      <c r="W152" s="12">
        <v>33.575000000000003</v>
      </c>
      <c r="X152" s="12">
        <v>39.938000000000002</v>
      </c>
      <c r="Y152" s="12">
        <v>22.268999999999998</v>
      </c>
      <c r="Z152" s="12">
        <v>34.793999999999997</v>
      </c>
      <c r="AA152" s="12">
        <v>38.311</v>
      </c>
      <c r="AB152" s="12">
        <v>44.783999999999999</v>
      </c>
      <c r="AC152" s="12">
        <v>51.31</v>
      </c>
      <c r="AD152" s="12">
        <v>19.242999999999999</v>
      </c>
      <c r="AE152" s="12">
        <v>32.149000000000001</v>
      </c>
      <c r="AF152" s="12">
        <v>38.622</v>
      </c>
      <c r="AG152" s="12">
        <v>45.148000000000003</v>
      </c>
      <c r="AH152" s="12">
        <v>32.259</v>
      </c>
      <c r="AI152" s="12">
        <v>38.784999999999997</v>
      </c>
      <c r="AJ152" s="12">
        <v>45.381999999999998</v>
      </c>
      <c r="AK152" s="12">
        <v>19.379000000000001</v>
      </c>
      <c r="AL152" s="12">
        <v>39.865000000000002</v>
      </c>
      <c r="AM152" s="12">
        <v>65.998000000000005</v>
      </c>
      <c r="AN152" s="12">
        <v>211.023</v>
      </c>
      <c r="AO152" s="12">
        <v>260.245</v>
      </c>
      <c r="AP152" s="12">
        <v>277.82900000000001</v>
      </c>
      <c r="AQ152" s="12">
        <v>245.327</v>
      </c>
      <c r="AR152" s="12">
        <v>257.173</v>
      </c>
      <c r="AS152" s="12">
        <v>145.02500000000001</v>
      </c>
      <c r="AT152" s="12">
        <v>211.83099999999999</v>
      </c>
      <c r="AU152" s="12">
        <v>223.67699999999999</v>
      </c>
      <c r="AV152" s="12">
        <v>308.30099999999999</v>
      </c>
      <c r="AW152" s="12">
        <v>301.85000000000002</v>
      </c>
      <c r="AX152" s="12">
        <v>295.39499999999998</v>
      </c>
      <c r="AY152" s="12">
        <v>288.92200000000003</v>
      </c>
      <c r="AZ152" s="12">
        <v>275.79899999999998</v>
      </c>
      <c r="BA152" s="12">
        <v>269.15499999999997</v>
      </c>
      <c r="BB152" s="12">
        <v>242.303</v>
      </c>
      <c r="BC152" s="12">
        <v>97.278000000000006</v>
      </c>
      <c r="BD152" s="12">
        <v>48.055999999999997</v>
      </c>
      <c r="BE152" s="12">
        <v>30.472000000000001</v>
      </c>
      <c r="BF152" s="12">
        <v>18.626000000000001</v>
      </c>
      <c r="BG152" s="12">
        <v>10.603</v>
      </c>
      <c r="BH152" s="12">
        <v>4.9809999999999999</v>
      </c>
      <c r="BI152" s="12">
        <v>1.794</v>
      </c>
      <c r="BJ152" s="12">
        <v>0.48499999999999999</v>
      </c>
      <c r="BK152" s="12">
        <v>393.24799999999999</v>
      </c>
    </row>
    <row r="153" spans="1:63" s="25" customFormat="1" x14ac:dyDescent="0.2">
      <c r="A153" s="94" t="s">
        <v>631</v>
      </c>
      <c r="B153" s="11"/>
      <c r="C153" s="11">
        <v>52</v>
      </c>
      <c r="D153" s="10" t="s">
        <v>587</v>
      </c>
      <c r="E153" s="11">
        <v>915</v>
      </c>
      <c r="F153" s="11">
        <v>2020</v>
      </c>
      <c r="G153" s="12">
        <v>6.2050000000000001</v>
      </c>
      <c r="H153" s="12">
        <v>15.12</v>
      </c>
      <c r="I153" s="12">
        <v>48.164999999999999</v>
      </c>
      <c r="J153" s="12">
        <v>59.496000000000002</v>
      </c>
      <c r="K153" s="12">
        <v>67.13</v>
      </c>
      <c r="L153" s="12">
        <v>85.899000000000001</v>
      </c>
      <c r="M153" s="12">
        <v>5.9219999999999997</v>
      </c>
      <c r="N153" s="12">
        <v>8.9049999999999994</v>
      </c>
      <c r="O153" s="12">
        <v>11.930999999999999</v>
      </c>
      <c r="P153" s="12">
        <v>5.9429999999999996</v>
      </c>
      <c r="Q153" s="12">
        <v>8.9689999999999994</v>
      </c>
      <c r="R153" s="12">
        <v>33.045000000000002</v>
      </c>
      <c r="S153" s="12">
        <v>18.832999999999998</v>
      </c>
      <c r="T153" s="12">
        <v>22.265000000000001</v>
      </c>
      <c r="U153" s="12">
        <v>12.515000000000001</v>
      </c>
      <c r="V153" s="12">
        <v>15.85</v>
      </c>
      <c r="W153" s="12">
        <v>19.282</v>
      </c>
      <c r="X153" s="12">
        <v>22.805</v>
      </c>
      <c r="Y153" s="12">
        <v>12.824</v>
      </c>
      <c r="Z153" s="12">
        <v>19.779</v>
      </c>
      <c r="AA153" s="12">
        <v>21.719000000000001</v>
      </c>
      <c r="AB153" s="12">
        <v>25.542999999999999</v>
      </c>
      <c r="AC153" s="12">
        <v>29.37</v>
      </c>
      <c r="AD153" s="12">
        <v>10.78</v>
      </c>
      <c r="AE153" s="12">
        <v>18.286999999999999</v>
      </c>
      <c r="AF153" s="12">
        <v>22.111000000000001</v>
      </c>
      <c r="AG153" s="12">
        <v>25.937999999999999</v>
      </c>
      <c r="AH153" s="12">
        <v>18.588000000000001</v>
      </c>
      <c r="AI153" s="12">
        <v>22.414999999999999</v>
      </c>
      <c r="AJ153" s="12">
        <v>26.222000000000001</v>
      </c>
      <c r="AK153" s="12">
        <v>11.331</v>
      </c>
      <c r="AL153" s="12">
        <v>22.643999999999998</v>
      </c>
      <c r="AM153" s="12">
        <v>37.734000000000002</v>
      </c>
      <c r="AN153" s="12">
        <v>132.73400000000001</v>
      </c>
      <c r="AO153" s="12">
        <v>172.67</v>
      </c>
      <c r="AP153" s="12">
        <v>191.21</v>
      </c>
      <c r="AQ153" s="12">
        <v>172.245</v>
      </c>
      <c r="AR153" s="12">
        <v>187.27799999999999</v>
      </c>
      <c r="AS153" s="12">
        <v>95</v>
      </c>
      <c r="AT153" s="12">
        <v>153.476</v>
      </c>
      <c r="AU153" s="12">
        <v>168.50899999999999</v>
      </c>
      <c r="AV153" s="12">
        <v>239.20599999999999</v>
      </c>
      <c r="AW153" s="12">
        <v>235.48400000000001</v>
      </c>
      <c r="AX153" s="12">
        <v>231.69900000000001</v>
      </c>
      <c r="AY153" s="12">
        <v>227.875</v>
      </c>
      <c r="AZ153" s="12">
        <v>220.24100000000001</v>
      </c>
      <c r="BA153" s="12">
        <v>216.45699999999999</v>
      </c>
      <c r="BB153" s="12">
        <v>201.47200000000001</v>
      </c>
      <c r="BC153" s="12">
        <v>106.47199999999999</v>
      </c>
      <c r="BD153" s="12">
        <v>66.536000000000001</v>
      </c>
      <c r="BE153" s="12">
        <v>47.996000000000002</v>
      </c>
      <c r="BF153" s="12">
        <v>32.963000000000001</v>
      </c>
      <c r="BG153" s="12">
        <v>21.074000000000002</v>
      </c>
      <c r="BH153" s="12">
        <v>12.808999999999999</v>
      </c>
      <c r="BI153" s="12">
        <v>6.7</v>
      </c>
      <c r="BJ153" s="12">
        <v>2.93</v>
      </c>
      <c r="BK153" s="12">
        <v>287.37099999999998</v>
      </c>
    </row>
    <row r="154" spans="1:63" s="25" customFormat="1" x14ac:dyDescent="0.2">
      <c r="A154" s="94" t="s">
        <v>120</v>
      </c>
      <c r="B154" s="11"/>
      <c r="C154" s="11">
        <v>192</v>
      </c>
      <c r="D154" s="10" t="s">
        <v>587</v>
      </c>
      <c r="E154" s="11">
        <v>915</v>
      </c>
      <c r="F154" s="11">
        <v>2020</v>
      </c>
      <c r="G154" s="12">
        <v>210.51599999999999</v>
      </c>
      <c r="H154" s="12">
        <v>571.28300000000002</v>
      </c>
      <c r="I154" s="12">
        <v>1803.279</v>
      </c>
      <c r="J154" s="12">
        <v>2181.8510000000001</v>
      </c>
      <c r="K154" s="12">
        <v>2446.1080000000002</v>
      </c>
      <c r="L154" s="12">
        <v>3147.3760000000002</v>
      </c>
      <c r="M154" s="12">
        <v>244.709</v>
      </c>
      <c r="N154" s="12">
        <v>370.45</v>
      </c>
      <c r="O154" s="12">
        <v>496.89299999999997</v>
      </c>
      <c r="P154" s="12">
        <v>249.67099999999999</v>
      </c>
      <c r="Q154" s="12">
        <v>376.11399999999998</v>
      </c>
      <c r="R154" s="12">
        <v>1231.9960000000001</v>
      </c>
      <c r="S154" s="12">
        <v>750.56399999999996</v>
      </c>
      <c r="T154" s="12">
        <v>870.74900000000002</v>
      </c>
      <c r="U154" s="12">
        <v>502.35199999999998</v>
      </c>
      <c r="V154" s="12">
        <v>624.82299999999998</v>
      </c>
      <c r="W154" s="12">
        <v>745.00800000000004</v>
      </c>
      <c r="X154" s="12">
        <v>864.08199999999999</v>
      </c>
      <c r="Y154" s="12">
        <v>498.38</v>
      </c>
      <c r="Z154" s="12">
        <v>737.63900000000001</v>
      </c>
      <c r="AA154" s="12">
        <v>731.69600000000003</v>
      </c>
      <c r="AB154" s="12">
        <v>860.00400000000002</v>
      </c>
      <c r="AC154" s="12">
        <v>990.81299999999999</v>
      </c>
      <c r="AD154" s="12">
        <v>361.24700000000001</v>
      </c>
      <c r="AE154" s="12">
        <v>611.51099999999997</v>
      </c>
      <c r="AF154" s="12">
        <v>739.81899999999996</v>
      </c>
      <c r="AG154" s="12">
        <v>870.62800000000004</v>
      </c>
      <c r="AH154" s="12">
        <v>620.745</v>
      </c>
      <c r="AI154" s="12">
        <v>751.55399999999997</v>
      </c>
      <c r="AJ154" s="12">
        <v>885.00199999999995</v>
      </c>
      <c r="AK154" s="12">
        <v>378.572</v>
      </c>
      <c r="AL154" s="12">
        <v>824.11900000000003</v>
      </c>
      <c r="AM154" s="12">
        <v>1344.097</v>
      </c>
      <c r="AN154" s="12">
        <v>5148.8630000000003</v>
      </c>
      <c r="AO154" s="12">
        <v>7116.1580000000004</v>
      </c>
      <c r="AP154" s="12">
        <v>7723.152</v>
      </c>
      <c r="AQ154" s="12">
        <v>7080.3230000000003</v>
      </c>
      <c r="AR154" s="12">
        <v>7647.3509999999997</v>
      </c>
      <c r="AS154" s="12">
        <v>3804.7660000000001</v>
      </c>
      <c r="AT154" s="12">
        <v>6379.0550000000003</v>
      </c>
      <c r="AU154" s="12">
        <v>6946.0829999999996</v>
      </c>
      <c r="AV154" s="12">
        <v>9523.3369999999995</v>
      </c>
      <c r="AW154" s="12">
        <v>9399.1630000000005</v>
      </c>
      <c r="AX154" s="12">
        <v>9273.0730000000003</v>
      </c>
      <c r="AY154" s="12">
        <v>9144.7649999999994</v>
      </c>
      <c r="AZ154" s="12">
        <v>8880.5079999999998</v>
      </c>
      <c r="BA154" s="12">
        <v>8744.1990000000005</v>
      </c>
      <c r="BB154" s="12">
        <v>8179.24</v>
      </c>
      <c r="BC154" s="12">
        <v>4374.4740000000002</v>
      </c>
      <c r="BD154" s="12">
        <v>2407.1790000000001</v>
      </c>
      <c r="BE154" s="12">
        <v>1800.1849999999999</v>
      </c>
      <c r="BF154" s="12">
        <v>1233.1569999999999</v>
      </c>
      <c r="BG154" s="12">
        <v>784.02800000000002</v>
      </c>
      <c r="BH154" s="12">
        <v>428.95</v>
      </c>
      <c r="BI154" s="12">
        <v>199.386</v>
      </c>
      <c r="BJ154" s="12">
        <v>77.760000000000005</v>
      </c>
      <c r="BK154" s="12">
        <v>11326.616</v>
      </c>
    </row>
    <row r="155" spans="1:63" s="25" customFormat="1" x14ac:dyDescent="0.2">
      <c r="A155" s="94" t="s">
        <v>632</v>
      </c>
      <c r="B155" s="11">
        <v>13</v>
      </c>
      <c r="C155" s="11">
        <v>531</v>
      </c>
      <c r="D155" s="10" t="s">
        <v>587</v>
      </c>
      <c r="E155" s="11">
        <v>915</v>
      </c>
      <c r="F155" s="11">
        <v>2020</v>
      </c>
      <c r="G155" s="12">
        <v>3.2970000000000002</v>
      </c>
      <c r="H155" s="12">
        <v>8.9960000000000004</v>
      </c>
      <c r="I155" s="12">
        <v>29.827999999999999</v>
      </c>
      <c r="J155" s="12">
        <v>36.582999999999998</v>
      </c>
      <c r="K155" s="12">
        <v>40.905000000000001</v>
      </c>
      <c r="L155" s="12">
        <v>50.405999999999999</v>
      </c>
      <c r="M155" s="12">
        <v>3.8780000000000001</v>
      </c>
      <c r="N155" s="12">
        <v>5.899</v>
      </c>
      <c r="O155" s="12">
        <v>7.9530000000000003</v>
      </c>
      <c r="P155" s="12">
        <v>3.9929999999999999</v>
      </c>
      <c r="Q155" s="12">
        <v>6.0469999999999997</v>
      </c>
      <c r="R155" s="12">
        <v>20.832000000000001</v>
      </c>
      <c r="S155" s="12">
        <v>12.425000000000001</v>
      </c>
      <c r="T155" s="12">
        <v>14.494</v>
      </c>
      <c r="U155" s="12">
        <v>8.3140000000000001</v>
      </c>
      <c r="V155" s="12">
        <v>10.404</v>
      </c>
      <c r="W155" s="12">
        <v>12.473000000000001</v>
      </c>
      <c r="X155" s="12">
        <v>14.542</v>
      </c>
      <c r="Y155" s="12">
        <v>8.35</v>
      </c>
      <c r="Z155" s="12">
        <v>12.488</v>
      </c>
      <c r="AA155" s="12">
        <v>12.885999999999999</v>
      </c>
      <c r="AB155" s="12">
        <v>15.162000000000001</v>
      </c>
      <c r="AC155" s="12">
        <v>17.376000000000001</v>
      </c>
      <c r="AD155" s="12">
        <v>6.3380000000000001</v>
      </c>
      <c r="AE155" s="12">
        <v>10.817</v>
      </c>
      <c r="AF155" s="12">
        <v>13.093</v>
      </c>
      <c r="AG155" s="12">
        <v>15.307</v>
      </c>
      <c r="AH155" s="12">
        <v>11.023999999999999</v>
      </c>
      <c r="AI155" s="12">
        <v>13.238</v>
      </c>
      <c r="AJ155" s="12">
        <v>15.346</v>
      </c>
      <c r="AK155" s="12">
        <v>6.7549999999999999</v>
      </c>
      <c r="AL155" s="12">
        <v>11.912000000000001</v>
      </c>
      <c r="AM155" s="12">
        <v>20.577999999999999</v>
      </c>
      <c r="AN155" s="12">
        <v>69.619</v>
      </c>
      <c r="AO155" s="12">
        <v>94.045000000000002</v>
      </c>
      <c r="AP155" s="12">
        <v>105.279</v>
      </c>
      <c r="AQ155" s="12">
        <v>94.201999999999998</v>
      </c>
      <c r="AR155" s="12">
        <v>103.673</v>
      </c>
      <c r="AS155" s="12">
        <v>49.040999999999997</v>
      </c>
      <c r="AT155" s="12">
        <v>84.700999999999993</v>
      </c>
      <c r="AU155" s="12">
        <v>94.171999999999997</v>
      </c>
      <c r="AV155" s="12">
        <v>134.27199999999999</v>
      </c>
      <c r="AW155" s="12">
        <v>132.06</v>
      </c>
      <c r="AX155" s="12">
        <v>129.79300000000001</v>
      </c>
      <c r="AY155" s="12">
        <v>127.517</v>
      </c>
      <c r="AZ155" s="12">
        <v>123.19499999999999</v>
      </c>
      <c r="BA155" s="12">
        <v>121.187</v>
      </c>
      <c r="BB155" s="12">
        <v>113.694</v>
      </c>
      <c r="BC155" s="12">
        <v>64.653000000000006</v>
      </c>
      <c r="BD155" s="12">
        <v>40.226999999999997</v>
      </c>
      <c r="BE155" s="12">
        <v>28.992999999999999</v>
      </c>
      <c r="BF155" s="12">
        <v>19.521999999999998</v>
      </c>
      <c r="BG155" s="12">
        <v>11.734999999999999</v>
      </c>
      <c r="BH155" s="12">
        <v>6.5170000000000003</v>
      </c>
      <c r="BI155" s="12">
        <v>3.0009999999999999</v>
      </c>
      <c r="BJ155" s="12">
        <v>1.0900000000000001</v>
      </c>
      <c r="BK155" s="12">
        <v>164.1</v>
      </c>
    </row>
    <row r="156" spans="1:63" s="25" customFormat="1" x14ac:dyDescent="0.2">
      <c r="A156" s="94" t="s">
        <v>126</v>
      </c>
      <c r="B156" s="11"/>
      <c r="C156" s="11">
        <v>214</v>
      </c>
      <c r="D156" s="10" t="s">
        <v>587</v>
      </c>
      <c r="E156" s="11">
        <v>915</v>
      </c>
      <c r="F156" s="11">
        <v>2020</v>
      </c>
      <c r="G156" s="12">
        <v>400.49299999999999</v>
      </c>
      <c r="H156" s="12">
        <v>1002.829</v>
      </c>
      <c r="I156" s="12">
        <v>2976.5929999999998</v>
      </c>
      <c r="J156" s="12">
        <v>3553.9490000000001</v>
      </c>
      <c r="K156" s="12">
        <v>3935.223</v>
      </c>
      <c r="L156" s="12">
        <v>4874.7860000000001</v>
      </c>
      <c r="M156" s="12">
        <v>401.55700000000002</v>
      </c>
      <c r="N156" s="12">
        <v>601.97699999999998</v>
      </c>
      <c r="O156" s="12">
        <v>801.95299999999997</v>
      </c>
      <c r="P156" s="12">
        <v>401.13499999999999</v>
      </c>
      <c r="Q156" s="12">
        <v>601.11099999999999</v>
      </c>
      <c r="R156" s="12">
        <v>1973.7639999999999</v>
      </c>
      <c r="S156" s="12">
        <v>1193.6610000000001</v>
      </c>
      <c r="T156" s="12">
        <v>1389.88</v>
      </c>
      <c r="U156" s="12">
        <v>796.09900000000005</v>
      </c>
      <c r="V156" s="12">
        <v>993.24099999999999</v>
      </c>
      <c r="W156" s="12">
        <v>1189.46</v>
      </c>
      <c r="X156" s="12">
        <v>1384.809</v>
      </c>
      <c r="Y156" s="12">
        <v>793.26499999999999</v>
      </c>
      <c r="Z156" s="12">
        <v>1184.8330000000001</v>
      </c>
      <c r="AA156" s="12">
        <v>1165.7560000000001</v>
      </c>
      <c r="AB156" s="12">
        <v>1357.4590000000001</v>
      </c>
      <c r="AC156" s="12">
        <v>1548.4490000000001</v>
      </c>
      <c r="AD156" s="12">
        <v>583.88400000000001</v>
      </c>
      <c r="AE156" s="12">
        <v>969.53700000000003</v>
      </c>
      <c r="AF156" s="12">
        <v>1161.24</v>
      </c>
      <c r="AG156" s="12">
        <v>1352.23</v>
      </c>
      <c r="AH156" s="12">
        <v>965.89099999999996</v>
      </c>
      <c r="AI156" s="12">
        <v>1156.8810000000001</v>
      </c>
      <c r="AJ156" s="12">
        <v>1347.165</v>
      </c>
      <c r="AK156" s="12">
        <v>577.35599999999999</v>
      </c>
      <c r="AL156" s="12">
        <v>1133.9659999999999</v>
      </c>
      <c r="AM156" s="12">
        <v>1898.193</v>
      </c>
      <c r="AN156" s="12">
        <v>5651.8180000000002</v>
      </c>
      <c r="AO156" s="12">
        <v>6666.1530000000002</v>
      </c>
      <c r="AP156" s="12">
        <v>7054.7169999999996</v>
      </c>
      <c r="AQ156" s="12">
        <v>6096.0870000000004</v>
      </c>
      <c r="AR156" s="12">
        <v>6389.6620000000003</v>
      </c>
      <c r="AS156" s="12">
        <v>3753.625</v>
      </c>
      <c r="AT156" s="12">
        <v>5156.5240000000003</v>
      </c>
      <c r="AU156" s="12">
        <v>5450.0990000000002</v>
      </c>
      <c r="AV156" s="12">
        <v>7871.3109999999997</v>
      </c>
      <c r="AW156" s="12">
        <v>7678.1040000000003</v>
      </c>
      <c r="AX156" s="12">
        <v>7485.6580000000004</v>
      </c>
      <c r="AY156" s="12">
        <v>7293.9549999999999</v>
      </c>
      <c r="AZ156" s="12">
        <v>6912.6809999999996</v>
      </c>
      <c r="BA156" s="12">
        <v>6723.2209999999995</v>
      </c>
      <c r="BB156" s="12">
        <v>5973.1180000000004</v>
      </c>
      <c r="BC156" s="12">
        <v>2219.4929999999999</v>
      </c>
      <c r="BD156" s="12">
        <v>1205.1579999999999</v>
      </c>
      <c r="BE156" s="12">
        <v>816.59400000000005</v>
      </c>
      <c r="BF156" s="12">
        <v>523.01900000000001</v>
      </c>
      <c r="BG156" s="12">
        <v>318.86900000000003</v>
      </c>
      <c r="BH156" s="12">
        <v>181.51900000000001</v>
      </c>
      <c r="BI156" s="12">
        <v>86.673000000000002</v>
      </c>
      <c r="BJ156" s="12">
        <v>33.765999999999998</v>
      </c>
      <c r="BK156" s="12">
        <v>10847.904</v>
      </c>
    </row>
    <row r="157" spans="1:63" s="25" customFormat="1" x14ac:dyDescent="0.2">
      <c r="A157" s="94" t="s">
        <v>149</v>
      </c>
      <c r="B157" s="11"/>
      <c r="C157" s="11">
        <v>308</v>
      </c>
      <c r="D157" s="10" t="s">
        <v>587</v>
      </c>
      <c r="E157" s="11">
        <v>915</v>
      </c>
      <c r="F157" s="11">
        <v>2020</v>
      </c>
      <c r="G157" s="12">
        <v>3.5529999999999999</v>
      </c>
      <c r="H157" s="12">
        <v>9.0120000000000005</v>
      </c>
      <c r="I157" s="12">
        <v>26.754000000000001</v>
      </c>
      <c r="J157" s="12">
        <v>31.234999999999999</v>
      </c>
      <c r="K157" s="12">
        <v>34.268000000000001</v>
      </c>
      <c r="L157" s="12">
        <v>42.966999999999999</v>
      </c>
      <c r="M157" s="12">
        <v>3.6509999999999998</v>
      </c>
      <c r="N157" s="12">
        <v>5.4859999999999998</v>
      </c>
      <c r="O157" s="12">
        <v>7.32</v>
      </c>
      <c r="P157" s="12">
        <v>3.665</v>
      </c>
      <c r="Q157" s="12">
        <v>5.4989999999999997</v>
      </c>
      <c r="R157" s="12">
        <v>17.742000000000001</v>
      </c>
      <c r="S157" s="12">
        <v>10.907999999999999</v>
      </c>
      <c r="T157" s="12">
        <v>12.686</v>
      </c>
      <c r="U157" s="12">
        <v>7.2839999999999998</v>
      </c>
      <c r="V157" s="12">
        <v>9.0730000000000004</v>
      </c>
      <c r="W157" s="12">
        <v>10.851000000000001</v>
      </c>
      <c r="X157" s="12">
        <v>12.599</v>
      </c>
      <c r="Y157" s="12">
        <v>7.2389999999999999</v>
      </c>
      <c r="Z157" s="12">
        <v>10.765000000000001</v>
      </c>
      <c r="AA157" s="12">
        <v>9.8650000000000002</v>
      </c>
      <c r="AB157" s="12">
        <v>11.315</v>
      </c>
      <c r="AC157" s="12">
        <v>12.795</v>
      </c>
      <c r="AD157" s="12">
        <v>5.056</v>
      </c>
      <c r="AE157" s="12">
        <v>8.0869999999999997</v>
      </c>
      <c r="AF157" s="12">
        <v>9.5370000000000008</v>
      </c>
      <c r="AG157" s="12">
        <v>11.016999999999999</v>
      </c>
      <c r="AH157" s="12">
        <v>7.7889999999999997</v>
      </c>
      <c r="AI157" s="12">
        <v>9.2690000000000001</v>
      </c>
      <c r="AJ157" s="12">
        <v>10.821999999999999</v>
      </c>
      <c r="AK157" s="12">
        <v>4.4809999999999999</v>
      </c>
      <c r="AL157" s="12">
        <v>9.8970000000000002</v>
      </c>
      <c r="AM157" s="12">
        <v>16.213000000000001</v>
      </c>
      <c r="AN157" s="12">
        <v>56.884</v>
      </c>
      <c r="AO157" s="12">
        <v>69.028999999999996</v>
      </c>
      <c r="AP157" s="12">
        <v>74.747</v>
      </c>
      <c r="AQ157" s="12">
        <v>67.233000000000004</v>
      </c>
      <c r="AR157" s="12">
        <v>71.090999999999994</v>
      </c>
      <c r="AS157" s="12">
        <v>40.670999999999999</v>
      </c>
      <c r="AT157" s="12">
        <v>58.533999999999999</v>
      </c>
      <c r="AU157" s="12">
        <v>62.392000000000003</v>
      </c>
      <c r="AV157" s="12">
        <v>85.765000000000001</v>
      </c>
      <c r="AW157" s="12">
        <v>84.213999999999999</v>
      </c>
      <c r="AX157" s="12">
        <v>82.733999999999995</v>
      </c>
      <c r="AY157" s="12">
        <v>81.284000000000006</v>
      </c>
      <c r="AZ157" s="12">
        <v>78.251000000000005</v>
      </c>
      <c r="BA157" s="12">
        <v>76.631</v>
      </c>
      <c r="BB157" s="12">
        <v>69.552000000000007</v>
      </c>
      <c r="BC157" s="12">
        <v>28.881</v>
      </c>
      <c r="BD157" s="12">
        <v>16.736000000000001</v>
      </c>
      <c r="BE157" s="12">
        <v>11.018000000000001</v>
      </c>
      <c r="BF157" s="12">
        <v>7.16</v>
      </c>
      <c r="BG157" s="12">
        <v>4.367</v>
      </c>
      <c r="BH157" s="12">
        <v>2.3719999999999999</v>
      </c>
      <c r="BI157" s="12">
        <v>0.98599999999999999</v>
      </c>
      <c r="BJ157" s="12">
        <v>0.28399999999999997</v>
      </c>
      <c r="BK157" s="12">
        <v>112.51900000000001</v>
      </c>
    </row>
    <row r="158" spans="1:63" s="25" customFormat="1" x14ac:dyDescent="0.2">
      <c r="A158" s="94" t="s">
        <v>633</v>
      </c>
      <c r="B158" s="11">
        <v>2</v>
      </c>
      <c r="C158" s="11">
        <v>312</v>
      </c>
      <c r="D158" s="10" t="s">
        <v>587</v>
      </c>
      <c r="E158" s="11">
        <v>915</v>
      </c>
      <c r="F158" s="11">
        <v>2020</v>
      </c>
      <c r="G158" s="12">
        <v>10.269</v>
      </c>
      <c r="H158" s="12">
        <v>22.896999999999998</v>
      </c>
      <c r="I158" s="12">
        <v>73.707999999999998</v>
      </c>
      <c r="J158" s="12">
        <v>91.581000000000003</v>
      </c>
      <c r="K158" s="12">
        <v>103.50700000000001</v>
      </c>
      <c r="L158" s="12">
        <v>131.667</v>
      </c>
      <c r="M158" s="12">
        <v>8.2119999999999997</v>
      </c>
      <c r="N158" s="12">
        <v>12.272</v>
      </c>
      <c r="O158" s="12">
        <v>16.442</v>
      </c>
      <c r="P158" s="12">
        <v>8.11</v>
      </c>
      <c r="Q158" s="12">
        <v>12.28</v>
      </c>
      <c r="R158" s="12">
        <v>50.811</v>
      </c>
      <c r="S158" s="12">
        <v>27.326000000000001</v>
      </c>
      <c r="T158" s="12">
        <v>32.935000000000002</v>
      </c>
      <c r="U158" s="12">
        <v>18.036999999999999</v>
      </c>
      <c r="V158" s="12">
        <v>23.265999999999998</v>
      </c>
      <c r="W158" s="12">
        <v>28.875</v>
      </c>
      <c r="X158" s="12">
        <v>34.762999999999998</v>
      </c>
      <c r="Y158" s="12">
        <v>19.096</v>
      </c>
      <c r="Z158" s="12">
        <v>30.593</v>
      </c>
      <c r="AA158" s="12">
        <v>35.427</v>
      </c>
      <c r="AB158" s="12">
        <v>41.357999999999997</v>
      </c>
      <c r="AC158" s="12">
        <v>47.308</v>
      </c>
      <c r="AD158" s="12">
        <v>17.876000000000001</v>
      </c>
      <c r="AE158" s="12">
        <v>29.818000000000001</v>
      </c>
      <c r="AF158" s="12">
        <v>35.749000000000002</v>
      </c>
      <c r="AG158" s="12">
        <v>41.698999999999998</v>
      </c>
      <c r="AH158" s="12">
        <v>29.861000000000001</v>
      </c>
      <c r="AI158" s="12">
        <v>35.811</v>
      </c>
      <c r="AJ158" s="12">
        <v>41.786999999999999</v>
      </c>
      <c r="AK158" s="12">
        <v>17.873000000000001</v>
      </c>
      <c r="AL158" s="12">
        <v>35.140999999999998</v>
      </c>
      <c r="AM158" s="12">
        <v>57.959000000000003</v>
      </c>
      <c r="AN158" s="12">
        <v>159.744</v>
      </c>
      <c r="AO158" s="12">
        <v>221.946</v>
      </c>
      <c r="AP158" s="12">
        <v>248.98500000000001</v>
      </c>
      <c r="AQ158" s="12">
        <v>219.18600000000001</v>
      </c>
      <c r="AR158" s="12">
        <v>242.71600000000001</v>
      </c>
      <c r="AS158" s="12">
        <v>101.785</v>
      </c>
      <c r="AT158" s="12">
        <v>191.02600000000001</v>
      </c>
      <c r="AU158" s="12">
        <v>214.55600000000001</v>
      </c>
      <c r="AV158" s="12">
        <v>326.41899999999998</v>
      </c>
      <c r="AW158" s="12">
        <v>320.43099999999998</v>
      </c>
      <c r="AX158" s="12">
        <v>314.47699999999998</v>
      </c>
      <c r="AY158" s="12">
        <v>308.54599999999999</v>
      </c>
      <c r="AZ158" s="12">
        <v>296.62</v>
      </c>
      <c r="BA158" s="12">
        <v>290.64800000000002</v>
      </c>
      <c r="BB158" s="12">
        <v>268.45999999999998</v>
      </c>
      <c r="BC158" s="12">
        <v>166.67500000000001</v>
      </c>
      <c r="BD158" s="12">
        <v>104.473</v>
      </c>
      <c r="BE158" s="12">
        <v>77.433999999999997</v>
      </c>
      <c r="BF158" s="12">
        <v>53.904000000000003</v>
      </c>
      <c r="BG158" s="12">
        <v>34.524000000000001</v>
      </c>
      <c r="BH158" s="12">
        <v>20.962</v>
      </c>
      <c r="BI158" s="12">
        <v>11.234</v>
      </c>
      <c r="BJ158" s="12">
        <v>4.835</v>
      </c>
      <c r="BK158" s="12">
        <v>400.12700000000001</v>
      </c>
    </row>
    <row r="159" spans="1:63" s="25" customFormat="1" x14ac:dyDescent="0.2">
      <c r="A159" s="94" t="s">
        <v>23</v>
      </c>
      <c r="B159" s="11"/>
      <c r="C159" s="11">
        <v>332</v>
      </c>
      <c r="D159" s="10" t="s">
        <v>587</v>
      </c>
      <c r="E159" s="11">
        <v>915</v>
      </c>
      <c r="F159" s="11">
        <v>2020</v>
      </c>
      <c r="G159" s="12">
        <v>507.97300000000001</v>
      </c>
      <c r="H159" s="12">
        <v>1262.943</v>
      </c>
      <c r="I159" s="12">
        <v>3702.848</v>
      </c>
      <c r="J159" s="12">
        <v>4398.04</v>
      </c>
      <c r="K159" s="12">
        <v>4847.308</v>
      </c>
      <c r="L159" s="12">
        <v>5912.5060000000003</v>
      </c>
      <c r="M159" s="12">
        <v>502.38499999999999</v>
      </c>
      <c r="N159" s="12">
        <v>752.14099999999996</v>
      </c>
      <c r="O159" s="12">
        <v>1000.879</v>
      </c>
      <c r="P159" s="12">
        <v>500.48</v>
      </c>
      <c r="Q159" s="12">
        <v>749.21799999999996</v>
      </c>
      <c r="R159" s="12">
        <v>2439.9050000000002</v>
      </c>
      <c r="S159" s="12">
        <v>1481.6669999999999</v>
      </c>
      <c r="T159" s="12">
        <v>1724.019</v>
      </c>
      <c r="U159" s="12">
        <v>988.08</v>
      </c>
      <c r="V159" s="12">
        <v>1231.9110000000001</v>
      </c>
      <c r="W159" s="12">
        <v>1474.2629999999999</v>
      </c>
      <c r="X159" s="12">
        <v>1714.924</v>
      </c>
      <c r="Y159" s="12">
        <v>983.173</v>
      </c>
      <c r="Z159" s="12">
        <v>1466.1859999999999</v>
      </c>
      <c r="AA159" s="12">
        <v>1424.27</v>
      </c>
      <c r="AB159" s="12">
        <v>1653.43</v>
      </c>
      <c r="AC159" s="12">
        <v>1879.646</v>
      </c>
      <c r="AD159" s="12">
        <v>715.88599999999997</v>
      </c>
      <c r="AE159" s="12">
        <v>1181.9179999999999</v>
      </c>
      <c r="AF159" s="12">
        <v>1411.078</v>
      </c>
      <c r="AG159" s="12">
        <v>1637.2940000000001</v>
      </c>
      <c r="AH159" s="12">
        <v>1170.4169999999999</v>
      </c>
      <c r="AI159" s="12">
        <v>1396.633</v>
      </c>
      <c r="AJ159" s="12">
        <v>1619.6849999999999</v>
      </c>
      <c r="AK159" s="12">
        <v>695.19200000000001</v>
      </c>
      <c r="AL159" s="12">
        <v>1308.357</v>
      </c>
      <c r="AM159" s="12">
        <v>2209.6579999999999</v>
      </c>
      <c r="AN159" s="12">
        <v>6027.06</v>
      </c>
      <c r="AO159" s="12">
        <v>6816.6840000000002</v>
      </c>
      <c r="AP159" s="12">
        <v>7109.6379999999999</v>
      </c>
      <c r="AQ159" s="12">
        <v>5965.1779999999999</v>
      </c>
      <c r="AR159" s="12">
        <v>6196.1559999999999</v>
      </c>
      <c r="AS159" s="12">
        <v>3817.402</v>
      </c>
      <c r="AT159" s="12">
        <v>4899.9799999999996</v>
      </c>
      <c r="AU159" s="12">
        <v>5130.9579999999996</v>
      </c>
      <c r="AV159" s="12">
        <v>7699.6850000000004</v>
      </c>
      <c r="AW159" s="12">
        <v>7465.4650000000001</v>
      </c>
      <c r="AX159" s="12">
        <v>7233.6530000000002</v>
      </c>
      <c r="AY159" s="12">
        <v>7004.4930000000004</v>
      </c>
      <c r="AZ159" s="12">
        <v>6555.2250000000004</v>
      </c>
      <c r="BA159" s="12">
        <v>6335.4080000000004</v>
      </c>
      <c r="BB159" s="12">
        <v>5490.027</v>
      </c>
      <c r="BC159" s="12">
        <v>1672.625</v>
      </c>
      <c r="BD159" s="12">
        <v>883.00099999999998</v>
      </c>
      <c r="BE159" s="12">
        <v>590.04700000000003</v>
      </c>
      <c r="BF159" s="12">
        <v>359.06900000000002</v>
      </c>
      <c r="BG159" s="12">
        <v>208.25700000000001</v>
      </c>
      <c r="BH159" s="12">
        <v>98.853999999999999</v>
      </c>
      <c r="BI159" s="12">
        <v>37.164000000000001</v>
      </c>
      <c r="BJ159" s="12">
        <v>10.662000000000001</v>
      </c>
      <c r="BK159" s="12">
        <v>11402.532999999999</v>
      </c>
    </row>
    <row r="160" spans="1:63" s="25" customFormat="1" x14ac:dyDescent="0.2">
      <c r="A160" s="94" t="s">
        <v>169</v>
      </c>
      <c r="B160" s="11"/>
      <c r="C160" s="11">
        <v>388</v>
      </c>
      <c r="D160" s="10" t="s">
        <v>587</v>
      </c>
      <c r="E160" s="11">
        <v>915</v>
      </c>
      <c r="F160" s="11">
        <v>2020</v>
      </c>
      <c r="G160" s="12">
        <v>90.043000000000006</v>
      </c>
      <c r="H160" s="12">
        <v>230.82300000000001</v>
      </c>
      <c r="I160" s="12">
        <v>691.67100000000005</v>
      </c>
      <c r="J160" s="12">
        <v>832.78800000000001</v>
      </c>
      <c r="K160" s="12">
        <v>931.38900000000001</v>
      </c>
      <c r="L160" s="12">
        <v>1192.559</v>
      </c>
      <c r="M160" s="12">
        <v>94.292000000000002</v>
      </c>
      <c r="N160" s="12">
        <v>141.595</v>
      </c>
      <c r="O160" s="12">
        <v>188.749</v>
      </c>
      <c r="P160" s="12">
        <v>94.576999999999998</v>
      </c>
      <c r="Q160" s="12">
        <v>141.73099999999999</v>
      </c>
      <c r="R160" s="12">
        <v>460.84800000000001</v>
      </c>
      <c r="S160" s="12">
        <v>279.64</v>
      </c>
      <c r="T160" s="12">
        <v>324.79700000000003</v>
      </c>
      <c r="U160" s="12">
        <v>186.66300000000001</v>
      </c>
      <c r="V160" s="12">
        <v>232.33699999999999</v>
      </c>
      <c r="W160" s="12">
        <v>277.49400000000003</v>
      </c>
      <c r="X160" s="12">
        <v>322.44600000000003</v>
      </c>
      <c r="Y160" s="12">
        <v>185.18299999999999</v>
      </c>
      <c r="Z160" s="12">
        <v>275.29199999999997</v>
      </c>
      <c r="AA160" s="12">
        <v>274.61399999999998</v>
      </c>
      <c r="AB160" s="12">
        <v>322.32499999999999</v>
      </c>
      <c r="AC160" s="12">
        <v>371.05099999999999</v>
      </c>
      <c r="AD160" s="12">
        <v>136.05099999999999</v>
      </c>
      <c r="AE160" s="12">
        <v>229.45699999999999</v>
      </c>
      <c r="AF160" s="12">
        <v>277.16800000000001</v>
      </c>
      <c r="AG160" s="12">
        <v>325.89400000000001</v>
      </c>
      <c r="AH160" s="12">
        <v>232.21600000000001</v>
      </c>
      <c r="AI160" s="12">
        <v>280.94200000000001</v>
      </c>
      <c r="AJ160" s="12">
        <v>330.81700000000001</v>
      </c>
      <c r="AK160" s="12">
        <v>141.11699999999999</v>
      </c>
      <c r="AL160" s="12">
        <v>307.29000000000002</v>
      </c>
      <c r="AM160" s="12">
        <v>500.88799999999998</v>
      </c>
      <c r="AN160" s="12">
        <v>1556.027</v>
      </c>
      <c r="AO160" s="12">
        <v>1876.56</v>
      </c>
      <c r="AP160" s="12">
        <v>2000.6849999999999</v>
      </c>
      <c r="AQ160" s="12">
        <v>1760.9670000000001</v>
      </c>
      <c r="AR160" s="12">
        <v>1851.383</v>
      </c>
      <c r="AS160" s="12">
        <v>1055.1389999999999</v>
      </c>
      <c r="AT160" s="12">
        <v>1499.797</v>
      </c>
      <c r="AU160" s="12">
        <v>1590.213</v>
      </c>
      <c r="AV160" s="12">
        <v>2269.4899999999998</v>
      </c>
      <c r="AW160" s="12">
        <v>2223.0529999999999</v>
      </c>
      <c r="AX160" s="12">
        <v>2176.0839999999998</v>
      </c>
      <c r="AY160" s="12">
        <v>2128.373</v>
      </c>
      <c r="AZ160" s="12">
        <v>2029.7719999999999</v>
      </c>
      <c r="BA160" s="12">
        <v>1978.8</v>
      </c>
      <c r="BB160" s="12">
        <v>1768.6020000000001</v>
      </c>
      <c r="BC160" s="12">
        <v>713.46299999999997</v>
      </c>
      <c r="BD160" s="12">
        <v>392.93</v>
      </c>
      <c r="BE160" s="12">
        <v>268.80500000000001</v>
      </c>
      <c r="BF160" s="12">
        <v>178.38900000000001</v>
      </c>
      <c r="BG160" s="12">
        <v>107.67</v>
      </c>
      <c r="BH160" s="12">
        <v>58.868000000000002</v>
      </c>
      <c r="BI160" s="12">
        <v>26.776</v>
      </c>
      <c r="BJ160" s="12">
        <v>9.0310000000000006</v>
      </c>
      <c r="BK160" s="12">
        <v>2961.1610000000001</v>
      </c>
    </row>
    <row r="161" spans="1:63" s="25" customFormat="1" x14ac:dyDescent="0.2">
      <c r="A161" s="94" t="s">
        <v>634</v>
      </c>
      <c r="B161" s="11">
        <v>2</v>
      </c>
      <c r="C161" s="11">
        <v>474</v>
      </c>
      <c r="D161" s="10" t="s">
        <v>587</v>
      </c>
      <c r="E161" s="11">
        <v>915</v>
      </c>
      <c r="F161" s="11">
        <v>2020</v>
      </c>
      <c r="G161" s="12">
        <v>8.2129999999999992</v>
      </c>
      <c r="H161" s="12">
        <v>18.353000000000002</v>
      </c>
      <c r="I161" s="12">
        <v>58.752000000000002</v>
      </c>
      <c r="J161" s="12">
        <v>73.186000000000007</v>
      </c>
      <c r="K161" s="12">
        <v>83.075000000000003</v>
      </c>
      <c r="L161" s="12">
        <v>107.47</v>
      </c>
      <c r="M161" s="12">
        <v>6.5940000000000003</v>
      </c>
      <c r="N161" s="12">
        <v>9.8450000000000006</v>
      </c>
      <c r="O161" s="12">
        <v>13.175000000000001</v>
      </c>
      <c r="P161" s="12">
        <v>6.5010000000000003</v>
      </c>
      <c r="Q161" s="12">
        <v>9.8309999999999995</v>
      </c>
      <c r="R161" s="12">
        <v>40.399000000000001</v>
      </c>
      <c r="S161" s="12">
        <v>21.742000000000001</v>
      </c>
      <c r="T161" s="12">
        <v>26.18</v>
      </c>
      <c r="U161" s="12">
        <v>14.349</v>
      </c>
      <c r="V161" s="12">
        <v>18.491</v>
      </c>
      <c r="W161" s="12">
        <v>22.928999999999998</v>
      </c>
      <c r="X161" s="12">
        <v>27.594000000000001</v>
      </c>
      <c r="Y161" s="12">
        <v>15.161</v>
      </c>
      <c r="Z161" s="12">
        <v>24.263999999999999</v>
      </c>
      <c r="AA161" s="12">
        <v>28.268000000000001</v>
      </c>
      <c r="AB161" s="12">
        <v>33.091000000000001</v>
      </c>
      <c r="AC161" s="12">
        <v>37.988999999999997</v>
      </c>
      <c r="AD161" s="12">
        <v>14.218999999999999</v>
      </c>
      <c r="AE161" s="12">
        <v>23.83</v>
      </c>
      <c r="AF161" s="12">
        <v>28.652999999999999</v>
      </c>
      <c r="AG161" s="12">
        <v>33.551000000000002</v>
      </c>
      <c r="AH161" s="12">
        <v>23.988</v>
      </c>
      <c r="AI161" s="12">
        <v>28.885999999999999</v>
      </c>
      <c r="AJ161" s="12">
        <v>33.877000000000002</v>
      </c>
      <c r="AK161" s="12">
        <v>14.433999999999999</v>
      </c>
      <c r="AL161" s="12">
        <v>29.939</v>
      </c>
      <c r="AM161" s="12">
        <v>48.718000000000004</v>
      </c>
      <c r="AN161" s="12">
        <v>143.98400000000001</v>
      </c>
      <c r="AO161" s="12">
        <v>206.779</v>
      </c>
      <c r="AP161" s="12">
        <v>235.09</v>
      </c>
      <c r="AQ161" s="12">
        <v>210.767</v>
      </c>
      <c r="AR161" s="12">
        <v>234.923</v>
      </c>
      <c r="AS161" s="12">
        <v>95.266000000000005</v>
      </c>
      <c r="AT161" s="12">
        <v>186.37200000000001</v>
      </c>
      <c r="AU161" s="12">
        <v>210.52799999999999</v>
      </c>
      <c r="AV161" s="12">
        <v>316.51299999999998</v>
      </c>
      <c r="AW161" s="12">
        <v>311.70499999999998</v>
      </c>
      <c r="AX161" s="12">
        <v>306.90199999999999</v>
      </c>
      <c r="AY161" s="12">
        <v>302.07900000000001</v>
      </c>
      <c r="AZ161" s="12">
        <v>292.19</v>
      </c>
      <c r="BA161" s="12">
        <v>287.13099999999997</v>
      </c>
      <c r="BB161" s="12">
        <v>267.79500000000002</v>
      </c>
      <c r="BC161" s="12">
        <v>172.529</v>
      </c>
      <c r="BD161" s="12">
        <v>109.73399999999999</v>
      </c>
      <c r="BE161" s="12">
        <v>81.423000000000002</v>
      </c>
      <c r="BF161" s="12">
        <v>57.267000000000003</v>
      </c>
      <c r="BG161" s="12">
        <v>37.698999999999998</v>
      </c>
      <c r="BH161" s="12">
        <v>23.594999999999999</v>
      </c>
      <c r="BI161" s="12">
        <v>12.35</v>
      </c>
      <c r="BJ161" s="12">
        <v>4.7119999999999997</v>
      </c>
      <c r="BK161" s="12">
        <v>375.26499999999999</v>
      </c>
    </row>
    <row r="162" spans="1:63" s="25" customFormat="1" x14ac:dyDescent="0.2">
      <c r="A162" s="94" t="s">
        <v>635</v>
      </c>
      <c r="B162" s="11">
        <v>14</v>
      </c>
      <c r="C162" s="11">
        <v>630</v>
      </c>
      <c r="D162" s="10" t="s">
        <v>587</v>
      </c>
      <c r="E162" s="11">
        <v>915</v>
      </c>
      <c r="F162" s="11">
        <v>2020</v>
      </c>
      <c r="G162" s="12">
        <v>26.603999999999999</v>
      </c>
      <c r="H162" s="12">
        <v>84.290999999999997</v>
      </c>
      <c r="I162" s="12">
        <v>450.64699999999999</v>
      </c>
      <c r="J162" s="12">
        <v>566.67399999999998</v>
      </c>
      <c r="K162" s="12">
        <v>634.99</v>
      </c>
      <c r="L162" s="12">
        <v>778.47299999999996</v>
      </c>
      <c r="M162" s="12">
        <v>41.192</v>
      </c>
      <c r="N162" s="12">
        <v>66.313000000000002</v>
      </c>
      <c r="O162" s="12">
        <v>94.566000000000003</v>
      </c>
      <c r="P162" s="12">
        <v>47.170999999999999</v>
      </c>
      <c r="Q162" s="12">
        <v>75.424000000000007</v>
      </c>
      <c r="R162" s="12">
        <v>366.35599999999999</v>
      </c>
      <c r="S162" s="12">
        <v>195.624</v>
      </c>
      <c r="T162" s="12">
        <v>237.761</v>
      </c>
      <c r="U162" s="12">
        <v>130.91200000000001</v>
      </c>
      <c r="V162" s="12">
        <v>170.50299999999999</v>
      </c>
      <c r="W162" s="12">
        <v>212.64</v>
      </c>
      <c r="X162" s="12">
        <v>256.16699999999997</v>
      </c>
      <c r="Y162" s="12">
        <v>142.25</v>
      </c>
      <c r="Z162" s="12">
        <v>227.91399999999999</v>
      </c>
      <c r="AA162" s="12">
        <v>249.822</v>
      </c>
      <c r="AB162" s="12">
        <v>286.75900000000001</v>
      </c>
      <c r="AC162" s="12">
        <v>321.83999999999997</v>
      </c>
      <c r="AD162" s="12">
        <v>128.595</v>
      </c>
      <c r="AE162" s="12">
        <v>207.685</v>
      </c>
      <c r="AF162" s="12">
        <v>244.62200000000001</v>
      </c>
      <c r="AG162" s="12">
        <v>279.70299999999997</v>
      </c>
      <c r="AH162" s="12">
        <v>201.095</v>
      </c>
      <c r="AI162" s="12">
        <v>236.17599999999999</v>
      </c>
      <c r="AJ162" s="12">
        <v>269.411</v>
      </c>
      <c r="AK162" s="12">
        <v>116.027</v>
      </c>
      <c r="AL162" s="12">
        <v>183.99299999999999</v>
      </c>
      <c r="AM162" s="12">
        <v>327.82600000000002</v>
      </c>
      <c r="AN162" s="12">
        <v>1203.857</v>
      </c>
      <c r="AO162" s="12">
        <v>1618.0409999999999</v>
      </c>
      <c r="AP162" s="12">
        <v>1814.357</v>
      </c>
      <c r="AQ162" s="12">
        <v>1630.0139999999999</v>
      </c>
      <c r="AR162" s="12">
        <v>1794.723</v>
      </c>
      <c r="AS162" s="12">
        <v>876.03099999999995</v>
      </c>
      <c r="AT162" s="12">
        <v>1486.5309999999999</v>
      </c>
      <c r="AU162" s="12">
        <v>1651.24</v>
      </c>
      <c r="AV162" s="12">
        <v>2410.1930000000002</v>
      </c>
      <c r="AW162" s="12">
        <v>2369.8409999999999</v>
      </c>
      <c r="AX162" s="12">
        <v>2331.1030000000001</v>
      </c>
      <c r="AY162" s="12">
        <v>2294.1660000000002</v>
      </c>
      <c r="AZ162" s="12">
        <v>2225.85</v>
      </c>
      <c r="BA162" s="12">
        <v>2194.5659999999998</v>
      </c>
      <c r="BB162" s="12">
        <v>2082.3670000000002</v>
      </c>
      <c r="BC162" s="12">
        <v>1206.336</v>
      </c>
      <c r="BD162" s="12">
        <v>792.15200000000004</v>
      </c>
      <c r="BE162" s="12">
        <v>595.83600000000001</v>
      </c>
      <c r="BF162" s="12">
        <v>431.12700000000001</v>
      </c>
      <c r="BG162" s="12">
        <v>273.53699999999998</v>
      </c>
      <c r="BH162" s="12">
        <v>157.446</v>
      </c>
      <c r="BI162" s="12">
        <v>79.245000000000005</v>
      </c>
      <c r="BJ162" s="12">
        <v>31.884</v>
      </c>
      <c r="BK162" s="12">
        <v>2860.84</v>
      </c>
    </row>
    <row r="163" spans="1:63" s="25" customFormat="1" x14ac:dyDescent="0.2">
      <c r="A163" s="94" t="s">
        <v>636</v>
      </c>
      <c r="B163" s="11"/>
      <c r="C163" s="11">
        <v>662</v>
      </c>
      <c r="D163" s="10" t="s">
        <v>587</v>
      </c>
      <c r="E163" s="11">
        <v>915</v>
      </c>
      <c r="F163" s="11">
        <v>2020</v>
      </c>
      <c r="G163" s="12">
        <v>4.234</v>
      </c>
      <c r="H163" s="12">
        <v>10.826000000000001</v>
      </c>
      <c r="I163" s="12">
        <v>32.963999999999999</v>
      </c>
      <c r="J163" s="12">
        <v>40.545999999999999</v>
      </c>
      <c r="K163" s="12">
        <v>46.146999999999998</v>
      </c>
      <c r="L163" s="12">
        <v>62.017000000000003</v>
      </c>
      <c r="M163" s="12">
        <v>4.4119999999999999</v>
      </c>
      <c r="N163" s="12">
        <v>6.6230000000000002</v>
      </c>
      <c r="O163" s="12">
        <v>8.8279999999999994</v>
      </c>
      <c r="P163" s="12">
        <v>4.4219999999999997</v>
      </c>
      <c r="Q163" s="12">
        <v>6.6269999999999998</v>
      </c>
      <c r="R163" s="12">
        <v>22.138000000000002</v>
      </c>
      <c r="S163" s="12">
        <v>13.164999999999999</v>
      </c>
      <c r="T163" s="12">
        <v>15.339</v>
      </c>
      <c r="U163" s="12">
        <v>8.7750000000000004</v>
      </c>
      <c r="V163" s="12">
        <v>10.954000000000001</v>
      </c>
      <c r="W163" s="12">
        <v>13.128</v>
      </c>
      <c r="X163" s="12">
        <v>15.324</v>
      </c>
      <c r="Y163" s="12">
        <v>8.7490000000000006</v>
      </c>
      <c r="Z163" s="12">
        <v>13.119</v>
      </c>
      <c r="AA163" s="12">
        <v>13.93</v>
      </c>
      <c r="AB163" s="12">
        <v>16.555</v>
      </c>
      <c r="AC163" s="12">
        <v>19.295000000000002</v>
      </c>
      <c r="AD163" s="12">
        <v>6.7990000000000004</v>
      </c>
      <c r="AE163" s="12">
        <v>11.756</v>
      </c>
      <c r="AF163" s="12">
        <v>14.381</v>
      </c>
      <c r="AG163" s="12">
        <v>17.120999999999999</v>
      </c>
      <c r="AH163" s="12">
        <v>12.185</v>
      </c>
      <c r="AI163" s="12">
        <v>14.925000000000001</v>
      </c>
      <c r="AJ163" s="12">
        <v>17.786000000000001</v>
      </c>
      <c r="AK163" s="12">
        <v>7.5819999999999999</v>
      </c>
      <c r="AL163" s="12">
        <v>18.129000000000001</v>
      </c>
      <c r="AM163" s="12">
        <v>29.053000000000001</v>
      </c>
      <c r="AN163" s="12">
        <v>99.962999999999994</v>
      </c>
      <c r="AO163" s="12">
        <v>123.33799999999999</v>
      </c>
      <c r="AP163" s="12">
        <v>131.755</v>
      </c>
      <c r="AQ163" s="12">
        <v>118.572</v>
      </c>
      <c r="AR163" s="12">
        <v>124.71</v>
      </c>
      <c r="AS163" s="12">
        <v>70.91</v>
      </c>
      <c r="AT163" s="12">
        <v>102.702</v>
      </c>
      <c r="AU163" s="12">
        <v>108.84</v>
      </c>
      <c r="AV163" s="12">
        <v>150.66499999999999</v>
      </c>
      <c r="AW163" s="12">
        <v>148.23099999999999</v>
      </c>
      <c r="AX163" s="12">
        <v>145.708</v>
      </c>
      <c r="AY163" s="12">
        <v>143.083</v>
      </c>
      <c r="AZ163" s="12">
        <v>137.482</v>
      </c>
      <c r="BA163" s="12">
        <v>134.50399999999999</v>
      </c>
      <c r="BB163" s="12">
        <v>121.61199999999999</v>
      </c>
      <c r="BC163" s="12">
        <v>50.701999999999998</v>
      </c>
      <c r="BD163" s="12">
        <v>27.327000000000002</v>
      </c>
      <c r="BE163" s="12">
        <v>18.91</v>
      </c>
      <c r="BF163" s="12">
        <v>12.772</v>
      </c>
      <c r="BG163" s="12">
        <v>7.8920000000000003</v>
      </c>
      <c r="BH163" s="12">
        <v>4.415</v>
      </c>
      <c r="BI163" s="12">
        <v>2.0099999999999998</v>
      </c>
      <c r="BJ163" s="12">
        <v>0.77</v>
      </c>
      <c r="BK163" s="12">
        <v>183.62899999999999</v>
      </c>
    </row>
    <row r="164" spans="1:63" s="25" customFormat="1" x14ac:dyDescent="0.2">
      <c r="A164" s="94" t="s">
        <v>637</v>
      </c>
      <c r="B164" s="11"/>
      <c r="C164" s="11">
        <v>670</v>
      </c>
      <c r="D164" s="10" t="s">
        <v>587</v>
      </c>
      <c r="E164" s="11">
        <v>915</v>
      </c>
      <c r="F164" s="11">
        <v>2020</v>
      </c>
      <c r="G164" s="12">
        <v>2.9489999999999998</v>
      </c>
      <c r="H164" s="12">
        <v>7.7060000000000004</v>
      </c>
      <c r="I164" s="12">
        <v>24.302</v>
      </c>
      <c r="J164" s="12">
        <v>29.672000000000001</v>
      </c>
      <c r="K164" s="12">
        <v>33.375</v>
      </c>
      <c r="L164" s="12">
        <v>42.664999999999999</v>
      </c>
      <c r="M164" s="12">
        <v>3.2050000000000001</v>
      </c>
      <c r="N164" s="12">
        <v>4.8390000000000004</v>
      </c>
      <c r="O164" s="12">
        <v>6.484</v>
      </c>
      <c r="P164" s="12">
        <v>3.25</v>
      </c>
      <c r="Q164" s="12">
        <v>4.8949999999999996</v>
      </c>
      <c r="R164" s="12">
        <v>16.596</v>
      </c>
      <c r="S164" s="12">
        <v>9.8949999999999996</v>
      </c>
      <c r="T164" s="12">
        <v>11.541</v>
      </c>
      <c r="U164" s="12">
        <v>6.6070000000000002</v>
      </c>
      <c r="V164" s="12">
        <v>8.2609999999999992</v>
      </c>
      <c r="W164" s="12">
        <v>9.907</v>
      </c>
      <c r="X164" s="12">
        <v>11.56</v>
      </c>
      <c r="Y164" s="12">
        <v>6.6159999999999997</v>
      </c>
      <c r="Z164" s="12">
        <v>9.9149999999999991</v>
      </c>
      <c r="AA164" s="12">
        <v>10.25</v>
      </c>
      <c r="AB164" s="12">
        <v>12.071</v>
      </c>
      <c r="AC164" s="12">
        <v>13.914</v>
      </c>
      <c r="AD164" s="12">
        <v>5.0549999999999997</v>
      </c>
      <c r="AE164" s="12">
        <v>8.6039999999999992</v>
      </c>
      <c r="AF164" s="12">
        <v>10.425000000000001</v>
      </c>
      <c r="AG164" s="12">
        <v>12.268000000000001</v>
      </c>
      <c r="AH164" s="12">
        <v>8.7720000000000002</v>
      </c>
      <c r="AI164" s="12">
        <v>10.615</v>
      </c>
      <c r="AJ164" s="12">
        <v>12.475</v>
      </c>
      <c r="AK164" s="12">
        <v>5.37</v>
      </c>
      <c r="AL164" s="12">
        <v>11.205</v>
      </c>
      <c r="AM164" s="12">
        <v>18.363</v>
      </c>
      <c r="AN164" s="12">
        <v>56.77</v>
      </c>
      <c r="AO164" s="12">
        <v>70.36</v>
      </c>
      <c r="AP164" s="12">
        <v>75.649000000000001</v>
      </c>
      <c r="AQ164" s="12">
        <v>66.575999999999993</v>
      </c>
      <c r="AR164" s="12">
        <v>70.462999999999994</v>
      </c>
      <c r="AS164" s="12">
        <v>38.406999999999996</v>
      </c>
      <c r="AT164" s="12">
        <v>57.286000000000001</v>
      </c>
      <c r="AU164" s="12">
        <v>61.173000000000002</v>
      </c>
      <c r="AV164" s="12">
        <v>86.644999999999996</v>
      </c>
      <c r="AW164" s="12">
        <v>84.887</v>
      </c>
      <c r="AX164" s="12">
        <v>83.096000000000004</v>
      </c>
      <c r="AY164" s="12">
        <v>81.275000000000006</v>
      </c>
      <c r="AZ164" s="12">
        <v>77.572000000000003</v>
      </c>
      <c r="BA164" s="12">
        <v>75.697000000000003</v>
      </c>
      <c r="BB164" s="12">
        <v>68.281999999999996</v>
      </c>
      <c r="BC164" s="12">
        <v>29.875</v>
      </c>
      <c r="BD164" s="12">
        <v>16.285</v>
      </c>
      <c r="BE164" s="12">
        <v>10.996</v>
      </c>
      <c r="BF164" s="12">
        <v>7.109</v>
      </c>
      <c r="BG164" s="12">
        <v>4.3879999999999999</v>
      </c>
      <c r="BH164" s="12">
        <v>2.6059999999999999</v>
      </c>
      <c r="BI164" s="12">
        <v>1.1659999999999999</v>
      </c>
      <c r="BJ164" s="12">
        <v>0.26600000000000001</v>
      </c>
      <c r="BK164" s="12">
        <v>110.947</v>
      </c>
    </row>
    <row r="165" spans="1:63" s="25" customFormat="1" x14ac:dyDescent="0.2">
      <c r="A165" s="94" t="s">
        <v>638</v>
      </c>
      <c r="B165" s="11"/>
      <c r="C165" s="11">
        <v>780</v>
      </c>
      <c r="D165" s="10" t="s">
        <v>587</v>
      </c>
      <c r="E165" s="11">
        <v>915</v>
      </c>
      <c r="F165" s="11">
        <v>2020</v>
      </c>
      <c r="G165" s="12">
        <v>33.923999999999999</v>
      </c>
      <c r="H165" s="12">
        <v>88.366</v>
      </c>
      <c r="I165" s="12">
        <v>280.77100000000002</v>
      </c>
      <c r="J165" s="12">
        <v>335.34899999999999</v>
      </c>
      <c r="K165" s="12">
        <v>370.26100000000002</v>
      </c>
      <c r="L165" s="12">
        <v>455.95699999999999</v>
      </c>
      <c r="M165" s="12">
        <v>36.706000000000003</v>
      </c>
      <c r="N165" s="12">
        <v>55.551000000000002</v>
      </c>
      <c r="O165" s="12">
        <v>74.641999999999996</v>
      </c>
      <c r="P165" s="12">
        <v>37.381999999999998</v>
      </c>
      <c r="Q165" s="12">
        <v>56.472999999999999</v>
      </c>
      <c r="R165" s="12">
        <v>192.405</v>
      </c>
      <c r="S165" s="12">
        <v>115.578</v>
      </c>
      <c r="T165" s="12">
        <v>135.06800000000001</v>
      </c>
      <c r="U165" s="12">
        <v>77.239999999999995</v>
      </c>
      <c r="V165" s="12">
        <v>96.733000000000004</v>
      </c>
      <c r="W165" s="12">
        <v>116.223</v>
      </c>
      <c r="X165" s="12">
        <v>135.60499999999999</v>
      </c>
      <c r="Y165" s="12">
        <v>77.641999999999996</v>
      </c>
      <c r="Z165" s="12">
        <v>116.514</v>
      </c>
      <c r="AA165" s="12">
        <v>113.517</v>
      </c>
      <c r="AB165" s="12">
        <v>131.405</v>
      </c>
      <c r="AC165" s="12">
        <v>148.994</v>
      </c>
      <c r="AD165" s="12">
        <v>57.337000000000003</v>
      </c>
      <c r="AE165" s="12">
        <v>94.027000000000001</v>
      </c>
      <c r="AF165" s="12">
        <v>111.91500000000001</v>
      </c>
      <c r="AG165" s="12">
        <v>129.50399999999999</v>
      </c>
      <c r="AH165" s="12">
        <v>92.533000000000001</v>
      </c>
      <c r="AI165" s="12">
        <v>110.122</v>
      </c>
      <c r="AJ165" s="12">
        <v>127.44499999999999</v>
      </c>
      <c r="AK165" s="12">
        <v>54.578000000000003</v>
      </c>
      <c r="AL165" s="12">
        <v>102.95699999999999</v>
      </c>
      <c r="AM165" s="12">
        <v>175.18600000000001</v>
      </c>
      <c r="AN165" s="12">
        <v>706.79499999999996</v>
      </c>
      <c r="AO165" s="12">
        <v>881.85699999999997</v>
      </c>
      <c r="AP165" s="12">
        <v>957.57399999999996</v>
      </c>
      <c r="AQ165" s="12">
        <v>868.08399999999995</v>
      </c>
      <c r="AR165" s="12">
        <v>928.26</v>
      </c>
      <c r="AS165" s="12">
        <v>531.60900000000004</v>
      </c>
      <c r="AT165" s="12">
        <v>782.38800000000003</v>
      </c>
      <c r="AU165" s="12">
        <v>842.56399999999996</v>
      </c>
      <c r="AV165" s="12">
        <v>1118.72</v>
      </c>
      <c r="AW165" s="12">
        <v>1100.223</v>
      </c>
      <c r="AX165" s="12">
        <v>1082.03</v>
      </c>
      <c r="AY165" s="12">
        <v>1064.1420000000001</v>
      </c>
      <c r="AZ165" s="12">
        <v>1029.23</v>
      </c>
      <c r="BA165" s="12">
        <v>1012.134</v>
      </c>
      <c r="BB165" s="12">
        <v>943.53399999999999</v>
      </c>
      <c r="BC165" s="12">
        <v>411.92500000000001</v>
      </c>
      <c r="BD165" s="12">
        <v>236.863</v>
      </c>
      <c r="BE165" s="12">
        <v>161.14599999999999</v>
      </c>
      <c r="BF165" s="12">
        <v>100.97</v>
      </c>
      <c r="BG165" s="12">
        <v>57.01</v>
      </c>
      <c r="BH165" s="12">
        <v>27.315999999999999</v>
      </c>
      <c r="BI165" s="12">
        <v>10.866</v>
      </c>
      <c r="BJ165" s="12">
        <v>3.5049999999999999</v>
      </c>
      <c r="BK165" s="12">
        <v>1399.491</v>
      </c>
    </row>
    <row r="166" spans="1:63" s="25" customFormat="1" x14ac:dyDescent="0.2">
      <c r="A166" s="94" t="s">
        <v>639</v>
      </c>
      <c r="B166" s="11">
        <v>14</v>
      </c>
      <c r="C166" s="11">
        <v>850</v>
      </c>
      <c r="D166" s="10" t="s">
        <v>587</v>
      </c>
      <c r="E166" s="11">
        <v>915</v>
      </c>
      <c r="F166" s="11">
        <v>2020</v>
      </c>
      <c r="G166" s="12">
        <v>2.2490000000000001</v>
      </c>
      <c r="H166" s="12">
        <v>5.97</v>
      </c>
      <c r="I166" s="12">
        <v>20.11</v>
      </c>
      <c r="J166" s="12">
        <v>24.227</v>
      </c>
      <c r="K166" s="12">
        <v>26.885999999999999</v>
      </c>
      <c r="L166" s="12">
        <v>33.369999999999997</v>
      </c>
      <c r="M166" s="12">
        <v>2.5249999999999999</v>
      </c>
      <c r="N166" s="12">
        <v>3.8460000000000001</v>
      </c>
      <c r="O166" s="12">
        <v>5.2009999999999996</v>
      </c>
      <c r="P166" s="12">
        <v>2.6040000000000001</v>
      </c>
      <c r="Q166" s="12">
        <v>3.9590000000000001</v>
      </c>
      <c r="R166" s="12">
        <v>14.14</v>
      </c>
      <c r="S166" s="12">
        <v>8.343</v>
      </c>
      <c r="T166" s="12">
        <v>9.8030000000000008</v>
      </c>
      <c r="U166" s="12">
        <v>5.577</v>
      </c>
      <c r="V166" s="12">
        <v>7.0220000000000002</v>
      </c>
      <c r="W166" s="12">
        <v>8.4819999999999993</v>
      </c>
      <c r="X166" s="12">
        <v>9.9450000000000003</v>
      </c>
      <c r="Y166" s="12">
        <v>5.6669999999999998</v>
      </c>
      <c r="Z166" s="12">
        <v>8.59</v>
      </c>
      <c r="AA166" s="12">
        <v>8.5670000000000002</v>
      </c>
      <c r="AB166" s="12">
        <v>9.9139999999999997</v>
      </c>
      <c r="AC166" s="12">
        <v>11.247</v>
      </c>
      <c r="AD166" s="12">
        <v>4.3369999999999997</v>
      </c>
      <c r="AE166" s="12">
        <v>7.1070000000000002</v>
      </c>
      <c r="AF166" s="12">
        <v>8.4540000000000006</v>
      </c>
      <c r="AG166" s="12">
        <v>9.7870000000000008</v>
      </c>
      <c r="AH166" s="12">
        <v>6.9909999999999997</v>
      </c>
      <c r="AI166" s="12">
        <v>8.3239999999999998</v>
      </c>
      <c r="AJ166" s="12">
        <v>9.65</v>
      </c>
      <c r="AK166" s="12">
        <v>4.117</v>
      </c>
      <c r="AL166" s="12">
        <v>7.8490000000000002</v>
      </c>
      <c r="AM166" s="12">
        <v>13.26</v>
      </c>
      <c r="AN166" s="12">
        <v>41.003999999999998</v>
      </c>
      <c r="AO166" s="12">
        <v>55.453000000000003</v>
      </c>
      <c r="AP166" s="12">
        <v>62.911000000000001</v>
      </c>
      <c r="AQ166" s="12">
        <v>56.134999999999998</v>
      </c>
      <c r="AR166" s="12">
        <v>62.698</v>
      </c>
      <c r="AS166" s="12">
        <v>27.744</v>
      </c>
      <c r="AT166" s="12">
        <v>49.651000000000003</v>
      </c>
      <c r="AU166" s="12">
        <v>56.213999999999999</v>
      </c>
      <c r="AV166" s="12">
        <v>84.313000000000002</v>
      </c>
      <c r="AW166" s="12">
        <v>82.914000000000001</v>
      </c>
      <c r="AX166" s="12">
        <v>81.543000000000006</v>
      </c>
      <c r="AY166" s="12">
        <v>80.195999999999998</v>
      </c>
      <c r="AZ166" s="12">
        <v>77.537000000000006</v>
      </c>
      <c r="BA166" s="12">
        <v>76.221999999999994</v>
      </c>
      <c r="BB166" s="12">
        <v>71.052999999999997</v>
      </c>
      <c r="BC166" s="12">
        <v>43.308999999999997</v>
      </c>
      <c r="BD166" s="12">
        <v>28.86</v>
      </c>
      <c r="BE166" s="12">
        <v>21.402000000000001</v>
      </c>
      <c r="BF166" s="12">
        <v>14.839</v>
      </c>
      <c r="BG166" s="12">
        <v>8.4920000000000009</v>
      </c>
      <c r="BH166" s="12">
        <v>3.9380000000000002</v>
      </c>
      <c r="BI166" s="12">
        <v>1.5449999999999999</v>
      </c>
      <c r="BJ166" s="12">
        <v>0.46600000000000003</v>
      </c>
      <c r="BK166" s="12">
        <v>104.423</v>
      </c>
    </row>
    <row r="167" spans="1:63" s="25" customFormat="1" x14ac:dyDescent="0.2">
      <c r="A167" s="96" t="s">
        <v>640</v>
      </c>
      <c r="B167" s="20"/>
      <c r="C167" s="20">
        <v>916</v>
      </c>
      <c r="D167" s="19" t="s">
        <v>586</v>
      </c>
      <c r="E167" s="20">
        <v>1830</v>
      </c>
      <c r="F167" s="20">
        <v>2020</v>
      </c>
      <c r="G167" s="21">
        <v>6366.723</v>
      </c>
      <c r="H167" s="21">
        <v>16051.06</v>
      </c>
      <c r="I167" s="21">
        <v>48312.553</v>
      </c>
      <c r="J167" s="21">
        <v>58020.747000000003</v>
      </c>
      <c r="K167" s="21">
        <v>64460.15</v>
      </c>
      <c r="L167" s="21">
        <v>80223.623999999996</v>
      </c>
      <c r="M167" s="21">
        <v>6468.223</v>
      </c>
      <c r="N167" s="21">
        <v>9710.7950000000001</v>
      </c>
      <c r="O167" s="21">
        <v>12953.903</v>
      </c>
      <c r="P167" s="21">
        <v>6480.9690000000001</v>
      </c>
      <c r="Q167" s="21">
        <v>9724.0769999999993</v>
      </c>
      <c r="R167" s="21">
        <v>32261.492999999999</v>
      </c>
      <c r="S167" s="21">
        <v>19415.191999999999</v>
      </c>
      <c r="T167" s="21">
        <v>22625.447</v>
      </c>
      <c r="U167" s="21">
        <v>12950.531999999999</v>
      </c>
      <c r="V167" s="21">
        <v>16172.62</v>
      </c>
      <c r="W167" s="21">
        <v>19382.875</v>
      </c>
      <c r="X167" s="21">
        <v>22587.637999999999</v>
      </c>
      <c r="Y167" s="21">
        <v>12929.512000000001</v>
      </c>
      <c r="Z167" s="21">
        <v>19344.53</v>
      </c>
      <c r="AA167" s="21">
        <v>19314.853999999999</v>
      </c>
      <c r="AB167" s="21">
        <v>22554.494999999999</v>
      </c>
      <c r="AC167" s="21">
        <v>25783.503000000001</v>
      </c>
      <c r="AD167" s="21">
        <v>9636.0460000000003</v>
      </c>
      <c r="AE167" s="21">
        <v>16104.599</v>
      </c>
      <c r="AF167" s="21">
        <v>19344.240000000002</v>
      </c>
      <c r="AG167" s="21">
        <v>22573.248</v>
      </c>
      <c r="AH167" s="21">
        <v>16139.477000000001</v>
      </c>
      <c r="AI167" s="21">
        <v>19368.485000000001</v>
      </c>
      <c r="AJ167" s="21">
        <v>22578.880000000001</v>
      </c>
      <c r="AK167" s="21">
        <v>9708.1939999999995</v>
      </c>
      <c r="AL167" s="21">
        <v>19076.347000000002</v>
      </c>
      <c r="AM167" s="21">
        <v>31911.071</v>
      </c>
      <c r="AN167" s="21">
        <v>95523.581999999995</v>
      </c>
      <c r="AO167" s="21">
        <v>112157.95600000001</v>
      </c>
      <c r="AP167" s="21">
        <v>118291.645</v>
      </c>
      <c r="AQ167" s="21">
        <v>102144.048</v>
      </c>
      <c r="AR167" s="21">
        <v>106892.74400000001</v>
      </c>
      <c r="AS167" s="21">
        <v>63612.510999999999</v>
      </c>
      <c r="AT167" s="21">
        <v>86380.573999999993</v>
      </c>
      <c r="AU167" s="21">
        <v>91129.27</v>
      </c>
      <c r="AV167" s="21">
        <v>131357.633</v>
      </c>
      <c r="AW167" s="21">
        <v>128127.628</v>
      </c>
      <c r="AX167" s="21">
        <v>124889.08</v>
      </c>
      <c r="AY167" s="21">
        <v>121649.439</v>
      </c>
      <c r="AZ167" s="21">
        <v>115210.03599999999</v>
      </c>
      <c r="BA167" s="21">
        <v>112019.62300000001</v>
      </c>
      <c r="BB167" s="21">
        <v>99446.562000000005</v>
      </c>
      <c r="BC167" s="21">
        <v>35834.050999999999</v>
      </c>
      <c r="BD167" s="21">
        <v>19199.677</v>
      </c>
      <c r="BE167" s="21">
        <v>13065.987999999999</v>
      </c>
      <c r="BF167" s="21">
        <v>8317.2919999999995</v>
      </c>
      <c r="BG167" s="21">
        <v>5048.13</v>
      </c>
      <c r="BH167" s="21">
        <v>2744.884</v>
      </c>
      <c r="BI167" s="21">
        <v>1298.6510000000001</v>
      </c>
      <c r="BJ167" s="21">
        <v>477.97</v>
      </c>
      <c r="BK167" s="21">
        <v>179670.18599999999</v>
      </c>
    </row>
    <row r="168" spans="1:63" s="25" customFormat="1" x14ac:dyDescent="0.2">
      <c r="A168" s="94" t="s">
        <v>78</v>
      </c>
      <c r="B168" s="11"/>
      <c r="C168" s="11">
        <v>84</v>
      </c>
      <c r="D168" s="10" t="s">
        <v>587</v>
      </c>
      <c r="E168" s="11">
        <v>916</v>
      </c>
      <c r="F168" s="11">
        <v>2020</v>
      </c>
      <c r="G168" s="12">
        <v>15.78</v>
      </c>
      <c r="H168" s="12">
        <v>39.445999999999998</v>
      </c>
      <c r="I168" s="12">
        <v>116.10299999999999</v>
      </c>
      <c r="J168" s="12">
        <v>139.905</v>
      </c>
      <c r="K168" s="12">
        <v>155.95599999999999</v>
      </c>
      <c r="L168" s="12">
        <v>195.297</v>
      </c>
      <c r="M168" s="12">
        <v>15.757999999999999</v>
      </c>
      <c r="N168" s="12">
        <v>23.582999999999998</v>
      </c>
      <c r="O168" s="12">
        <v>31.363</v>
      </c>
      <c r="P168" s="12">
        <v>15.69</v>
      </c>
      <c r="Q168" s="12">
        <v>23.47</v>
      </c>
      <c r="R168" s="12">
        <v>76.656999999999996</v>
      </c>
      <c r="S168" s="12">
        <v>46.255000000000003</v>
      </c>
      <c r="T168" s="12">
        <v>53.792999999999999</v>
      </c>
      <c r="U168" s="12">
        <v>30.835000000000001</v>
      </c>
      <c r="V168" s="12">
        <v>38.43</v>
      </c>
      <c r="W168" s="12">
        <v>45.968000000000004</v>
      </c>
      <c r="X168" s="12">
        <v>53.500999999999998</v>
      </c>
      <c r="Y168" s="12">
        <v>30.65</v>
      </c>
      <c r="Z168" s="12">
        <v>45.720999999999997</v>
      </c>
      <c r="AA168" s="12">
        <v>46.183</v>
      </c>
      <c r="AB168" s="12">
        <v>54.204000000000001</v>
      </c>
      <c r="AC168" s="12">
        <v>62.241999999999997</v>
      </c>
      <c r="AD168" s="12">
        <v>22.864000000000001</v>
      </c>
      <c r="AE168" s="12">
        <v>38.645000000000003</v>
      </c>
      <c r="AF168" s="12">
        <v>46.665999999999997</v>
      </c>
      <c r="AG168" s="12">
        <v>54.704000000000001</v>
      </c>
      <c r="AH168" s="12">
        <v>39.133000000000003</v>
      </c>
      <c r="AI168" s="12">
        <v>47.170999999999999</v>
      </c>
      <c r="AJ168" s="12">
        <v>55.183999999999997</v>
      </c>
      <c r="AK168" s="12">
        <v>23.802</v>
      </c>
      <c r="AL168" s="12">
        <v>47.688000000000002</v>
      </c>
      <c r="AM168" s="12">
        <v>79.194000000000003</v>
      </c>
      <c r="AN168" s="12">
        <v>219.345</v>
      </c>
      <c r="AO168" s="12">
        <v>251.155</v>
      </c>
      <c r="AP168" s="12">
        <v>261.60500000000002</v>
      </c>
      <c r="AQ168" s="12">
        <v>221.75200000000001</v>
      </c>
      <c r="AR168" s="12">
        <v>229.11600000000001</v>
      </c>
      <c r="AS168" s="12">
        <v>140.15100000000001</v>
      </c>
      <c r="AT168" s="12">
        <v>182.411</v>
      </c>
      <c r="AU168" s="12">
        <v>189.77500000000001</v>
      </c>
      <c r="AV168" s="12">
        <v>281.51799999999997</v>
      </c>
      <c r="AW168" s="12">
        <v>273.68200000000002</v>
      </c>
      <c r="AX168" s="12">
        <v>265.73700000000002</v>
      </c>
      <c r="AY168" s="12">
        <v>257.71600000000001</v>
      </c>
      <c r="AZ168" s="12">
        <v>241.66499999999999</v>
      </c>
      <c r="BA168" s="12">
        <v>233.679</v>
      </c>
      <c r="BB168" s="12">
        <v>202.32400000000001</v>
      </c>
      <c r="BC168" s="12">
        <v>62.173000000000002</v>
      </c>
      <c r="BD168" s="12">
        <v>30.363</v>
      </c>
      <c r="BE168" s="12">
        <v>19.913</v>
      </c>
      <c r="BF168" s="12">
        <v>12.548999999999999</v>
      </c>
      <c r="BG168" s="12">
        <v>7.53</v>
      </c>
      <c r="BH168" s="12">
        <v>4.2380000000000004</v>
      </c>
      <c r="BI168" s="12">
        <v>1.9750000000000001</v>
      </c>
      <c r="BJ168" s="12">
        <v>0.70399999999999996</v>
      </c>
      <c r="BK168" s="12">
        <v>397.62099999999998</v>
      </c>
    </row>
    <row r="169" spans="1:63" s="25" customFormat="1" x14ac:dyDescent="0.2">
      <c r="A169" s="94" t="s">
        <v>116</v>
      </c>
      <c r="B169" s="11"/>
      <c r="C169" s="11">
        <v>188</v>
      </c>
      <c r="D169" s="10" t="s">
        <v>587</v>
      </c>
      <c r="E169" s="11">
        <v>916</v>
      </c>
      <c r="F169" s="11">
        <v>2020</v>
      </c>
      <c r="G169" s="12">
        <v>136.38</v>
      </c>
      <c r="H169" s="12">
        <v>348.00200000000001</v>
      </c>
      <c r="I169" s="12">
        <v>1061.0039999999999</v>
      </c>
      <c r="J169" s="12">
        <v>1275.808</v>
      </c>
      <c r="K169" s="12">
        <v>1424.4349999999999</v>
      </c>
      <c r="L169" s="12">
        <v>1824.6659999999999</v>
      </c>
      <c r="M169" s="12">
        <v>141.751</v>
      </c>
      <c r="N169" s="12">
        <v>213.197</v>
      </c>
      <c r="O169" s="12">
        <v>284.79199999999997</v>
      </c>
      <c r="P169" s="12">
        <v>142.578</v>
      </c>
      <c r="Q169" s="12">
        <v>214.173</v>
      </c>
      <c r="R169" s="12">
        <v>713.00199999999995</v>
      </c>
      <c r="S169" s="12">
        <v>428.83699999999999</v>
      </c>
      <c r="T169" s="12">
        <v>499.91399999999999</v>
      </c>
      <c r="U169" s="12">
        <v>286.14999999999998</v>
      </c>
      <c r="V169" s="12">
        <v>357.39100000000002</v>
      </c>
      <c r="W169" s="12">
        <v>428.46800000000002</v>
      </c>
      <c r="X169" s="12">
        <v>499.44499999999999</v>
      </c>
      <c r="Y169" s="12">
        <v>285.79599999999999</v>
      </c>
      <c r="Z169" s="12">
        <v>427.85</v>
      </c>
      <c r="AA169" s="12">
        <v>426.89699999999999</v>
      </c>
      <c r="AB169" s="12">
        <v>498.96899999999999</v>
      </c>
      <c r="AC169" s="12">
        <v>572.38400000000001</v>
      </c>
      <c r="AD169" s="12">
        <v>213.08799999999999</v>
      </c>
      <c r="AE169" s="12">
        <v>355.82</v>
      </c>
      <c r="AF169" s="12">
        <v>427.892</v>
      </c>
      <c r="AG169" s="12">
        <v>501.30700000000002</v>
      </c>
      <c r="AH169" s="12">
        <v>356.91500000000002</v>
      </c>
      <c r="AI169" s="12">
        <v>430.33</v>
      </c>
      <c r="AJ169" s="12">
        <v>505.54199999999997</v>
      </c>
      <c r="AK169" s="12">
        <v>214.804</v>
      </c>
      <c r="AL169" s="12">
        <v>466.35399999999998</v>
      </c>
      <c r="AM169" s="12">
        <v>763.66200000000003</v>
      </c>
      <c r="AN169" s="12">
        <v>2664.1039999999998</v>
      </c>
      <c r="AO169" s="12">
        <v>3266.4989999999998</v>
      </c>
      <c r="AP169" s="12">
        <v>3510.806</v>
      </c>
      <c r="AQ169" s="12">
        <v>3147.375</v>
      </c>
      <c r="AR169" s="12">
        <v>3326.076</v>
      </c>
      <c r="AS169" s="12">
        <v>1900.442</v>
      </c>
      <c r="AT169" s="12">
        <v>2747.1439999999998</v>
      </c>
      <c r="AU169" s="12">
        <v>2925.8449999999998</v>
      </c>
      <c r="AV169" s="12">
        <v>4033.11</v>
      </c>
      <c r="AW169" s="12">
        <v>3961.8159999999998</v>
      </c>
      <c r="AX169" s="12">
        <v>3890.3780000000002</v>
      </c>
      <c r="AY169" s="12">
        <v>3818.306</v>
      </c>
      <c r="AZ169" s="12">
        <v>3669.6790000000001</v>
      </c>
      <c r="BA169" s="12">
        <v>3592.7069999999999</v>
      </c>
      <c r="BB169" s="12">
        <v>3269.4479999999999</v>
      </c>
      <c r="BC169" s="12">
        <v>1369.0060000000001</v>
      </c>
      <c r="BD169" s="12">
        <v>766.61099999999999</v>
      </c>
      <c r="BE169" s="12">
        <v>522.30399999999997</v>
      </c>
      <c r="BF169" s="12">
        <v>343.60300000000001</v>
      </c>
      <c r="BG169" s="12">
        <v>204.96299999999999</v>
      </c>
      <c r="BH169" s="12">
        <v>112.738</v>
      </c>
      <c r="BI169" s="12">
        <v>52.828000000000003</v>
      </c>
      <c r="BJ169" s="12">
        <v>19.448</v>
      </c>
      <c r="BK169" s="12">
        <v>5094.1139999999996</v>
      </c>
    </row>
    <row r="170" spans="1:63" s="25" customFormat="1" x14ac:dyDescent="0.2">
      <c r="A170" s="94" t="s">
        <v>132</v>
      </c>
      <c r="B170" s="11"/>
      <c r="C170" s="11">
        <v>222</v>
      </c>
      <c r="D170" s="10" t="s">
        <v>587</v>
      </c>
      <c r="E170" s="11">
        <v>916</v>
      </c>
      <c r="F170" s="11">
        <v>2020</v>
      </c>
      <c r="G170" s="12">
        <v>232.40700000000001</v>
      </c>
      <c r="H170" s="12">
        <v>576.21600000000001</v>
      </c>
      <c r="I170" s="12">
        <v>1724.7190000000001</v>
      </c>
      <c r="J170" s="12">
        <v>2072.402</v>
      </c>
      <c r="K170" s="12">
        <v>2312.6460000000002</v>
      </c>
      <c r="L170" s="12">
        <v>2945.73</v>
      </c>
      <c r="M170" s="12">
        <v>228.75</v>
      </c>
      <c r="N170" s="12">
        <v>342.76100000000002</v>
      </c>
      <c r="O170" s="12">
        <v>456.71600000000001</v>
      </c>
      <c r="P170" s="12">
        <v>228.214</v>
      </c>
      <c r="Q170" s="12">
        <v>342.16899999999998</v>
      </c>
      <c r="R170" s="12">
        <v>1148.5029999999999</v>
      </c>
      <c r="S170" s="12">
        <v>685.43700000000001</v>
      </c>
      <c r="T170" s="12">
        <v>800.85</v>
      </c>
      <c r="U170" s="12">
        <v>456.596</v>
      </c>
      <c r="V170" s="12">
        <v>571.42600000000004</v>
      </c>
      <c r="W170" s="12">
        <v>686.83900000000006</v>
      </c>
      <c r="X170" s="12">
        <v>802.66899999999998</v>
      </c>
      <c r="Y170" s="12">
        <v>457.471</v>
      </c>
      <c r="Z170" s="12">
        <v>688.71400000000006</v>
      </c>
      <c r="AA170" s="12">
        <v>694.48800000000006</v>
      </c>
      <c r="AB170" s="12">
        <v>810.74900000000002</v>
      </c>
      <c r="AC170" s="12">
        <v>929.29899999999998</v>
      </c>
      <c r="AD170" s="12">
        <v>347.65300000000002</v>
      </c>
      <c r="AE170" s="12">
        <v>579.07500000000005</v>
      </c>
      <c r="AF170" s="12">
        <v>695.33600000000001</v>
      </c>
      <c r="AG170" s="12">
        <v>813.88599999999997</v>
      </c>
      <c r="AH170" s="12">
        <v>579.50599999999997</v>
      </c>
      <c r="AI170" s="12">
        <v>698.05600000000004</v>
      </c>
      <c r="AJ170" s="12">
        <v>819.75</v>
      </c>
      <c r="AK170" s="12">
        <v>347.68299999999999</v>
      </c>
      <c r="AL170" s="12">
        <v>747.952</v>
      </c>
      <c r="AM170" s="12">
        <v>1221.011</v>
      </c>
      <c r="AN170" s="12">
        <v>3411.3249999999998</v>
      </c>
      <c r="AO170" s="12">
        <v>3979.3960000000002</v>
      </c>
      <c r="AP170" s="12">
        <v>4200.3630000000003</v>
      </c>
      <c r="AQ170" s="12">
        <v>3612.4360000000001</v>
      </c>
      <c r="AR170" s="12">
        <v>3797.7649999999999</v>
      </c>
      <c r="AS170" s="12">
        <v>2190.3139999999999</v>
      </c>
      <c r="AT170" s="12">
        <v>2979.3519999999999</v>
      </c>
      <c r="AU170" s="12">
        <v>3164.681</v>
      </c>
      <c r="AV170" s="12">
        <v>4761.482</v>
      </c>
      <c r="AW170" s="12">
        <v>4645.6170000000002</v>
      </c>
      <c r="AX170" s="12">
        <v>4530.0600000000004</v>
      </c>
      <c r="AY170" s="12">
        <v>4413.799</v>
      </c>
      <c r="AZ170" s="12">
        <v>4173.5550000000003</v>
      </c>
      <c r="BA170" s="12">
        <v>4049.107</v>
      </c>
      <c r="BB170" s="12">
        <v>3540.471</v>
      </c>
      <c r="BC170" s="12">
        <v>1350.1569999999999</v>
      </c>
      <c r="BD170" s="12">
        <v>782.08600000000001</v>
      </c>
      <c r="BE170" s="12">
        <v>561.11900000000003</v>
      </c>
      <c r="BF170" s="12">
        <v>375.79</v>
      </c>
      <c r="BG170" s="12">
        <v>236.185</v>
      </c>
      <c r="BH170" s="12">
        <v>127.399</v>
      </c>
      <c r="BI170" s="12">
        <v>52.790999999999997</v>
      </c>
      <c r="BJ170" s="12">
        <v>15.074</v>
      </c>
      <c r="BK170" s="12">
        <v>6486.201</v>
      </c>
    </row>
    <row r="171" spans="1:63" s="25" customFormat="1" x14ac:dyDescent="0.2">
      <c r="A171" s="94" t="s">
        <v>151</v>
      </c>
      <c r="B171" s="11"/>
      <c r="C171" s="11">
        <v>320</v>
      </c>
      <c r="D171" s="10" t="s">
        <v>587</v>
      </c>
      <c r="E171" s="11">
        <v>916</v>
      </c>
      <c r="F171" s="11">
        <v>2020</v>
      </c>
      <c r="G171" s="12">
        <v>835.87800000000004</v>
      </c>
      <c r="H171" s="12">
        <v>2065.3820000000001</v>
      </c>
      <c r="I171" s="12">
        <v>5973.4880000000003</v>
      </c>
      <c r="J171" s="12">
        <v>7148.6350000000002</v>
      </c>
      <c r="K171" s="12">
        <v>7919.0720000000001</v>
      </c>
      <c r="L171" s="12">
        <v>9721.5669999999991</v>
      </c>
      <c r="M171" s="12">
        <v>816.25800000000004</v>
      </c>
      <c r="N171" s="12">
        <v>1219.165</v>
      </c>
      <c r="O171" s="12">
        <v>1618.6469999999999</v>
      </c>
      <c r="P171" s="12">
        <v>809.3</v>
      </c>
      <c r="Q171" s="12">
        <v>1208.7819999999999</v>
      </c>
      <c r="R171" s="12">
        <v>3908.1060000000002</v>
      </c>
      <c r="S171" s="12">
        <v>2369.5929999999998</v>
      </c>
      <c r="T171" s="12">
        <v>2753.777</v>
      </c>
      <c r="U171" s="12">
        <v>1579.1780000000001</v>
      </c>
      <c r="V171" s="12">
        <v>1966.6859999999999</v>
      </c>
      <c r="W171" s="12">
        <v>2350.87</v>
      </c>
      <c r="X171" s="12">
        <v>2733.634</v>
      </c>
      <c r="Y171" s="12">
        <v>1567.204</v>
      </c>
      <c r="Z171" s="12">
        <v>2334.152</v>
      </c>
      <c r="AA171" s="12">
        <v>2320.9879999999998</v>
      </c>
      <c r="AB171" s="12">
        <v>2713.66</v>
      </c>
      <c r="AC171" s="12">
        <v>3102.299</v>
      </c>
      <c r="AD171" s="12">
        <v>1154.329</v>
      </c>
      <c r="AE171" s="12">
        <v>1936.8040000000001</v>
      </c>
      <c r="AF171" s="12">
        <v>2329.4760000000001</v>
      </c>
      <c r="AG171" s="12">
        <v>2718.1149999999998</v>
      </c>
      <c r="AH171" s="12">
        <v>1946.712</v>
      </c>
      <c r="AI171" s="12">
        <v>2335.3510000000001</v>
      </c>
      <c r="AJ171" s="12">
        <v>2717.1489999999999</v>
      </c>
      <c r="AK171" s="12">
        <v>1175.1469999999999</v>
      </c>
      <c r="AL171" s="12">
        <v>2226.1970000000001</v>
      </c>
      <c r="AM171" s="12">
        <v>3748.0790000000002</v>
      </c>
      <c r="AN171" s="12">
        <v>9592.7999999999993</v>
      </c>
      <c r="AO171" s="12">
        <v>10646.617</v>
      </c>
      <c r="AP171" s="12">
        <v>11038.769</v>
      </c>
      <c r="AQ171" s="12">
        <v>9093.1849999999995</v>
      </c>
      <c r="AR171" s="12">
        <v>9419.8850000000002</v>
      </c>
      <c r="AS171" s="12">
        <v>5844.7209999999995</v>
      </c>
      <c r="AT171" s="12">
        <v>7290.69</v>
      </c>
      <c r="AU171" s="12">
        <v>7617.39</v>
      </c>
      <c r="AV171" s="12">
        <v>11942.079</v>
      </c>
      <c r="AW171" s="12">
        <v>11552.19</v>
      </c>
      <c r="AX171" s="12">
        <v>11159.603999999999</v>
      </c>
      <c r="AY171" s="12">
        <v>10766.932000000001</v>
      </c>
      <c r="AZ171" s="12">
        <v>9996.4950000000008</v>
      </c>
      <c r="BA171" s="12">
        <v>9621.5560000000005</v>
      </c>
      <c r="BB171" s="12">
        <v>8194</v>
      </c>
      <c r="BC171" s="12">
        <v>2349.279</v>
      </c>
      <c r="BD171" s="12">
        <v>1295.462</v>
      </c>
      <c r="BE171" s="12">
        <v>903.31</v>
      </c>
      <c r="BF171" s="12">
        <v>576.61</v>
      </c>
      <c r="BG171" s="12">
        <v>355.18</v>
      </c>
      <c r="BH171" s="12">
        <v>194.10300000000001</v>
      </c>
      <c r="BI171" s="12">
        <v>85.262</v>
      </c>
      <c r="BJ171" s="12">
        <v>26.324999999999999</v>
      </c>
      <c r="BK171" s="12">
        <v>17915.566999999999</v>
      </c>
    </row>
    <row r="172" spans="1:63" s="25" customFormat="1" x14ac:dyDescent="0.2">
      <c r="A172" s="94" t="s">
        <v>159</v>
      </c>
      <c r="B172" s="11"/>
      <c r="C172" s="11">
        <v>340</v>
      </c>
      <c r="D172" s="10" t="s">
        <v>587</v>
      </c>
      <c r="E172" s="11">
        <v>916</v>
      </c>
      <c r="F172" s="11">
        <v>2020</v>
      </c>
      <c r="G172" s="12">
        <v>417.51499999999999</v>
      </c>
      <c r="H172" s="12">
        <v>1017.0170000000001</v>
      </c>
      <c r="I172" s="12">
        <v>3029.64</v>
      </c>
      <c r="J172" s="12">
        <v>3653.953</v>
      </c>
      <c r="K172" s="12">
        <v>4070.63</v>
      </c>
      <c r="L172" s="12">
        <v>5085.3609999999999</v>
      </c>
      <c r="M172" s="12">
        <v>397.24099999999999</v>
      </c>
      <c r="N172" s="12">
        <v>594.12</v>
      </c>
      <c r="O172" s="12">
        <v>790.89099999999996</v>
      </c>
      <c r="P172" s="12">
        <v>394.62400000000002</v>
      </c>
      <c r="Q172" s="12">
        <v>591.39499999999998</v>
      </c>
      <c r="R172" s="12">
        <v>2012.623</v>
      </c>
      <c r="S172" s="12">
        <v>1190.4190000000001</v>
      </c>
      <c r="T172" s="12">
        <v>1393.8820000000001</v>
      </c>
      <c r="U172" s="12">
        <v>792.096</v>
      </c>
      <c r="V172" s="12">
        <v>993.54</v>
      </c>
      <c r="W172" s="12">
        <v>1197.0029999999999</v>
      </c>
      <c r="X172" s="12">
        <v>1402.2149999999999</v>
      </c>
      <c r="Y172" s="12">
        <v>796.76900000000001</v>
      </c>
      <c r="Z172" s="12">
        <v>1205.444</v>
      </c>
      <c r="AA172" s="12">
        <v>1238.1489999999999</v>
      </c>
      <c r="AB172" s="12">
        <v>1446.5170000000001</v>
      </c>
      <c r="AC172" s="12">
        <v>1654.9659999999999</v>
      </c>
      <c r="AD172" s="12">
        <v>618.74099999999999</v>
      </c>
      <c r="AE172" s="12">
        <v>1034.6859999999999</v>
      </c>
      <c r="AF172" s="12">
        <v>1243.0540000000001</v>
      </c>
      <c r="AG172" s="12">
        <v>1451.5029999999999</v>
      </c>
      <c r="AH172" s="12">
        <v>1037.8420000000001</v>
      </c>
      <c r="AI172" s="12">
        <v>1246.2909999999999</v>
      </c>
      <c r="AJ172" s="12">
        <v>1454.519</v>
      </c>
      <c r="AK172" s="12">
        <v>624.31299999999999</v>
      </c>
      <c r="AL172" s="12">
        <v>1236.6379999999999</v>
      </c>
      <c r="AM172" s="12">
        <v>2055.721</v>
      </c>
      <c r="AN172" s="12">
        <v>5465.0810000000001</v>
      </c>
      <c r="AO172" s="12">
        <v>6145.0919999999996</v>
      </c>
      <c r="AP172" s="12">
        <v>6382.3940000000002</v>
      </c>
      <c r="AQ172" s="12">
        <v>5341.4040000000005</v>
      </c>
      <c r="AR172" s="12">
        <v>5524.18</v>
      </c>
      <c r="AS172" s="12">
        <v>3409.36</v>
      </c>
      <c r="AT172" s="12">
        <v>4326.6729999999998</v>
      </c>
      <c r="AU172" s="12">
        <v>4509.4489999999996</v>
      </c>
      <c r="AV172" s="12">
        <v>6874.9679999999998</v>
      </c>
      <c r="AW172" s="12">
        <v>6667.1850000000004</v>
      </c>
      <c r="AX172" s="12">
        <v>6459.0230000000001</v>
      </c>
      <c r="AY172" s="12">
        <v>6250.6549999999997</v>
      </c>
      <c r="AZ172" s="12">
        <v>5833.9780000000001</v>
      </c>
      <c r="BA172" s="12">
        <v>5626.3119999999999</v>
      </c>
      <c r="BB172" s="12">
        <v>4819.2470000000003</v>
      </c>
      <c r="BC172" s="12">
        <v>1409.8869999999999</v>
      </c>
      <c r="BD172" s="12">
        <v>729.87599999999998</v>
      </c>
      <c r="BE172" s="12">
        <v>492.57400000000001</v>
      </c>
      <c r="BF172" s="12">
        <v>309.798</v>
      </c>
      <c r="BG172" s="12">
        <v>187.06700000000001</v>
      </c>
      <c r="BH172" s="12">
        <v>104.48699999999999</v>
      </c>
      <c r="BI172" s="12">
        <v>49.201999999999998</v>
      </c>
      <c r="BJ172" s="12">
        <v>17.497</v>
      </c>
      <c r="BK172" s="12">
        <v>9904.6080000000002</v>
      </c>
    </row>
    <row r="173" spans="1:63" s="25" customFormat="1" x14ac:dyDescent="0.2">
      <c r="A173" s="94" t="s">
        <v>207</v>
      </c>
      <c r="B173" s="11"/>
      <c r="C173" s="11">
        <v>484</v>
      </c>
      <c r="D173" s="10" t="s">
        <v>587</v>
      </c>
      <c r="E173" s="11">
        <v>916</v>
      </c>
      <c r="F173" s="11">
        <v>2020</v>
      </c>
      <c r="G173" s="12">
        <v>4313.5879999999997</v>
      </c>
      <c r="H173" s="12">
        <v>10958.742</v>
      </c>
      <c r="I173" s="12">
        <v>33310.123</v>
      </c>
      <c r="J173" s="12">
        <v>40052.165000000001</v>
      </c>
      <c r="K173" s="12">
        <v>44519.716</v>
      </c>
      <c r="L173" s="12">
        <v>55459.535000000003</v>
      </c>
      <c r="M173" s="12">
        <v>4447.1559999999999</v>
      </c>
      <c r="N173" s="12">
        <v>6686.0219999999999</v>
      </c>
      <c r="O173" s="12">
        <v>8929.4459999999999</v>
      </c>
      <c r="P173" s="12">
        <v>4469.1329999999998</v>
      </c>
      <c r="Q173" s="12">
        <v>6712.5569999999998</v>
      </c>
      <c r="R173" s="12">
        <v>22351.381000000001</v>
      </c>
      <c r="S173" s="12">
        <v>13444.950999999999</v>
      </c>
      <c r="T173" s="12">
        <v>15670.273999999999</v>
      </c>
      <c r="U173" s="12">
        <v>8971.6450000000004</v>
      </c>
      <c r="V173" s="12">
        <v>11206.084999999999</v>
      </c>
      <c r="W173" s="12">
        <v>13431.407999999999</v>
      </c>
      <c r="X173" s="12">
        <v>15652.481</v>
      </c>
      <c r="Y173" s="12">
        <v>8962.6610000000001</v>
      </c>
      <c r="Z173" s="12">
        <v>13409.057000000001</v>
      </c>
      <c r="AA173" s="12">
        <v>13397.823</v>
      </c>
      <c r="AB173" s="12">
        <v>15648.472</v>
      </c>
      <c r="AC173" s="12">
        <v>17890.032999999999</v>
      </c>
      <c r="AD173" s="12">
        <v>6681.107</v>
      </c>
      <c r="AE173" s="12">
        <v>11172.5</v>
      </c>
      <c r="AF173" s="12">
        <v>13423.148999999999</v>
      </c>
      <c r="AG173" s="12">
        <v>15664.71</v>
      </c>
      <c r="AH173" s="12">
        <v>11202.075999999999</v>
      </c>
      <c r="AI173" s="12">
        <v>13443.637000000001</v>
      </c>
      <c r="AJ173" s="12">
        <v>15669.627</v>
      </c>
      <c r="AK173" s="12">
        <v>6742.0420000000004</v>
      </c>
      <c r="AL173" s="12">
        <v>13223.055</v>
      </c>
      <c r="AM173" s="12">
        <v>22149.412</v>
      </c>
      <c r="AN173" s="12">
        <v>68372.974000000002</v>
      </c>
      <c r="AO173" s="12">
        <v>81130.945000000007</v>
      </c>
      <c r="AP173" s="12">
        <v>85800.399000000005</v>
      </c>
      <c r="AQ173" s="12">
        <v>74590.805999999997</v>
      </c>
      <c r="AR173" s="12">
        <v>78186.304999999993</v>
      </c>
      <c r="AS173" s="12">
        <v>46223.561999999998</v>
      </c>
      <c r="AT173" s="12">
        <v>63650.987000000001</v>
      </c>
      <c r="AU173" s="12">
        <v>67246.486000000004</v>
      </c>
      <c r="AV173" s="12">
        <v>95622.63</v>
      </c>
      <c r="AW173" s="12">
        <v>93380.739000000001</v>
      </c>
      <c r="AX173" s="12">
        <v>91131.236999999994</v>
      </c>
      <c r="AY173" s="12">
        <v>88880.588000000003</v>
      </c>
      <c r="AZ173" s="12">
        <v>84413.036999999997</v>
      </c>
      <c r="BA173" s="12">
        <v>82203.152000000002</v>
      </c>
      <c r="BB173" s="12">
        <v>73473.217999999993</v>
      </c>
      <c r="BC173" s="12">
        <v>27249.655999999999</v>
      </c>
      <c r="BD173" s="12">
        <v>14491.684999999999</v>
      </c>
      <c r="BE173" s="12">
        <v>9822.2309999999998</v>
      </c>
      <c r="BF173" s="12">
        <v>6226.732</v>
      </c>
      <c r="BG173" s="12">
        <v>3760.0250000000001</v>
      </c>
      <c r="BH173" s="12">
        <v>2038.019</v>
      </c>
      <c r="BI173" s="12">
        <v>979.51499999999999</v>
      </c>
      <c r="BJ173" s="12">
        <v>369.53100000000001</v>
      </c>
      <c r="BK173" s="12">
        <v>128932.753</v>
      </c>
    </row>
    <row r="174" spans="1:63" s="25" customFormat="1" x14ac:dyDescent="0.2">
      <c r="A174" s="94" t="s">
        <v>226</v>
      </c>
      <c r="B174" s="11"/>
      <c r="C174" s="11">
        <v>558</v>
      </c>
      <c r="D174" s="10" t="s">
        <v>587</v>
      </c>
      <c r="E174" s="11">
        <v>916</v>
      </c>
      <c r="F174" s="11">
        <v>2020</v>
      </c>
      <c r="G174" s="12">
        <v>260.06400000000002</v>
      </c>
      <c r="H174" s="12">
        <v>656.94200000000001</v>
      </c>
      <c r="I174" s="12">
        <v>1954.2860000000001</v>
      </c>
      <c r="J174" s="12">
        <v>2319.3829999999998</v>
      </c>
      <c r="K174" s="12">
        <v>2557.3069999999998</v>
      </c>
      <c r="L174" s="12">
        <v>3142.0169999999998</v>
      </c>
      <c r="M174" s="12">
        <v>265.15600000000001</v>
      </c>
      <c r="N174" s="12">
        <v>397.99799999999999</v>
      </c>
      <c r="O174" s="12">
        <v>530.66300000000001</v>
      </c>
      <c r="P174" s="12">
        <v>265.60300000000001</v>
      </c>
      <c r="Q174" s="12">
        <v>398.26799999999997</v>
      </c>
      <c r="R174" s="12">
        <v>1297.3440000000001</v>
      </c>
      <c r="S174" s="12">
        <v>790.07</v>
      </c>
      <c r="T174" s="12">
        <v>918.88199999999995</v>
      </c>
      <c r="U174" s="12">
        <v>527.36199999999997</v>
      </c>
      <c r="V174" s="12">
        <v>657.22799999999995</v>
      </c>
      <c r="W174" s="12">
        <v>786.04</v>
      </c>
      <c r="X174" s="12">
        <v>913.63</v>
      </c>
      <c r="Y174" s="12">
        <v>524.56299999999999</v>
      </c>
      <c r="Z174" s="12">
        <v>780.96500000000003</v>
      </c>
      <c r="AA174" s="12">
        <v>752.07100000000003</v>
      </c>
      <c r="AB174" s="12">
        <v>872.37099999999998</v>
      </c>
      <c r="AC174" s="12">
        <v>991.69299999999998</v>
      </c>
      <c r="AD174" s="12">
        <v>378.46199999999999</v>
      </c>
      <c r="AE174" s="12">
        <v>623.25900000000001</v>
      </c>
      <c r="AF174" s="12">
        <v>743.55899999999997</v>
      </c>
      <c r="AG174" s="12">
        <v>862.88099999999997</v>
      </c>
      <c r="AH174" s="12">
        <v>615.96900000000005</v>
      </c>
      <c r="AI174" s="12">
        <v>735.29100000000005</v>
      </c>
      <c r="AJ174" s="12">
        <v>853.89300000000003</v>
      </c>
      <c r="AK174" s="12">
        <v>365.09699999999998</v>
      </c>
      <c r="AL174" s="12">
        <v>705.88099999999997</v>
      </c>
      <c r="AM174" s="12">
        <v>1187.731</v>
      </c>
      <c r="AN174" s="12">
        <v>3587.51</v>
      </c>
      <c r="AO174" s="12">
        <v>4094.83</v>
      </c>
      <c r="AP174" s="12">
        <v>4294.16</v>
      </c>
      <c r="AQ174" s="12">
        <v>3691.1390000000001</v>
      </c>
      <c r="AR174" s="12">
        <v>3840.5610000000001</v>
      </c>
      <c r="AS174" s="12">
        <v>2399.779</v>
      </c>
      <c r="AT174" s="12">
        <v>3106.4290000000001</v>
      </c>
      <c r="AU174" s="12">
        <v>3255.8510000000001</v>
      </c>
      <c r="AV174" s="12">
        <v>4670.268</v>
      </c>
      <c r="AW174" s="12">
        <v>4547.098</v>
      </c>
      <c r="AX174" s="12">
        <v>4425.4709999999995</v>
      </c>
      <c r="AY174" s="12">
        <v>4305.1710000000003</v>
      </c>
      <c r="AZ174" s="12">
        <v>4067.2469999999998</v>
      </c>
      <c r="BA174" s="12">
        <v>3949.3980000000001</v>
      </c>
      <c r="BB174" s="12">
        <v>3482.5369999999998</v>
      </c>
      <c r="BC174" s="12">
        <v>1082.758</v>
      </c>
      <c r="BD174" s="12">
        <v>575.43799999999999</v>
      </c>
      <c r="BE174" s="12">
        <v>376.108</v>
      </c>
      <c r="BF174" s="12">
        <v>226.68600000000001</v>
      </c>
      <c r="BG174" s="12">
        <v>143.27500000000001</v>
      </c>
      <c r="BH174" s="12">
        <v>76.183999999999997</v>
      </c>
      <c r="BI174" s="12">
        <v>33.378</v>
      </c>
      <c r="BJ174" s="12">
        <v>11.423</v>
      </c>
      <c r="BK174" s="12">
        <v>6624.5540000000001</v>
      </c>
    </row>
    <row r="175" spans="1:63" s="25" customFormat="1" x14ac:dyDescent="0.2">
      <c r="A175" s="94" t="s">
        <v>235</v>
      </c>
      <c r="B175" s="11"/>
      <c r="C175" s="11">
        <v>591</v>
      </c>
      <c r="D175" s="10" t="s">
        <v>587</v>
      </c>
      <c r="E175" s="11">
        <v>916</v>
      </c>
      <c r="F175" s="11">
        <v>2020</v>
      </c>
      <c r="G175" s="12">
        <v>155.11099999999999</v>
      </c>
      <c r="H175" s="12">
        <v>389.31299999999999</v>
      </c>
      <c r="I175" s="12">
        <v>1143.19</v>
      </c>
      <c r="J175" s="12">
        <v>1358.4960000000001</v>
      </c>
      <c r="K175" s="12">
        <v>1500.3879999999999</v>
      </c>
      <c r="L175" s="12">
        <v>1849.451</v>
      </c>
      <c r="M175" s="12">
        <v>156.15299999999999</v>
      </c>
      <c r="N175" s="12">
        <v>233.94900000000001</v>
      </c>
      <c r="O175" s="12">
        <v>311.38499999999999</v>
      </c>
      <c r="P175" s="12">
        <v>155.827</v>
      </c>
      <c r="Q175" s="12">
        <v>233.26300000000001</v>
      </c>
      <c r="R175" s="12">
        <v>753.87699999999995</v>
      </c>
      <c r="S175" s="12">
        <v>459.63</v>
      </c>
      <c r="T175" s="12">
        <v>534.07500000000005</v>
      </c>
      <c r="U175" s="12">
        <v>306.67</v>
      </c>
      <c r="V175" s="12">
        <v>381.834</v>
      </c>
      <c r="W175" s="12">
        <v>456.279</v>
      </c>
      <c r="X175" s="12">
        <v>530.06299999999999</v>
      </c>
      <c r="Y175" s="12">
        <v>304.39800000000002</v>
      </c>
      <c r="Z175" s="12">
        <v>452.62700000000001</v>
      </c>
      <c r="AA175" s="12">
        <v>438.255</v>
      </c>
      <c r="AB175" s="12">
        <v>509.553</v>
      </c>
      <c r="AC175" s="12">
        <v>580.58699999999999</v>
      </c>
      <c r="AD175" s="12">
        <v>219.80199999999999</v>
      </c>
      <c r="AE175" s="12">
        <v>363.81</v>
      </c>
      <c r="AF175" s="12">
        <v>435.108</v>
      </c>
      <c r="AG175" s="12">
        <v>506.142</v>
      </c>
      <c r="AH175" s="12">
        <v>361.32400000000001</v>
      </c>
      <c r="AI175" s="12">
        <v>432.358</v>
      </c>
      <c r="AJ175" s="12">
        <v>503.21600000000001</v>
      </c>
      <c r="AK175" s="12">
        <v>215.30600000000001</v>
      </c>
      <c r="AL175" s="12">
        <v>422.58199999999999</v>
      </c>
      <c r="AM175" s="12">
        <v>706.26099999999997</v>
      </c>
      <c r="AN175" s="12">
        <v>2210.4430000000002</v>
      </c>
      <c r="AO175" s="12">
        <v>2643.422</v>
      </c>
      <c r="AP175" s="12">
        <v>2803.1489999999999</v>
      </c>
      <c r="AQ175" s="12">
        <v>2445.951</v>
      </c>
      <c r="AR175" s="12">
        <v>2568.8560000000002</v>
      </c>
      <c r="AS175" s="12">
        <v>1504.182</v>
      </c>
      <c r="AT175" s="12">
        <v>2096.8879999999999</v>
      </c>
      <c r="AU175" s="12">
        <v>2219.7930000000001</v>
      </c>
      <c r="AV175" s="12">
        <v>3171.578</v>
      </c>
      <c r="AW175" s="12">
        <v>3099.3009999999999</v>
      </c>
      <c r="AX175" s="12">
        <v>3027.57</v>
      </c>
      <c r="AY175" s="12">
        <v>2956.2719999999999</v>
      </c>
      <c r="AZ175" s="12">
        <v>2814.38</v>
      </c>
      <c r="BA175" s="12">
        <v>2743.712</v>
      </c>
      <c r="BB175" s="12">
        <v>2465.317</v>
      </c>
      <c r="BC175" s="12">
        <v>961.13499999999999</v>
      </c>
      <c r="BD175" s="12">
        <v>528.15599999999995</v>
      </c>
      <c r="BE175" s="12">
        <v>368.42899999999997</v>
      </c>
      <c r="BF175" s="12">
        <v>245.524</v>
      </c>
      <c r="BG175" s="12">
        <v>153.905</v>
      </c>
      <c r="BH175" s="12">
        <v>87.715999999999994</v>
      </c>
      <c r="BI175" s="12">
        <v>43.7</v>
      </c>
      <c r="BJ175" s="12">
        <v>17.968</v>
      </c>
      <c r="BK175" s="12">
        <v>4314.768</v>
      </c>
    </row>
    <row r="176" spans="1:63" s="25" customFormat="1" x14ac:dyDescent="0.2">
      <c r="A176" s="96" t="s">
        <v>641</v>
      </c>
      <c r="B176" s="20"/>
      <c r="C176" s="20">
        <v>931</v>
      </c>
      <c r="D176" s="19" t="s">
        <v>586</v>
      </c>
      <c r="E176" s="20">
        <v>1830</v>
      </c>
      <c r="F176" s="20">
        <v>2020</v>
      </c>
      <c r="G176" s="21">
        <v>12832.361999999999</v>
      </c>
      <c r="H176" s="21">
        <v>32233.52</v>
      </c>
      <c r="I176" s="21">
        <v>97518.057000000001</v>
      </c>
      <c r="J176" s="21">
        <v>117739.97100000001</v>
      </c>
      <c r="K176" s="21">
        <v>131462.32500000001</v>
      </c>
      <c r="L176" s="21">
        <v>166341.03599999999</v>
      </c>
      <c r="M176" s="21">
        <v>12948.438</v>
      </c>
      <c r="N176" s="21">
        <v>19435.960999999999</v>
      </c>
      <c r="O176" s="21">
        <v>25929.017</v>
      </c>
      <c r="P176" s="21">
        <v>12967.326999999999</v>
      </c>
      <c r="Q176" s="21">
        <v>19460.383000000002</v>
      </c>
      <c r="R176" s="21">
        <v>65284.536999999997</v>
      </c>
      <c r="S176" s="21">
        <v>39006.31</v>
      </c>
      <c r="T176" s="21">
        <v>45527.171999999999</v>
      </c>
      <c r="U176" s="21">
        <v>26002.802</v>
      </c>
      <c r="V176" s="21">
        <v>32518.787</v>
      </c>
      <c r="W176" s="21">
        <v>39039.648999999998</v>
      </c>
      <c r="X176" s="21">
        <v>45579.81</v>
      </c>
      <c r="Y176" s="21">
        <v>26025.731</v>
      </c>
      <c r="Z176" s="21">
        <v>39086.754000000001</v>
      </c>
      <c r="AA176" s="21">
        <v>39708.076999999997</v>
      </c>
      <c r="AB176" s="21">
        <v>46500.141000000003</v>
      </c>
      <c r="AC176" s="21">
        <v>53339.67</v>
      </c>
      <c r="AD176" s="21">
        <v>19757.365000000002</v>
      </c>
      <c r="AE176" s="21">
        <v>33187.214999999997</v>
      </c>
      <c r="AF176" s="21">
        <v>39979.279000000002</v>
      </c>
      <c r="AG176" s="21">
        <v>46818.807999999997</v>
      </c>
      <c r="AH176" s="21">
        <v>33439.118000000002</v>
      </c>
      <c r="AI176" s="21">
        <v>40278.646999999997</v>
      </c>
      <c r="AJ176" s="21">
        <v>47161.472000000002</v>
      </c>
      <c r="AK176" s="21">
        <v>20221.914000000001</v>
      </c>
      <c r="AL176" s="21">
        <v>41604.379999999997</v>
      </c>
      <c r="AM176" s="21">
        <v>68822.979000000007</v>
      </c>
      <c r="AN176" s="21">
        <v>227381.82800000001</v>
      </c>
      <c r="AO176" s="21">
        <v>274038.652</v>
      </c>
      <c r="AP176" s="21">
        <v>292283.11800000002</v>
      </c>
      <c r="AQ176" s="21">
        <v>258338.85</v>
      </c>
      <c r="AR176" s="21">
        <v>272941.31</v>
      </c>
      <c r="AS176" s="21">
        <v>158558.84899999999</v>
      </c>
      <c r="AT176" s="21">
        <v>223460.139</v>
      </c>
      <c r="AU176" s="21">
        <v>238062.59899999999</v>
      </c>
      <c r="AV176" s="21">
        <v>333241.71500000003</v>
      </c>
      <c r="AW176" s="21">
        <v>326552.88299999997</v>
      </c>
      <c r="AX176" s="21">
        <v>319811.86499999999</v>
      </c>
      <c r="AY176" s="21">
        <v>313019.80099999998</v>
      </c>
      <c r="AZ176" s="21">
        <v>299297.44699999999</v>
      </c>
      <c r="BA176" s="21">
        <v>292373.01299999998</v>
      </c>
      <c r="BB176" s="21">
        <v>264418.73599999998</v>
      </c>
      <c r="BC176" s="21">
        <v>105859.887</v>
      </c>
      <c r="BD176" s="21">
        <v>59203.063000000002</v>
      </c>
      <c r="BE176" s="21">
        <v>40958.597000000002</v>
      </c>
      <c r="BF176" s="21">
        <v>26356.136999999999</v>
      </c>
      <c r="BG176" s="21">
        <v>15769.04</v>
      </c>
      <c r="BH176" s="21">
        <v>8590.4249999999993</v>
      </c>
      <c r="BI176" s="21">
        <v>3879.92</v>
      </c>
      <c r="BJ176" s="21">
        <v>1386.271</v>
      </c>
      <c r="BK176" s="21">
        <v>430759.772</v>
      </c>
    </row>
    <row r="177" spans="1:63" s="25" customFormat="1" x14ac:dyDescent="0.2">
      <c r="A177" s="94" t="s">
        <v>65</v>
      </c>
      <c r="B177" s="11"/>
      <c r="C177" s="11">
        <v>32</v>
      </c>
      <c r="D177" s="10" t="s">
        <v>587</v>
      </c>
      <c r="E177" s="11">
        <v>931</v>
      </c>
      <c r="F177" s="11">
        <v>2020</v>
      </c>
      <c r="G177" s="12">
        <v>1486.5509999999999</v>
      </c>
      <c r="H177" s="12">
        <v>3736.6509999999998</v>
      </c>
      <c r="I177" s="12">
        <v>11043.73</v>
      </c>
      <c r="J177" s="12">
        <v>13175.714</v>
      </c>
      <c r="K177" s="12">
        <v>14583.179</v>
      </c>
      <c r="L177" s="12">
        <v>18060.513999999999</v>
      </c>
      <c r="M177" s="12">
        <v>1500.961</v>
      </c>
      <c r="N177" s="12">
        <v>2249.837</v>
      </c>
      <c r="O177" s="12">
        <v>2996.0549999999998</v>
      </c>
      <c r="P177" s="12">
        <v>1499.2750000000001</v>
      </c>
      <c r="Q177" s="12">
        <v>2245.4929999999999</v>
      </c>
      <c r="R177" s="12">
        <v>7307.0789999999997</v>
      </c>
      <c r="S177" s="12">
        <v>4438.2250000000004</v>
      </c>
      <c r="T177" s="12">
        <v>5160.7129999999997</v>
      </c>
      <c r="U177" s="12">
        <v>2960.9409999999998</v>
      </c>
      <c r="V177" s="12">
        <v>3689.3490000000002</v>
      </c>
      <c r="W177" s="12">
        <v>4411.8370000000004</v>
      </c>
      <c r="X177" s="12">
        <v>5129.5739999999996</v>
      </c>
      <c r="Y177" s="12">
        <v>2943.1309999999999</v>
      </c>
      <c r="Z177" s="12">
        <v>4383.3559999999998</v>
      </c>
      <c r="AA177" s="12">
        <v>4291.8360000000002</v>
      </c>
      <c r="AB177" s="12">
        <v>5000.8379999999997</v>
      </c>
      <c r="AC177" s="12">
        <v>5706.549</v>
      </c>
      <c r="AD177" s="12">
        <v>2146.366</v>
      </c>
      <c r="AE177" s="12">
        <v>3569.348</v>
      </c>
      <c r="AF177" s="12">
        <v>4278.3500000000004</v>
      </c>
      <c r="AG177" s="12">
        <v>4984.0609999999997</v>
      </c>
      <c r="AH177" s="12">
        <v>3560.6129999999998</v>
      </c>
      <c r="AI177" s="12">
        <v>4266.3239999999996</v>
      </c>
      <c r="AJ177" s="12">
        <v>4968.0780000000004</v>
      </c>
      <c r="AK177" s="12">
        <v>2131.9839999999999</v>
      </c>
      <c r="AL177" s="12">
        <v>4184.9660000000003</v>
      </c>
      <c r="AM177" s="12">
        <v>7016.7839999999997</v>
      </c>
      <c r="AN177" s="12">
        <v>22706.188999999998</v>
      </c>
      <c r="AO177" s="12">
        <v>27131.129000000001</v>
      </c>
      <c r="AP177" s="12">
        <v>29014.862000000001</v>
      </c>
      <c r="AQ177" s="12">
        <v>25475.413</v>
      </c>
      <c r="AR177" s="12">
        <v>27120.421999999999</v>
      </c>
      <c r="AS177" s="12">
        <v>15689.405000000001</v>
      </c>
      <c r="AT177" s="12">
        <v>21998.078000000001</v>
      </c>
      <c r="AU177" s="12">
        <v>23643.087</v>
      </c>
      <c r="AV177" s="12">
        <v>34152.046999999999</v>
      </c>
      <c r="AW177" s="12">
        <v>33439.976000000002</v>
      </c>
      <c r="AX177" s="12">
        <v>32729.064999999999</v>
      </c>
      <c r="AY177" s="12">
        <v>32020.062999999998</v>
      </c>
      <c r="AZ177" s="12">
        <v>30612.598000000002</v>
      </c>
      <c r="BA177" s="12">
        <v>29914.682000000001</v>
      </c>
      <c r="BB177" s="12">
        <v>27135.262999999999</v>
      </c>
      <c r="BC177" s="12">
        <v>11445.858</v>
      </c>
      <c r="BD177" s="12">
        <v>7020.9179999999997</v>
      </c>
      <c r="BE177" s="12">
        <v>5137.1850000000004</v>
      </c>
      <c r="BF177" s="12">
        <v>3492.1759999999999</v>
      </c>
      <c r="BG177" s="12">
        <v>2154.953</v>
      </c>
      <c r="BH177" s="12">
        <v>1191.539</v>
      </c>
      <c r="BI177" s="12">
        <v>556.85500000000002</v>
      </c>
      <c r="BJ177" s="12">
        <v>192.17</v>
      </c>
      <c r="BK177" s="12">
        <v>45195.777000000002</v>
      </c>
    </row>
    <row r="178" spans="1:63" s="25" customFormat="1" x14ac:dyDescent="0.2">
      <c r="A178" s="94" t="s">
        <v>84</v>
      </c>
      <c r="B178" s="11"/>
      <c r="C178" s="11">
        <v>68</v>
      </c>
      <c r="D178" s="10" t="s">
        <v>587</v>
      </c>
      <c r="E178" s="11">
        <v>931</v>
      </c>
      <c r="F178" s="11">
        <v>2020</v>
      </c>
      <c r="G178" s="12">
        <v>473.99599999999998</v>
      </c>
      <c r="H178" s="12">
        <v>1185.499</v>
      </c>
      <c r="I178" s="12">
        <v>3525.5990000000002</v>
      </c>
      <c r="J178" s="12">
        <v>4213.6210000000001</v>
      </c>
      <c r="K178" s="12">
        <v>4662.2830000000004</v>
      </c>
      <c r="L178" s="12">
        <v>5727.4719999999998</v>
      </c>
      <c r="M178" s="12">
        <v>474.26600000000002</v>
      </c>
      <c r="N178" s="12">
        <v>711.048</v>
      </c>
      <c r="O178" s="12">
        <v>947.44500000000005</v>
      </c>
      <c r="P178" s="12">
        <v>473.83800000000002</v>
      </c>
      <c r="Q178" s="12">
        <v>710.23500000000001</v>
      </c>
      <c r="R178" s="12">
        <v>2340.1</v>
      </c>
      <c r="S178" s="12">
        <v>1412.941</v>
      </c>
      <c r="T178" s="12">
        <v>1645.7629999999999</v>
      </c>
      <c r="U178" s="12">
        <v>942.30600000000004</v>
      </c>
      <c r="V178" s="12">
        <v>1176.1590000000001</v>
      </c>
      <c r="W178" s="12">
        <v>1408.981</v>
      </c>
      <c r="X178" s="12">
        <v>1640.9369999999999</v>
      </c>
      <c r="Y178" s="12">
        <v>939.76199999999994</v>
      </c>
      <c r="Z178" s="12">
        <v>1404.54</v>
      </c>
      <c r="AA178" s="12">
        <v>1387.027</v>
      </c>
      <c r="AB178" s="12">
        <v>1615.181</v>
      </c>
      <c r="AC178" s="12">
        <v>1841.0070000000001</v>
      </c>
      <c r="AD178" s="12">
        <v>694.33699999999999</v>
      </c>
      <c r="AE178" s="12">
        <v>1154.2049999999999</v>
      </c>
      <c r="AF178" s="12">
        <v>1382.3589999999999</v>
      </c>
      <c r="AG178" s="12">
        <v>1608.1849999999999</v>
      </c>
      <c r="AH178" s="12">
        <v>1150.403</v>
      </c>
      <c r="AI178" s="12">
        <v>1376.229</v>
      </c>
      <c r="AJ178" s="12">
        <v>1599.0650000000001</v>
      </c>
      <c r="AK178" s="12">
        <v>688.02200000000005</v>
      </c>
      <c r="AL178" s="12">
        <v>1307.5930000000001</v>
      </c>
      <c r="AM178" s="12">
        <v>2201.873</v>
      </c>
      <c r="AN178" s="12">
        <v>6053.66</v>
      </c>
      <c r="AO178" s="12">
        <v>6937.2520000000004</v>
      </c>
      <c r="AP178" s="12">
        <v>7273.4430000000002</v>
      </c>
      <c r="AQ178" s="12">
        <v>6136.759</v>
      </c>
      <c r="AR178" s="12">
        <v>6415.8860000000004</v>
      </c>
      <c r="AS178" s="12">
        <v>3851.7869999999998</v>
      </c>
      <c r="AT178" s="12">
        <v>5071.57</v>
      </c>
      <c r="AU178" s="12">
        <v>5350.6970000000001</v>
      </c>
      <c r="AV178" s="12">
        <v>8147.43</v>
      </c>
      <c r="AW178" s="12">
        <v>7917.1170000000002</v>
      </c>
      <c r="AX178" s="12">
        <v>7687.5619999999999</v>
      </c>
      <c r="AY178" s="12">
        <v>7459.4080000000004</v>
      </c>
      <c r="AZ178" s="12">
        <v>7010.7460000000001</v>
      </c>
      <c r="BA178" s="12">
        <v>6791.0029999999997</v>
      </c>
      <c r="BB178" s="12">
        <v>5945.5569999999998</v>
      </c>
      <c r="BC178" s="12">
        <v>2093.77</v>
      </c>
      <c r="BD178" s="12">
        <v>1210.1780000000001</v>
      </c>
      <c r="BE178" s="12">
        <v>873.98699999999997</v>
      </c>
      <c r="BF178" s="12">
        <v>594.86</v>
      </c>
      <c r="BG178" s="12">
        <v>369.42</v>
      </c>
      <c r="BH178" s="12">
        <v>202.91900000000001</v>
      </c>
      <c r="BI178" s="12">
        <v>96.013000000000005</v>
      </c>
      <c r="BJ178" s="12">
        <v>35.985999999999997</v>
      </c>
      <c r="BK178" s="12">
        <v>11673.029</v>
      </c>
    </row>
    <row r="179" spans="1:63" s="25" customFormat="1" x14ac:dyDescent="0.2">
      <c r="A179" s="94" t="s">
        <v>90</v>
      </c>
      <c r="B179" s="11"/>
      <c r="C179" s="11">
        <v>76</v>
      </c>
      <c r="D179" s="10" t="s">
        <v>587</v>
      </c>
      <c r="E179" s="11">
        <v>931</v>
      </c>
      <c r="F179" s="11">
        <v>2020</v>
      </c>
      <c r="G179" s="12">
        <v>5758.5240000000003</v>
      </c>
      <c r="H179" s="12">
        <v>14475.093000000001</v>
      </c>
      <c r="I179" s="12">
        <v>44019.351999999999</v>
      </c>
      <c r="J179" s="12">
        <v>53597.328000000001</v>
      </c>
      <c r="K179" s="12">
        <v>60237.356</v>
      </c>
      <c r="L179" s="12">
        <v>77389.404999999999</v>
      </c>
      <c r="M179" s="12">
        <v>5817.4930000000004</v>
      </c>
      <c r="N179" s="12">
        <v>8731.2569999999996</v>
      </c>
      <c r="O179" s="12">
        <v>11647.186</v>
      </c>
      <c r="P179" s="12">
        <v>5824.7659999999996</v>
      </c>
      <c r="Q179" s="12">
        <v>8740.6949999999997</v>
      </c>
      <c r="R179" s="12">
        <v>29544.258999999998</v>
      </c>
      <c r="S179" s="12">
        <v>17540.325000000001</v>
      </c>
      <c r="T179" s="12">
        <v>20485.734</v>
      </c>
      <c r="U179" s="12">
        <v>11688.053</v>
      </c>
      <c r="V179" s="12">
        <v>14626.561</v>
      </c>
      <c r="W179" s="12">
        <v>17571.97</v>
      </c>
      <c r="X179" s="12">
        <v>20540.195</v>
      </c>
      <c r="Y179" s="12">
        <v>11710.632</v>
      </c>
      <c r="Z179" s="12">
        <v>17624.266</v>
      </c>
      <c r="AA179" s="12">
        <v>18332.476999999999</v>
      </c>
      <c r="AB179" s="12">
        <v>21581.91</v>
      </c>
      <c r="AC179" s="12">
        <v>24880.506000000001</v>
      </c>
      <c r="AD179" s="12">
        <v>9058.5249999999996</v>
      </c>
      <c r="AE179" s="12">
        <v>15387.067999999999</v>
      </c>
      <c r="AF179" s="12">
        <v>18636.501</v>
      </c>
      <c r="AG179" s="12">
        <v>21935.097000000002</v>
      </c>
      <c r="AH179" s="12">
        <v>15668.276</v>
      </c>
      <c r="AI179" s="12">
        <v>18966.871999999999</v>
      </c>
      <c r="AJ179" s="12">
        <v>22308.304</v>
      </c>
      <c r="AK179" s="12">
        <v>9577.9760000000006</v>
      </c>
      <c r="AL179" s="12">
        <v>20359.646000000001</v>
      </c>
      <c r="AM179" s="12">
        <v>33370.053</v>
      </c>
      <c r="AN179" s="12">
        <v>114261.41499999999</v>
      </c>
      <c r="AO179" s="12">
        <v>138682.617</v>
      </c>
      <c r="AP179" s="12">
        <v>148150.77600000001</v>
      </c>
      <c r="AQ179" s="12">
        <v>131932.772</v>
      </c>
      <c r="AR179" s="12">
        <v>139361.47500000001</v>
      </c>
      <c r="AS179" s="12">
        <v>80891.361999999994</v>
      </c>
      <c r="AT179" s="12">
        <v>114780.723</v>
      </c>
      <c r="AU179" s="12">
        <v>122209.42600000001</v>
      </c>
      <c r="AV179" s="12">
        <v>168540.057</v>
      </c>
      <c r="AW179" s="12">
        <v>165405.17800000001</v>
      </c>
      <c r="AX179" s="12">
        <v>162211.514</v>
      </c>
      <c r="AY179" s="12">
        <v>158962.08100000001</v>
      </c>
      <c r="AZ179" s="12">
        <v>152322.05300000001</v>
      </c>
      <c r="BA179" s="12">
        <v>148937.78700000001</v>
      </c>
      <c r="BB179" s="12">
        <v>135170.00399999999</v>
      </c>
      <c r="BC179" s="12">
        <v>54278.642</v>
      </c>
      <c r="BD179" s="12">
        <v>29857.439999999999</v>
      </c>
      <c r="BE179" s="12">
        <v>20389.280999999999</v>
      </c>
      <c r="BF179" s="12">
        <v>12960.578</v>
      </c>
      <c r="BG179" s="12">
        <v>7651.1589999999997</v>
      </c>
      <c r="BH179" s="12">
        <v>4159.027</v>
      </c>
      <c r="BI179" s="12">
        <v>1841.819</v>
      </c>
      <c r="BJ179" s="12">
        <v>666.57899999999995</v>
      </c>
      <c r="BK179" s="12">
        <v>212559.40900000001</v>
      </c>
    </row>
    <row r="180" spans="1:63" s="25" customFormat="1" x14ac:dyDescent="0.2">
      <c r="A180" s="94" t="s">
        <v>642</v>
      </c>
      <c r="B180" s="11"/>
      <c r="C180" s="11">
        <v>152</v>
      </c>
      <c r="D180" s="10" t="s">
        <v>587</v>
      </c>
      <c r="E180" s="11">
        <v>931</v>
      </c>
      <c r="F180" s="11">
        <v>2020</v>
      </c>
      <c r="G180" s="12">
        <v>439.34699999999998</v>
      </c>
      <c r="H180" s="12">
        <v>1162.223</v>
      </c>
      <c r="I180" s="12">
        <v>3677.7159999999999</v>
      </c>
      <c r="J180" s="12">
        <v>4413.72</v>
      </c>
      <c r="K180" s="12">
        <v>4921.9579999999996</v>
      </c>
      <c r="L180" s="12">
        <v>6324.8670000000002</v>
      </c>
      <c r="M180" s="12">
        <v>488.42700000000002</v>
      </c>
      <c r="N180" s="12">
        <v>739.02499999999998</v>
      </c>
      <c r="O180" s="12">
        <v>991.97199999999998</v>
      </c>
      <c r="P180" s="12">
        <v>497.46800000000002</v>
      </c>
      <c r="Q180" s="12">
        <v>750.41499999999996</v>
      </c>
      <c r="R180" s="12">
        <v>2515.4929999999999</v>
      </c>
      <c r="S180" s="12">
        <v>1518.653</v>
      </c>
      <c r="T180" s="12">
        <v>1770.1590000000001</v>
      </c>
      <c r="U180" s="12">
        <v>1015.258</v>
      </c>
      <c r="V180" s="12">
        <v>1268.0550000000001</v>
      </c>
      <c r="W180" s="12">
        <v>1519.5609999999999</v>
      </c>
      <c r="X180" s="12">
        <v>1769.546</v>
      </c>
      <c r="Y180" s="12">
        <v>1015.1079999999999</v>
      </c>
      <c r="Z180" s="12">
        <v>1516.5989999999999</v>
      </c>
      <c r="AA180" s="12">
        <v>1487.14</v>
      </c>
      <c r="AB180" s="12">
        <v>1732.8440000000001</v>
      </c>
      <c r="AC180" s="12">
        <v>1983.3330000000001</v>
      </c>
      <c r="AD180" s="12">
        <v>745.33399999999995</v>
      </c>
      <c r="AE180" s="12">
        <v>1235.634</v>
      </c>
      <c r="AF180" s="12">
        <v>1481.338</v>
      </c>
      <c r="AG180" s="12">
        <v>1731.827</v>
      </c>
      <c r="AH180" s="12">
        <v>1231.3530000000001</v>
      </c>
      <c r="AI180" s="12">
        <v>1481.8420000000001</v>
      </c>
      <c r="AJ180" s="12">
        <v>1739.5909999999999</v>
      </c>
      <c r="AK180" s="12">
        <v>736.00400000000002</v>
      </c>
      <c r="AL180" s="12">
        <v>1612.7429999999999</v>
      </c>
      <c r="AM180" s="12">
        <v>2647.1509999999998</v>
      </c>
      <c r="AN180" s="12">
        <v>9763.5879999999997</v>
      </c>
      <c r="AO180" s="12">
        <v>12115.859</v>
      </c>
      <c r="AP180" s="12">
        <v>13098.157999999999</v>
      </c>
      <c r="AQ180" s="12">
        <v>11853.915999999999</v>
      </c>
      <c r="AR180" s="12">
        <v>12663.404</v>
      </c>
      <c r="AS180" s="12">
        <v>7116.4369999999999</v>
      </c>
      <c r="AT180" s="12">
        <v>10451.007</v>
      </c>
      <c r="AU180" s="12">
        <v>11260.495000000001</v>
      </c>
      <c r="AV180" s="12">
        <v>15438.493</v>
      </c>
      <c r="AW180" s="12">
        <v>15192.714</v>
      </c>
      <c r="AX180" s="12">
        <v>14948.192999999999</v>
      </c>
      <c r="AY180" s="12">
        <v>14702.489</v>
      </c>
      <c r="AZ180" s="12">
        <v>14194.251</v>
      </c>
      <c r="BA180" s="12">
        <v>13929.486999999999</v>
      </c>
      <c r="BB180" s="12">
        <v>12791.342000000001</v>
      </c>
      <c r="BC180" s="12">
        <v>5674.9049999999997</v>
      </c>
      <c r="BD180" s="12">
        <v>3322.634</v>
      </c>
      <c r="BE180" s="12">
        <v>2340.335</v>
      </c>
      <c r="BF180" s="12">
        <v>1530.847</v>
      </c>
      <c r="BG180" s="12">
        <v>949.548</v>
      </c>
      <c r="BH180" s="12">
        <v>537.721</v>
      </c>
      <c r="BI180" s="12">
        <v>263.46100000000001</v>
      </c>
      <c r="BJ180" s="12">
        <v>101.315</v>
      </c>
      <c r="BK180" s="12">
        <v>19116.208999999999</v>
      </c>
    </row>
    <row r="181" spans="1:63" s="25" customFormat="1" x14ac:dyDescent="0.2">
      <c r="A181" s="94" t="s">
        <v>108</v>
      </c>
      <c r="B181" s="11"/>
      <c r="C181" s="11">
        <v>170</v>
      </c>
      <c r="D181" s="10" t="s">
        <v>587</v>
      </c>
      <c r="E181" s="11">
        <v>931</v>
      </c>
      <c r="F181" s="11">
        <v>2020</v>
      </c>
      <c r="G181" s="12">
        <v>1495.43</v>
      </c>
      <c r="H181" s="12">
        <v>3710.6990000000001</v>
      </c>
      <c r="I181" s="12">
        <v>11287.64</v>
      </c>
      <c r="J181" s="12">
        <v>13800.567999999999</v>
      </c>
      <c r="K181" s="12">
        <v>15534.031000000001</v>
      </c>
      <c r="L181" s="12">
        <v>19955.496999999999</v>
      </c>
      <c r="M181" s="12">
        <v>1474.3430000000001</v>
      </c>
      <c r="N181" s="12">
        <v>2210.31</v>
      </c>
      <c r="O181" s="12">
        <v>2947.241</v>
      </c>
      <c r="P181" s="12">
        <v>1472.3050000000001</v>
      </c>
      <c r="Q181" s="12">
        <v>2209.2359999999999</v>
      </c>
      <c r="R181" s="12">
        <v>7576.9409999999998</v>
      </c>
      <c r="S181" s="12">
        <v>4457.7449999999999</v>
      </c>
      <c r="T181" s="12">
        <v>5218.2479999999996</v>
      </c>
      <c r="U181" s="12">
        <v>2967.489</v>
      </c>
      <c r="V181" s="12">
        <v>3721.7779999999998</v>
      </c>
      <c r="W181" s="12">
        <v>4482.2809999999999</v>
      </c>
      <c r="X181" s="12">
        <v>5252.6270000000004</v>
      </c>
      <c r="Y181" s="12">
        <v>2984.8470000000002</v>
      </c>
      <c r="Z181" s="12">
        <v>4515.6959999999999</v>
      </c>
      <c r="AA181" s="12">
        <v>4778.527</v>
      </c>
      <c r="AB181" s="12">
        <v>5632.1239999999998</v>
      </c>
      <c r="AC181" s="12">
        <v>6495.6750000000002</v>
      </c>
      <c r="AD181" s="12">
        <v>2358.6930000000002</v>
      </c>
      <c r="AE181" s="12">
        <v>4018.0239999999999</v>
      </c>
      <c r="AF181" s="12">
        <v>4871.6210000000001</v>
      </c>
      <c r="AG181" s="12">
        <v>5735.1719999999996</v>
      </c>
      <c r="AH181" s="12">
        <v>4101.2749999999996</v>
      </c>
      <c r="AI181" s="12">
        <v>4964.826</v>
      </c>
      <c r="AJ181" s="12">
        <v>5834.7380000000003</v>
      </c>
      <c r="AK181" s="12">
        <v>2512.9279999999999</v>
      </c>
      <c r="AL181" s="12">
        <v>5262.2929999999997</v>
      </c>
      <c r="AM181" s="12">
        <v>8667.857</v>
      </c>
      <c r="AN181" s="12">
        <v>27354.538</v>
      </c>
      <c r="AO181" s="12">
        <v>32898.517999999996</v>
      </c>
      <c r="AP181" s="12">
        <v>34984.968000000001</v>
      </c>
      <c r="AQ181" s="12">
        <v>30738.577000000001</v>
      </c>
      <c r="AR181" s="12">
        <v>32423.485000000001</v>
      </c>
      <c r="AS181" s="12">
        <v>18686.681</v>
      </c>
      <c r="AT181" s="12">
        <v>26317.111000000001</v>
      </c>
      <c r="AU181" s="12">
        <v>28002.019</v>
      </c>
      <c r="AV181" s="12">
        <v>39595.243999999999</v>
      </c>
      <c r="AW181" s="12">
        <v>38774.553999999996</v>
      </c>
      <c r="AX181" s="12">
        <v>37935.913</v>
      </c>
      <c r="AY181" s="12">
        <v>37082.315999999999</v>
      </c>
      <c r="AZ181" s="12">
        <v>35348.853000000003</v>
      </c>
      <c r="BA181" s="12">
        <v>34473.074000000001</v>
      </c>
      <c r="BB181" s="12">
        <v>30927.386999999999</v>
      </c>
      <c r="BC181" s="12">
        <v>12240.706</v>
      </c>
      <c r="BD181" s="12">
        <v>6696.7259999999997</v>
      </c>
      <c r="BE181" s="12">
        <v>4610.2759999999998</v>
      </c>
      <c r="BF181" s="12">
        <v>2925.3679999999999</v>
      </c>
      <c r="BG181" s="12">
        <v>1737.732</v>
      </c>
      <c r="BH181" s="12">
        <v>945.60699999999997</v>
      </c>
      <c r="BI181" s="12">
        <v>429.33800000000002</v>
      </c>
      <c r="BJ181" s="12">
        <v>150.797</v>
      </c>
      <c r="BK181" s="12">
        <v>50882.883999999998</v>
      </c>
    </row>
    <row r="182" spans="1:63" s="25" customFormat="1" x14ac:dyDescent="0.2">
      <c r="A182" s="94" t="s">
        <v>128</v>
      </c>
      <c r="B182" s="11"/>
      <c r="C182" s="11">
        <v>218</v>
      </c>
      <c r="D182" s="10" t="s">
        <v>587</v>
      </c>
      <c r="E182" s="11">
        <v>931</v>
      </c>
      <c r="F182" s="11">
        <v>2020</v>
      </c>
      <c r="G182" s="12">
        <v>671.13900000000001</v>
      </c>
      <c r="H182" s="12">
        <v>1667.087</v>
      </c>
      <c r="I182" s="12">
        <v>4832.7749999999996</v>
      </c>
      <c r="J182" s="12">
        <v>5766.6850000000004</v>
      </c>
      <c r="K182" s="12">
        <v>6393.7150000000001</v>
      </c>
      <c r="L182" s="12">
        <v>7960.2489999999998</v>
      </c>
      <c r="M182" s="12">
        <v>662.05200000000002</v>
      </c>
      <c r="N182" s="12">
        <v>989.54300000000001</v>
      </c>
      <c r="O182" s="12">
        <v>1314.395</v>
      </c>
      <c r="P182" s="12">
        <v>657.43299999999999</v>
      </c>
      <c r="Q182" s="12">
        <v>982.28499999999997</v>
      </c>
      <c r="R182" s="12">
        <v>3165.6880000000001</v>
      </c>
      <c r="S182" s="12">
        <v>1924.809</v>
      </c>
      <c r="T182" s="12">
        <v>2236.268</v>
      </c>
      <c r="U182" s="12">
        <v>1283.152</v>
      </c>
      <c r="V182" s="12">
        <v>1597.318</v>
      </c>
      <c r="W182" s="12">
        <v>1908.777</v>
      </c>
      <c r="X182" s="12">
        <v>2218.5100000000002</v>
      </c>
      <c r="Y182" s="12">
        <v>1272.4659999999999</v>
      </c>
      <c r="Z182" s="12">
        <v>1893.6579999999999</v>
      </c>
      <c r="AA182" s="12">
        <v>1862.857</v>
      </c>
      <c r="AB182" s="12">
        <v>2174.7890000000002</v>
      </c>
      <c r="AC182" s="12">
        <v>2487.7669999999998</v>
      </c>
      <c r="AD182" s="12">
        <v>929.42</v>
      </c>
      <c r="AE182" s="12">
        <v>1551.3979999999999</v>
      </c>
      <c r="AF182" s="12">
        <v>1863.33</v>
      </c>
      <c r="AG182" s="12">
        <v>2176.308</v>
      </c>
      <c r="AH182" s="12">
        <v>1553.597</v>
      </c>
      <c r="AI182" s="12">
        <v>1866.575</v>
      </c>
      <c r="AJ182" s="12">
        <v>2180.627</v>
      </c>
      <c r="AK182" s="12">
        <v>933.91</v>
      </c>
      <c r="AL182" s="12">
        <v>1885.7529999999999</v>
      </c>
      <c r="AM182" s="12">
        <v>3127.4740000000002</v>
      </c>
      <c r="AN182" s="12">
        <v>9278.2070000000003</v>
      </c>
      <c r="AO182" s="12">
        <v>10869.346</v>
      </c>
      <c r="AP182" s="12">
        <v>11470.98</v>
      </c>
      <c r="AQ182" s="12">
        <v>9910.0400000000009</v>
      </c>
      <c r="AR182" s="12">
        <v>10396.144</v>
      </c>
      <c r="AS182" s="12">
        <v>6150.7330000000002</v>
      </c>
      <c r="AT182" s="12">
        <v>8343.5059999999994</v>
      </c>
      <c r="AU182" s="12">
        <v>8829.61</v>
      </c>
      <c r="AV182" s="12">
        <v>12810.285</v>
      </c>
      <c r="AW182" s="12">
        <v>12499.513000000001</v>
      </c>
      <c r="AX182" s="12">
        <v>12188.307000000001</v>
      </c>
      <c r="AY182" s="12">
        <v>11876.375</v>
      </c>
      <c r="AZ182" s="12">
        <v>11249.344999999999</v>
      </c>
      <c r="BA182" s="12">
        <v>10934.366</v>
      </c>
      <c r="BB182" s="12">
        <v>9682.8109999999997</v>
      </c>
      <c r="BC182" s="12">
        <v>3532.078</v>
      </c>
      <c r="BD182" s="12">
        <v>1940.9390000000001</v>
      </c>
      <c r="BE182" s="12">
        <v>1339.3050000000001</v>
      </c>
      <c r="BF182" s="12">
        <v>853.20100000000002</v>
      </c>
      <c r="BG182" s="12">
        <v>525.13099999999997</v>
      </c>
      <c r="BH182" s="12">
        <v>283.077</v>
      </c>
      <c r="BI182" s="12">
        <v>130.81700000000001</v>
      </c>
      <c r="BJ182" s="12">
        <v>48.432000000000002</v>
      </c>
      <c r="BK182" s="12">
        <v>17643.060000000001</v>
      </c>
    </row>
    <row r="183" spans="1:63" s="25" customFormat="1" x14ac:dyDescent="0.2">
      <c r="A183" s="94" t="s">
        <v>643</v>
      </c>
      <c r="B183" s="11">
        <v>2</v>
      </c>
      <c r="C183" s="11">
        <v>254</v>
      </c>
      <c r="D183" s="10" t="s">
        <v>587</v>
      </c>
      <c r="E183" s="11">
        <v>931</v>
      </c>
      <c r="F183" s="11">
        <v>2020</v>
      </c>
      <c r="G183" s="12">
        <v>15.192</v>
      </c>
      <c r="H183" s="12">
        <v>35.621000000000002</v>
      </c>
      <c r="I183" s="12">
        <v>95.075999999999993</v>
      </c>
      <c r="J183" s="12">
        <v>112.455</v>
      </c>
      <c r="K183" s="12">
        <v>123.67400000000001</v>
      </c>
      <c r="L183" s="12">
        <v>149.00299999999999</v>
      </c>
      <c r="M183" s="12">
        <v>13.353</v>
      </c>
      <c r="N183" s="12">
        <v>19.713999999999999</v>
      </c>
      <c r="O183" s="12">
        <v>25.914000000000001</v>
      </c>
      <c r="P183" s="12">
        <v>12.919</v>
      </c>
      <c r="Q183" s="12">
        <v>19.119</v>
      </c>
      <c r="R183" s="12">
        <v>59.454999999999998</v>
      </c>
      <c r="S183" s="12">
        <v>36.338999999999999</v>
      </c>
      <c r="T183" s="12">
        <v>42.133000000000003</v>
      </c>
      <c r="U183" s="12">
        <v>24.138999999999999</v>
      </c>
      <c r="V183" s="12">
        <v>29.978000000000002</v>
      </c>
      <c r="W183" s="12">
        <v>35.771999999999998</v>
      </c>
      <c r="X183" s="12">
        <v>41.542999999999999</v>
      </c>
      <c r="Y183" s="12">
        <v>23.777999999999999</v>
      </c>
      <c r="Z183" s="12">
        <v>35.343000000000004</v>
      </c>
      <c r="AA183" s="12">
        <v>34.715000000000003</v>
      </c>
      <c r="AB183" s="12">
        <v>40.494999999999997</v>
      </c>
      <c r="AC183" s="12">
        <v>46.177</v>
      </c>
      <c r="AD183" s="12">
        <v>17.321999999999999</v>
      </c>
      <c r="AE183" s="12">
        <v>28.920999999999999</v>
      </c>
      <c r="AF183" s="12">
        <v>34.701000000000001</v>
      </c>
      <c r="AG183" s="12">
        <v>40.383000000000003</v>
      </c>
      <c r="AH183" s="12">
        <v>28.93</v>
      </c>
      <c r="AI183" s="12">
        <v>34.612000000000002</v>
      </c>
      <c r="AJ183" s="12">
        <v>40.149000000000001</v>
      </c>
      <c r="AK183" s="12">
        <v>17.379000000000001</v>
      </c>
      <c r="AL183" s="12">
        <v>31.853999999999999</v>
      </c>
      <c r="AM183" s="12">
        <v>53.927</v>
      </c>
      <c r="AN183" s="12">
        <v>150.416</v>
      </c>
      <c r="AO183" s="12">
        <v>177.12700000000001</v>
      </c>
      <c r="AP183" s="12">
        <v>186.98</v>
      </c>
      <c r="AQ183" s="12">
        <v>158.38200000000001</v>
      </c>
      <c r="AR183" s="12">
        <v>165.755</v>
      </c>
      <c r="AS183" s="12">
        <v>96.489000000000004</v>
      </c>
      <c r="AT183" s="12">
        <v>133.053</v>
      </c>
      <c r="AU183" s="12">
        <v>140.42599999999999</v>
      </c>
      <c r="AV183" s="12">
        <v>203.60599999999999</v>
      </c>
      <c r="AW183" s="12">
        <v>197.81399999999999</v>
      </c>
      <c r="AX183" s="12">
        <v>192.00700000000001</v>
      </c>
      <c r="AY183" s="12">
        <v>186.227</v>
      </c>
      <c r="AZ183" s="12">
        <v>175.00800000000001</v>
      </c>
      <c r="BA183" s="12">
        <v>169.613</v>
      </c>
      <c r="BB183" s="12">
        <v>149.679</v>
      </c>
      <c r="BC183" s="12">
        <v>53.19</v>
      </c>
      <c r="BD183" s="12">
        <v>26.478999999999999</v>
      </c>
      <c r="BE183" s="12">
        <v>16.626000000000001</v>
      </c>
      <c r="BF183" s="12">
        <v>9.2530000000000001</v>
      </c>
      <c r="BG183" s="12">
        <v>4.8760000000000003</v>
      </c>
      <c r="BH183" s="12">
        <v>2.0310000000000001</v>
      </c>
      <c r="BI183" s="12">
        <v>0.83499999999999996</v>
      </c>
      <c r="BJ183" s="12">
        <v>0.32900000000000001</v>
      </c>
      <c r="BK183" s="12">
        <v>298.68200000000002</v>
      </c>
    </row>
    <row r="184" spans="1:63" s="25" customFormat="1" x14ac:dyDescent="0.2">
      <c r="A184" s="94" t="s">
        <v>156</v>
      </c>
      <c r="B184" s="11"/>
      <c r="C184" s="11">
        <v>328</v>
      </c>
      <c r="D184" s="10" t="s">
        <v>587</v>
      </c>
      <c r="E184" s="11">
        <v>931</v>
      </c>
      <c r="F184" s="11">
        <v>2020</v>
      </c>
      <c r="G184" s="12">
        <v>28.907</v>
      </c>
      <c r="H184" s="12">
        <v>73.864000000000004</v>
      </c>
      <c r="I184" s="12">
        <v>218.12700000000001</v>
      </c>
      <c r="J184" s="12">
        <v>262.40899999999999</v>
      </c>
      <c r="K184" s="12">
        <v>292.97899999999998</v>
      </c>
      <c r="L184" s="12">
        <v>370.37400000000002</v>
      </c>
      <c r="M184" s="12">
        <v>30.071999999999999</v>
      </c>
      <c r="N184" s="12">
        <v>45.088999999999999</v>
      </c>
      <c r="O184" s="12">
        <v>60.008000000000003</v>
      </c>
      <c r="P184" s="12">
        <v>30.071999999999999</v>
      </c>
      <c r="Q184" s="12">
        <v>44.991</v>
      </c>
      <c r="R184" s="12">
        <v>144.26300000000001</v>
      </c>
      <c r="S184" s="12">
        <v>88.004000000000005</v>
      </c>
      <c r="T184" s="12">
        <v>102.009</v>
      </c>
      <c r="U184" s="12">
        <v>58.747</v>
      </c>
      <c r="V184" s="12">
        <v>72.986999999999995</v>
      </c>
      <c r="W184" s="12">
        <v>86.992000000000004</v>
      </c>
      <c r="X184" s="12">
        <v>100.901</v>
      </c>
      <c r="Y184" s="12">
        <v>58.067999999999998</v>
      </c>
      <c r="Z184" s="12">
        <v>85.981999999999999</v>
      </c>
      <c r="AA184" s="12">
        <v>85.561000000000007</v>
      </c>
      <c r="AB184" s="12">
        <v>100.541</v>
      </c>
      <c r="AC184" s="12">
        <v>115.733</v>
      </c>
      <c r="AD184" s="12">
        <v>42.253999999999998</v>
      </c>
      <c r="AE184" s="12">
        <v>71.555999999999997</v>
      </c>
      <c r="AF184" s="12">
        <v>86.536000000000001</v>
      </c>
      <c r="AG184" s="12">
        <v>101.72799999999999</v>
      </c>
      <c r="AH184" s="12">
        <v>72.626999999999995</v>
      </c>
      <c r="AI184" s="12">
        <v>87.819000000000003</v>
      </c>
      <c r="AJ184" s="12">
        <v>103.197</v>
      </c>
      <c r="AK184" s="12">
        <v>44.281999999999996</v>
      </c>
      <c r="AL184" s="12">
        <v>92.813000000000002</v>
      </c>
      <c r="AM184" s="12">
        <v>152.24700000000001</v>
      </c>
      <c r="AN184" s="12">
        <v>403.79199999999997</v>
      </c>
      <c r="AO184" s="12">
        <v>483.12900000000002</v>
      </c>
      <c r="AP184" s="12">
        <v>513.37400000000002</v>
      </c>
      <c r="AQ184" s="12">
        <v>438.52199999999999</v>
      </c>
      <c r="AR184" s="12">
        <v>459.63299999999998</v>
      </c>
      <c r="AS184" s="12">
        <v>251.54499999999999</v>
      </c>
      <c r="AT184" s="12">
        <v>361.12700000000001</v>
      </c>
      <c r="AU184" s="12">
        <v>382.238</v>
      </c>
      <c r="AV184" s="12">
        <v>568.43200000000002</v>
      </c>
      <c r="AW184" s="12">
        <v>553.88900000000001</v>
      </c>
      <c r="AX184" s="12">
        <v>539.13</v>
      </c>
      <c r="AY184" s="12">
        <v>524.15</v>
      </c>
      <c r="AZ184" s="12">
        <v>493.58</v>
      </c>
      <c r="BA184" s="12">
        <v>478.05399999999997</v>
      </c>
      <c r="BB184" s="12">
        <v>416.185</v>
      </c>
      <c r="BC184" s="12">
        <v>164.64</v>
      </c>
      <c r="BD184" s="12">
        <v>85.302999999999997</v>
      </c>
      <c r="BE184" s="12">
        <v>55.058</v>
      </c>
      <c r="BF184" s="12">
        <v>33.947000000000003</v>
      </c>
      <c r="BG184" s="12">
        <v>18.922999999999998</v>
      </c>
      <c r="BH184" s="12">
        <v>11.007</v>
      </c>
      <c r="BI184" s="12">
        <v>4.2389999999999999</v>
      </c>
      <c r="BJ184" s="12">
        <v>2.0609999999999999</v>
      </c>
      <c r="BK184" s="12">
        <v>786.55899999999997</v>
      </c>
    </row>
    <row r="185" spans="1:63" s="25" customFormat="1" x14ac:dyDescent="0.2">
      <c r="A185" s="94" t="s">
        <v>239</v>
      </c>
      <c r="B185" s="11"/>
      <c r="C185" s="11">
        <v>600</v>
      </c>
      <c r="D185" s="10" t="s">
        <v>587</v>
      </c>
      <c r="E185" s="11">
        <v>931</v>
      </c>
      <c r="F185" s="11">
        <v>2020</v>
      </c>
      <c r="G185" s="12">
        <v>284.42200000000003</v>
      </c>
      <c r="H185" s="12">
        <v>701.09199999999998</v>
      </c>
      <c r="I185" s="12">
        <v>2060.837</v>
      </c>
      <c r="J185" s="12">
        <v>2455.3519999999999</v>
      </c>
      <c r="K185" s="12">
        <v>2720.1889999999999</v>
      </c>
      <c r="L185" s="12">
        <v>3397.9769999999999</v>
      </c>
      <c r="M185" s="12">
        <v>276.74299999999999</v>
      </c>
      <c r="N185" s="12">
        <v>414.02600000000001</v>
      </c>
      <c r="O185" s="12">
        <v>550.83100000000002</v>
      </c>
      <c r="P185" s="12">
        <v>275.22000000000003</v>
      </c>
      <c r="Q185" s="12">
        <v>412.02499999999998</v>
      </c>
      <c r="R185" s="12">
        <v>1359.7449999999999</v>
      </c>
      <c r="S185" s="12">
        <v>818.81799999999998</v>
      </c>
      <c r="T185" s="12">
        <v>954.98599999999999</v>
      </c>
      <c r="U185" s="12">
        <v>545.53599999999994</v>
      </c>
      <c r="V185" s="12">
        <v>681.53499999999997</v>
      </c>
      <c r="W185" s="12">
        <v>817.70299999999997</v>
      </c>
      <c r="X185" s="12">
        <v>953.64099999999996</v>
      </c>
      <c r="Y185" s="12">
        <v>544.73</v>
      </c>
      <c r="Z185" s="12">
        <v>816.83600000000001</v>
      </c>
      <c r="AA185" s="12">
        <v>804.73500000000001</v>
      </c>
      <c r="AB185" s="12">
        <v>935.44200000000001</v>
      </c>
      <c r="AC185" s="12">
        <v>1067.0229999999999</v>
      </c>
      <c r="AD185" s="12">
        <v>404.75900000000001</v>
      </c>
      <c r="AE185" s="12">
        <v>668.56700000000001</v>
      </c>
      <c r="AF185" s="12">
        <v>799.274</v>
      </c>
      <c r="AG185" s="12">
        <v>930.85500000000002</v>
      </c>
      <c r="AH185" s="12">
        <v>663.33600000000001</v>
      </c>
      <c r="AI185" s="12">
        <v>794.91700000000003</v>
      </c>
      <c r="AJ185" s="12">
        <v>928.173</v>
      </c>
      <c r="AK185" s="12">
        <v>394.51499999999999</v>
      </c>
      <c r="AL185" s="12">
        <v>808.49599999999998</v>
      </c>
      <c r="AM185" s="12">
        <v>1337.14</v>
      </c>
      <c r="AN185" s="12">
        <v>3817.1590000000001</v>
      </c>
      <c r="AO185" s="12">
        <v>4365.5230000000001</v>
      </c>
      <c r="AP185" s="12">
        <v>4585.8990000000003</v>
      </c>
      <c r="AQ185" s="12">
        <v>3926.547</v>
      </c>
      <c r="AR185" s="12">
        <v>4108.3329999999996</v>
      </c>
      <c r="AS185" s="12">
        <v>2480.0189999999998</v>
      </c>
      <c r="AT185" s="12">
        <v>3248.759</v>
      </c>
      <c r="AU185" s="12">
        <v>3430.5450000000001</v>
      </c>
      <c r="AV185" s="12">
        <v>5071.6930000000002</v>
      </c>
      <c r="AW185" s="12">
        <v>4939.1009999999997</v>
      </c>
      <c r="AX185" s="12">
        <v>4807.8850000000002</v>
      </c>
      <c r="AY185" s="12">
        <v>4677.1779999999999</v>
      </c>
      <c r="AZ185" s="12">
        <v>4412.3410000000003</v>
      </c>
      <c r="BA185" s="12">
        <v>4277.6390000000001</v>
      </c>
      <c r="BB185" s="12">
        <v>3734.5529999999999</v>
      </c>
      <c r="BC185" s="12">
        <v>1254.5340000000001</v>
      </c>
      <c r="BD185" s="12">
        <v>706.17</v>
      </c>
      <c r="BE185" s="12">
        <v>485.79399999999998</v>
      </c>
      <c r="BF185" s="12">
        <v>304.00799999999998</v>
      </c>
      <c r="BG185" s="12">
        <v>176.49799999999999</v>
      </c>
      <c r="BH185" s="12">
        <v>90.283000000000001</v>
      </c>
      <c r="BI185" s="12">
        <v>36.42</v>
      </c>
      <c r="BJ185" s="12">
        <v>12.223000000000001</v>
      </c>
      <c r="BK185" s="12">
        <v>7132.53</v>
      </c>
    </row>
    <row r="186" spans="1:63" s="25" customFormat="1" x14ac:dyDescent="0.2">
      <c r="A186" s="94" t="s">
        <v>241</v>
      </c>
      <c r="B186" s="11"/>
      <c r="C186" s="11">
        <v>604</v>
      </c>
      <c r="D186" s="10" t="s">
        <v>587</v>
      </c>
      <c r="E186" s="11">
        <v>931</v>
      </c>
      <c r="F186" s="11">
        <v>2020</v>
      </c>
      <c r="G186" s="12">
        <v>1206.258</v>
      </c>
      <c r="H186" s="12">
        <v>2833.2649999999999</v>
      </c>
      <c r="I186" s="12">
        <v>8141.4549999999999</v>
      </c>
      <c r="J186" s="12">
        <v>9608.009</v>
      </c>
      <c r="K186" s="12">
        <v>10580.004000000001</v>
      </c>
      <c r="L186" s="12">
        <v>13188.097</v>
      </c>
      <c r="M186" s="12">
        <v>1067.9659999999999</v>
      </c>
      <c r="N186" s="12">
        <v>1589.0129999999999</v>
      </c>
      <c r="O186" s="12">
        <v>2107.7919999999999</v>
      </c>
      <c r="P186" s="12">
        <v>1048.8699999999999</v>
      </c>
      <c r="Q186" s="12">
        <v>1567.6489999999999</v>
      </c>
      <c r="R186" s="12">
        <v>5308.19</v>
      </c>
      <c r="S186" s="12">
        <v>3148.5129999999999</v>
      </c>
      <c r="T186" s="12">
        <v>3696.4450000000002</v>
      </c>
      <c r="U186" s="12">
        <v>2091.0880000000002</v>
      </c>
      <c r="V186" s="12">
        <v>2627.4659999999999</v>
      </c>
      <c r="W186" s="12">
        <v>3175.3980000000001</v>
      </c>
      <c r="X186" s="12">
        <v>3726.3960000000002</v>
      </c>
      <c r="Y186" s="12">
        <v>2108.6869999999999</v>
      </c>
      <c r="Z186" s="12">
        <v>3207.6170000000002</v>
      </c>
      <c r="AA186" s="12">
        <v>3149.6529999999998</v>
      </c>
      <c r="AB186" s="12">
        <v>3626.2310000000002</v>
      </c>
      <c r="AC186" s="12">
        <v>4106.2539999999999</v>
      </c>
      <c r="AD186" s="12">
        <v>1611.7449999999999</v>
      </c>
      <c r="AE186" s="12">
        <v>2601.721</v>
      </c>
      <c r="AF186" s="12">
        <v>3078.299</v>
      </c>
      <c r="AG186" s="12">
        <v>3558.3220000000001</v>
      </c>
      <c r="AH186" s="12">
        <v>2527.3009999999999</v>
      </c>
      <c r="AI186" s="12">
        <v>3007.3240000000001</v>
      </c>
      <c r="AJ186" s="12">
        <v>3499.2959999999998</v>
      </c>
      <c r="AK186" s="12">
        <v>1466.5540000000001</v>
      </c>
      <c r="AL186" s="12">
        <v>3041.817</v>
      </c>
      <c r="AM186" s="12">
        <v>5046.6419999999998</v>
      </c>
      <c r="AN186" s="12">
        <v>17392.16</v>
      </c>
      <c r="AO186" s="12">
        <v>20706.039000000001</v>
      </c>
      <c r="AP186" s="12">
        <v>21953.510999999999</v>
      </c>
      <c r="AQ186" s="12">
        <v>19514.962</v>
      </c>
      <c r="AR186" s="12">
        <v>20544.129000000001</v>
      </c>
      <c r="AS186" s="12">
        <v>12345.518</v>
      </c>
      <c r="AT186" s="12">
        <v>16906.868999999999</v>
      </c>
      <c r="AU186" s="12">
        <v>17936.036</v>
      </c>
      <c r="AV186" s="12">
        <v>24830.391</v>
      </c>
      <c r="AW186" s="12">
        <v>24326.609</v>
      </c>
      <c r="AX186" s="12">
        <v>23840.415000000001</v>
      </c>
      <c r="AY186" s="12">
        <v>23363.837</v>
      </c>
      <c r="AZ186" s="12">
        <v>22391.842000000001</v>
      </c>
      <c r="BA186" s="12">
        <v>21889.420999999998</v>
      </c>
      <c r="BB186" s="12">
        <v>19783.749</v>
      </c>
      <c r="BC186" s="12">
        <v>7438.2309999999998</v>
      </c>
      <c r="BD186" s="12">
        <v>4124.3519999999999</v>
      </c>
      <c r="BE186" s="12">
        <v>2876.88</v>
      </c>
      <c r="BF186" s="12">
        <v>1847.713</v>
      </c>
      <c r="BG186" s="12">
        <v>1115.634</v>
      </c>
      <c r="BH186" s="12">
        <v>592.30399999999997</v>
      </c>
      <c r="BI186" s="12">
        <v>246.928</v>
      </c>
      <c r="BJ186" s="12">
        <v>72.382000000000005</v>
      </c>
      <c r="BK186" s="12">
        <v>32971.845999999998</v>
      </c>
    </row>
    <row r="187" spans="1:63" s="25" customFormat="1" x14ac:dyDescent="0.2">
      <c r="A187" s="94" t="s">
        <v>273</v>
      </c>
      <c r="B187" s="11"/>
      <c r="C187" s="11">
        <v>740</v>
      </c>
      <c r="D187" s="10" t="s">
        <v>587</v>
      </c>
      <c r="E187" s="11">
        <v>931</v>
      </c>
      <c r="F187" s="11">
        <v>2020</v>
      </c>
      <c r="G187" s="12">
        <v>20.655999999999999</v>
      </c>
      <c r="H187" s="12">
        <v>52.186</v>
      </c>
      <c r="I187" s="12">
        <v>156.42500000000001</v>
      </c>
      <c r="J187" s="12">
        <v>186.99</v>
      </c>
      <c r="K187" s="12">
        <v>207.06200000000001</v>
      </c>
      <c r="L187" s="12">
        <v>255.798</v>
      </c>
      <c r="M187" s="12">
        <v>21.068000000000001</v>
      </c>
      <c r="N187" s="12">
        <v>31.631</v>
      </c>
      <c r="O187" s="12">
        <v>42.191000000000003</v>
      </c>
      <c r="P187" s="12">
        <v>21.113</v>
      </c>
      <c r="Q187" s="12">
        <v>31.672999999999998</v>
      </c>
      <c r="R187" s="12">
        <v>104.239</v>
      </c>
      <c r="S187" s="12">
        <v>63.064</v>
      </c>
      <c r="T187" s="12">
        <v>73.418999999999997</v>
      </c>
      <c r="U187" s="12">
        <v>42.082000000000001</v>
      </c>
      <c r="V187" s="12">
        <v>52.500999999999998</v>
      </c>
      <c r="W187" s="12">
        <v>62.856000000000002</v>
      </c>
      <c r="X187" s="12">
        <v>73.156999999999996</v>
      </c>
      <c r="Y187" s="12">
        <v>41.941000000000003</v>
      </c>
      <c r="Z187" s="12">
        <v>62.597000000000001</v>
      </c>
      <c r="AA187" s="12">
        <v>61.591000000000001</v>
      </c>
      <c r="AB187" s="12">
        <v>71.739999999999995</v>
      </c>
      <c r="AC187" s="12">
        <v>81.819000000000003</v>
      </c>
      <c r="AD187" s="12">
        <v>30.82</v>
      </c>
      <c r="AE187" s="12">
        <v>51.235999999999997</v>
      </c>
      <c r="AF187" s="12">
        <v>61.384999999999998</v>
      </c>
      <c r="AG187" s="12">
        <v>71.463999999999999</v>
      </c>
      <c r="AH187" s="12">
        <v>51.084000000000003</v>
      </c>
      <c r="AI187" s="12">
        <v>61.162999999999997</v>
      </c>
      <c r="AJ187" s="12">
        <v>71.156000000000006</v>
      </c>
      <c r="AK187" s="12">
        <v>30.565000000000001</v>
      </c>
      <c r="AL187" s="12">
        <v>59.171999999999997</v>
      </c>
      <c r="AM187" s="12">
        <v>99.373000000000005</v>
      </c>
      <c r="AN187" s="12">
        <v>301.91899999999998</v>
      </c>
      <c r="AO187" s="12">
        <v>366.74700000000001</v>
      </c>
      <c r="AP187" s="12">
        <v>388.34800000000001</v>
      </c>
      <c r="AQ187" s="12">
        <v>337.71100000000001</v>
      </c>
      <c r="AR187" s="12">
        <v>353.03800000000001</v>
      </c>
      <c r="AS187" s="12">
        <v>202.54599999999999</v>
      </c>
      <c r="AT187" s="12">
        <v>288.97500000000002</v>
      </c>
      <c r="AU187" s="12">
        <v>304.30200000000002</v>
      </c>
      <c r="AV187" s="12">
        <v>430.209</v>
      </c>
      <c r="AW187" s="12">
        <v>419.98599999999999</v>
      </c>
      <c r="AX187" s="12">
        <v>409.79300000000001</v>
      </c>
      <c r="AY187" s="12">
        <v>399.64400000000001</v>
      </c>
      <c r="AZ187" s="12">
        <v>379.572</v>
      </c>
      <c r="BA187" s="12">
        <v>369.66899999999998</v>
      </c>
      <c r="BB187" s="12">
        <v>330.83600000000001</v>
      </c>
      <c r="BC187" s="12">
        <v>128.29</v>
      </c>
      <c r="BD187" s="12">
        <v>63.462000000000003</v>
      </c>
      <c r="BE187" s="12">
        <v>41.860999999999997</v>
      </c>
      <c r="BF187" s="12">
        <v>26.533999999999999</v>
      </c>
      <c r="BG187" s="12">
        <v>15.191000000000001</v>
      </c>
      <c r="BH187" s="12">
        <v>7.8490000000000002</v>
      </c>
      <c r="BI187" s="12">
        <v>3.1379999999999999</v>
      </c>
      <c r="BJ187" s="12">
        <v>0.96</v>
      </c>
      <c r="BK187" s="12">
        <v>586.63400000000001</v>
      </c>
    </row>
    <row r="188" spans="1:63" s="25" customFormat="1" x14ac:dyDescent="0.2">
      <c r="A188" s="94" t="s">
        <v>644</v>
      </c>
      <c r="B188" s="11"/>
      <c r="C188" s="11">
        <v>858</v>
      </c>
      <c r="D188" s="10" t="s">
        <v>587</v>
      </c>
      <c r="E188" s="11">
        <v>931</v>
      </c>
      <c r="F188" s="11">
        <v>2020</v>
      </c>
      <c r="G188" s="12">
        <v>93.748999999999995</v>
      </c>
      <c r="H188" s="12">
        <v>236.65600000000001</v>
      </c>
      <c r="I188" s="12">
        <v>706.38400000000001</v>
      </c>
      <c r="J188" s="12">
        <v>852.35199999999998</v>
      </c>
      <c r="K188" s="12">
        <v>951.99900000000002</v>
      </c>
      <c r="L188" s="12">
        <v>1206.0640000000001</v>
      </c>
      <c r="M188" s="12">
        <v>95.406999999999996</v>
      </c>
      <c r="N188" s="12">
        <v>143.06399999999999</v>
      </c>
      <c r="O188" s="12">
        <v>190.571</v>
      </c>
      <c r="P188" s="12">
        <v>95.381</v>
      </c>
      <c r="Q188" s="12">
        <v>142.88800000000001</v>
      </c>
      <c r="R188" s="12">
        <v>469.72800000000001</v>
      </c>
      <c r="S188" s="12">
        <v>283.03500000000003</v>
      </c>
      <c r="T188" s="12">
        <v>329.358</v>
      </c>
      <c r="U188" s="12">
        <v>188.75700000000001</v>
      </c>
      <c r="V188" s="12">
        <v>235.37799999999999</v>
      </c>
      <c r="W188" s="12">
        <v>281.70100000000002</v>
      </c>
      <c r="X188" s="12">
        <v>328</v>
      </c>
      <c r="Y188" s="12">
        <v>187.87100000000001</v>
      </c>
      <c r="Z188" s="12">
        <v>280.49299999999999</v>
      </c>
      <c r="AA188" s="12">
        <v>283.392</v>
      </c>
      <c r="AB188" s="12">
        <v>332.661</v>
      </c>
      <c r="AC188" s="12">
        <v>382.34</v>
      </c>
      <c r="AD188" s="12">
        <v>140.37</v>
      </c>
      <c r="AE188" s="12">
        <v>237.06899999999999</v>
      </c>
      <c r="AF188" s="12">
        <v>286.33800000000002</v>
      </c>
      <c r="AG188" s="12">
        <v>336.017</v>
      </c>
      <c r="AH188" s="12">
        <v>240.03899999999999</v>
      </c>
      <c r="AI188" s="12">
        <v>289.71800000000002</v>
      </c>
      <c r="AJ188" s="12">
        <v>339.68599999999998</v>
      </c>
      <c r="AK188" s="12">
        <v>145.96799999999999</v>
      </c>
      <c r="AL188" s="12">
        <v>302.25299999999999</v>
      </c>
      <c r="AM188" s="12">
        <v>499.68</v>
      </c>
      <c r="AN188" s="12">
        <v>1673.3409999999999</v>
      </c>
      <c r="AO188" s="12">
        <v>2064.4180000000001</v>
      </c>
      <c r="AP188" s="12">
        <v>2243.2420000000002</v>
      </c>
      <c r="AQ188" s="12">
        <v>1997.627</v>
      </c>
      <c r="AR188" s="12">
        <v>2146.7240000000002</v>
      </c>
      <c r="AS188" s="12">
        <v>1173.6610000000001</v>
      </c>
      <c r="AT188" s="12">
        <v>1743.5619999999999</v>
      </c>
      <c r="AU188" s="12">
        <v>1892.6590000000001</v>
      </c>
      <c r="AV188" s="12">
        <v>2767.3429999999998</v>
      </c>
      <c r="AW188" s="12">
        <v>2719.3290000000002</v>
      </c>
      <c r="AX188" s="12">
        <v>2670.6439999999998</v>
      </c>
      <c r="AY188" s="12">
        <v>2621.375</v>
      </c>
      <c r="AZ188" s="12">
        <v>2521.7280000000001</v>
      </c>
      <c r="BA188" s="12">
        <v>2471.471</v>
      </c>
      <c r="BB188" s="12">
        <v>2267.663</v>
      </c>
      <c r="BC188" s="12">
        <v>1094.002</v>
      </c>
      <c r="BD188" s="12">
        <v>702.92499999999995</v>
      </c>
      <c r="BE188" s="12">
        <v>524.101</v>
      </c>
      <c r="BF188" s="12">
        <v>375.00400000000002</v>
      </c>
      <c r="BG188" s="12">
        <v>251.19300000000001</v>
      </c>
      <c r="BH188" s="12">
        <v>154.738</v>
      </c>
      <c r="BI188" s="12">
        <v>84.406999999999996</v>
      </c>
      <c r="BJ188" s="12">
        <v>36.183999999999997</v>
      </c>
      <c r="BK188" s="12">
        <v>3473.7269999999999</v>
      </c>
    </row>
    <row r="189" spans="1:63" s="25" customFormat="1" x14ac:dyDescent="0.2">
      <c r="A189" s="94" t="s">
        <v>645</v>
      </c>
      <c r="B189" s="11"/>
      <c r="C189" s="11">
        <v>862</v>
      </c>
      <c r="D189" s="10" t="s">
        <v>587</v>
      </c>
      <c r="E189" s="11">
        <v>931</v>
      </c>
      <c r="F189" s="11">
        <v>2020</v>
      </c>
      <c r="G189" s="12">
        <v>858.12099999999998</v>
      </c>
      <c r="H189" s="12">
        <v>2363.4090000000001</v>
      </c>
      <c r="I189" s="12">
        <v>7752.3950000000004</v>
      </c>
      <c r="J189" s="12">
        <v>9294.1129999999994</v>
      </c>
      <c r="K189" s="12">
        <v>10253.166999999999</v>
      </c>
      <c r="L189" s="12">
        <v>12354.795</v>
      </c>
      <c r="M189" s="12">
        <v>1026.2170000000001</v>
      </c>
      <c r="N189" s="12">
        <v>1562.299</v>
      </c>
      <c r="O189" s="12">
        <v>2107.2750000000001</v>
      </c>
      <c r="P189" s="12">
        <v>1058.597</v>
      </c>
      <c r="Q189" s="12">
        <v>1603.5730000000001</v>
      </c>
      <c r="R189" s="12">
        <v>5388.9859999999999</v>
      </c>
      <c r="S189" s="12">
        <v>3275.62</v>
      </c>
      <c r="T189" s="12">
        <v>3811.68</v>
      </c>
      <c r="U189" s="12">
        <v>2195.1080000000002</v>
      </c>
      <c r="V189" s="12">
        <v>2739.538</v>
      </c>
      <c r="W189" s="12">
        <v>3275.598</v>
      </c>
      <c r="X189" s="12">
        <v>3804.5230000000001</v>
      </c>
      <c r="Y189" s="12">
        <v>2194.5619999999999</v>
      </c>
      <c r="Z189" s="12">
        <v>3259.547</v>
      </c>
      <c r="AA189" s="12">
        <v>3148.3409999999999</v>
      </c>
      <c r="AB189" s="12">
        <v>3655.0839999999998</v>
      </c>
      <c r="AC189" s="12">
        <v>4145.1890000000003</v>
      </c>
      <c r="AD189" s="12">
        <v>1577.306</v>
      </c>
      <c r="AE189" s="12">
        <v>2612.2809999999999</v>
      </c>
      <c r="AF189" s="12">
        <v>3119.0239999999999</v>
      </c>
      <c r="AG189" s="12">
        <v>3609.1289999999999</v>
      </c>
      <c r="AH189" s="12">
        <v>2590.0990000000002</v>
      </c>
      <c r="AI189" s="12">
        <v>3080.2040000000002</v>
      </c>
      <c r="AJ189" s="12">
        <v>3549.1529999999998</v>
      </c>
      <c r="AK189" s="12">
        <v>1541.7180000000001</v>
      </c>
      <c r="AL189" s="12">
        <v>2654.752</v>
      </c>
      <c r="AM189" s="12">
        <v>4602.3999999999996</v>
      </c>
      <c r="AN189" s="12">
        <v>14224.005999999999</v>
      </c>
      <c r="AO189" s="12">
        <v>17238.989000000001</v>
      </c>
      <c r="AP189" s="12">
        <v>18416.43</v>
      </c>
      <c r="AQ189" s="12">
        <v>15915.657999999999</v>
      </c>
      <c r="AR189" s="12">
        <v>16780.772000000001</v>
      </c>
      <c r="AS189" s="12">
        <v>9621.6059999999998</v>
      </c>
      <c r="AT189" s="12">
        <v>13814.03</v>
      </c>
      <c r="AU189" s="12">
        <v>14679.144</v>
      </c>
      <c r="AV189" s="12">
        <v>20683.547999999999</v>
      </c>
      <c r="AW189" s="12">
        <v>20164.203000000001</v>
      </c>
      <c r="AX189" s="12">
        <v>19648.573</v>
      </c>
      <c r="AY189" s="12">
        <v>19141.830000000002</v>
      </c>
      <c r="AZ189" s="12">
        <v>18182.776000000002</v>
      </c>
      <c r="BA189" s="12">
        <v>17734.030999999999</v>
      </c>
      <c r="BB189" s="12">
        <v>16081.147999999999</v>
      </c>
      <c r="BC189" s="12">
        <v>6459.5420000000004</v>
      </c>
      <c r="BD189" s="12">
        <v>3444.5590000000002</v>
      </c>
      <c r="BE189" s="12">
        <v>2267.1179999999999</v>
      </c>
      <c r="BF189" s="12">
        <v>1402.0039999999999</v>
      </c>
      <c r="BG189" s="12">
        <v>798.423</v>
      </c>
      <c r="BH189" s="12">
        <v>412.14400000000001</v>
      </c>
      <c r="BI189" s="12">
        <v>185.57900000000001</v>
      </c>
      <c r="BJ189" s="12">
        <v>66.828999999999994</v>
      </c>
      <c r="BK189" s="12">
        <v>28435.942999999999</v>
      </c>
    </row>
    <row r="190" spans="1:63" s="25" customFormat="1" x14ac:dyDescent="0.2">
      <c r="A190" s="95" t="s">
        <v>646</v>
      </c>
      <c r="B190" s="17"/>
      <c r="C190" s="17">
        <v>927</v>
      </c>
      <c r="D190" s="16" t="s">
        <v>584</v>
      </c>
      <c r="E190" s="17">
        <v>1828</v>
      </c>
      <c r="F190" s="17">
        <v>2020</v>
      </c>
      <c r="G190" s="18">
        <v>793.82</v>
      </c>
      <c r="H190" s="18">
        <v>1970.963</v>
      </c>
      <c r="I190" s="18">
        <v>5856.5389999999998</v>
      </c>
      <c r="J190" s="18">
        <v>6951.42</v>
      </c>
      <c r="K190" s="18">
        <v>7679.6909999999998</v>
      </c>
      <c r="L190" s="18">
        <v>9598.7360000000008</v>
      </c>
      <c r="M190" s="18">
        <v>783.60199999999998</v>
      </c>
      <c r="N190" s="18">
        <v>1174.56</v>
      </c>
      <c r="O190" s="18">
        <v>1565.328</v>
      </c>
      <c r="P190" s="18">
        <v>782.351</v>
      </c>
      <c r="Q190" s="18">
        <v>1173.1189999999999</v>
      </c>
      <c r="R190" s="18">
        <v>3885.576</v>
      </c>
      <c r="S190" s="18">
        <v>2343.636</v>
      </c>
      <c r="T190" s="18">
        <v>2734.788</v>
      </c>
      <c r="U190" s="18">
        <v>1562.337</v>
      </c>
      <c r="V190" s="18">
        <v>1952.6780000000001</v>
      </c>
      <c r="W190" s="18">
        <v>2343.83</v>
      </c>
      <c r="X190" s="18">
        <v>2733.41</v>
      </c>
      <c r="Y190" s="18">
        <v>1561.91</v>
      </c>
      <c r="Z190" s="18">
        <v>2342.6419999999998</v>
      </c>
      <c r="AA190" s="18">
        <v>2276.2979999999998</v>
      </c>
      <c r="AB190" s="18">
        <v>2636.8209999999999</v>
      </c>
      <c r="AC190" s="18">
        <v>2998.6379999999999</v>
      </c>
      <c r="AD190" s="18">
        <v>1150.788</v>
      </c>
      <c r="AE190" s="18">
        <v>1885.146</v>
      </c>
      <c r="AF190" s="18">
        <v>2245.6689999999999</v>
      </c>
      <c r="AG190" s="18">
        <v>2607.4859999999999</v>
      </c>
      <c r="AH190" s="18">
        <v>1856.0889999999999</v>
      </c>
      <c r="AI190" s="18">
        <v>2217.9059999999999</v>
      </c>
      <c r="AJ190" s="18">
        <v>2584.36</v>
      </c>
      <c r="AK190" s="18">
        <v>1094.8810000000001</v>
      </c>
      <c r="AL190" s="18">
        <v>2247.0909999999999</v>
      </c>
      <c r="AM190" s="18">
        <v>3742.1970000000001</v>
      </c>
      <c r="AN190" s="18">
        <v>14105.184999999999</v>
      </c>
      <c r="AO190" s="18">
        <v>17841.611000000001</v>
      </c>
      <c r="AP190" s="18">
        <v>19541.95</v>
      </c>
      <c r="AQ190" s="18">
        <v>17718.797999999999</v>
      </c>
      <c r="AR190" s="18">
        <v>19191.957999999999</v>
      </c>
      <c r="AS190" s="18">
        <v>10362.987999999999</v>
      </c>
      <c r="AT190" s="18">
        <v>15799.753000000001</v>
      </c>
      <c r="AU190" s="18">
        <v>17272.913</v>
      </c>
      <c r="AV190" s="18">
        <v>24465.575000000001</v>
      </c>
      <c r="AW190" s="18">
        <v>24095.17</v>
      </c>
      <c r="AX190" s="18">
        <v>23731.217000000001</v>
      </c>
      <c r="AY190" s="18">
        <v>23370.694</v>
      </c>
      <c r="AZ190" s="18">
        <v>22642.422999999999</v>
      </c>
      <c r="BA190" s="18">
        <v>22271.472000000002</v>
      </c>
      <c r="BB190" s="18">
        <v>20723.378000000001</v>
      </c>
      <c r="BC190" s="18">
        <v>10360.39</v>
      </c>
      <c r="BD190" s="18">
        <v>6623.9639999999999</v>
      </c>
      <c r="BE190" s="18">
        <v>4923.625</v>
      </c>
      <c r="BF190" s="18">
        <v>3450.4650000000001</v>
      </c>
      <c r="BG190" s="18">
        <v>2153.48</v>
      </c>
      <c r="BH190" s="18">
        <v>1242.2570000000001</v>
      </c>
      <c r="BI190" s="18">
        <v>621.99199999999996</v>
      </c>
      <c r="BJ190" s="18">
        <v>237.619</v>
      </c>
      <c r="BK190" s="18">
        <v>30322.114000000001</v>
      </c>
    </row>
    <row r="191" spans="1:63" s="25" customFormat="1" x14ac:dyDescent="0.2">
      <c r="A191" s="94" t="s">
        <v>647</v>
      </c>
      <c r="B191" s="11">
        <v>15</v>
      </c>
      <c r="C191" s="11">
        <v>36</v>
      </c>
      <c r="D191" s="10" t="s">
        <v>587</v>
      </c>
      <c r="E191" s="11">
        <v>927</v>
      </c>
      <c r="F191" s="11">
        <v>2020</v>
      </c>
      <c r="G191" s="12">
        <v>674.29899999999998</v>
      </c>
      <c r="H191" s="12">
        <v>1669.7070000000001</v>
      </c>
      <c r="I191" s="12">
        <v>4919.5479999999998</v>
      </c>
      <c r="J191" s="12">
        <v>5832.8360000000002</v>
      </c>
      <c r="K191" s="12">
        <v>6439.4539999999997</v>
      </c>
      <c r="L191" s="12">
        <v>8034.0219999999999</v>
      </c>
      <c r="M191" s="12">
        <v>661.99</v>
      </c>
      <c r="N191" s="12">
        <v>991.30499999999995</v>
      </c>
      <c r="O191" s="12">
        <v>1319.8240000000001</v>
      </c>
      <c r="P191" s="12">
        <v>659.64300000000003</v>
      </c>
      <c r="Q191" s="12">
        <v>988.16200000000003</v>
      </c>
      <c r="R191" s="12">
        <v>3249.8409999999999</v>
      </c>
      <c r="S191" s="12">
        <v>1965.2090000000001</v>
      </c>
      <c r="T191" s="12">
        <v>2291.3119999999999</v>
      </c>
      <c r="U191" s="12">
        <v>1309.952</v>
      </c>
      <c r="V191" s="12">
        <v>1635.894</v>
      </c>
      <c r="W191" s="12">
        <v>1961.9970000000001</v>
      </c>
      <c r="X191" s="12">
        <v>2286.4699999999998</v>
      </c>
      <c r="Y191" s="12">
        <v>1307.375</v>
      </c>
      <c r="Z191" s="12">
        <v>1957.951</v>
      </c>
      <c r="AA191" s="12">
        <v>1897.06</v>
      </c>
      <c r="AB191" s="12">
        <v>2197.92</v>
      </c>
      <c r="AC191" s="12">
        <v>2499.5509999999999</v>
      </c>
      <c r="AD191" s="12">
        <v>958.529</v>
      </c>
      <c r="AE191" s="12">
        <v>1570.9570000000001</v>
      </c>
      <c r="AF191" s="12">
        <v>1871.817</v>
      </c>
      <c r="AG191" s="12">
        <v>2173.4479999999999</v>
      </c>
      <c r="AH191" s="12">
        <v>1547.3440000000001</v>
      </c>
      <c r="AI191" s="12">
        <v>1848.9749999999999</v>
      </c>
      <c r="AJ191" s="12">
        <v>2153.962</v>
      </c>
      <c r="AK191" s="12">
        <v>913.28800000000001</v>
      </c>
      <c r="AL191" s="12">
        <v>1868.251</v>
      </c>
      <c r="AM191" s="12">
        <v>3114.4740000000002</v>
      </c>
      <c r="AN191" s="12">
        <v>11919.763999999999</v>
      </c>
      <c r="AO191" s="12">
        <v>15027.499</v>
      </c>
      <c r="AP191" s="12">
        <v>16446.025000000001</v>
      </c>
      <c r="AQ191" s="12">
        <v>14926.119000000001</v>
      </c>
      <c r="AR191" s="12">
        <v>16158.78</v>
      </c>
      <c r="AS191" s="12">
        <v>8805.2900000000009</v>
      </c>
      <c r="AT191" s="12">
        <v>13331.550999999999</v>
      </c>
      <c r="AU191" s="12">
        <v>14564.212</v>
      </c>
      <c r="AV191" s="12">
        <v>20580.332999999999</v>
      </c>
      <c r="AW191" s="12">
        <v>20271.564999999999</v>
      </c>
      <c r="AX191" s="12">
        <v>19967.904999999999</v>
      </c>
      <c r="AY191" s="12">
        <v>19667.044999999998</v>
      </c>
      <c r="AZ191" s="12">
        <v>19060.427</v>
      </c>
      <c r="BA191" s="12">
        <v>18752.072</v>
      </c>
      <c r="BB191" s="12">
        <v>17465.859</v>
      </c>
      <c r="BC191" s="12">
        <v>8660.5689999999995</v>
      </c>
      <c r="BD191" s="12">
        <v>5552.8339999999998</v>
      </c>
      <c r="BE191" s="12">
        <v>4134.308</v>
      </c>
      <c r="BF191" s="12">
        <v>2901.6469999999999</v>
      </c>
      <c r="BG191" s="12">
        <v>1818.268</v>
      </c>
      <c r="BH191" s="12">
        <v>1055.271</v>
      </c>
      <c r="BI191" s="12">
        <v>532.32600000000002</v>
      </c>
      <c r="BJ191" s="12">
        <v>203.27600000000001</v>
      </c>
      <c r="BK191" s="12">
        <v>25499.881000000001</v>
      </c>
    </row>
    <row r="192" spans="1:63" s="25" customFormat="1" x14ac:dyDescent="0.2">
      <c r="A192" s="94" t="s">
        <v>648</v>
      </c>
      <c r="B192" s="11">
        <v>16</v>
      </c>
      <c r="C192" s="11">
        <v>554</v>
      </c>
      <c r="D192" s="10" t="s">
        <v>587</v>
      </c>
      <c r="E192" s="11">
        <v>927</v>
      </c>
      <c r="F192" s="11">
        <v>2020</v>
      </c>
      <c r="G192" s="12">
        <v>119.521</v>
      </c>
      <c r="H192" s="12">
        <v>301.25599999999997</v>
      </c>
      <c r="I192" s="12">
        <v>936.99099999999999</v>
      </c>
      <c r="J192" s="12">
        <v>1118.5840000000001</v>
      </c>
      <c r="K192" s="12">
        <v>1240.2370000000001</v>
      </c>
      <c r="L192" s="12">
        <v>1564.7139999999999</v>
      </c>
      <c r="M192" s="12">
        <v>121.61199999999999</v>
      </c>
      <c r="N192" s="12">
        <v>183.255</v>
      </c>
      <c r="O192" s="12">
        <v>245.50399999999999</v>
      </c>
      <c r="P192" s="12">
        <v>122.708</v>
      </c>
      <c r="Q192" s="12">
        <v>184.95699999999999</v>
      </c>
      <c r="R192" s="12">
        <v>635.73500000000001</v>
      </c>
      <c r="S192" s="12">
        <v>378.42700000000002</v>
      </c>
      <c r="T192" s="12">
        <v>443.476</v>
      </c>
      <c r="U192" s="12">
        <v>252.38499999999999</v>
      </c>
      <c r="V192" s="12">
        <v>316.78399999999999</v>
      </c>
      <c r="W192" s="12">
        <v>381.83300000000003</v>
      </c>
      <c r="X192" s="12">
        <v>446.94</v>
      </c>
      <c r="Y192" s="12">
        <v>254.535</v>
      </c>
      <c r="Z192" s="12">
        <v>384.69099999999997</v>
      </c>
      <c r="AA192" s="12">
        <v>379.238</v>
      </c>
      <c r="AB192" s="12">
        <v>438.90100000000001</v>
      </c>
      <c r="AC192" s="12">
        <v>499.08699999999999</v>
      </c>
      <c r="AD192" s="12">
        <v>192.25899999999999</v>
      </c>
      <c r="AE192" s="12">
        <v>314.18900000000002</v>
      </c>
      <c r="AF192" s="12">
        <v>373.85199999999998</v>
      </c>
      <c r="AG192" s="12">
        <v>434.03800000000001</v>
      </c>
      <c r="AH192" s="12">
        <v>308.745</v>
      </c>
      <c r="AI192" s="12">
        <v>368.93099999999998</v>
      </c>
      <c r="AJ192" s="12">
        <v>430.39800000000002</v>
      </c>
      <c r="AK192" s="12">
        <v>181.59299999999999</v>
      </c>
      <c r="AL192" s="12">
        <v>378.84</v>
      </c>
      <c r="AM192" s="12">
        <v>627.72299999999996</v>
      </c>
      <c r="AN192" s="12">
        <v>2185.4209999999998</v>
      </c>
      <c r="AO192" s="12">
        <v>2814.1120000000001</v>
      </c>
      <c r="AP192" s="12">
        <v>3095.9250000000002</v>
      </c>
      <c r="AQ192" s="12">
        <v>2792.6790000000001</v>
      </c>
      <c r="AR192" s="12">
        <v>3033.1779999999999</v>
      </c>
      <c r="AS192" s="12">
        <v>1557.6980000000001</v>
      </c>
      <c r="AT192" s="12">
        <v>2468.2020000000002</v>
      </c>
      <c r="AU192" s="12">
        <v>2708.701</v>
      </c>
      <c r="AV192" s="12">
        <v>3885.2420000000002</v>
      </c>
      <c r="AW192" s="12">
        <v>3823.605</v>
      </c>
      <c r="AX192" s="12">
        <v>3763.3119999999999</v>
      </c>
      <c r="AY192" s="12">
        <v>3703.6489999999999</v>
      </c>
      <c r="AZ192" s="12">
        <v>3581.9960000000001</v>
      </c>
      <c r="BA192" s="12">
        <v>3519.4</v>
      </c>
      <c r="BB192" s="12">
        <v>3257.5189999999998</v>
      </c>
      <c r="BC192" s="12">
        <v>1699.8209999999999</v>
      </c>
      <c r="BD192" s="12">
        <v>1071.1300000000001</v>
      </c>
      <c r="BE192" s="12">
        <v>789.31700000000001</v>
      </c>
      <c r="BF192" s="12">
        <v>548.81799999999998</v>
      </c>
      <c r="BG192" s="12">
        <v>335.21199999999999</v>
      </c>
      <c r="BH192" s="12">
        <v>186.98599999999999</v>
      </c>
      <c r="BI192" s="12">
        <v>89.665999999999997</v>
      </c>
      <c r="BJ192" s="12">
        <v>34.343000000000004</v>
      </c>
      <c r="BK192" s="12">
        <v>4822.2330000000002</v>
      </c>
    </row>
    <row r="193" spans="1:63" s="25" customFormat="1" ht="24" x14ac:dyDescent="0.2">
      <c r="A193" s="95" t="s">
        <v>649</v>
      </c>
      <c r="B193" s="17"/>
      <c r="C193" s="17">
        <v>1835</v>
      </c>
      <c r="D193" s="16" t="s">
        <v>584</v>
      </c>
      <c r="E193" s="17">
        <v>1828</v>
      </c>
      <c r="F193" s="17">
        <v>2020</v>
      </c>
      <c r="G193" s="18">
        <v>606.08699999999999</v>
      </c>
      <c r="H193" s="18">
        <v>1483.412</v>
      </c>
      <c r="I193" s="18">
        <v>4221.3609999999999</v>
      </c>
      <c r="J193" s="18">
        <v>4972.3159999999998</v>
      </c>
      <c r="K193" s="18">
        <v>5452.1530000000002</v>
      </c>
      <c r="L193" s="18">
        <v>6575.3609999999999</v>
      </c>
      <c r="M193" s="18">
        <v>581.16200000000003</v>
      </c>
      <c r="N193" s="18">
        <v>866.95899999999995</v>
      </c>
      <c r="O193" s="18">
        <v>1149.9580000000001</v>
      </c>
      <c r="P193" s="18">
        <v>574.66399999999999</v>
      </c>
      <c r="Q193" s="18">
        <v>857.66300000000001</v>
      </c>
      <c r="R193" s="18">
        <v>2737.9490000000001</v>
      </c>
      <c r="S193" s="18">
        <v>1675.579</v>
      </c>
      <c r="T193" s="18">
        <v>1946.3879999999999</v>
      </c>
      <c r="U193" s="18">
        <v>1116.7280000000001</v>
      </c>
      <c r="V193" s="18">
        <v>1389.7819999999999</v>
      </c>
      <c r="W193" s="18">
        <v>1660.5909999999999</v>
      </c>
      <c r="X193" s="18">
        <v>1928.5250000000001</v>
      </c>
      <c r="Y193" s="18">
        <v>1106.7829999999999</v>
      </c>
      <c r="Z193" s="18">
        <v>1645.5260000000001</v>
      </c>
      <c r="AA193" s="18">
        <v>1567.605</v>
      </c>
      <c r="AB193" s="18">
        <v>1813.325</v>
      </c>
      <c r="AC193" s="18">
        <v>2055.0909999999999</v>
      </c>
      <c r="AD193" s="18">
        <v>791.56100000000004</v>
      </c>
      <c r="AE193" s="18">
        <v>1296.796</v>
      </c>
      <c r="AF193" s="18">
        <v>1542.5160000000001</v>
      </c>
      <c r="AG193" s="18">
        <v>1784.2819999999999</v>
      </c>
      <c r="AH193" s="18">
        <v>1274.5820000000001</v>
      </c>
      <c r="AI193" s="18">
        <v>1516.348</v>
      </c>
      <c r="AJ193" s="18">
        <v>1754.4190000000001</v>
      </c>
      <c r="AK193" s="18">
        <v>750.95500000000004</v>
      </c>
      <c r="AL193" s="18">
        <v>1390.018</v>
      </c>
      <c r="AM193" s="18">
        <v>2354</v>
      </c>
      <c r="AN193" s="18">
        <v>6333.5460000000003</v>
      </c>
      <c r="AO193" s="18">
        <v>7278.5770000000002</v>
      </c>
      <c r="AP193" s="18">
        <v>7610.317</v>
      </c>
      <c r="AQ193" s="18">
        <v>6379.5249999999996</v>
      </c>
      <c r="AR193" s="18">
        <v>6618.59</v>
      </c>
      <c r="AS193" s="18">
        <v>3979.5459999999998</v>
      </c>
      <c r="AT193" s="18">
        <v>5256.317</v>
      </c>
      <c r="AU193" s="18">
        <v>5495.3819999999996</v>
      </c>
      <c r="AV193" s="18">
        <v>8134.3339999999998</v>
      </c>
      <c r="AW193" s="18">
        <v>7879.33</v>
      </c>
      <c r="AX193" s="18">
        <v>7629.0990000000002</v>
      </c>
      <c r="AY193" s="18">
        <v>7383.3789999999999</v>
      </c>
      <c r="AZ193" s="18">
        <v>6903.5420000000004</v>
      </c>
      <c r="BA193" s="18">
        <v>6669.3389999999999</v>
      </c>
      <c r="BB193" s="18">
        <v>5780.3339999999998</v>
      </c>
      <c r="BC193" s="18">
        <v>1800.788</v>
      </c>
      <c r="BD193" s="18">
        <v>855.75699999999995</v>
      </c>
      <c r="BE193" s="18">
        <v>524.01700000000005</v>
      </c>
      <c r="BF193" s="18">
        <v>284.952</v>
      </c>
      <c r="BG193" s="18">
        <v>137.881</v>
      </c>
      <c r="BH193" s="18">
        <v>56.521999999999998</v>
      </c>
      <c r="BI193" s="18">
        <v>17.710999999999999</v>
      </c>
      <c r="BJ193" s="18">
        <v>3.8220000000000001</v>
      </c>
      <c r="BK193" s="18">
        <v>12355.695</v>
      </c>
    </row>
    <row r="194" spans="1:63" s="25" customFormat="1" x14ac:dyDescent="0.2">
      <c r="A194" s="96" t="s">
        <v>650</v>
      </c>
      <c r="B194" s="20"/>
      <c r="C194" s="20">
        <v>928</v>
      </c>
      <c r="D194" s="19" t="s">
        <v>586</v>
      </c>
      <c r="E194" s="20">
        <v>1835</v>
      </c>
      <c r="F194" s="20">
        <v>2020</v>
      </c>
      <c r="G194" s="21">
        <v>555.80499999999995</v>
      </c>
      <c r="H194" s="21">
        <v>1361.6079999999999</v>
      </c>
      <c r="I194" s="21">
        <v>3860.6480000000001</v>
      </c>
      <c r="J194" s="21">
        <v>4544.2749999999996</v>
      </c>
      <c r="K194" s="21">
        <v>4980.8289999999997</v>
      </c>
      <c r="L194" s="21">
        <v>5999.7740000000003</v>
      </c>
      <c r="M194" s="21">
        <v>533.80799999999999</v>
      </c>
      <c r="N194" s="21">
        <v>796.11800000000005</v>
      </c>
      <c r="O194" s="21">
        <v>1055.6089999999999</v>
      </c>
      <c r="P194" s="21">
        <v>527.60900000000004</v>
      </c>
      <c r="Q194" s="21">
        <v>787.1</v>
      </c>
      <c r="R194" s="21">
        <v>2499.04</v>
      </c>
      <c r="S194" s="21">
        <v>1533.1759999999999</v>
      </c>
      <c r="T194" s="21">
        <v>1779.5830000000001</v>
      </c>
      <c r="U194" s="21">
        <v>1021.939</v>
      </c>
      <c r="V194" s="21">
        <v>1270.866</v>
      </c>
      <c r="W194" s="21">
        <v>1517.2729999999999</v>
      </c>
      <c r="X194" s="21">
        <v>1760.761</v>
      </c>
      <c r="Y194" s="21">
        <v>1011.375</v>
      </c>
      <c r="Z194" s="21">
        <v>1501.27</v>
      </c>
      <c r="AA194" s="21">
        <v>1425.701</v>
      </c>
      <c r="AB194" s="21">
        <v>1649.491</v>
      </c>
      <c r="AC194" s="21">
        <v>1869.5650000000001</v>
      </c>
      <c r="AD194" s="21">
        <v>719.45699999999999</v>
      </c>
      <c r="AE194" s="21">
        <v>1179.2940000000001</v>
      </c>
      <c r="AF194" s="21">
        <v>1403.0840000000001</v>
      </c>
      <c r="AG194" s="21">
        <v>1623.1579999999999</v>
      </c>
      <c r="AH194" s="21">
        <v>1159.596</v>
      </c>
      <c r="AI194" s="21">
        <v>1379.67</v>
      </c>
      <c r="AJ194" s="21">
        <v>1596.15</v>
      </c>
      <c r="AK194" s="21">
        <v>683.62699999999995</v>
      </c>
      <c r="AL194" s="21">
        <v>1262.423</v>
      </c>
      <c r="AM194" s="21">
        <v>2139.1260000000002</v>
      </c>
      <c r="AN194" s="21">
        <v>5725.7269999999999</v>
      </c>
      <c r="AO194" s="21">
        <v>6542.4740000000002</v>
      </c>
      <c r="AP194" s="21">
        <v>6826.6610000000001</v>
      </c>
      <c r="AQ194" s="21">
        <v>5706.48</v>
      </c>
      <c r="AR194" s="21">
        <v>5908.7079999999996</v>
      </c>
      <c r="AS194" s="21">
        <v>3586.6010000000001</v>
      </c>
      <c r="AT194" s="21">
        <v>4687.5349999999999</v>
      </c>
      <c r="AU194" s="21">
        <v>4889.7629999999999</v>
      </c>
      <c r="AV194" s="21">
        <v>7262.3419999999996</v>
      </c>
      <c r="AW194" s="21">
        <v>7030.3339999999998</v>
      </c>
      <c r="AX194" s="21">
        <v>6802.5050000000001</v>
      </c>
      <c r="AY194" s="21">
        <v>6578.7150000000001</v>
      </c>
      <c r="AZ194" s="21">
        <v>6142.1610000000001</v>
      </c>
      <c r="BA194" s="21">
        <v>5929.3969999999999</v>
      </c>
      <c r="BB194" s="21">
        <v>5123.2160000000003</v>
      </c>
      <c r="BC194" s="21">
        <v>1536.615</v>
      </c>
      <c r="BD194" s="21">
        <v>719.86800000000005</v>
      </c>
      <c r="BE194" s="21">
        <v>435.68099999999998</v>
      </c>
      <c r="BF194" s="21">
        <v>233.453</v>
      </c>
      <c r="BG194" s="21">
        <v>109.839</v>
      </c>
      <c r="BH194" s="21">
        <v>43.030999999999999</v>
      </c>
      <c r="BI194" s="21">
        <v>12.417999999999999</v>
      </c>
      <c r="BJ194" s="21">
        <v>2.4409999999999998</v>
      </c>
      <c r="BK194" s="21">
        <v>11122.99</v>
      </c>
    </row>
    <row r="195" spans="1:63" s="25" customFormat="1" x14ac:dyDescent="0.2">
      <c r="A195" s="94" t="s">
        <v>139</v>
      </c>
      <c r="B195" s="11"/>
      <c r="C195" s="11">
        <v>242</v>
      </c>
      <c r="D195" s="10" t="s">
        <v>587</v>
      </c>
      <c r="E195" s="11">
        <v>928</v>
      </c>
      <c r="F195" s="11">
        <v>2020</v>
      </c>
      <c r="G195" s="12">
        <v>35.735999999999997</v>
      </c>
      <c r="H195" s="12">
        <v>89.39</v>
      </c>
      <c r="I195" s="12">
        <v>260.06700000000001</v>
      </c>
      <c r="J195" s="12">
        <v>305.85399999999998</v>
      </c>
      <c r="K195" s="12">
        <v>335.27499999999998</v>
      </c>
      <c r="L195" s="12">
        <v>407.15800000000002</v>
      </c>
      <c r="M195" s="12">
        <v>35.747999999999998</v>
      </c>
      <c r="N195" s="12">
        <v>53.536000000000001</v>
      </c>
      <c r="O195" s="12">
        <v>71.23</v>
      </c>
      <c r="P195" s="12">
        <v>35.642000000000003</v>
      </c>
      <c r="Q195" s="12">
        <v>53.335999999999999</v>
      </c>
      <c r="R195" s="12">
        <v>170.67699999999999</v>
      </c>
      <c r="S195" s="12">
        <v>104.83</v>
      </c>
      <c r="T195" s="12">
        <v>121.72499999999999</v>
      </c>
      <c r="U195" s="12">
        <v>69.962000000000003</v>
      </c>
      <c r="V195" s="12">
        <v>87.042000000000002</v>
      </c>
      <c r="W195" s="12">
        <v>103.937</v>
      </c>
      <c r="X195" s="12">
        <v>120.59</v>
      </c>
      <c r="Y195" s="12">
        <v>69.347999999999999</v>
      </c>
      <c r="Z195" s="12">
        <v>102.896</v>
      </c>
      <c r="AA195" s="12">
        <v>96.691999999999993</v>
      </c>
      <c r="AB195" s="12">
        <v>111.634</v>
      </c>
      <c r="AC195" s="12">
        <v>126.395</v>
      </c>
      <c r="AD195" s="12">
        <v>48.951999999999998</v>
      </c>
      <c r="AE195" s="12">
        <v>79.796999999999997</v>
      </c>
      <c r="AF195" s="12">
        <v>94.739000000000004</v>
      </c>
      <c r="AG195" s="12">
        <v>109.5</v>
      </c>
      <c r="AH195" s="12">
        <v>78.085999999999999</v>
      </c>
      <c r="AI195" s="12">
        <v>92.846999999999994</v>
      </c>
      <c r="AJ195" s="12">
        <v>107.50700000000001</v>
      </c>
      <c r="AK195" s="12">
        <v>45.786999999999999</v>
      </c>
      <c r="AL195" s="12">
        <v>87.08</v>
      </c>
      <c r="AM195" s="12">
        <v>147.09100000000001</v>
      </c>
      <c r="AN195" s="12">
        <v>458.63</v>
      </c>
      <c r="AO195" s="12">
        <v>550.06700000000001</v>
      </c>
      <c r="AP195" s="12">
        <v>584.22699999999998</v>
      </c>
      <c r="AQ195" s="12">
        <v>509.01900000000001</v>
      </c>
      <c r="AR195" s="12">
        <v>531.97799999999995</v>
      </c>
      <c r="AS195" s="12">
        <v>311.53899999999999</v>
      </c>
      <c r="AT195" s="12">
        <v>437.13600000000002</v>
      </c>
      <c r="AU195" s="12">
        <v>460.09500000000003</v>
      </c>
      <c r="AV195" s="12">
        <v>636.37699999999995</v>
      </c>
      <c r="AW195" s="12">
        <v>620.77</v>
      </c>
      <c r="AX195" s="12">
        <v>605.53200000000004</v>
      </c>
      <c r="AY195" s="12">
        <v>590.59</v>
      </c>
      <c r="AZ195" s="12">
        <v>561.16899999999998</v>
      </c>
      <c r="BA195" s="12">
        <v>546.61599999999999</v>
      </c>
      <c r="BB195" s="12">
        <v>489.286</v>
      </c>
      <c r="BC195" s="12">
        <v>177.74700000000001</v>
      </c>
      <c r="BD195" s="12">
        <v>86.31</v>
      </c>
      <c r="BE195" s="12">
        <v>52.15</v>
      </c>
      <c r="BF195" s="12">
        <v>29.190999999999999</v>
      </c>
      <c r="BG195" s="12">
        <v>13.773999999999999</v>
      </c>
      <c r="BH195" s="12">
        <v>5.5579999999999998</v>
      </c>
      <c r="BI195" s="12">
        <v>1.5069999999999999</v>
      </c>
      <c r="BJ195" s="12">
        <v>0.28499999999999998</v>
      </c>
      <c r="BK195" s="12">
        <v>896.44399999999996</v>
      </c>
    </row>
    <row r="196" spans="1:63" s="25" customFormat="1" x14ac:dyDescent="0.2">
      <c r="A196" s="94" t="s">
        <v>651</v>
      </c>
      <c r="B196" s="11">
        <v>2</v>
      </c>
      <c r="C196" s="11">
        <v>540</v>
      </c>
      <c r="D196" s="10" t="s">
        <v>587</v>
      </c>
      <c r="E196" s="11">
        <v>928</v>
      </c>
      <c r="F196" s="11">
        <v>2020</v>
      </c>
      <c r="G196" s="12">
        <v>7.5910000000000002</v>
      </c>
      <c r="H196" s="12">
        <v>19.797999999999998</v>
      </c>
      <c r="I196" s="12">
        <v>63.121000000000002</v>
      </c>
      <c r="J196" s="12">
        <v>75.768000000000001</v>
      </c>
      <c r="K196" s="12">
        <v>84.516999999999996</v>
      </c>
      <c r="L196" s="12">
        <v>107.866</v>
      </c>
      <c r="M196" s="12">
        <v>8.23</v>
      </c>
      <c r="N196" s="12">
        <v>12.451000000000001</v>
      </c>
      <c r="O196" s="12">
        <v>16.725999999999999</v>
      </c>
      <c r="P196" s="12">
        <v>8.3770000000000007</v>
      </c>
      <c r="Q196" s="12">
        <v>12.651999999999999</v>
      </c>
      <c r="R196" s="12">
        <v>43.323</v>
      </c>
      <c r="S196" s="12">
        <v>25.890999999999998</v>
      </c>
      <c r="T196" s="12">
        <v>30.277999999999999</v>
      </c>
      <c r="U196" s="12">
        <v>17.295000000000002</v>
      </c>
      <c r="V196" s="12">
        <v>21.67</v>
      </c>
      <c r="W196" s="12">
        <v>26.056999999999999</v>
      </c>
      <c r="X196" s="12">
        <v>30.439</v>
      </c>
      <c r="Y196" s="12">
        <v>17.395</v>
      </c>
      <c r="Z196" s="12">
        <v>26.164000000000001</v>
      </c>
      <c r="AA196" s="12">
        <v>25.888999999999999</v>
      </c>
      <c r="AB196" s="12">
        <v>30.079000000000001</v>
      </c>
      <c r="AC196" s="12">
        <v>34.372999999999998</v>
      </c>
      <c r="AD196" s="12">
        <v>13.045</v>
      </c>
      <c r="AE196" s="12">
        <v>21.501999999999999</v>
      </c>
      <c r="AF196" s="12">
        <v>25.692</v>
      </c>
      <c r="AG196" s="12">
        <v>29.986000000000001</v>
      </c>
      <c r="AH196" s="12">
        <v>21.31</v>
      </c>
      <c r="AI196" s="12">
        <v>25.603999999999999</v>
      </c>
      <c r="AJ196" s="12">
        <v>30.059000000000001</v>
      </c>
      <c r="AK196" s="12">
        <v>12.647</v>
      </c>
      <c r="AL196" s="12">
        <v>27.648</v>
      </c>
      <c r="AM196" s="12">
        <v>44.744999999999997</v>
      </c>
      <c r="AN196" s="12">
        <v>146.90199999999999</v>
      </c>
      <c r="AO196" s="12">
        <v>181.85300000000001</v>
      </c>
      <c r="AP196" s="12">
        <v>194.685</v>
      </c>
      <c r="AQ196" s="12">
        <v>173.28899999999999</v>
      </c>
      <c r="AR196" s="12">
        <v>183.25200000000001</v>
      </c>
      <c r="AS196" s="12">
        <v>102.157</v>
      </c>
      <c r="AT196" s="12">
        <v>149.94</v>
      </c>
      <c r="AU196" s="12">
        <v>159.90299999999999</v>
      </c>
      <c r="AV196" s="12">
        <v>222.37</v>
      </c>
      <c r="AW196" s="12">
        <v>218.107</v>
      </c>
      <c r="AX196" s="12">
        <v>213.91300000000001</v>
      </c>
      <c r="AY196" s="12">
        <v>209.72300000000001</v>
      </c>
      <c r="AZ196" s="12">
        <v>200.97399999999999</v>
      </c>
      <c r="BA196" s="12">
        <v>196.37</v>
      </c>
      <c r="BB196" s="12">
        <v>177.625</v>
      </c>
      <c r="BC196" s="12">
        <v>75.468000000000004</v>
      </c>
      <c r="BD196" s="12">
        <v>40.517000000000003</v>
      </c>
      <c r="BE196" s="12">
        <v>27.684999999999999</v>
      </c>
      <c r="BF196" s="12">
        <v>17.722000000000001</v>
      </c>
      <c r="BG196" s="12">
        <v>9.6280000000000001</v>
      </c>
      <c r="BH196" s="12">
        <v>4.4189999999999996</v>
      </c>
      <c r="BI196" s="12">
        <v>1.591</v>
      </c>
      <c r="BJ196" s="12">
        <v>0.45800000000000002</v>
      </c>
      <c r="BK196" s="12">
        <v>285.49099999999999</v>
      </c>
    </row>
    <row r="197" spans="1:63" s="25" customFormat="1" x14ac:dyDescent="0.2">
      <c r="A197" s="94" t="s">
        <v>237</v>
      </c>
      <c r="B197" s="11"/>
      <c r="C197" s="11">
        <v>598</v>
      </c>
      <c r="D197" s="10" t="s">
        <v>587</v>
      </c>
      <c r="E197" s="11">
        <v>928</v>
      </c>
      <c r="F197" s="11">
        <v>2020</v>
      </c>
      <c r="G197" s="12">
        <v>453.036</v>
      </c>
      <c r="H197" s="12">
        <v>1107.184</v>
      </c>
      <c r="I197" s="12">
        <v>3144.5219999999999</v>
      </c>
      <c r="J197" s="12">
        <v>3708.0630000000001</v>
      </c>
      <c r="K197" s="12">
        <v>4068.2310000000002</v>
      </c>
      <c r="L197" s="12">
        <v>4905.04</v>
      </c>
      <c r="M197" s="12">
        <v>433.12299999999999</v>
      </c>
      <c r="N197" s="12">
        <v>645.87099999999998</v>
      </c>
      <c r="O197" s="12">
        <v>856.41200000000003</v>
      </c>
      <c r="P197" s="12">
        <v>427.94</v>
      </c>
      <c r="Q197" s="12">
        <v>638.48099999999999</v>
      </c>
      <c r="R197" s="12">
        <v>2037.338</v>
      </c>
      <c r="S197" s="12">
        <v>1246.146</v>
      </c>
      <c r="T197" s="12">
        <v>1447.43</v>
      </c>
      <c r="U197" s="12">
        <v>830.41600000000005</v>
      </c>
      <c r="V197" s="12">
        <v>1033.3979999999999</v>
      </c>
      <c r="W197" s="12">
        <v>1234.682</v>
      </c>
      <c r="X197" s="12">
        <v>1433.954</v>
      </c>
      <c r="Y197" s="12">
        <v>822.85699999999997</v>
      </c>
      <c r="Z197" s="12">
        <v>1223.413</v>
      </c>
      <c r="AA197" s="12">
        <v>1169.9949999999999</v>
      </c>
      <c r="AB197" s="12">
        <v>1354.7329999999999</v>
      </c>
      <c r="AC197" s="12">
        <v>1536.3869999999999</v>
      </c>
      <c r="AD197" s="12">
        <v>589.90800000000002</v>
      </c>
      <c r="AE197" s="12">
        <v>968.71100000000001</v>
      </c>
      <c r="AF197" s="12">
        <v>1153.4490000000001</v>
      </c>
      <c r="AG197" s="12">
        <v>1335.1030000000001</v>
      </c>
      <c r="AH197" s="12">
        <v>954.17700000000002</v>
      </c>
      <c r="AI197" s="12">
        <v>1135.8309999999999</v>
      </c>
      <c r="AJ197" s="12">
        <v>1314.345</v>
      </c>
      <c r="AK197" s="12">
        <v>563.54100000000005</v>
      </c>
      <c r="AL197" s="12">
        <v>1039.0129999999999</v>
      </c>
      <c r="AM197" s="12">
        <v>1760.518</v>
      </c>
      <c r="AN197" s="12">
        <v>4636.8140000000003</v>
      </c>
      <c r="AO197" s="12">
        <v>5265.933</v>
      </c>
      <c r="AP197" s="12">
        <v>5482.9530000000004</v>
      </c>
      <c r="AQ197" s="12">
        <v>4559.2439999999997</v>
      </c>
      <c r="AR197" s="12">
        <v>4714.3100000000004</v>
      </c>
      <c r="AS197" s="12">
        <v>2876.2959999999998</v>
      </c>
      <c r="AT197" s="12">
        <v>3722.4349999999999</v>
      </c>
      <c r="AU197" s="12">
        <v>3877.5010000000002</v>
      </c>
      <c r="AV197" s="12">
        <v>5802.5050000000001</v>
      </c>
      <c r="AW197" s="12">
        <v>5611.5619999999999</v>
      </c>
      <c r="AX197" s="12">
        <v>5423.7020000000002</v>
      </c>
      <c r="AY197" s="12">
        <v>5238.9639999999999</v>
      </c>
      <c r="AZ197" s="12">
        <v>4878.7960000000003</v>
      </c>
      <c r="BA197" s="12">
        <v>4703.5330000000004</v>
      </c>
      <c r="BB197" s="12">
        <v>4041.9870000000001</v>
      </c>
      <c r="BC197" s="12">
        <v>1165.691</v>
      </c>
      <c r="BD197" s="12">
        <v>536.572</v>
      </c>
      <c r="BE197" s="12">
        <v>319.55200000000002</v>
      </c>
      <c r="BF197" s="12">
        <v>164.48599999999999</v>
      </c>
      <c r="BG197" s="12">
        <v>74.688999999999993</v>
      </c>
      <c r="BH197" s="12">
        <v>27.831</v>
      </c>
      <c r="BI197" s="12">
        <v>7.5730000000000004</v>
      </c>
      <c r="BJ197" s="12">
        <v>1.331</v>
      </c>
      <c r="BK197" s="12">
        <v>8947.027</v>
      </c>
    </row>
    <row r="198" spans="1:63" s="25" customFormat="1" x14ac:dyDescent="0.2">
      <c r="A198" s="94" t="s">
        <v>260</v>
      </c>
      <c r="B198" s="11"/>
      <c r="C198" s="11">
        <v>90</v>
      </c>
      <c r="D198" s="10" t="s">
        <v>587</v>
      </c>
      <c r="E198" s="11">
        <v>928</v>
      </c>
      <c r="F198" s="11">
        <v>2020</v>
      </c>
      <c r="G198" s="12">
        <v>41.820999999999998</v>
      </c>
      <c r="H198" s="12">
        <v>103.15600000000001</v>
      </c>
      <c r="I198" s="12">
        <v>274.96100000000001</v>
      </c>
      <c r="J198" s="12">
        <v>317.99099999999999</v>
      </c>
      <c r="K198" s="12">
        <v>344.995</v>
      </c>
      <c r="L198" s="12">
        <v>405.99</v>
      </c>
      <c r="M198" s="12">
        <v>40.594000000000001</v>
      </c>
      <c r="N198" s="12">
        <v>60.276000000000003</v>
      </c>
      <c r="O198" s="12">
        <v>79.459000000000003</v>
      </c>
      <c r="P198" s="12">
        <v>39.799999999999997</v>
      </c>
      <c r="Q198" s="12">
        <v>58.982999999999997</v>
      </c>
      <c r="R198" s="12">
        <v>171.80500000000001</v>
      </c>
      <c r="S198" s="12">
        <v>109.848</v>
      </c>
      <c r="T198" s="12">
        <v>126.023</v>
      </c>
      <c r="U198" s="12">
        <v>73.331999999999994</v>
      </c>
      <c r="V198" s="12">
        <v>90.165999999999997</v>
      </c>
      <c r="W198" s="12">
        <v>106.34099999999999</v>
      </c>
      <c r="X198" s="12">
        <v>121.95699999999999</v>
      </c>
      <c r="Y198" s="12">
        <v>70.983000000000004</v>
      </c>
      <c r="Z198" s="12">
        <v>102.774</v>
      </c>
      <c r="AA198" s="12">
        <v>90.947000000000003</v>
      </c>
      <c r="AB198" s="12">
        <v>104.98699999999999</v>
      </c>
      <c r="AC198" s="12">
        <v>118.678</v>
      </c>
      <c r="AD198" s="12">
        <v>45.781999999999996</v>
      </c>
      <c r="AE198" s="12">
        <v>74.772000000000006</v>
      </c>
      <c r="AF198" s="12">
        <v>88.811999999999998</v>
      </c>
      <c r="AG198" s="12">
        <v>102.503</v>
      </c>
      <c r="AH198" s="12">
        <v>73.195999999999998</v>
      </c>
      <c r="AI198" s="12">
        <v>86.887</v>
      </c>
      <c r="AJ198" s="12">
        <v>100.2</v>
      </c>
      <c r="AK198" s="12">
        <v>43.03</v>
      </c>
      <c r="AL198" s="12">
        <v>76.614999999999995</v>
      </c>
      <c r="AM198" s="12">
        <v>131.029</v>
      </c>
      <c r="AN198" s="12">
        <v>332.584</v>
      </c>
      <c r="AO198" s="12">
        <v>373.279</v>
      </c>
      <c r="AP198" s="12">
        <v>386.70400000000001</v>
      </c>
      <c r="AQ198" s="12">
        <v>316.67</v>
      </c>
      <c r="AR198" s="12">
        <v>326.22300000000001</v>
      </c>
      <c r="AS198" s="12">
        <v>201.55500000000001</v>
      </c>
      <c r="AT198" s="12">
        <v>255.67500000000001</v>
      </c>
      <c r="AU198" s="12">
        <v>265.22800000000001</v>
      </c>
      <c r="AV198" s="12">
        <v>411.91699999999997</v>
      </c>
      <c r="AW198" s="12">
        <v>397.27600000000001</v>
      </c>
      <c r="AX198" s="12">
        <v>382.92700000000002</v>
      </c>
      <c r="AY198" s="12">
        <v>368.887</v>
      </c>
      <c r="AZ198" s="12">
        <v>341.88299999999998</v>
      </c>
      <c r="BA198" s="12">
        <v>328.93099999999998</v>
      </c>
      <c r="BB198" s="12">
        <v>280.88799999999998</v>
      </c>
      <c r="BC198" s="12">
        <v>79.332999999999998</v>
      </c>
      <c r="BD198" s="12">
        <v>38.637999999999998</v>
      </c>
      <c r="BE198" s="12">
        <v>25.213000000000001</v>
      </c>
      <c r="BF198" s="12">
        <v>15.66</v>
      </c>
      <c r="BG198" s="12">
        <v>8.5030000000000001</v>
      </c>
      <c r="BH198" s="12">
        <v>3.6669999999999998</v>
      </c>
      <c r="BI198" s="12">
        <v>1.4019999999999999</v>
      </c>
      <c r="BJ198" s="12">
        <v>0.31900000000000001</v>
      </c>
      <c r="BK198" s="12">
        <v>686.87800000000004</v>
      </c>
    </row>
    <row r="199" spans="1:63" s="25" customFormat="1" x14ac:dyDescent="0.2">
      <c r="A199" s="94" t="s">
        <v>303</v>
      </c>
      <c r="B199" s="11"/>
      <c r="C199" s="11">
        <v>548</v>
      </c>
      <c r="D199" s="10" t="s">
        <v>587</v>
      </c>
      <c r="E199" s="11">
        <v>928</v>
      </c>
      <c r="F199" s="11">
        <v>2020</v>
      </c>
      <c r="G199" s="12">
        <v>17.620999999999999</v>
      </c>
      <c r="H199" s="12">
        <v>42.08</v>
      </c>
      <c r="I199" s="12">
        <v>117.977</v>
      </c>
      <c r="J199" s="12">
        <v>136.59899999999999</v>
      </c>
      <c r="K199" s="12">
        <v>147.81100000000001</v>
      </c>
      <c r="L199" s="12">
        <v>173.72</v>
      </c>
      <c r="M199" s="12">
        <v>16.113</v>
      </c>
      <c r="N199" s="12">
        <v>23.984000000000002</v>
      </c>
      <c r="O199" s="12">
        <v>31.782</v>
      </c>
      <c r="P199" s="12">
        <v>15.85</v>
      </c>
      <c r="Q199" s="12">
        <v>23.648</v>
      </c>
      <c r="R199" s="12">
        <v>75.897000000000006</v>
      </c>
      <c r="S199" s="12">
        <v>46.460999999999999</v>
      </c>
      <c r="T199" s="12">
        <v>54.127000000000002</v>
      </c>
      <c r="U199" s="12">
        <v>30.934000000000001</v>
      </c>
      <c r="V199" s="12">
        <v>38.590000000000003</v>
      </c>
      <c r="W199" s="12">
        <v>46.256</v>
      </c>
      <c r="X199" s="12">
        <v>53.820999999999998</v>
      </c>
      <c r="Y199" s="12">
        <v>30.792000000000002</v>
      </c>
      <c r="Z199" s="12">
        <v>46.023000000000003</v>
      </c>
      <c r="AA199" s="12">
        <v>42.177999999999997</v>
      </c>
      <c r="AB199" s="12">
        <v>48.058</v>
      </c>
      <c r="AC199" s="12">
        <v>53.731999999999999</v>
      </c>
      <c r="AD199" s="12">
        <v>21.77</v>
      </c>
      <c r="AE199" s="12">
        <v>34.512</v>
      </c>
      <c r="AF199" s="12">
        <v>40.392000000000003</v>
      </c>
      <c r="AG199" s="12">
        <v>46.066000000000003</v>
      </c>
      <c r="AH199" s="12">
        <v>32.826999999999998</v>
      </c>
      <c r="AI199" s="12">
        <v>38.500999999999998</v>
      </c>
      <c r="AJ199" s="12">
        <v>44.039000000000001</v>
      </c>
      <c r="AK199" s="12">
        <v>18.622</v>
      </c>
      <c r="AL199" s="12">
        <v>32.067</v>
      </c>
      <c r="AM199" s="12">
        <v>55.743000000000002</v>
      </c>
      <c r="AN199" s="12">
        <v>150.797</v>
      </c>
      <c r="AO199" s="12">
        <v>171.34200000000001</v>
      </c>
      <c r="AP199" s="12">
        <v>178.09200000000001</v>
      </c>
      <c r="AQ199" s="12">
        <v>148.25800000000001</v>
      </c>
      <c r="AR199" s="12">
        <v>152.94499999999999</v>
      </c>
      <c r="AS199" s="12">
        <v>95.054000000000002</v>
      </c>
      <c r="AT199" s="12">
        <v>122.349</v>
      </c>
      <c r="AU199" s="12">
        <v>127.036</v>
      </c>
      <c r="AV199" s="12">
        <v>189.173</v>
      </c>
      <c r="AW199" s="12">
        <v>182.619</v>
      </c>
      <c r="AX199" s="12">
        <v>176.43100000000001</v>
      </c>
      <c r="AY199" s="12">
        <v>170.55099999999999</v>
      </c>
      <c r="AZ199" s="12">
        <v>159.339</v>
      </c>
      <c r="BA199" s="12">
        <v>153.947</v>
      </c>
      <c r="BB199" s="12">
        <v>133.43</v>
      </c>
      <c r="BC199" s="12">
        <v>38.375999999999998</v>
      </c>
      <c r="BD199" s="12">
        <v>17.831</v>
      </c>
      <c r="BE199" s="12">
        <v>11.081</v>
      </c>
      <c r="BF199" s="12">
        <v>6.3940000000000001</v>
      </c>
      <c r="BG199" s="12">
        <v>3.2450000000000001</v>
      </c>
      <c r="BH199" s="12">
        <v>1.556</v>
      </c>
      <c r="BI199" s="12">
        <v>0.34499999999999997</v>
      </c>
      <c r="BJ199" s="12">
        <v>4.8000000000000001E-2</v>
      </c>
      <c r="BK199" s="12">
        <v>307.14999999999998</v>
      </c>
    </row>
    <row r="200" spans="1:63" s="25" customFormat="1" x14ac:dyDescent="0.2">
      <c r="A200" s="96" t="s">
        <v>209</v>
      </c>
      <c r="B200" s="20"/>
      <c r="C200" s="20">
        <v>954</v>
      </c>
      <c r="D200" s="19" t="s">
        <v>586</v>
      </c>
      <c r="E200" s="20">
        <v>1835</v>
      </c>
      <c r="F200" s="20">
        <v>2020</v>
      </c>
      <c r="G200" s="21">
        <v>21.951000000000001</v>
      </c>
      <c r="H200" s="21">
        <v>53.857999999999997</v>
      </c>
      <c r="I200" s="21">
        <v>161.09</v>
      </c>
      <c r="J200" s="21">
        <v>190.928</v>
      </c>
      <c r="K200" s="21">
        <v>210.39699999999999</v>
      </c>
      <c r="L200" s="21">
        <v>259.02300000000002</v>
      </c>
      <c r="M200" s="21">
        <v>21.195</v>
      </c>
      <c r="N200" s="21">
        <v>31.77</v>
      </c>
      <c r="O200" s="21">
        <v>42.372999999999998</v>
      </c>
      <c r="P200" s="21">
        <v>21.151</v>
      </c>
      <c r="Q200" s="21">
        <v>31.754000000000001</v>
      </c>
      <c r="R200" s="21">
        <v>107.232</v>
      </c>
      <c r="S200" s="21">
        <v>64.138000000000005</v>
      </c>
      <c r="T200" s="21">
        <v>75.072999999999993</v>
      </c>
      <c r="U200" s="21">
        <v>42.726999999999997</v>
      </c>
      <c r="V200" s="21">
        <v>53.563000000000002</v>
      </c>
      <c r="W200" s="21">
        <v>64.498000000000005</v>
      </c>
      <c r="X200" s="21">
        <v>75.427000000000007</v>
      </c>
      <c r="Y200" s="21">
        <v>42.96</v>
      </c>
      <c r="Z200" s="21">
        <v>64.823999999999998</v>
      </c>
      <c r="AA200" s="21">
        <v>63.215000000000003</v>
      </c>
      <c r="AB200" s="21">
        <v>72.932000000000002</v>
      </c>
      <c r="AC200" s="21">
        <v>82.626000000000005</v>
      </c>
      <c r="AD200" s="21">
        <v>32.158999999999999</v>
      </c>
      <c r="AE200" s="21">
        <v>52.28</v>
      </c>
      <c r="AF200" s="21">
        <v>61.997</v>
      </c>
      <c r="AG200" s="21">
        <v>71.691000000000003</v>
      </c>
      <c r="AH200" s="21">
        <v>51.067999999999998</v>
      </c>
      <c r="AI200" s="21">
        <v>60.762</v>
      </c>
      <c r="AJ200" s="21">
        <v>70.537000000000006</v>
      </c>
      <c r="AK200" s="21">
        <v>29.838000000000001</v>
      </c>
      <c r="AL200" s="21">
        <v>58.694000000000003</v>
      </c>
      <c r="AM200" s="21">
        <v>97.933000000000007</v>
      </c>
      <c r="AN200" s="21">
        <v>271.89299999999997</v>
      </c>
      <c r="AO200" s="21">
        <v>328.226</v>
      </c>
      <c r="AP200" s="21">
        <v>349.75299999999999</v>
      </c>
      <c r="AQ200" s="21">
        <v>300.44600000000003</v>
      </c>
      <c r="AR200" s="21">
        <v>316.90199999999999</v>
      </c>
      <c r="AS200" s="21">
        <v>173.96</v>
      </c>
      <c r="AT200" s="21">
        <v>251.82</v>
      </c>
      <c r="AU200" s="21">
        <v>268.27600000000001</v>
      </c>
      <c r="AV200" s="21">
        <v>387.83699999999999</v>
      </c>
      <c r="AW200" s="21">
        <v>377.62900000000002</v>
      </c>
      <c r="AX200" s="21">
        <v>367.71600000000001</v>
      </c>
      <c r="AY200" s="21">
        <v>357.99900000000002</v>
      </c>
      <c r="AZ200" s="21">
        <v>338.53</v>
      </c>
      <c r="BA200" s="21">
        <v>328.70600000000002</v>
      </c>
      <c r="BB200" s="21">
        <v>289.904</v>
      </c>
      <c r="BC200" s="21">
        <v>115.944</v>
      </c>
      <c r="BD200" s="21">
        <v>59.610999999999997</v>
      </c>
      <c r="BE200" s="21">
        <v>38.084000000000003</v>
      </c>
      <c r="BF200" s="21">
        <v>21.628</v>
      </c>
      <c r="BG200" s="21">
        <v>10.746</v>
      </c>
      <c r="BH200" s="21">
        <v>5.3529999999999998</v>
      </c>
      <c r="BI200" s="21">
        <v>2.109</v>
      </c>
      <c r="BJ200" s="21">
        <v>0.56999999999999995</v>
      </c>
      <c r="BK200" s="21">
        <v>548.92700000000002</v>
      </c>
    </row>
    <row r="201" spans="1:63" s="25" customFormat="1" x14ac:dyDescent="0.2">
      <c r="A201" s="94" t="s">
        <v>652</v>
      </c>
      <c r="B201" s="11">
        <v>14</v>
      </c>
      <c r="C201" s="11">
        <v>316</v>
      </c>
      <c r="D201" s="10" t="s">
        <v>587</v>
      </c>
      <c r="E201" s="11">
        <v>954</v>
      </c>
      <c r="F201" s="11">
        <v>2020</v>
      </c>
      <c r="G201" s="12">
        <v>5.3970000000000002</v>
      </c>
      <c r="H201" s="12">
        <v>13.545</v>
      </c>
      <c r="I201" s="12">
        <v>40.270000000000003</v>
      </c>
      <c r="J201" s="12">
        <v>48.552999999999997</v>
      </c>
      <c r="K201" s="12">
        <v>54.140999999999998</v>
      </c>
      <c r="L201" s="12">
        <v>67.968000000000004</v>
      </c>
      <c r="M201" s="12">
        <v>5.4329999999999998</v>
      </c>
      <c r="N201" s="12">
        <v>8.141</v>
      </c>
      <c r="O201" s="12">
        <v>10.839</v>
      </c>
      <c r="P201" s="12">
        <v>5.423</v>
      </c>
      <c r="Q201" s="12">
        <v>8.1210000000000004</v>
      </c>
      <c r="R201" s="12">
        <v>26.725000000000001</v>
      </c>
      <c r="S201" s="12">
        <v>16.088999999999999</v>
      </c>
      <c r="T201" s="12">
        <v>18.728000000000002</v>
      </c>
      <c r="U201" s="12">
        <v>10.727</v>
      </c>
      <c r="V201" s="12">
        <v>13.381</v>
      </c>
      <c r="W201" s="12">
        <v>16.02</v>
      </c>
      <c r="X201" s="12">
        <v>18.658999999999999</v>
      </c>
      <c r="Y201" s="12">
        <v>10.683</v>
      </c>
      <c r="Z201" s="12">
        <v>15.961</v>
      </c>
      <c r="AA201" s="12">
        <v>16.13</v>
      </c>
      <c r="AB201" s="12">
        <v>18.919</v>
      </c>
      <c r="AC201" s="12">
        <v>21.715</v>
      </c>
      <c r="AD201" s="12">
        <v>7.9969999999999999</v>
      </c>
      <c r="AE201" s="12">
        <v>13.491</v>
      </c>
      <c r="AF201" s="12">
        <v>16.28</v>
      </c>
      <c r="AG201" s="12">
        <v>19.076000000000001</v>
      </c>
      <c r="AH201" s="12">
        <v>13.641</v>
      </c>
      <c r="AI201" s="12">
        <v>16.437000000000001</v>
      </c>
      <c r="AJ201" s="12">
        <v>19.228999999999999</v>
      </c>
      <c r="AK201" s="12">
        <v>8.2829999999999995</v>
      </c>
      <c r="AL201" s="12">
        <v>16.677</v>
      </c>
      <c r="AM201" s="12">
        <v>27.698</v>
      </c>
      <c r="AN201" s="12">
        <v>82.673000000000002</v>
      </c>
      <c r="AO201" s="12">
        <v>102.837</v>
      </c>
      <c r="AP201" s="12">
        <v>110.72799999999999</v>
      </c>
      <c r="AQ201" s="12">
        <v>96.856999999999999</v>
      </c>
      <c r="AR201" s="12">
        <v>103.297</v>
      </c>
      <c r="AS201" s="12">
        <v>54.975000000000001</v>
      </c>
      <c r="AT201" s="12">
        <v>83.03</v>
      </c>
      <c r="AU201" s="12">
        <v>89.47</v>
      </c>
      <c r="AV201" s="12">
        <v>128.51300000000001</v>
      </c>
      <c r="AW201" s="12">
        <v>125.783</v>
      </c>
      <c r="AX201" s="12">
        <v>123.01900000000001</v>
      </c>
      <c r="AY201" s="12">
        <v>120.23</v>
      </c>
      <c r="AZ201" s="12">
        <v>114.642</v>
      </c>
      <c r="BA201" s="12">
        <v>111.855</v>
      </c>
      <c r="BB201" s="12">
        <v>100.815</v>
      </c>
      <c r="BC201" s="12">
        <v>45.84</v>
      </c>
      <c r="BD201" s="12">
        <v>25.675999999999998</v>
      </c>
      <c r="BE201" s="12">
        <v>17.785</v>
      </c>
      <c r="BF201" s="12">
        <v>11.345000000000001</v>
      </c>
      <c r="BG201" s="12">
        <v>6.3920000000000003</v>
      </c>
      <c r="BH201" s="12">
        <v>3.5640000000000001</v>
      </c>
      <c r="BI201" s="12">
        <v>1.484</v>
      </c>
      <c r="BJ201" s="12">
        <v>0.41299999999999998</v>
      </c>
      <c r="BK201" s="12">
        <v>168.78299999999999</v>
      </c>
    </row>
    <row r="202" spans="1:63" s="25" customFormat="1" x14ac:dyDescent="0.2">
      <c r="A202" s="94" t="s">
        <v>177</v>
      </c>
      <c r="B202" s="11"/>
      <c r="C202" s="11">
        <v>296</v>
      </c>
      <c r="D202" s="10" t="s">
        <v>587</v>
      </c>
      <c r="E202" s="11">
        <v>954</v>
      </c>
      <c r="F202" s="11">
        <v>2020</v>
      </c>
      <c r="G202" s="12">
        <v>6.2649999999999997</v>
      </c>
      <c r="H202" s="12">
        <v>15.16</v>
      </c>
      <c r="I202" s="12">
        <v>42.901000000000003</v>
      </c>
      <c r="J202" s="12">
        <v>49.12</v>
      </c>
      <c r="K202" s="12">
        <v>53.094999999999999</v>
      </c>
      <c r="L202" s="12">
        <v>63.991999999999997</v>
      </c>
      <c r="M202" s="12">
        <v>5.8819999999999997</v>
      </c>
      <c r="N202" s="12">
        <v>8.7780000000000005</v>
      </c>
      <c r="O202" s="12">
        <v>11.654</v>
      </c>
      <c r="P202" s="12">
        <v>5.8179999999999996</v>
      </c>
      <c r="Q202" s="12">
        <v>8.6940000000000008</v>
      </c>
      <c r="R202" s="12">
        <v>27.741</v>
      </c>
      <c r="S202" s="12">
        <v>17.114999999999998</v>
      </c>
      <c r="T202" s="12">
        <v>19.931000000000001</v>
      </c>
      <c r="U202" s="12">
        <v>11.407</v>
      </c>
      <c r="V202" s="12">
        <v>14.218999999999999</v>
      </c>
      <c r="W202" s="12">
        <v>17.035</v>
      </c>
      <c r="X202" s="12">
        <v>19.797999999999998</v>
      </c>
      <c r="Y202" s="12">
        <v>11.343</v>
      </c>
      <c r="Z202" s="12">
        <v>16.922000000000001</v>
      </c>
      <c r="AA202" s="12">
        <v>14.916</v>
      </c>
      <c r="AB202" s="12">
        <v>16.844999999999999</v>
      </c>
      <c r="AC202" s="12">
        <v>18.786000000000001</v>
      </c>
      <c r="AD202" s="12">
        <v>7.81</v>
      </c>
      <c r="AE202" s="12">
        <v>12.1</v>
      </c>
      <c r="AF202" s="12">
        <v>14.029</v>
      </c>
      <c r="AG202" s="12">
        <v>15.97</v>
      </c>
      <c r="AH202" s="12">
        <v>11.266</v>
      </c>
      <c r="AI202" s="12">
        <v>13.207000000000001</v>
      </c>
      <c r="AJ202" s="12">
        <v>15.241</v>
      </c>
      <c r="AK202" s="12">
        <v>6.2190000000000003</v>
      </c>
      <c r="AL202" s="12">
        <v>12.755000000000001</v>
      </c>
      <c r="AM202" s="12">
        <v>21.091000000000001</v>
      </c>
      <c r="AN202" s="12">
        <v>58.494999999999997</v>
      </c>
      <c r="AO202" s="12">
        <v>68.483000000000004</v>
      </c>
      <c r="AP202" s="12">
        <v>71.510999999999996</v>
      </c>
      <c r="AQ202" s="12">
        <v>61.317</v>
      </c>
      <c r="AR202" s="12">
        <v>63.43</v>
      </c>
      <c r="AS202" s="12">
        <v>37.404000000000003</v>
      </c>
      <c r="AT202" s="12">
        <v>50.42</v>
      </c>
      <c r="AU202" s="12">
        <v>52.533000000000001</v>
      </c>
      <c r="AV202" s="12">
        <v>76.545000000000002</v>
      </c>
      <c r="AW202" s="12">
        <v>74.301000000000002</v>
      </c>
      <c r="AX202" s="12">
        <v>72.254999999999995</v>
      </c>
      <c r="AY202" s="12">
        <v>70.325999999999993</v>
      </c>
      <c r="AZ202" s="12">
        <v>66.350999999999999</v>
      </c>
      <c r="BA202" s="12">
        <v>64.236000000000004</v>
      </c>
      <c r="BB202" s="12">
        <v>55.454000000000001</v>
      </c>
      <c r="BC202" s="12">
        <v>18.05</v>
      </c>
      <c r="BD202" s="12">
        <v>8.0619999999999994</v>
      </c>
      <c r="BE202" s="12">
        <v>5.0339999999999998</v>
      </c>
      <c r="BF202" s="12">
        <v>2.9209999999999998</v>
      </c>
      <c r="BG202" s="12">
        <v>1.4590000000000001</v>
      </c>
      <c r="BH202" s="12">
        <v>0.59099999999999997</v>
      </c>
      <c r="BI202" s="12">
        <v>0.218</v>
      </c>
      <c r="BJ202" s="12">
        <v>7.0000000000000007E-2</v>
      </c>
      <c r="BK202" s="12">
        <v>119.446</v>
      </c>
    </row>
    <row r="203" spans="1:63" s="25" customFormat="1" x14ac:dyDescent="0.2">
      <c r="A203" s="94" t="s">
        <v>653</v>
      </c>
      <c r="B203" s="11"/>
      <c r="C203" s="11">
        <v>583</v>
      </c>
      <c r="D203" s="10" t="s">
        <v>587</v>
      </c>
      <c r="E203" s="11">
        <v>954</v>
      </c>
      <c r="F203" s="11">
        <v>2020</v>
      </c>
      <c r="G203" s="12">
        <v>5.0359999999999996</v>
      </c>
      <c r="H203" s="12">
        <v>12.265000000000001</v>
      </c>
      <c r="I203" s="12">
        <v>35.877000000000002</v>
      </c>
      <c r="J203" s="12">
        <v>42.750999999999998</v>
      </c>
      <c r="K203" s="12">
        <v>47.347000000000001</v>
      </c>
      <c r="L203" s="12">
        <v>58.994999999999997</v>
      </c>
      <c r="M203" s="12">
        <v>4.7880000000000003</v>
      </c>
      <c r="N203" s="12">
        <v>7.1529999999999996</v>
      </c>
      <c r="O203" s="12">
        <v>9.5090000000000003</v>
      </c>
      <c r="P203" s="12">
        <v>4.7460000000000004</v>
      </c>
      <c r="Q203" s="12">
        <v>7.1020000000000003</v>
      </c>
      <c r="R203" s="12">
        <v>23.611999999999998</v>
      </c>
      <c r="S203" s="12">
        <v>14.148</v>
      </c>
      <c r="T203" s="12">
        <v>16.526</v>
      </c>
      <c r="U203" s="12">
        <v>9.4179999999999993</v>
      </c>
      <c r="V203" s="12">
        <v>11.782999999999999</v>
      </c>
      <c r="W203" s="12">
        <v>14.161</v>
      </c>
      <c r="X203" s="12">
        <v>16.542000000000002</v>
      </c>
      <c r="Y203" s="12">
        <v>9.4269999999999996</v>
      </c>
      <c r="Z203" s="12">
        <v>14.186</v>
      </c>
      <c r="AA203" s="12">
        <v>14.065</v>
      </c>
      <c r="AB203" s="12">
        <v>16.338000000000001</v>
      </c>
      <c r="AC203" s="12">
        <v>18.623000000000001</v>
      </c>
      <c r="AD203" s="12">
        <v>7.0860000000000003</v>
      </c>
      <c r="AE203" s="12">
        <v>11.686999999999999</v>
      </c>
      <c r="AF203" s="12">
        <v>13.96</v>
      </c>
      <c r="AG203" s="12">
        <v>16.245000000000001</v>
      </c>
      <c r="AH203" s="12">
        <v>11.579000000000001</v>
      </c>
      <c r="AI203" s="12">
        <v>13.864000000000001</v>
      </c>
      <c r="AJ203" s="12">
        <v>16.175000000000001</v>
      </c>
      <c r="AK203" s="12">
        <v>6.8739999999999997</v>
      </c>
      <c r="AL203" s="12">
        <v>13.946999999999999</v>
      </c>
      <c r="AM203" s="12">
        <v>23.117999999999999</v>
      </c>
      <c r="AN203" s="12">
        <v>60.335000000000001</v>
      </c>
      <c r="AO203" s="12">
        <v>70.12</v>
      </c>
      <c r="AP203" s="12">
        <v>74.093999999999994</v>
      </c>
      <c r="AQ203" s="12">
        <v>62.624000000000002</v>
      </c>
      <c r="AR203" s="12">
        <v>65.382000000000005</v>
      </c>
      <c r="AS203" s="12">
        <v>37.216999999999999</v>
      </c>
      <c r="AT203" s="12">
        <v>50.975999999999999</v>
      </c>
      <c r="AU203" s="12">
        <v>53.734000000000002</v>
      </c>
      <c r="AV203" s="12">
        <v>79.144000000000005</v>
      </c>
      <c r="AW203" s="12">
        <v>76.828999999999994</v>
      </c>
      <c r="AX203" s="12">
        <v>74.543000000000006</v>
      </c>
      <c r="AY203" s="12">
        <v>72.27</v>
      </c>
      <c r="AZ203" s="12">
        <v>67.674000000000007</v>
      </c>
      <c r="BA203" s="12">
        <v>65.344999999999999</v>
      </c>
      <c r="BB203" s="12">
        <v>56.026000000000003</v>
      </c>
      <c r="BC203" s="12">
        <v>18.809000000000001</v>
      </c>
      <c r="BD203" s="12">
        <v>9.0239999999999991</v>
      </c>
      <c r="BE203" s="12">
        <v>5.05</v>
      </c>
      <c r="BF203" s="12">
        <v>2.2919999999999998</v>
      </c>
      <c r="BG203" s="12">
        <v>0.88900000000000001</v>
      </c>
      <c r="BH203" s="12">
        <v>0.36299999999999999</v>
      </c>
      <c r="BI203" s="12">
        <v>0.11</v>
      </c>
      <c r="BJ203" s="12">
        <v>0.02</v>
      </c>
      <c r="BK203" s="12">
        <v>115.021</v>
      </c>
    </row>
    <row r="204" spans="1:63" s="25" customFormat="1" x14ac:dyDescent="0.2">
      <c r="A204" s="96" t="s">
        <v>654</v>
      </c>
      <c r="B204" s="20">
        <v>17</v>
      </c>
      <c r="C204" s="20">
        <v>957</v>
      </c>
      <c r="D204" s="19" t="s">
        <v>586</v>
      </c>
      <c r="E204" s="20">
        <v>1835</v>
      </c>
      <c r="F204" s="20">
        <v>2020</v>
      </c>
      <c r="G204" s="21">
        <v>28.331</v>
      </c>
      <c r="H204" s="21">
        <v>67.945999999999998</v>
      </c>
      <c r="I204" s="21">
        <v>199.62299999999999</v>
      </c>
      <c r="J204" s="21">
        <v>237.113</v>
      </c>
      <c r="K204" s="21">
        <v>260.92700000000002</v>
      </c>
      <c r="L204" s="21">
        <v>316.56400000000002</v>
      </c>
      <c r="M204" s="21">
        <v>26.158999999999999</v>
      </c>
      <c r="N204" s="21">
        <v>39.070999999999998</v>
      </c>
      <c r="O204" s="21">
        <v>51.975999999999999</v>
      </c>
      <c r="P204" s="21">
        <v>25.904</v>
      </c>
      <c r="Q204" s="21">
        <v>38.808999999999997</v>
      </c>
      <c r="R204" s="21">
        <v>131.67699999999999</v>
      </c>
      <c r="S204" s="21">
        <v>78.265000000000001</v>
      </c>
      <c r="T204" s="21">
        <v>91.731999999999999</v>
      </c>
      <c r="U204" s="21">
        <v>52.061999999999998</v>
      </c>
      <c r="V204" s="21">
        <v>65.352999999999994</v>
      </c>
      <c r="W204" s="21">
        <v>78.819999999999993</v>
      </c>
      <c r="X204" s="21">
        <v>92.337000000000003</v>
      </c>
      <c r="Y204" s="21">
        <v>52.448</v>
      </c>
      <c r="Z204" s="21">
        <v>79.432000000000002</v>
      </c>
      <c r="AA204" s="21">
        <v>78.688999999999993</v>
      </c>
      <c r="AB204" s="21">
        <v>90.902000000000001</v>
      </c>
      <c r="AC204" s="21">
        <v>102.9</v>
      </c>
      <c r="AD204" s="21">
        <v>39.945</v>
      </c>
      <c r="AE204" s="21">
        <v>65.221999999999994</v>
      </c>
      <c r="AF204" s="21">
        <v>77.435000000000002</v>
      </c>
      <c r="AG204" s="21">
        <v>89.433000000000007</v>
      </c>
      <c r="AH204" s="21">
        <v>63.917999999999999</v>
      </c>
      <c r="AI204" s="21">
        <v>75.915999999999997</v>
      </c>
      <c r="AJ204" s="21">
        <v>87.731999999999999</v>
      </c>
      <c r="AK204" s="21">
        <v>37.49</v>
      </c>
      <c r="AL204" s="21">
        <v>68.900999999999996</v>
      </c>
      <c r="AM204" s="21">
        <v>116.941</v>
      </c>
      <c r="AN204" s="21">
        <v>335.92599999999999</v>
      </c>
      <c r="AO204" s="21">
        <v>407.87700000000001</v>
      </c>
      <c r="AP204" s="21">
        <v>433.90300000000002</v>
      </c>
      <c r="AQ204" s="21">
        <v>372.59899999999999</v>
      </c>
      <c r="AR204" s="21">
        <v>392.98</v>
      </c>
      <c r="AS204" s="21">
        <v>218.98500000000001</v>
      </c>
      <c r="AT204" s="21">
        <v>316.96199999999999</v>
      </c>
      <c r="AU204" s="21">
        <v>337.34300000000002</v>
      </c>
      <c r="AV204" s="21">
        <v>484.15499999999997</v>
      </c>
      <c r="AW204" s="21">
        <v>471.36700000000002</v>
      </c>
      <c r="AX204" s="21">
        <v>458.87799999999999</v>
      </c>
      <c r="AY204" s="21">
        <v>446.66500000000002</v>
      </c>
      <c r="AZ204" s="21">
        <v>422.851</v>
      </c>
      <c r="BA204" s="21">
        <v>411.23599999999999</v>
      </c>
      <c r="BB204" s="21">
        <v>367.214</v>
      </c>
      <c r="BC204" s="21">
        <v>148.22900000000001</v>
      </c>
      <c r="BD204" s="21">
        <v>76.278000000000006</v>
      </c>
      <c r="BE204" s="21">
        <v>50.252000000000002</v>
      </c>
      <c r="BF204" s="21">
        <v>29.870999999999999</v>
      </c>
      <c r="BG204" s="21">
        <v>17.295999999999999</v>
      </c>
      <c r="BH204" s="21">
        <v>8.1379999999999999</v>
      </c>
      <c r="BI204" s="21">
        <v>3.1840000000000002</v>
      </c>
      <c r="BJ204" s="21">
        <v>0.81100000000000005</v>
      </c>
      <c r="BK204" s="21">
        <v>683.77800000000002</v>
      </c>
    </row>
    <row r="205" spans="1:63" s="25" customFormat="1" x14ac:dyDescent="0.2">
      <c r="A205" s="94" t="s">
        <v>655</v>
      </c>
      <c r="B205" s="11">
        <v>2</v>
      </c>
      <c r="C205" s="11">
        <v>258</v>
      </c>
      <c r="D205" s="10" t="s">
        <v>587</v>
      </c>
      <c r="E205" s="11">
        <v>957</v>
      </c>
      <c r="F205" s="11">
        <v>2020</v>
      </c>
      <c r="G205" s="12">
        <v>8.6989999999999998</v>
      </c>
      <c r="H205" s="12">
        <v>20.091999999999999</v>
      </c>
      <c r="I205" s="12">
        <v>62.423999999999999</v>
      </c>
      <c r="J205" s="12">
        <v>75.293999999999997</v>
      </c>
      <c r="K205" s="12">
        <v>83.768000000000001</v>
      </c>
      <c r="L205" s="12">
        <v>105.226</v>
      </c>
      <c r="M205" s="12">
        <v>7.4729999999999999</v>
      </c>
      <c r="N205" s="12">
        <v>11.182</v>
      </c>
      <c r="O205" s="12">
        <v>14.952999999999999</v>
      </c>
      <c r="P205" s="12">
        <v>7.4130000000000003</v>
      </c>
      <c r="Q205" s="12">
        <v>11.183999999999999</v>
      </c>
      <c r="R205" s="12">
        <v>42.332000000000001</v>
      </c>
      <c r="S205" s="12">
        <v>23.891999999999999</v>
      </c>
      <c r="T205" s="12">
        <v>28.459</v>
      </c>
      <c r="U205" s="12">
        <v>15.833</v>
      </c>
      <c r="V205" s="12">
        <v>20.183</v>
      </c>
      <c r="W205" s="12">
        <v>24.75</v>
      </c>
      <c r="X205" s="12">
        <v>29.44</v>
      </c>
      <c r="Y205" s="12">
        <v>16.411999999999999</v>
      </c>
      <c r="Z205" s="12">
        <v>25.669</v>
      </c>
      <c r="AA205" s="12">
        <v>27.12</v>
      </c>
      <c r="AB205" s="12">
        <v>31.31</v>
      </c>
      <c r="AC205" s="12">
        <v>35.512</v>
      </c>
      <c r="AD205" s="12">
        <v>13.872999999999999</v>
      </c>
      <c r="AE205" s="12">
        <v>22.553000000000001</v>
      </c>
      <c r="AF205" s="12">
        <v>26.742999999999999</v>
      </c>
      <c r="AG205" s="12">
        <v>30.945</v>
      </c>
      <c r="AH205" s="12">
        <v>22.053000000000001</v>
      </c>
      <c r="AI205" s="12">
        <v>26.254999999999999</v>
      </c>
      <c r="AJ205" s="12">
        <v>30.527000000000001</v>
      </c>
      <c r="AK205" s="12">
        <v>12.87</v>
      </c>
      <c r="AL205" s="12">
        <v>25.866</v>
      </c>
      <c r="AM205" s="12">
        <v>42.802</v>
      </c>
      <c r="AN205" s="12">
        <v>144.679</v>
      </c>
      <c r="AO205" s="12">
        <v>180.328</v>
      </c>
      <c r="AP205" s="12">
        <v>193.00800000000001</v>
      </c>
      <c r="AQ205" s="12">
        <v>171.66399999999999</v>
      </c>
      <c r="AR205" s="12">
        <v>182.02600000000001</v>
      </c>
      <c r="AS205" s="12">
        <v>101.877</v>
      </c>
      <c r="AT205" s="12">
        <v>150.20599999999999</v>
      </c>
      <c r="AU205" s="12">
        <v>160.56800000000001</v>
      </c>
      <c r="AV205" s="12">
        <v>218.48</v>
      </c>
      <c r="AW205" s="12">
        <v>214.072</v>
      </c>
      <c r="AX205" s="12">
        <v>209.8</v>
      </c>
      <c r="AY205" s="12">
        <v>205.61</v>
      </c>
      <c r="AZ205" s="12">
        <v>197.136</v>
      </c>
      <c r="BA205" s="12">
        <v>192.809</v>
      </c>
      <c r="BB205" s="12">
        <v>175.678</v>
      </c>
      <c r="BC205" s="12">
        <v>73.801000000000002</v>
      </c>
      <c r="BD205" s="12">
        <v>38.152000000000001</v>
      </c>
      <c r="BE205" s="12">
        <v>25.472000000000001</v>
      </c>
      <c r="BF205" s="12">
        <v>15.11</v>
      </c>
      <c r="BG205" s="12">
        <v>9.2289999999999992</v>
      </c>
      <c r="BH205" s="12">
        <v>4.2869999999999999</v>
      </c>
      <c r="BI205" s="12">
        <v>1.8340000000000001</v>
      </c>
      <c r="BJ205" s="12">
        <v>0.441</v>
      </c>
      <c r="BK205" s="12">
        <v>280.904</v>
      </c>
    </row>
    <row r="206" spans="1:63" s="25" customFormat="1" x14ac:dyDescent="0.2">
      <c r="A206" s="94" t="s">
        <v>250</v>
      </c>
      <c r="B206" s="11"/>
      <c r="C206" s="11">
        <v>882</v>
      </c>
      <c r="D206" s="10" t="s">
        <v>587</v>
      </c>
      <c r="E206" s="11">
        <v>957</v>
      </c>
      <c r="F206" s="11">
        <v>2020</v>
      </c>
      <c r="G206" s="12">
        <v>11.368</v>
      </c>
      <c r="H206" s="12">
        <v>26.99</v>
      </c>
      <c r="I206" s="12">
        <v>73.807000000000002</v>
      </c>
      <c r="J206" s="12">
        <v>85.783000000000001</v>
      </c>
      <c r="K206" s="12">
        <v>93.120999999999995</v>
      </c>
      <c r="L206" s="12">
        <v>109.693</v>
      </c>
      <c r="M206" s="12">
        <v>10.262</v>
      </c>
      <c r="N206" s="12">
        <v>15.224</v>
      </c>
      <c r="O206" s="12">
        <v>20.103999999999999</v>
      </c>
      <c r="P206" s="12">
        <v>10.026999999999999</v>
      </c>
      <c r="Q206" s="12">
        <v>14.907</v>
      </c>
      <c r="R206" s="12">
        <v>46.817</v>
      </c>
      <c r="S206" s="12">
        <v>28.809000000000001</v>
      </c>
      <c r="T206" s="12">
        <v>33.46</v>
      </c>
      <c r="U206" s="12">
        <v>19.170999999999999</v>
      </c>
      <c r="V206" s="12">
        <v>23.847000000000001</v>
      </c>
      <c r="W206" s="12">
        <v>28.498000000000001</v>
      </c>
      <c r="X206" s="12">
        <v>33.088000000000001</v>
      </c>
      <c r="Y206" s="12">
        <v>18.966999999999999</v>
      </c>
      <c r="Z206" s="12">
        <v>28.207999999999998</v>
      </c>
      <c r="AA206" s="12">
        <v>26.140999999999998</v>
      </c>
      <c r="AB206" s="12">
        <v>29.984000000000002</v>
      </c>
      <c r="AC206" s="12">
        <v>33.706000000000003</v>
      </c>
      <c r="AD206" s="12">
        <v>13.356999999999999</v>
      </c>
      <c r="AE206" s="12">
        <v>21.49</v>
      </c>
      <c r="AF206" s="12">
        <v>25.332999999999998</v>
      </c>
      <c r="AG206" s="12">
        <v>29.055</v>
      </c>
      <c r="AH206" s="12">
        <v>20.742999999999999</v>
      </c>
      <c r="AI206" s="12">
        <v>24.465</v>
      </c>
      <c r="AJ206" s="12">
        <v>28.081</v>
      </c>
      <c r="AK206" s="12">
        <v>11.976000000000001</v>
      </c>
      <c r="AL206" s="12">
        <v>20.745999999999999</v>
      </c>
      <c r="AM206" s="12">
        <v>35.886000000000003</v>
      </c>
      <c r="AN206" s="12">
        <v>92.180999999999997</v>
      </c>
      <c r="AO206" s="12">
        <v>108.651</v>
      </c>
      <c r="AP206" s="12">
        <v>114.51600000000001</v>
      </c>
      <c r="AQ206" s="12">
        <v>95.201999999999998</v>
      </c>
      <c r="AR206" s="12">
        <v>99.296999999999997</v>
      </c>
      <c r="AS206" s="12">
        <v>56.295000000000002</v>
      </c>
      <c r="AT206" s="12">
        <v>78.63</v>
      </c>
      <c r="AU206" s="12">
        <v>82.724999999999994</v>
      </c>
      <c r="AV206" s="12">
        <v>124.60299999999999</v>
      </c>
      <c r="AW206" s="12">
        <v>120.458</v>
      </c>
      <c r="AX206" s="12">
        <v>116.47</v>
      </c>
      <c r="AY206" s="12">
        <v>112.627</v>
      </c>
      <c r="AZ206" s="12">
        <v>105.289</v>
      </c>
      <c r="BA206" s="12">
        <v>101.78400000000001</v>
      </c>
      <c r="BB206" s="12">
        <v>88.716999999999999</v>
      </c>
      <c r="BC206" s="12">
        <v>32.421999999999997</v>
      </c>
      <c r="BD206" s="12">
        <v>15.952</v>
      </c>
      <c r="BE206" s="12">
        <v>10.087</v>
      </c>
      <c r="BF206" s="12">
        <v>5.992</v>
      </c>
      <c r="BG206" s="12">
        <v>3.25</v>
      </c>
      <c r="BH206" s="12">
        <v>1.4119999999999999</v>
      </c>
      <c r="BI206" s="12">
        <v>0.47399999999999998</v>
      </c>
      <c r="BJ206" s="12">
        <v>0.13400000000000001</v>
      </c>
      <c r="BK206" s="12">
        <v>198.41</v>
      </c>
    </row>
    <row r="207" spans="1:63" s="25" customFormat="1" x14ac:dyDescent="0.2">
      <c r="A207" s="94" t="s">
        <v>288</v>
      </c>
      <c r="B207" s="11"/>
      <c r="C207" s="11">
        <v>776</v>
      </c>
      <c r="D207" s="10" t="s">
        <v>587</v>
      </c>
      <c r="E207" s="11">
        <v>957</v>
      </c>
      <c r="F207" s="11">
        <v>2020</v>
      </c>
      <c r="G207" s="12">
        <v>4.8070000000000004</v>
      </c>
      <c r="H207" s="12">
        <v>12.201000000000001</v>
      </c>
      <c r="I207" s="12">
        <v>36.741999999999997</v>
      </c>
      <c r="J207" s="12">
        <v>43.744</v>
      </c>
      <c r="K207" s="12">
        <v>48.161000000000001</v>
      </c>
      <c r="L207" s="12">
        <v>57.859000000000002</v>
      </c>
      <c r="M207" s="12">
        <v>4.9480000000000004</v>
      </c>
      <c r="N207" s="12">
        <v>7.4379999999999997</v>
      </c>
      <c r="O207" s="12">
        <v>9.9309999999999992</v>
      </c>
      <c r="P207" s="12">
        <v>4.9710000000000001</v>
      </c>
      <c r="Q207" s="12">
        <v>7.4640000000000004</v>
      </c>
      <c r="R207" s="12">
        <v>24.541</v>
      </c>
      <c r="S207" s="12">
        <v>14.898</v>
      </c>
      <c r="T207" s="12">
        <v>17.335999999999999</v>
      </c>
      <c r="U207" s="12">
        <v>9.9480000000000004</v>
      </c>
      <c r="V207" s="12">
        <v>12.407999999999999</v>
      </c>
      <c r="W207" s="12">
        <v>14.846</v>
      </c>
      <c r="X207" s="12">
        <v>17.263999999999999</v>
      </c>
      <c r="Y207" s="12">
        <v>9.9149999999999991</v>
      </c>
      <c r="Z207" s="12">
        <v>14.771000000000001</v>
      </c>
      <c r="AA207" s="12">
        <v>14.345000000000001</v>
      </c>
      <c r="AB207" s="12">
        <v>16.645</v>
      </c>
      <c r="AC207" s="12">
        <v>18.888000000000002</v>
      </c>
      <c r="AD207" s="12">
        <v>7.2050000000000001</v>
      </c>
      <c r="AE207" s="12">
        <v>11.907</v>
      </c>
      <c r="AF207" s="12">
        <v>14.207000000000001</v>
      </c>
      <c r="AG207" s="12">
        <v>16.45</v>
      </c>
      <c r="AH207" s="12">
        <v>11.789</v>
      </c>
      <c r="AI207" s="12">
        <v>14.032</v>
      </c>
      <c r="AJ207" s="12">
        <v>16.206</v>
      </c>
      <c r="AK207" s="12">
        <v>7.0019999999999998</v>
      </c>
      <c r="AL207" s="12">
        <v>12.359</v>
      </c>
      <c r="AM207" s="12">
        <v>21.117000000000001</v>
      </c>
      <c r="AN207" s="12">
        <v>51.031999999999996</v>
      </c>
      <c r="AO207" s="12">
        <v>59.732999999999997</v>
      </c>
      <c r="AP207" s="12">
        <v>62.695999999999998</v>
      </c>
      <c r="AQ207" s="12">
        <v>51.277000000000001</v>
      </c>
      <c r="AR207" s="12">
        <v>53.616999999999997</v>
      </c>
      <c r="AS207" s="12">
        <v>29.914999999999999</v>
      </c>
      <c r="AT207" s="12">
        <v>41.579000000000001</v>
      </c>
      <c r="AU207" s="12">
        <v>43.918999999999997</v>
      </c>
      <c r="AV207" s="12">
        <v>68.954999999999998</v>
      </c>
      <c r="AW207" s="12">
        <v>66.590999999999994</v>
      </c>
      <c r="AX207" s="12">
        <v>64.253</v>
      </c>
      <c r="AY207" s="12">
        <v>61.953000000000003</v>
      </c>
      <c r="AZ207" s="12">
        <v>57.536000000000001</v>
      </c>
      <c r="BA207" s="12">
        <v>55.432000000000002</v>
      </c>
      <c r="BB207" s="12">
        <v>47.838000000000001</v>
      </c>
      <c r="BC207" s="12">
        <v>17.922999999999998</v>
      </c>
      <c r="BD207" s="12">
        <v>9.2219999999999995</v>
      </c>
      <c r="BE207" s="12">
        <v>6.2590000000000003</v>
      </c>
      <c r="BF207" s="12">
        <v>3.919</v>
      </c>
      <c r="BG207" s="12">
        <v>2.274</v>
      </c>
      <c r="BH207" s="12">
        <v>1.1279999999999999</v>
      </c>
      <c r="BI207" s="12">
        <v>0.41</v>
      </c>
      <c r="BJ207" s="12">
        <v>0.10199999999999999</v>
      </c>
      <c r="BK207" s="12">
        <v>105.697</v>
      </c>
    </row>
    <row r="208" spans="1:63" s="25" customFormat="1" x14ac:dyDescent="0.2">
      <c r="A208" s="95" t="s">
        <v>656</v>
      </c>
      <c r="B208" s="17"/>
      <c r="C208" s="17">
        <v>1829</v>
      </c>
      <c r="D208" s="16" t="s">
        <v>584</v>
      </c>
      <c r="E208" s="17">
        <v>1828</v>
      </c>
      <c r="F208" s="17">
        <v>2020</v>
      </c>
      <c r="G208" s="18">
        <v>24011.246999999999</v>
      </c>
      <c r="H208" s="18">
        <v>60745.65</v>
      </c>
      <c r="I208" s="18">
        <v>186855.967</v>
      </c>
      <c r="J208" s="18">
        <v>223572.87599999999</v>
      </c>
      <c r="K208" s="18">
        <v>247990.21100000001</v>
      </c>
      <c r="L208" s="18">
        <v>311598.38299999997</v>
      </c>
      <c r="M208" s="18">
        <v>24583.444</v>
      </c>
      <c r="N208" s="18">
        <v>37006.235999999997</v>
      </c>
      <c r="O208" s="18">
        <v>49506.591999999997</v>
      </c>
      <c r="P208" s="18">
        <v>24760.156999999999</v>
      </c>
      <c r="Q208" s="18">
        <v>37260.512999999999</v>
      </c>
      <c r="R208" s="18">
        <v>126110.317</v>
      </c>
      <c r="S208" s="18">
        <v>75486.331999999995</v>
      </c>
      <c r="T208" s="18">
        <v>88241.582999999999</v>
      </c>
      <c r="U208" s="18">
        <v>50357.961000000003</v>
      </c>
      <c r="V208" s="18">
        <v>63063.54</v>
      </c>
      <c r="W208" s="18">
        <v>75818.790999999997</v>
      </c>
      <c r="X208" s="18">
        <v>88562.154999999999</v>
      </c>
      <c r="Y208" s="18">
        <v>50563.184000000001</v>
      </c>
      <c r="Z208" s="18">
        <v>76061.798999999999</v>
      </c>
      <c r="AA208" s="18">
        <v>75193.312000000005</v>
      </c>
      <c r="AB208" s="18">
        <v>87340.894</v>
      </c>
      <c r="AC208" s="18">
        <v>99505.811000000002</v>
      </c>
      <c r="AD208" s="18">
        <v>37868.733999999997</v>
      </c>
      <c r="AE208" s="18">
        <v>62438.061000000002</v>
      </c>
      <c r="AF208" s="18">
        <v>74585.642999999996</v>
      </c>
      <c r="AG208" s="18">
        <v>86750.56</v>
      </c>
      <c r="AH208" s="18">
        <v>61842.279000000002</v>
      </c>
      <c r="AI208" s="18">
        <v>74007.195999999996</v>
      </c>
      <c r="AJ208" s="18">
        <v>86259.614000000001</v>
      </c>
      <c r="AK208" s="18">
        <v>36716.909</v>
      </c>
      <c r="AL208" s="18">
        <v>74750.974000000002</v>
      </c>
      <c r="AM208" s="18">
        <v>124742.416</v>
      </c>
      <c r="AN208" s="18">
        <v>501108.53899999999</v>
      </c>
      <c r="AO208" s="18">
        <v>652700.576</v>
      </c>
      <c r="AP208" s="18">
        <v>724841.68900000001</v>
      </c>
      <c r="AQ208" s="18">
        <v>663707.44499999995</v>
      </c>
      <c r="AR208" s="18">
        <v>726726.01199999999</v>
      </c>
      <c r="AS208" s="18">
        <v>376366.12300000002</v>
      </c>
      <c r="AT208" s="18">
        <v>600099.27300000004</v>
      </c>
      <c r="AU208" s="18">
        <v>663117.84</v>
      </c>
      <c r="AV208" s="18">
        <v>929649.72199999995</v>
      </c>
      <c r="AW208" s="18">
        <v>917300.38899999997</v>
      </c>
      <c r="AX208" s="18">
        <v>905080.39500000002</v>
      </c>
      <c r="AY208" s="18">
        <v>892932.81299999997</v>
      </c>
      <c r="AZ208" s="18">
        <v>868515.478</v>
      </c>
      <c r="BA208" s="18">
        <v>856169.12100000004</v>
      </c>
      <c r="BB208" s="18">
        <v>804907.30599999998</v>
      </c>
      <c r="BC208" s="18">
        <v>428541.18300000002</v>
      </c>
      <c r="BD208" s="18">
        <v>276949.14600000001</v>
      </c>
      <c r="BE208" s="18">
        <v>204808.033</v>
      </c>
      <c r="BF208" s="18">
        <v>141789.46599999999</v>
      </c>
      <c r="BG208" s="18">
        <v>90587.644</v>
      </c>
      <c r="BH208" s="18">
        <v>54429.732000000004</v>
      </c>
      <c r="BI208" s="18">
        <v>26043.514999999999</v>
      </c>
      <c r="BJ208" s="18">
        <v>9809.9760000000006</v>
      </c>
      <c r="BK208" s="18">
        <v>1116505.689</v>
      </c>
    </row>
    <row r="209" spans="1:63" s="25" customFormat="1" x14ac:dyDescent="0.2">
      <c r="A209" s="97" t="s">
        <v>657</v>
      </c>
      <c r="B209" s="23"/>
      <c r="C209" s="23">
        <v>917</v>
      </c>
      <c r="D209" s="22" t="s">
        <v>658</v>
      </c>
      <c r="E209" s="23">
        <v>1829</v>
      </c>
      <c r="F209" s="23">
        <v>2020</v>
      </c>
      <c r="G209" s="24">
        <v>15272.721</v>
      </c>
      <c r="H209" s="24">
        <v>39069.718999999997</v>
      </c>
      <c r="I209" s="24">
        <v>120070.113</v>
      </c>
      <c r="J209" s="24">
        <v>142934.30600000001</v>
      </c>
      <c r="K209" s="24">
        <v>157965.37</v>
      </c>
      <c r="L209" s="24">
        <v>196943.51300000001</v>
      </c>
      <c r="M209" s="24">
        <v>15962.95</v>
      </c>
      <c r="N209" s="24">
        <v>24053.237000000001</v>
      </c>
      <c r="O209" s="24">
        <v>32191.200000000001</v>
      </c>
      <c r="P209" s="24">
        <v>16114.383</v>
      </c>
      <c r="Q209" s="24">
        <v>24252.346000000001</v>
      </c>
      <c r="R209" s="24">
        <v>81000.394</v>
      </c>
      <c r="S209" s="24">
        <v>48912.915000000001</v>
      </c>
      <c r="T209" s="24">
        <v>57061.713000000003</v>
      </c>
      <c r="U209" s="24">
        <v>32660.645</v>
      </c>
      <c r="V209" s="24">
        <v>40822.627999999997</v>
      </c>
      <c r="W209" s="24">
        <v>48971.425999999999</v>
      </c>
      <c r="X209" s="24">
        <v>57067.885000000002</v>
      </c>
      <c r="Y209" s="24">
        <v>32684.665000000001</v>
      </c>
      <c r="Z209" s="24">
        <v>48929.921999999999</v>
      </c>
      <c r="AA209" s="24">
        <v>47424.11</v>
      </c>
      <c r="AB209" s="24">
        <v>54951.671999999999</v>
      </c>
      <c r="AC209" s="24">
        <v>62455.231</v>
      </c>
      <c r="AD209" s="24">
        <v>23938.681</v>
      </c>
      <c r="AE209" s="24">
        <v>39275.311999999998</v>
      </c>
      <c r="AF209" s="24">
        <v>46802.874000000003</v>
      </c>
      <c r="AG209" s="24">
        <v>54306.432999999997</v>
      </c>
      <c r="AH209" s="24">
        <v>38706.415000000001</v>
      </c>
      <c r="AI209" s="24">
        <v>46209.974000000002</v>
      </c>
      <c r="AJ209" s="24">
        <v>53737.478999999999</v>
      </c>
      <c r="AK209" s="24">
        <v>22864.192999999999</v>
      </c>
      <c r="AL209" s="24">
        <v>45843.139000000003</v>
      </c>
      <c r="AM209" s="24">
        <v>76873.399999999994</v>
      </c>
      <c r="AN209" s="24">
        <v>331491.11700000003</v>
      </c>
      <c r="AO209" s="24">
        <v>435760.21899999998</v>
      </c>
      <c r="AP209" s="24">
        <v>484660.41</v>
      </c>
      <c r="AQ209" s="24">
        <v>446765.15299999999</v>
      </c>
      <c r="AR209" s="24">
        <v>489807.57400000002</v>
      </c>
      <c r="AS209" s="24">
        <v>254617.717</v>
      </c>
      <c r="AT209" s="24">
        <v>407787.01</v>
      </c>
      <c r="AU209" s="24">
        <v>450829.43099999998</v>
      </c>
      <c r="AV209" s="24">
        <v>627565.93200000003</v>
      </c>
      <c r="AW209" s="24">
        <v>619838.35600000003</v>
      </c>
      <c r="AX209" s="24">
        <v>612229.30099999998</v>
      </c>
      <c r="AY209" s="24">
        <v>604701.73899999994</v>
      </c>
      <c r="AZ209" s="24">
        <v>589670.67500000005</v>
      </c>
      <c r="BA209" s="24">
        <v>582107.17099999997</v>
      </c>
      <c r="BB209" s="24">
        <v>550692.53200000001</v>
      </c>
      <c r="BC209" s="24">
        <v>296074.815</v>
      </c>
      <c r="BD209" s="24">
        <v>191805.71299999999</v>
      </c>
      <c r="BE209" s="24">
        <v>142905.522</v>
      </c>
      <c r="BF209" s="24">
        <v>99863.100999999995</v>
      </c>
      <c r="BG209" s="24">
        <v>64814.421000000002</v>
      </c>
      <c r="BH209" s="24">
        <v>39613.932000000001</v>
      </c>
      <c r="BI209" s="24">
        <v>18505.787</v>
      </c>
      <c r="BJ209" s="24">
        <v>6703.4290000000001</v>
      </c>
      <c r="BK209" s="24">
        <v>747636.04500000004</v>
      </c>
    </row>
    <row r="210" spans="1:63" s="25" customFormat="1" x14ac:dyDescent="0.2">
      <c r="A210" s="96" t="s">
        <v>659</v>
      </c>
      <c r="B210" s="20"/>
      <c r="C210" s="20">
        <v>923</v>
      </c>
      <c r="D210" s="19" t="s">
        <v>586</v>
      </c>
      <c r="E210" s="20">
        <v>917</v>
      </c>
      <c r="F210" s="20">
        <v>2020</v>
      </c>
      <c r="G210" s="21">
        <v>6431.643</v>
      </c>
      <c r="H210" s="21">
        <v>16577.075000000001</v>
      </c>
      <c r="I210" s="21">
        <v>49753.688999999998</v>
      </c>
      <c r="J210" s="21">
        <v>58319.152999999998</v>
      </c>
      <c r="K210" s="21">
        <v>63742.197999999997</v>
      </c>
      <c r="L210" s="21">
        <v>77724.903000000006</v>
      </c>
      <c r="M210" s="21">
        <v>6811.558</v>
      </c>
      <c r="N210" s="21">
        <v>10255.528</v>
      </c>
      <c r="O210" s="21">
        <v>13704.268</v>
      </c>
      <c r="P210" s="21">
        <v>6867.9219999999996</v>
      </c>
      <c r="Q210" s="21">
        <v>10316.662</v>
      </c>
      <c r="R210" s="21">
        <v>33176.614000000001</v>
      </c>
      <c r="S210" s="21">
        <v>20471.472000000002</v>
      </c>
      <c r="T210" s="21">
        <v>23767.736000000001</v>
      </c>
      <c r="U210" s="21">
        <v>13687.074000000001</v>
      </c>
      <c r="V210" s="21">
        <v>17027.502</v>
      </c>
      <c r="W210" s="21">
        <v>20323.766</v>
      </c>
      <c r="X210" s="21">
        <v>23555.723000000002</v>
      </c>
      <c r="Y210" s="21">
        <v>13578.762000000001</v>
      </c>
      <c r="Z210" s="21">
        <v>20106.983</v>
      </c>
      <c r="AA210" s="21">
        <v>18494.167000000001</v>
      </c>
      <c r="AB210" s="21">
        <v>21270.606</v>
      </c>
      <c r="AC210" s="21">
        <v>23995.876</v>
      </c>
      <c r="AD210" s="21">
        <v>9408.8780000000006</v>
      </c>
      <c r="AE210" s="21">
        <v>15197.903</v>
      </c>
      <c r="AF210" s="21">
        <v>17974.342000000001</v>
      </c>
      <c r="AG210" s="21">
        <v>20699.612000000001</v>
      </c>
      <c r="AH210" s="21">
        <v>14742.385</v>
      </c>
      <c r="AI210" s="21">
        <v>17467.654999999999</v>
      </c>
      <c r="AJ210" s="21">
        <v>20165.43</v>
      </c>
      <c r="AK210" s="21">
        <v>8565.4639999999999</v>
      </c>
      <c r="AL210" s="21">
        <v>16366.255999999999</v>
      </c>
      <c r="AM210" s="21">
        <v>27971.214</v>
      </c>
      <c r="AN210" s="21">
        <v>135878.87</v>
      </c>
      <c r="AO210" s="21">
        <v>173888.984</v>
      </c>
      <c r="AP210" s="21">
        <v>193937.807</v>
      </c>
      <c r="AQ210" s="21">
        <v>179949.29800000001</v>
      </c>
      <c r="AR210" s="21">
        <v>197632.18700000001</v>
      </c>
      <c r="AS210" s="21">
        <v>107907.656</v>
      </c>
      <c r="AT210" s="21">
        <v>165966.59299999999</v>
      </c>
      <c r="AU210" s="21">
        <v>183649.48199999999</v>
      </c>
      <c r="AV210" s="21">
        <v>243259.52100000001</v>
      </c>
      <c r="AW210" s="21">
        <v>240320.58</v>
      </c>
      <c r="AX210" s="21">
        <v>237470.49600000001</v>
      </c>
      <c r="AY210" s="21">
        <v>234694.057</v>
      </c>
      <c r="AZ210" s="21">
        <v>229271.01199999999</v>
      </c>
      <c r="BA210" s="21">
        <v>226588.111</v>
      </c>
      <c r="BB210" s="21">
        <v>215288.307</v>
      </c>
      <c r="BC210" s="21">
        <v>107380.651</v>
      </c>
      <c r="BD210" s="21">
        <v>69370.536999999997</v>
      </c>
      <c r="BE210" s="21">
        <v>49321.714</v>
      </c>
      <c r="BF210" s="21">
        <v>31638.825000000001</v>
      </c>
      <c r="BG210" s="21">
        <v>19571.134999999998</v>
      </c>
      <c r="BH210" s="21">
        <v>11977.576999999999</v>
      </c>
      <c r="BI210" s="21">
        <v>4844.0630000000001</v>
      </c>
      <c r="BJ210" s="21">
        <v>1649.1569999999999</v>
      </c>
      <c r="BK210" s="21">
        <v>293013.21000000002</v>
      </c>
    </row>
    <row r="211" spans="1:63" s="25" customFormat="1" x14ac:dyDescent="0.2">
      <c r="A211" s="94" t="s">
        <v>76</v>
      </c>
      <c r="B211" s="11"/>
      <c r="C211" s="11">
        <v>112</v>
      </c>
      <c r="D211" s="10" t="s">
        <v>587</v>
      </c>
      <c r="E211" s="11">
        <v>923</v>
      </c>
      <c r="F211" s="11">
        <v>2020</v>
      </c>
      <c r="G211" s="12">
        <v>193.98099999999999</v>
      </c>
      <c r="H211" s="12">
        <v>548.12099999999998</v>
      </c>
      <c r="I211" s="12">
        <v>1629.096</v>
      </c>
      <c r="J211" s="12">
        <v>1901.5930000000001</v>
      </c>
      <c r="K211" s="12">
        <v>2072.723</v>
      </c>
      <c r="L211" s="12">
        <v>2498.1950000000002</v>
      </c>
      <c r="M211" s="12">
        <v>241.43600000000001</v>
      </c>
      <c r="N211" s="12">
        <v>365.09699999999998</v>
      </c>
      <c r="O211" s="12">
        <v>487.94600000000003</v>
      </c>
      <c r="P211" s="12">
        <v>246.14500000000001</v>
      </c>
      <c r="Q211" s="12">
        <v>368.99400000000003</v>
      </c>
      <c r="R211" s="12">
        <v>1080.9749999999999</v>
      </c>
      <c r="S211" s="12">
        <v>702.23599999999999</v>
      </c>
      <c r="T211" s="12">
        <v>802.12699999999995</v>
      </c>
      <c r="U211" s="12">
        <v>472.05799999999999</v>
      </c>
      <c r="V211" s="12">
        <v>578.57500000000005</v>
      </c>
      <c r="W211" s="12">
        <v>678.46600000000001</v>
      </c>
      <c r="X211" s="12">
        <v>773.22400000000005</v>
      </c>
      <c r="Y211" s="12">
        <v>455.726</v>
      </c>
      <c r="Z211" s="12">
        <v>650.375</v>
      </c>
      <c r="AA211" s="12">
        <v>560.99</v>
      </c>
      <c r="AB211" s="12">
        <v>651.23599999999999</v>
      </c>
      <c r="AC211" s="12">
        <v>738.60699999999997</v>
      </c>
      <c r="AD211" s="12">
        <v>278.84800000000001</v>
      </c>
      <c r="AE211" s="12">
        <v>461.09899999999999</v>
      </c>
      <c r="AF211" s="12">
        <v>551.34500000000003</v>
      </c>
      <c r="AG211" s="12">
        <v>638.71600000000001</v>
      </c>
      <c r="AH211" s="12">
        <v>456.58699999999999</v>
      </c>
      <c r="AI211" s="12">
        <v>543.95799999999997</v>
      </c>
      <c r="AJ211" s="12">
        <v>627.71699999999998</v>
      </c>
      <c r="AK211" s="12">
        <v>272.49700000000001</v>
      </c>
      <c r="AL211" s="12">
        <v>497.584</v>
      </c>
      <c r="AM211" s="12">
        <v>869.09900000000005</v>
      </c>
      <c r="AN211" s="12">
        <v>4337.1779999999999</v>
      </c>
      <c r="AO211" s="12">
        <v>5682.9690000000001</v>
      </c>
      <c r="AP211" s="12">
        <v>6348.0029999999997</v>
      </c>
      <c r="AQ211" s="12">
        <v>5904.3760000000002</v>
      </c>
      <c r="AR211" s="12">
        <v>6482.5929999999998</v>
      </c>
      <c r="AS211" s="12">
        <v>3468.0790000000002</v>
      </c>
      <c r="AT211" s="12">
        <v>5478.9040000000005</v>
      </c>
      <c r="AU211" s="12">
        <v>6057.1210000000001</v>
      </c>
      <c r="AV211" s="12">
        <v>7820.2250000000004</v>
      </c>
      <c r="AW211" s="12">
        <v>7729.1469999999999</v>
      </c>
      <c r="AX211" s="12">
        <v>7637.9740000000002</v>
      </c>
      <c r="AY211" s="12">
        <v>7547.7280000000001</v>
      </c>
      <c r="AZ211" s="12">
        <v>7376.598</v>
      </c>
      <c r="BA211" s="12">
        <v>7295.5519999999997</v>
      </c>
      <c r="BB211" s="12">
        <v>6951.1260000000002</v>
      </c>
      <c r="BC211" s="12">
        <v>3483.047</v>
      </c>
      <c r="BD211" s="12">
        <v>2137.2559999999999</v>
      </c>
      <c r="BE211" s="12">
        <v>1472.222</v>
      </c>
      <c r="BF211" s="12">
        <v>894.005</v>
      </c>
      <c r="BG211" s="12">
        <v>624.46600000000001</v>
      </c>
      <c r="BH211" s="12">
        <v>368.44299999999998</v>
      </c>
      <c r="BI211" s="12">
        <v>149.68</v>
      </c>
      <c r="BJ211" s="12">
        <v>48.296999999999997</v>
      </c>
      <c r="BK211" s="12">
        <v>9449.3209999999999</v>
      </c>
    </row>
    <row r="212" spans="1:63" s="25" customFormat="1" x14ac:dyDescent="0.2">
      <c r="A212" s="94" t="s">
        <v>92</v>
      </c>
      <c r="B212" s="11"/>
      <c r="C212" s="11">
        <v>100</v>
      </c>
      <c r="D212" s="10" t="s">
        <v>587</v>
      </c>
      <c r="E212" s="11">
        <v>923</v>
      </c>
      <c r="F212" s="11">
        <v>2020</v>
      </c>
      <c r="G212" s="12">
        <v>126.996</v>
      </c>
      <c r="H212" s="12">
        <v>312.73</v>
      </c>
      <c r="I212" s="12">
        <v>1019.995</v>
      </c>
      <c r="J212" s="12">
        <v>1215.2660000000001</v>
      </c>
      <c r="K212" s="12">
        <v>1335.2629999999999</v>
      </c>
      <c r="L212" s="12">
        <v>1634.73</v>
      </c>
      <c r="M212" s="12">
        <v>124.063</v>
      </c>
      <c r="N212" s="12">
        <v>187.72800000000001</v>
      </c>
      <c r="O212" s="12">
        <v>253.065</v>
      </c>
      <c r="P212" s="12">
        <v>126.05500000000001</v>
      </c>
      <c r="Q212" s="12">
        <v>191.392</v>
      </c>
      <c r="R212" s="12">
        <v>707.26499999999999</v>
      </c>
      <c r="S212" s="12">
        <v>409.85</v>
      </c>
      <c r="T212" s="12">
        <v>485.423</v>
      </c>
      <c r="U212" s="12">
        <v>272.98700000000002</v>
      </c>
      <c r="V212" s="12">
        <v>346.185</v>
      </c>
      <c r="W212" s="12">
        <v>421.75799999999998</v>
      </c>
      <c r="X212" s="12">
        <v>498.05500000000001</v>
      </c>
      <c r="Y212" s="12">
        <v>280.84800000000001</v>
      </c>
      <c r="Z212" s="12">
        <v>432.71800000000002</v>
      </c>
      <c r="AA212" s="12">
        <v>430.34300000000002</v>
      </c>
      <c r="AB212" s="12">
        <v>492.68599999999998</v>
      </c>
      <c r="AC212" s="12">
        <v>553.226</v>
      </c>
      <c r="AD212" s="12">
        <v>221.84200000000001</v>
      </c>
      <c r="AE212" s="12">
        <v>354.77</v>
      </c>
      <c r="AF212" s="12">
        <v>417.113</v>
      </c>
      <c r="AG212" s="12">
        <v>477.65300000000002</v>
      </c>
      <c r="AH212" s="12">
        <v>340.81599999999997</v>
      </c>
      <c r="AI212" s="12">
        <v>401.35599999999999</v>
      </c>
      <c r="AJ212" s="12">
        <v>460.81299999999999</v>
      </c>
      <c r="AK212" s="12">
        <v>195.27099999999999</v>
      </c>
      <c r="AL212" s="12">
        <v>354.44200000000001</v>
      </c>
      <c r="AM212" s="12">
        <v>614.73500000000001</v>
      </c>
      <c r="AN212" s="12">
        <v>3024.761</v>
      </c>
      <c r="AO212" s="12">
        <v>3969.4650000000001</v>
      </c>
      <c r="AP212" s="12">
        <v>4436.7629999999999</v>
      </c>
      <c r="AQ212" s="12">
        <v>4121.4949999999999</v>
      </c>
      <c r="AR212" s="12">
        <v>4576.7889999999998</v>
      </c>
      <c r="AS212" s="12">
        <v>2410.0259999999998</v>
      </c>
      <c r="AT212" s="12">
        <v>3822.0279999999998</v>
      </c>
      <c r="AU212" s="12">
        <v>4277.3220000000001</v>
      </c>
      <c r="AV212" s="12">
        <v>5928.45</v>
      </c>
      <c r="AW212" s="12">
        <v>5860.4769999999999</v>
      </c>
      <c r="AX212" s="12">
        <v>5795.5219999999999</v>
      </c>
      <c r="AY212" s="12">
        <v>5733.1790000000001</v>
      </c>
      <c r="AZ212" s="12">
        <v>5613.1819999999998</v>
      </c>
      <c r="BA212" s="12">
        <v>5554.7520000000004</v>
      </c>
      <c r="BB212" s="12">
        <v>5313.7150000000001</v>
      </c>
      <c r="BC212" s="12">
        <v>2903.6889999999999</v>
      </c>
      <c r="BD212" s="12">
        <v>1958.9849999999999</v>
      </c>
      <c r="BE212" s="12">
        <v>1491.6869999999999</v>
      </c>
      <c r="BF212" s="12">
        <v>1036.393</v>
      </c>
      <c r="BG212" s="12">
        <v>611.79300000000001</v>
      </c>
      <c r="BH212" s="12">
        <v>326.02499999999998</v>
      </c>
      <c r="BI212" s="12">
        <v>134.18600000000001</v>
      </c>
      <c r="BJ212" s="12">
        <v>32.911000000000001</v>
      </c>
      <c r="BK212" s="12">
        <v>6948.4449999999997</v>
      </c>
    </row>
    <row r="213" spans="1:63" s="25" customFormat="1" x14ac:dyDescent="0.2">
      <c r="A213" s="94" t="s">
        <v>660</v>
      </c>
      <c r="B213" s="11"/>
      <c r="C213" s="11">
        <v>203</v>
      </c>
      <c r="D213" s="10" t="s">
        <v>587</v>
      </c>
      <c r="E213" s="11">
        <v>923</v>
      </c>
      <c r="F213" s="11">
        <v>2020</v>
      </c>
      <c r="G213" s="12">
        <v>230.75700000000001</v>
      </c>
      <c r="H213" s="12">
        <v>558.80999999999995</v>
      </c>
      <c r="I213" s="12">
        <v>1687.259</v>
      </c>
      <c r="J213" s="12">
        <v>1988.712</v>
      </c>
      <c r="K213" s="12">
        <v>2174.9769999999999</v>
      </c>
      <c r="L213" s="12">
        <v>2646.3739999999998</v>
      </c>
      <c r="M213" s="12">
        <v>217.49299999999999</v>
      </c>
      <c r="N213" s="12">
        <v>326.21499999999997</v>
      </c>
      <c r="O213" s="12">
        <v>435.77600000000001</v>
      </c>
      <c r="P213" s="12">
        <v>217.196</v>
      </c>
      <c r="Q213" s="12">
        <v>326.75700000000001</v>
      </c>
      <c r="R213" s="12">
        <v>1128.4490000000001</v>
      </c>
      <c r="S213" s="12">
        <v>670.05399999999997</v>
      </c>
      <c r="T213" s="12">
        <v>787.44899999999996</v>
      </c>
      <c r="U213" s="12">
        <v>446.11399999999998</v>
      </c>
      <c r="V213" s="12">
        <v>561.33199999999999</v>
      </c>
      <c r="W213" s="12">
        <v>678.72699999999998</v>
      </c>
      <c r="X213" s="12">
        <v>796.21699999999998</v>
      </c>
      <c r="Y213" s="12">
        <v>451.77100000000002</v>
      </c>
      <c r="Z213" s="12">
        <v>686.65599999999995</v>
      </c>
      <c r="AA213" s="12">
        <v>663.27700000000004</v>
      </c>
      <c r="AB213" s="12">
        <v>759.84799999999996</v>
      </c>
      <c r="AC213" s="12">
        <v>853.779</v>
      </c>
      <c r="AD213" s="12">
        <v>341</v>
      </c>
      <c r="AE213" s="12">
        <v>545.88199999999995</v>
      </c>
      <c r="AF213" s="12">
        <v>642.45299999999997</v>
      </c>
      <c r="AG213" s="12">
        <v>736.38400000000001</v>
      </c>
      <c r="AH213" s="12">
        <v>524.96299999999997</v>
      </c>
      <c r="AI213" s="12">
        <v>618.89400000000001</v>
      </c>
      <c r="AJ213" s="12">
        <v>711.22799999999995</v>
      </c>
      <c r="AK213" s="12">
        <v>301.45299999999997</v>
      </c>
      <c r="AL213" s="12">
        <v>552.97</v>
      </c>
      <c r="AM213" s="12">
        <v>959.11500000000001</v>
      </c>
      <c r="AN213" s="12">
        <v>4869.6210000000001</v>
      </c>
      <c r="AO213" s="12">
        <v>6220.8909999999996</v>
      </c>
      <c r="AP213" s="12">
        <v>6864.6130000000003</v>
      </c>
      <c r="AQ213" s="12">
        <v>6376.8950000000004</v>
      </c>
      <c r="AR213" s="12">
        <v>7057.79</v>
      </c>
      <c r="AS213" s="12">
        <v>3910.5059999999999</v>
      </c>
      <c r="AT213" s="12">
        <v>5905.4979999999996</v>
      </c>
      <c r="AU213" s="12">
        <v>6586.393</v>
      </c>
      <c r="AV213" s="12">
        <v>9021.723</v>
      </c>
      <c r="AW213" s="12">
        <v>8917.1290000000008</v>
      </c>
      <c r="AX213" s="12">
        <v>8816.8410000000003</v>
      </c>
      <c r="AY213" s="12">
        <v>8720.27</v>
      </c>
      <c r="AZ213" s="12">
        <v>8534.0049999999992</v>
      </c>
      <c r="BA213" s="12">
        <v>8443.1579999999994</v>
      </c>
      <c r="BB213" s="12">
        <v>8062.6080000000002</v>
      </c>
      <c r="BC213" s="12">
        <v>4152.1019999999999</v>
      </c>
      <c r="BD213" s="12">
        <v>2800.8319999999999</v>
      </c>
      <c r="BE213" s="12">
        <v>2157.11</v>
      </c>
      <c r="BF213" s="12">
        <v>1476.2149999999999</v>
      </c>
      <c r="BG213" s="12">
        <v>863.44</v>
      </c>
      <c r="BH213" s="12">
        <v>445.11599999999999</v>
      </c>
      <c r="BI213" s="12">
        <v>209.65299999999999</v>
      </c>
      <c r="BJ213" s="12">
        <v>65.84</v>
      </c>
      <c r="BK213" s="12">
        <v>10708.982</v>
      </c>
    </row>
    <row r="214" spans="1:63" s="25" customFormat="1" x14ac:dyDescent="0.2">
      <c r="A214" s="94" t="s">
        <v>661</v>
      </c>
      <c r="B214" s="11"/>
      <c r="C214" s="11">
        <v>348</v>
      </c>
      <c r="D214" s="10" t="s">
        <v>587</v>
      </c>
      <c r="E214" s="11">
        <v>923</v>
      </c>
      <c r="F214" s="11">
        <v>2020</v>
      </c>
      <c r="G214" s="12">
        <v>192.73699999999999</v>
      </c>
      <c r="H214" s="12">
        <v>461.142</v>
      </c>
      <c r="I214" s="12">
        <v>1391.9269999999999</v>
      </c>
      <c r="J214" s="12">
        <v>1682.5239999999999</v>
      </c>
      <c r="K214" s="12">
        <v>1877.7729999999999</v>
      </c>
      <c r="L214" s="12">
        <v>2395.7159999999999</v>
      </c>
      <c r="M214" s="12">
        <v>177.238</v>
      </c>
      <c r="N214" s="12">
        <v>265.03500000000003</v>
      </c>
      <c r="O214" s="12">
        <v>353.21199999999999</v>
      </c>
      <c r="P214" s="12">
        <v>175.87700000000001</v>
      </c>
      <c r="Q214" s="12">
        <v>264.05399999999997</v>
      </c>
      <c r="R214" s="12">
        <v>930.78499999999997</v>
      </c>
      <c r="S214" s="12">
        <v>541.32899999999995</v>
      </c>
      <c r="T214" s="12">
        <v>637.63699999999994</v>
      </c>
      <c r="U214" s="12">
        <v>359.62700000000001</v>
      </c>
      <c r="V214" s="12">
        <v>453.53199999999998</v>
      </c>
      <c r="W214" s="12">
        <v>549.84</v>
      </c>
      <c r="X214" s="12">
        <v>647.71500000000003</v>
      </c>
      <c r="Y214" s="12">
        <v>365.35500000000002</v>
      </c>
      <c r="Z214" s="12">
        <v>559.53800000000001</v>
      </c>
      <c r="AA214" s="12">
        <v>583.178</v>
      </c>
      <c r="AB214" s="12">
        <v>680.053</v>
      </c>
      <c r="AC214" s="12">
        <v>777.30600000000004</v>
      </c>
      <c r="AD214" s="12">
        <v>293.14800000000002</v>
      </c>
      <c r="AE214" s="12">
        <v>486.87</v>
      </c>
      <c r="AF214" s="12">
        <v>583.745</v>
      </c>
      <c r="AG214" s="12">
        <v>680.99800000000005</v>
      </c>
      <c r="AH214" s="12">
        <v>485.87</v>
      </c>
      <c r="AI214" s="12">
        <v>583.12300000000005</v>
      </c>
      <c r="AJ214" s="12">
        <v>681.11900000000003</v>
      </c>
      <c r="AK214" s="12">
        <v>290.59699999999998</v>
      </c>
      <c r="AL214" s="12">
        <v>600.274</v>
      </c>
      <c r="AM214" s="12">
        <v>1003.789</v>
      </c>
      <c r="AN214" s="12">
        <v>4482.8909999999996</v>
      </c>
      <c r="AO214" s="12">
        <v>5684.2790000000005</v>
      </c>
      <c r="AP214" s="12">
        <v>6320.598</v>
      </c>
      <c r="AQ214" s="12">
        <v>5834.7520000000004</v>
      </c>
      <c r="AR214" s="12">
        <v>6504.8649999999998</v>
      </c>
      <c r="AS214" s="12">
        <v>3479.1019999999999</v>
      </c>
      <c r="AT214" s="12">
        <v>5316.8090000000002</v>
      </c>
      <c r="AU214" s="12">
        <v>5986.9219999999996</v>
      </c>
      <c r="AV214" s="12">
        <v>8268.4230000000007</v>
      </c>
      <c r="AW214" s="12">
        <v>8171.5069999999996</v>
      </c>
      <c r="AX214" s="12">
        <v>8074.701</v>
      </c>
      <c r="AY214" s="12">
        <v>7977.826</v>
      </c>
      <c r="AZ214" s="12">
        <v>7782.5770000000002</v>
      </c>
      <c r="BA214" s="12">
        <v>7683.8959999999997</v>
      </c>
      <c r="BB214" s="12">
        <v>7264.634</v>
      </c>
      <c r="BC214" s="12">
        <v>3785.5320000000002</v>
      </c>
      <c r="BD214" s="12">
        <v>2584.1439999999998</v>
      </c>
      <c r="BE214" s="12">
        <v>1947.825</v>
      </c>
      <c r="BF214" s="12">
        <v>1277.712</v>
      </c>
      <c r="BG214" s="12">
        <v>801.94100000000003</v>
      </c>
      <c r="BH214" s="12">
        <v>431.13600000000002</v>
      </c>
      <c r="BI214" s="12">
        <v>191.392</v>
      </c>
      <c r="BJ214" s="12">
        <v>59.317</v>
      </c>
      <c r="BK214" s="12">
        <v>9660.35</v>
      </c>
    </row>
    <row r="215" spans="1:63" s="25" customFormat="1" x14ac:dyDescent="0.2">
      <c r="A215" s="94" t="s">
        <v>662</v>
      </c>
      <c r="B215" s="11"/>
      <c r="C215" s="11">
        <v>616</v>
      </c>
      <c r="D215" s="10" t="s">
        <v>587</v>
      </c>
      <c r="E215" s="11">
        <v>923</v>
      </c>
      <c r="F215" s="11">
        <v>2020</v>
      </c>
      <c r="G215" s="12">
        <v>771.52700000000004</v>
      </c>
      <c r="H215" s="12">
        <v>1884.914</v>
      </c>
      <c r="I215" s="12">
        <v>5759.3850000000002</v>
      </c>
      <c r="J215" s="12">
        <v>6802.1469999999999</v>
      </c>
      <c r="K215" s="12">
        <v>7494.0069999999996</v>
      </c>
      <c r="L215" s="12">
        <v>9459.99</v>
      </c>
      <c r="M215" s="12">
        <v>739.87199999999996</v>
      </c>
      <c r="N215" s="12">
        <v>1111.3699999999999</v>
      </c>
      <c r="O215" s="12">
        <v>1486.34</v>
      </c>
      <c r="P215" s="12">
        <v>741.19799999999998</v>
      </c>
      <c r="Q215" s="12">
        <v>1116.1679999999999</v>
      </c>
      <c r="R215" s="12">
        <v>3874.471</v>
      </c>
      <c r="S215" s="12">
        <v>2295.4279999999999</v>
      </c>
      <c r="T215" s="12">
        <v>2699.3249999999998</v>
      </c>
      <c r="U215" s="12">
        <v>1528.4590000000001</v>
      </c>
      <c r="V215" s="12">
        <v>1923.93</v>
      </c>
      <c r="W215" s="12">
        <v>2327.8270000000002</v>
      </c>
      <c r="X215" s="12">
        <v>2732.6680000000001</v>
      </c>
      <c r="Y215" s="12">
        <v>1548.96</v>
      </c>
      <c r="Z215" s="12">
        <v>2357.6979999999999</v>
      </c>
      <c r="AA215" s="12">
        <v>2284.9789999999998</v>
      </c>
      <c r="AB215" s="12">
        <v>2621.8049999999998</v>
      </c>
      <c r="AC215" s="12">
        <v>2961.97</v>
      </c>
      <c r="AD215" s="12">
        <v>1175.146</v>
      </c>
      <c r="AE215" s="12">
        <v>1881.0820000000001</v>
      </c>
      <c r="AF215" s="12">
        <v>2217.9079999999999</v>
      </c>
      <c r="AG215" s="12">
        <v>2558.0729999999999</v>
      </c>
      <c r="AH215" s="12">
        <v>1813.067</v>
      </c>
      <c r="AI215" s="12">
        <v>2153.232</v>
      </c>
      <c r="AJ215" s="12">
        <v>2504.9270000000001</v>
      </c>
      <c r="AK215" s="12">
        <v>1042.7619999999999</v>
      </c>
      <c r="AL215" s="12">
        <v>2227.721</v>
      </c>
      <c r="AM215" s="12">
        <v>3700.605</v>
      </c>
      <c r="AN215" s="12">
        <v>17706.544000000002</v>
      </c>
      <c r="AO215" s="12">
        <v>22269.712</v>
      </c>
      <c r="AP215" s="12">
        <v>24994.972000000002</v>
      </c>
      <c r="AQ215" s="12">
        <v>23260.35</v>
      </c>
      <c r="AR215" s="12">
        <v>25709.237000000001</v>
      </c>
      <c r="AS215" s="12">
        <v>14005.939</v>
      </c>
      <c r="AT215" s="12">
        <v>21294.366999999998</v>
      </c>
      <c r="AU215" s="12">
        <v>23743.254000000001</v>
      </c>
      <c r="AV215" s="12">
        <v>32087.22</v>
      </c>
      <c r="AW215" s="12">
        <v>31726.452000000001</v>
      </c>
      <c r="AX215" s="12">
        <v>31381.284</v>
      </c>
      <c r="AY215" s="12">
        <v>31044.457999999999</v>
      </c>
      <c r="AZ215" s="12">
        <v>30352.598000000002</v>
      </c>
      <c r="BA215" s="12">
        <v>29989.744999999999</v>
      </c>
      <c r="BB215" s="12">
        <v>28386.615000000002</v>
      </c>
      <c r="BC215" s="12">
        <v>14380.675999999999</v>
      </c>
      <c r="BD215" s="12">
        <v>9817.5079999999998</v>
      </c>
      <c r="BE215" s="12">
        <v>7092.2479999999996</v>
      </c>
      <c r="BF215" s="12">
        <v>4643.3609999999999</v>
      </c>
      <c r="BG215" s="12">
        <v>2787.5079999999998</v>
      </c>
      <c r="BH215" s="12">
        <v>1742.835</v>
      </c>
      <c r="BI215" s="12">
        <v>858.77499999999998</v>
      </c>
      <c r="BJ215" s="12">
        <v>301.23</v>
      </c>
      <c r="BK215" s="12">
        <v>37846.605000000003</v>
      </c>
    </row>
    <row r="216" spans="1:63" s="25" customFormat="1" x14ac:dyDescent="0.2">
      <c r="A216" s="94" t="s">
        <v>663</v>
      </c>
      <c r="B216" s="11">
        <v>18</v>
      </c>
      <c r="C216" s="11">
        <v>498</v>
      </c>
      <c r="D216" s="10" t="s">
        <v>587</v>
      </c>
      <c r="E216" s="11">
        <v>923</v>
      </c>
      <c r="F216" s="11">
        <v>2020</v>
      </c>
      <c r="G216" s="12">
        <v>76.632000000000005</v>
      </c>
      <c r="H216" s="12">
        <v>202.52</v>
      </c>
      <c r="I216" s="12">
        <v>640.928</v>
      </c>
      <c r="J216" s="12">
        <v>761.16700000000003</v>
      </c>
      <c r="K216" s="12">
        <v>843.34400000000005</v>
      </c>
      <c r="L216" s="12">
        <v>1084.462</v>
      </c>
      <c r="M216" s="12">
        <v>85.082999999999998</v>
      </c>
      <c r="N216" s="12">
        <v>128.827</v>
      </c>
      <c r="O216" s="12">
        <v>173.054</v>
      </c>
      <c r="P216" s="12">
        <v>86.772000000000006</v>
      </c>
      <c r="Q216" s="12">
        <v>130.999</v>
      </c>
      <c r="R216" s="12">
        <v>438.40800000000002</v>
      </c>
      <c r="S216" s="12">
        <v>265.87700000000001</v>
      </c>
      <c r="T216" s="12">
        <v>310.09699999999998</v>
      </c>
      <c r="U216" s="12">
        <v>177.79400000000001</v>
      </c>
      <c r="V216" s="12">
        <v>222.13300000000001</v>
      </c>
      <c r="W216" s="12">
        <v>266.35300000000001</v>
      </c>
      <c r="X216" s="12">
        <v>310.11900000000003</v>
      </c>
      <c r="Y216" s="12">
        <v>177.90600000000001</v>
      </c>
      <c r="Z216" s="12">
        <v>265.892</v>
      </c>
      <c r="AA216" s="12">
        <v>253.136</v>
      </c>
      <c r="AB216" s="12">
        <v>292.77</v>
      </c>
      <c r="AC216" s="12">
        <v>333.12799999999999</v>
      </c>
      <c r="AD216" s="12">
        <v>128.31100000000001</v>
      </c>
      <c r="AE216" s="12">
        <v>208.916</v>
      </c>
      <c r="AF216" s="12">
        <v>248.55</v>
      </c>
      <c r="AG216" s="12">
        <v>288.90800000000002</v>
      </c>
      <c r="AH216" s="12">
        <v>204.78399999999999</v>
      </c>
      <c r="AI216" s="12">
        <v>245.142</v>
      </c>
      <c r="AJ216" s="12">
        <v>286.96100000000001</v>
      </c>
      <c r="AK216" s="12">
        <v>120.239</v>
      </c>
      <c r="AL216" s="12">
        <v>268.93200000000002</v>
      </c>
      <c r="AM216" s="12">
        <v>443.53399999999999</v>
      </c>
      <c r="AN216" s="12">
        <v>2109.933</v>
      </c>
      <c r="AO216" s="12">
        <v>2630.9479999999999</v>
      </c>
      <c r="AP216" s="12">
        <v>2889.0729999999999</v>
      </c>
      <c r="AQ216" s="12">
        <v>2686.6570000000002</v>
      </c>
      <c r="AR216" s="12">
        <v>2916.8209999999999</v>
      </c>
      <c r="AS216" s="12">
        <v>1666.3989999999999</v>
      </c>
      <c r="AT216" s="12">
        <v>2445.5390000000002</v>
      </c>
      <c r="AU216" s="12">
        <v>2675.703</v>
      </c>
      <c r="AV216" s="12">
        <v>3393.0349999999999</v>
      </c>
      <c r="AW216" s="12">
        <v>3352.2959999999998</v>
      </c>
      <c r="AX216" s="12">
        <v>3312.43</v>
      </c>
      <c r="AY216" s="12">
        <v>3272.7959999999998</v>
      </c>
      <c r="AZ216" s="12">
        <v>3190.6190000000001</v>
      </c>
      <c r="BA216" s="12">
        <v>3147.21</v>
      </c>
      <c r="BB216" s="12">
        <v>2949.5010000000002</v>
      </c>
      <c r="BC216" s="12">
        <v>1283.1020000000001</v>
      </c>
      <c r="BD216" s="12">
        <v>762.08699999999999</v>
      </c>
      <c r="BE216" s="12">
        <v>503.96199999999999</v>
      </c>
      <c r="BF216" s="12">
        <v>273.798</v>
      </c>
      <c r="BG216" s="12">
        <v>168.38300000000001</v>
      </c>
      <c r="BH216" s="12">
        <v>88.808999999999997</v>
      </c>
      <c r="BI216" s="12">
        <v>35.543999999999997</v>
      </c>
      <c r="BJ216" s="12">
        <v>9.8320000000000007</v>
      </c>
      <c r="BK216" s="12">
        <v>4033.9630000000002</v>
      </c>
    </row>
    <row r="217" spans="1:63" s="25" customFormat="1" x14ac:dyDescent="0.2">
      <c r="A217" s="94" t="s">
        <v>245</v>
      </c>
      <c r="B217" s="11"/>
      <c r="C217" s="11">
        <v>642</v>
      </c>
      <c r="D217" s="10" t="s">
        <v>587</v>
      </c>
      <c r="E217" s="11">
        <v>923</v>
      </c>
      <c r="F217" s="11">
        <v>2020</v>
      </c>
      <c r="G217" s="12">
        <v>390.57600000000002</v>
      </c>
      <c r="H217" s="12">
        <v>939.60599999999999</v>
      </c>
      <c r="I217" s="12">
        <v>2985.808</v>
      </c>
      <c r="J217" s="12">
        <v>3588.0810000000001</v>
      </c>
      <c r="K217" s="12">
        <v>3980.3530000000001</v>
      </c>
      <c r="L217" s="12">
        <v>4990.2299999999996</v>
      </c>
      <c r="M217" s="12">
        <v>364.15300000000002</v>
      </c>
      <c r="N217" s="12">
        <v>548.12</v>
      </c>
      <c r="O217" s="12">
        <v>735.69799999999998</v>
      </c>
      <c r="P217" s="12">
        <v>365.97</v>
      </c>
      <c r="Q217" s="12">
        <v>553.548</v>
      </c>
      <c r="R217" s="12">
        <v>2046.202</v>
      </c>
      <c r="S217" s="12">
        <v>1175.577</v>
      </c>
      <c r="T217" s="12">
        <v>1393.4269999999999</v>
      </c>
      <c r="U217" s="12">
        <v>781.47400000000005</v>
      </c>
      <c r="V217" s="12">
        <v>991.61</v>
      </c>
      <c r="W217" s="12">
        <v>1209.46</v>
      </c>
      <c r="X217" s="12">
        <v>1431.0260000000001</v>
      </c>
      <c r="Y217" s="12">
        <v>804.03200000000004</v>
      </c>
      <c r="Z217" s="12">
        <v>1243.4480000000001</v>
      </c>
      <c r="AA217" s="12">
        <v>1277.0630000000001</v>
      </c>
      <c r="AB217" s="12">
        <v>1472.8979999999999</v>
      </c>
      <c r="AC217" s="12">
        <v>1668.124</v>
      </c>
      <c r="AD217" s="12">
        <v>652.77499999999998</v>
      </c>
      <c r="AE217" s="12">
        <v>1059.213</v>
      </c>
      <c r="AF217" s="12">
        <v>1255.048</v>
      </c>
      <c r="AG217" s="12">
        <v>1450.2739999999999</v>
      </c>
      <c r="AH217" s="12">
        <v>1033.482</v>
      </c>
      <c r="AI217" s="12">
        <v>1228.7080000000001</v>
      </c>
      <c r="AJ217" s="12">
        <v>1425.7539999999999</v>
      </c>
      <c r="AK217" s="12">
        <v>602.27300000000002</v>
      </c>
      <c r="AL217" s="12">
        <v>1198.9960000000001</v>
      </c>
      <c r="AM217" s="12">
        <v>2004.422</v>
      </c>
      <c r="AN217" s="12">
        <v>8693.1769999999997</v>
      </c>
      <c r="AO217" s="12">
        <v>11262.334999999999</v>
      </c>
      <c r="AP217" s="12">
        <v>12552.295</v>
      </c>
      <c r="AQ217" s="12">
        <v>11557.75</v>
      </c>
      <c r="AR217" s="12">
        <v>12803.737999999999</v>
      </c>
      <c r="AS217" s="12">
        <v>6688.7550000000001</v>
      </c>
      <c r="AT217" s="12">
        <v>10547.873</v>
      </c>
      <c r="AU217" s="12">
        <v>11793.861000000001</v>
      </c>
      <c r="AV217" s="12">
        <v>16251.874</v>
      </c>
      <c r="AW217" s="12">
        <v>16045.519</v>
      </c>
      <c r="AX217" s="12">
        <v>15845.436</v>
      </c>
      <c r="AY217" s="12">
        <v>15649.601000000001</v>
      </c>
      <c r="AZ217" s="12">
        <v>15257.329</v>
      </c>
      <c r="BA217" s="12">
        <v>15058.539000000001</v>
      </c>
      <c r="BB217" s="12">
        <v>14247.451999999999</v>
      </c>
      <c r="BC217" s="12">
        <v>7558.6970000000001</v>
      </c>
      <c r="BD217" s="12">
        <v>4989.5389999999998</v>
      </c>
      <c r="BE217" s="12">
        <v>3699.5790000000002</v>
      </c>
      <c r="BF217" s="12">
        <v>2453.5909999999999</v>
      </c>
      <c r="BG217" s="12">
        <v>1526.133</v>
      </c>
      <c r="BH217" s="12">
        <v>923.322</v>
      </c>
      <c r="BI217" s="12">
        <v>386.33199999999999</v>
      </c>
      <c r="BJ217" s="12">
        <v>111.72</v>
      </c>
      <c r="BK217" s="12">
        <v>19237.682000000001</v>
      </c>
    </row>
    <row r="218" spans="1:63" s="25" customFormat="1" x14ac:dyDescent="0.2">
      <c r="A218" s="94" t="s">
        <v>247</v>
      </c>
      <c r="B218" s="11"/>
      <c r="C218" s="11">
        <v>643</v>
      </c>
      <c r="D218" s="10" t="s">
        <v>587</v>
      </c>
      <c r="E218" s="11">
        <v>923</v>
      </c>
      <c r="F218" s="11">
        <v>2020</v>
      </c>
      <c r="G218" s="12">
        <v>3563.047</v>
      </c>
      <c r="H218" s="12">
        <v>9271.6910000000007</v>
      </c>
      <c r="I218" s="12">
        <v>26796.868999999999</v>
      </c>
      <c r="J218" s="12">
        <v>31173.305</v>
      </c>
      <c r="K218" s="12">
        <v>33878.644</v>
      </c>
      <c r="L218" s="12">
        <v>40493.339999999997</v>
      </c>
      <c r="M218" s="12">
        <v>3833.538</v>
      </c>
      <c r="N218" s="12">
        <v>5756.8680000000004</v>
      </c>
      <c r="O218" s="12">
        <v>7664.7439999999997</v>
      </c>
      <c r="P218" s="12">
        <v>3847.779</v>
      </c>
      <c r="Q218" s="12">
        <v>5755.6549999999997</v>
      </c>
      <c r="R218" s="12">
        <v>17525.178</v>
      </c>
      <c r="S218" s="12">
        <v>11095.226000000001</v>
      </c>
      <c r="T218" s="12">
        <v>12780.732</v>
      </c>
      <c r="U218" s="12">
        <v>7427.5860000000002</v>
      </c>
      <c r="V218" s="12">
        <v>9171.8960000000006</v>
      </c>
      <c r="W218" s="12">
        <v>10857.402</v>
      </c>
      <c r="X218" s="12">
        <v>12486.468999999999</v>
      </c>
      <c r="Y218" s="12">
        <v>7264.02</v>
      </c>
      <c r="Z218" s="12">
        <v>10578.593000000001</v>
      </c>
      <c r="AA218" s="12">
        <v>9384.2919999999995</v>
      </c>
      <c r="AB218" s="12">
        <v>10806.388000000001</v>
      </c>
      <c r="AC218" s="12">
        <v>12182.034</v>
      </c>
      <c r="AD218" s="12">
        <v>4744.4459999999999</v>
      </c>
      <c r="AE218" s="12">
        <v>7698.7860000000001</v>
      </c>
      <c r="AF218" s="12">
        <v>9120.8819999999996</v>
      </c>
      <c r="AG218" s="12">
        <v>10496.528</v>
      </c>
      <c r="AH218" s="12">
        <v>7491.8149999999996</v>
      </c>
      <c r="AI218" s="12">
        <v>8867.4609999999993</v>
      </c>
      <c r="AJ218" s="12">
        <v>10197.154</v>
      </c>
      <c r="AK218" s="12">
        <v>4376.4359999999997</v>
      </c>
      <c r="AL218" s="12">
        <v>7880.0150000000003</v>
      </c>
      <c r="AM218" s="12">
        <v>13696.471</v>
      </c>
      <c r="AN218" s="12">
        <v>67533.432000000001</v>
      </c>
      <c r="AO218" s="12">
        <v>86431.097999999998</v>
      </c>
      <c r="AP218" s="12">
        <v>96504.721000000005</v>
      </c>
      <c r="AQ218" s="12">
        <v>89422.945999999996</v>
      </c>
      <c r="AR218" s="12">
        <v>97850.691999999995</v>
      </c>
      <c r="AS218" s="12">
        <v>53836.961000000003</v>
      </c>
      <c r="AT218" s="12">
        <v>82808.25</v>
      </c>
      <c r="AU218" s="12">
        <v>91235.995999999999</v>
      </c>
      <c r="AV218" s="12">
        <v>119137.591</v>
      </c>
      <c r="AW218" s="12">
        <v>117643.37</v>
      </c>
      <c r="AX218" s="12">
        <v>116183.251</v>
      </c>
      <c r="AY218" s="12">
        <v>114761.155</v>
      </c>
      <c r="AZ218" s="12">
        <v>112055.81600000001</v>
      </c>
      <c r="BA218" s="12">
        <v>110760.826</v>
      </c>
      <c r="BB218" s="12">
        <v>105441.12</v>
      </c>
      <c r="BC218" s="12">
        <v>51604.159</v>
      </c>
      <c r="BD218" s="12">
        <v>32706.492999999999</v>
      </c>
      <c r="BE218" s="12">
        <v>22632.87</v>
      </c>
      <c r="BF218" s="12">
        <v>14205.124</v>
      </c>
      <c r="BG218" s="12">
        <v>8814.7430000000004</v>
      </c>
      <c r="BH218" s="12">
        <v>5655.4059999999999</v>
      </c>
      <c r="BI218" s="12">
        <v>2169.627</v>
      </c>
      <c r="BJ218" s="12">
        <v>779.98800000000006</v>
      </c>
      <c r="BK218" s="12">
        <v>145934.46</v>
      </c>
    </row>
    <row r="219" spans="1:63" s="25" customFormat="1" x14ac:dyDescent="0.2">
      <c r="A219" s="94" t="s">
        <v>664</v>
      </c>
      <c r="B219" s="11"/>
      <c r="C219" s="11">
        <v>703</v>
      </c>
      <c r="D219" s="10" t="s">
        <v>587</v>
      </c>
      <c r="E219" s="11">
        <v>923</v>
      </c>
      <c r="F219" s="11">
        <v>2020</v>
      </c>
      <c r="G219" s="12">
        <v>114.42400000000001</v>
      </c>
      <c r="H219" s="12">
        <v>283.69099999999997</v>
      </c>
      <c r="I219" s="12">
        <v>849.16800000000001</v>
      </c>
      <c r="J219" s="12">
        <v>1006.763</v>
      </c>
      <c r="K219" s="12">
        <v>1112.086</v>
      </c>
      <c r="L219" s="12">
        <v>1402.7909999999999</v>
      </c>
      <c r="M219" s="12">
        <v>112.691</v>
      </c>
      <c r="N219" s="12">
        <v>169.03399999999999</v>
      </c>
      <c r="O219" s="12">
        <v>225.476</v>
      </c>
      <c r="P219" s="12">
        <v>112.655</v>
      </c>
      <c r="Q219" s="12">
        <v>169.09700000000001</v>
      </c>
      <c r="R219" s="12">
        <v>565.47699999999998</v>
      </c>
      <c r="S219" s="12">
        <v>339.91399999999999</v>
      </c>
      <c r="T219" s="12">
        <v>397.30200000000002</v>
      </c>
      <c r="U219" s="12">
        <v>226.55699999999999</v>
      </c>
      <c r="V219" s="12">
        <v>283.57100000000003</v>
      </c>
      <c r="W219" s="12">
        <v>340.959</v>
      </c>
      <c r="X219" s="12">
        <v>398.18299999999999</v>
      </c>
      <c r="Y219" s="12">
        <v>227.12899999999999</v>
      </c>
      <c r="Z219" s="12">
        <v>341.74099999999999</v>
      </c>
      <c r="AA219" s="12">
        <v>331.387</v>
      </c>
      <c r="AB219" s="12">
        <v>383.15800000000002</v>
      </c>
      <c r="AC219" s="12">
        <v>435.28800000000001</v>
      </c>
      <c r="AD219" s="12">
        <v>168.17500000000001</v>
      </c>
      <c r="AE219" s="12">
        <v>273.99900000000002</v>
      </c>
      <c r="AF219" s="12">
        <v>325.77</v>
      </c>
      <c r="AG219" s="12">
        <v>377.9</v>
      </c>
      <c r="AH219" s="12">
        <v>268.54599999999999</v>
      </c>
      <c r="AI219" s="12">
        <v>320.67599999999999</v>
      </c>
      <c r="AJ219" s="12">
        <v>373.86900000000003</v>
      </c>
      <c r="AK219" s="12">
        <v>157.595</v>
      </c>
      <c r="AL219" s="12">
        <v>332.46</v>
      </c>
      <c r="AM219" s="12">
        <v>553.62300000000005</v>
      </c>
      <c r="AN219" s="12">
        <v>2627.7060000000001</v>
      </c>
      <c r="AO219" s="12">
        <v>3336.9229999999998</v>
      </c>
      <c r="AP219" s="12">
        <v>3698.761</v>
      </c>
      <c r="AQ219" s="12">
        <v>3435.8429999999998</v>
      </c>
      <c r="AR219" s="12">
        <v>3769.2159999999999</v>
      </c>
      <c r="AS219" s="12">
        <v>2074.0830000000001</v>
      </c>
      <c r="AT219" s="12">
        <v>3145.1379999999999</v>
      </c>
      <c r="AU219" s="12">
        <v>3478.511</v>
      </c>
      <c r="AV219" s="12">
        <v>4610.4750000000004</v>
      </c>
      <c r="AW219" s="12">
        <v>4556.9830000000002</v>
      </c>
      <c r="AX219" s="12">
        <v>4504.6509999999998</v>
      </c>
      <c r="AY219" s="12">
        <v>4452.88</v>
      </c>
      <c r="AZ219" s="12">
        <v>4347.5569999999998</v>
      </c>
      <c r="BA219" s="12">
        <v>4293.2619999999997</v>
      </c>
      <c r="BB219" s="12">
        <v>4056.8519999999999</v>
      </c>
      <c r="BC219" s="12">
        <v>1982.769</v>
      </c>
      <c r="BD219" s="12">
        <v>1273.5519999999999</v>
      </c>
      <c r="BE219" s="12">
        <v>911.71400000000006</v>
      </c>
      <c r="BF219" s="12">
        <v>578.34100000000001</v>
      </c>
      <c r="BG219" s="12">
        <v>341.52</v>
      </c>
      <c r="BH219" s="12">
        <v>179.63</v>
      </c>
      <c r="BI219" s="12">
        <v>79.180999999999997</v>
      </c>
      <c r="BJ219" s="12">
        <v>22.526</v>
      </c>
      <c r="BK219" s="12">
        <v>5459.643</v>
      </c>
    </row>
    <row r="220" spans="1:63" s="25" customFormat="1" x14ac:dyDescent="0.2">
      <c r="A220" s="94" t="s">
        <v>299</v>
      </c>
      <c r="B220" s="11">
        <v>19</v>
      </c>
      <c r="C220" s="11">
        <v>804</v>
      </c>
      <c r="D220" s="10" t="s">
        <v>587</v>
      </c>
      <c r="E220" s="11">
        <v>923</v>
      </c>
      <c r="F220" s="11">
        <v>2020</v>
      </c>
      <c r="G220" s="12">
        <v>770.96600000000001</v>
      </c>
      <c r="H220" s="12">
        <v>2113.85</v>
      </c>
      <c r="I220" s="12">
        <v>6993.2539999999999</v>
      </c>
      <c r="J220" s="12">
        <v>8199.5949999999993</v>
      </c>
      <c r="K220" s="12">
        <v>8973.0280000000002</v>
      </c>
      <c r="L220" s="12">
        <v>11119.075000000001</v>
      </c>
      <c r="M220" s="12">
        <v>915.99099999999999</v>
      </c>
      <c r="N220" s="12">
        <v>1397.2339999999999</v>
      </c>
      <c r="O220" s="12">
        <v>1888.9570000000001</v>
      </c>
      <c r="P220" s="12">
        <v>948.27499999999998</v>
      </c>
      <c r="Q220" s="12">
        <v>1439.998</v>
      </c>
      <c r="R220" s="12">
        <v>4879.4040000000005</v>
      </c>
      <c r="S220" s="12">
        <v>2975.9810000000002</v>
      </c>
      <c r="T220" s="12">
        <v>3474.2170000000001</v>
      </c>
      <c r="U220" s="12">
        <v>1994.4179999999999</v>
      </c>
      <c r="V220" s="12">
        <v>2494.7379999999998</v>
      </c>
      <c r="W220" s="12">
        <v>2992.9740000000002</v>
      </c>
      <c r="X220" s="12">
        <v>3482.047</v>
      </c>
      <c r="Y220" s="12">
        <v>2003.0150000000001</v>
      </c>
      <c r="Z220" s="12">
        <v>2990.3240000000001</v>
      </c>
      <c r="AA220" s="12">
        <v>2725.5219999999999</v>
      </c>
      <c r="AB220" s="12">
        <v>3109.7640000000001</v>
      </c>
      <c r="AC220" s="12">
        <v>3492.4140000000002</v>
      </c>
      <c r="AD220" s="12">
        <v>1405.1869999999999</v>
      </c>
      <c r="AE220" s="12">
        <v>2227.2860000000001</v>
      </c>
      <c r="AF220" s="12">
        <v>2611.5279999999998</v>
      </c>
      <c r="AG220" s="12">
        <v>2994.1779999999999</v>
      </c>
      <c r="AH220" s="12">
        <v>2122.4549999999999</v>
      </c>
      <c r="AI220" s="12">
        <v>2505.105</v>
      </c>
      <c r="AJ220" s="12">
        <v>2895.8879999999999</v>
      </c>
      <c r="AK220" s="12">
        <v>1206.3409999999999</v>
      </c>
      <c r="AL220" s="12">
        <v>2452.8620000000001</v>
      </c>
      <c r="AM220" s="12">
        <v>4125.8209999999999</v>
      </c>
      <c r="AN220" s="12">
        <v>20493.627</v>
      </c>
      <c r="AO220" s="12">
        <v>26400.364000000001</v>
      </c>
      <c r="AP220" s="12">
        <v>29328.008000000002</v>
      </c>
      <c r="AQ220" s="12">
        <v>27348.234</v>
      </c>
      <c r="AR220" s="12">
        <v>29960.446</v>
      </c>
      <c r="AS220" s="12">
        <v>16367.806</v>
      </c>
      <c r="AT220" s="12">
        <v>25202.187000000002</v>
      </c>
      <c r="AU220" s="12">
        <v>27814.399000000001</v>
      </c>
      <c r="AV220" s="12">
        <v>36740.504999999997</v>
      </c>
      <c r="AW220" s="12">
        <v>36317.699999999997</v>
      </c>
      <c r="AX220" s="12">
        <v>35918.406000000003</v>
      </c>
      <c r="AY220" s="12">
        <v>35534.163999999997</v>
      </c>
      <c r="AZ220" s="12">
        <v>34760.731</v>
      </c>
      <c r="BA220" s="12">
        <v>34361.171000000002</v>
      </c>
      <c r="BB220" s="12">
        <v>32614.684000000001</v>
      </c>
      <c r="BC220" s="12">
        <v>16246.878000000001</v>
      </c>
      <c r="BD220" s="12">
        <v>10340.141</v>
      </c>
      <c r="BE220" s="12">
        <v>7412.4970000000003</v>
      </c>
      <c r="BF220" s="12">
        <v>4800.2849999999999</v>
      </c>
      <c r="BG220" s="12">
        <v>3031.2080000000001</v>
      </c>
      <c r="BH220" s="12">
        <v>1816.855</v>
      </c>
      <c r="BI220" s="12">
        <v>629.69299999999998</v>
      </c>
      <c r="BJ220" s="12">
        <v>217.49600000000001</v>
      </c>
      <c r="BK220" s="12">
        <v>43733.758999999998</v>
      </c>
    </row>
    <row r="221" spans="1:63" s="25" customFormat="1" x14ac:dyDescent="0.2">
      <c r="A221" s="96" t="s">
        <v>665</v>
      </c>
      <c r="B221" s="20"/>
      <c r="C221" s="20">
        <v>924</v>
      </c>
      <c r="D221" s="19" t="s">
        <v>586</v>
      </c>
      <c r="E221" s="20">
        <v>917</v>
      </c>
      <c r="F221" s="20">
        <v>2020</v>
      </c>
      <c r="G221" s="21">
        <v>2366.3229999999999</v>
      </c>
      <c r="H221" s="21">
        <v>6078.3360000000002</v>
      </c>
      <c r="I221" s="21">
        <v>18631.062000000002</v>
      </c>
      <c r="J221" s="21">
        <v>22110.751</v>
      </c>
      <c r="K221" s="21">
        <v>24437.508999999998</v>
      </c>
      <c r="L221" s="21">
        <v>30688.715</v>
      </c>
      <c r="M221" s="21">
        <v>2491.8220000000001</v>
      </c>
      <c r="N221" s="21">
        <v>3755.1529999999998</v>
      </c>
      <c r="O221" s="21">
        <v>5024.9690000000001</v>
      </c>
      <c r="P221" s="21">
        <v>2516.3919999999998</v>
      </c>
      <c r="Q221" s="21">
        <v>3786.2080000000001</v>
      </c>
      <c r="R221" s="21">
        <v>12552.726000000001</v>
      </c>
      <c r="S221" s="21">
        <v>7611.7730000000001</v>
      </c>
      <c r="T221" s="21">
        <v>8871.9750000000004</v>
      </c>
      <c r="U221" s="21">
        <v>5084.058</v>
      </c>
      <c r="V221" s="21">
        <v>6348.442</v>
      </c>
      <c r="W221" s="21">
        <v>7608.6440000000002</v>
      </c>
      <c r="X221" s="21">
        <v>8857.8230000000003</v>
      </c>
      <c r="Y221" s="21">
        <v>5078.6260000000002</v>
      </c>
      <c r="Z221" s="21">
        <v>7588.0069999999996</v>
      </c>
      <c r="AA221" s="21">
        <v>7276.1930000000002</v>
      </c>
      <c r="AB221" s="21">
        <v>8420.6419999999998</v>
      </c>
      <c r="AC221" s="21">
        <v>9573.1939999999995</v>
      </c>
      <c r="AD221" s="21">
        <v>3680.7510000000002</v>
      </c>
      <c r="AE221" s="21">
        <v>6015.991</v>
      </c>
      <c r="AF221" s="21">
        <v>7160.44</v>
      </c>
      <c r="AG221" s="21">
        <v>8312.9920000000002</v>
      </c>
      <c r="AH221" s="21">
        <v>5911.2610000000004</v>
      </c>
      <c r="AI221" s="21">
        <v>7063.8130000000001</v>
      </c>
      <c r="AJ221" s="21">
        <v>8238.0190000000002</v>
      </c>
      <c r="AK221" s="21">
        <v>3479.6889999999999</v>
      </c>
      <c r="AL221" s="21">
        <v>7261.183</v>
      </c>
      <c r="AM221" s="21">
        <v>12057.653</v>
      </c>
      <c r="AN221" s="21">
        <v>47062.77</v>
      </c>
      <c r="AO221" s="21">
        <v>61315.404999999999</v>
      </c>
      <c r="AP221" s="21">
        <v>67492.786999999997</v>
      </c>
      <c r="AQ221" s="21">
        <v>61686.34</v>
      </c>
      <c r="AR221" s="21">
        <v>67169.380999999994</v>
      </c>
      <c r="AS221" s="21">
        <v>35005.116999999998</v>
      </c>
      <c r="AT221" s="21">
        <v>55435.133999999998</v>
      </c>
      <c r="AU221" s="21">
        <v>60918.175000000003</v>
      </c>
      <c r="AV221" s="21">
        <v>87630.209000000003</v>
      </c>
      <c r="AW221" s="21">
        <v>86450.68</v>
      </c>
      <c r="AX221" s="21">
        <v>85294.968999999997</v>
      </c>
      <c r="AY221" s="21">
        <v>84150.52</v>
      </c>
      <c r="AZ221" s="21">
        <v>81823.762000000002</v>
      </c>
      <c r="BA221" s="21">
        <v>80628.528000000006</v>
      </c>
      <c r="BB221" s="21">
        <v>75572.555999999997</v>
      </c>
      <c r="BC221" s="21">
        <v>40567.438999999998</v>
      </c>
      <c r="BD221" s="21">
        <v>26314.804</v>
      </c>
      <c r="BE221" s="21">
        <v>20137.421999999999</v>
      </c>
      <c r="BF221" s="21">
        <v>14654.380999999999</v>
      </c>
      <c r="BG221" s="21">
        <v>9263.8240000000005</v>
      </c>
      <c r="BH221" s="21">
        <v>5340.2039999999997</v>
      </c>
      <c r="BI221" s="21">
        <v>2635.895</v>
      </c>
      <c r="BJ221" s="21">
        <v>982.33</v>
      </c>
      <c r="BK221" s="21">
        <v>106261.27099999999</v>
      </c>
    </row>
    <row r="222" spans="1:63" s="25" customFormat="1" x14ac:dyDescent="0.2">
      <c r="A222" s="94" t="s">
        <v>666</v>
      </c>
      <c r="B222" s="11">
        <v>20</v>
      </c>
      <c r="C222" s="11">
        <v>830</v>
      </c>
      <c r="D222" s="10" t="s">
        <v>587</v>
      </c>
      <c r="E222" s="11">
        <v>924</v>
      </c>
      <c r="F222" s="11">
        <v>2020</v>
      </c>
      <c r="G222" s="12">
        <v>3.3530000000000002</v>
      </c>
      <c r="H222" s="12">
        <v>8.702</v>
      </c>
      <c r="I222" s="12">
        <v>26.033000000000001</v>
      </c>
      <c r="J222" s="12">
        <v>31.484999999999999</v>
      </c>
      <c r="K222" s="12">
        <v>35.343000000000004</v>
      </c>
      <c r="L222" s="12">
        <v>45.78</v>
      </c>
      <c r="M222" s="12">
        <v>3.59</v>
      </c>
      <c r="N222" s="12">
        <v>5.3920000000000003</v>
      </c>
      <c r="O222" s="12">
        <v>7.1849999999999996</v>
      </c>
      <c r="P222" s="12">
        <v>3.6040000000000001</v>
      </c>
      <c r="Q222" s="12">
        <v>5.3970000000000002</v>
      </c>
      <c r="R222" s="12">
        <v>17.331</v>
      </c>
      <c r="S222" s="12">
        <v>10.568</v>
      </c>
      <c r="T222" s="12">
        <v>12.244999999999999</v>
      </c>
      <c r="U222" s="12">
        <v>7.0590000000000002</v>
      </c>
      <c r="V222" s="12">
        <v>8.766</v>
      </c>
      <c r="W222" s="12">
        <v>10.443</v>
      </c>
      <c r="X222" s="12">
        <v>12.11</v>
      </c>
      <c r="Y222" s="12">
        <v>6.9729999999999999</v>
      </c>
      <c r="Z222" s="12">
        <v>10.317</v>
      </c>
      <c r="AA222" s="12">
        <v>10.353</v>
      </c>
      <c r="AB222" s="12">
        <v>12.215</v>
      </c>
      <c r="AC222" s="12">
        <v>14.122</v>
      </c>
      <c r="AD222" s="12">
        <v>5.0860000000000003</v>
      </c>
      <c r="AE222" s="12">
        <v>8.6760000000000002</v>
      </c>
      <c r="AF222" s="12">
        <v>10.538</v>
      </c>
      <c r="AG222" s="12">
        <v>12.445</v>
      </c>
      <c r="AH222" s="12">
        <v>8.8710000000000004</v>
      </c>
      <c r="AI222" s="12">
        <v>10.778</v>
      </c>
      <c r="AJ222" s="12">
        <v>12.728999999999999</v>
      </c>
      <c r="AK222" s="12">
        <v>5.452</v>
      </c>
      <c r="AL222" s="12">
        <v>12.125</v>
      </c>
      <c r="AM222" s="12">
        <v>19.747</v>
      </c>
      <c r="AN222" s="12">
        <v>79.882000000000005</v>
      </c>
      <c r="AO222" s="12">
        <v>106.06</v>
      </c>
      <c r="AP222" s="12">
        <v>116.679</v>
      </c>
      <c r="AQ222" s="12">
        <v>107.369</v>
      </c>
      <c r="AR222" s="12">
        <v>116.762</v>
      </c>
      <c r="AS222" s="12">
        <v>60.134999999999998</v>
      </c>
      <c r="AT222" s="12">
        <v>96.932000000000002</v>
      </c>
      <c r="AU222" s="12">
        <v>106.325</v>
      </c>
      <c r="AV222" s="12">
        <v>147.82599999999999</v>
      </c>
      <c r="AW222" s="12">
        <v>146.053</v>
      </c>
      <c r="AX222" s="12">
        <v>144.23599999999999</v>
      </c>
      <c r="AY222" s="12">
        <v>142.374</v>
      </c>
      <c r="AZ222" s="12">
        <v>138.51599999999999</v>
      </c>
      <c r="BA222" s="12">
        <v>136.51900000000001</v>
      </c>
      <c r="BB222" s="12">
        <v>128.07900000000001</v>
      </c>
      <c r="BC222" s="12">
        <v>67.944000000000003</v>
      </c>
      <c r="BD222" s="12">
        <v>41.765999999999998</v>
      </c>
      <c r="BE222" s="12">
        <v>31.146999999999998</v>
      </c>
      <c r="BF222" s="12">
        <v>21.754000000000001</v>
      </c>
      <c r="BG222" s="12">
        <v>14.11</v>
      </c>
      <c r="BH222" s="12">
        <v>8.4610000000000003</v>
      </c>
      <c r="BI222" s="12">
        <v>4.1870000000000003</v>
      </c>
      <c r="BJ222" s="12">
        <v>1.6519999999999999</v>
      </c>
      <c r="BK222" s="12">
        <v>173.85900000000001</v>
      </c>
    </row>
    <row r="223" spans="1:63" s="25" customFormat="1" x14ac:dyDescent="0.2">
      <c r="A223" s="94" t="s">
        <v>667</v>
      </c>
      <c r="B223" s="11">
        <v>21</v>
      </c>
      <c r="C223" s="11">
        <v>208</v>
      </c>
      <c r="D223" s="10" t="s">
        <v>587</v>
      </c>
      <c r="E223" s="11">
        <v>924</v>
      </c>
      <c r="F223" s="11">
        <v>2020</v>
      </c>
      <c r="G223" s="12">
        <v>131.71</v>
      </c>
      <c r="H223" s="12">
        <v>308.596</v>
      </c>
      <c r="I223" s="12">
        <v>943.07399999999996</v>
      </c>
      <c r="J223" s="12">
        <v>1144.058</v>
      </c>
      <c r="K223" s="12">
        <v>1281.9770000000001</v>
      </c>
      <c r="L223" s="12">
        <v>1655.923</v>
      </c>
      <c r="M223" s="12">
        <v>116.28100000000001</v>
      </c>
      <c r="N223" s="12">
        <v>173.761</v>
      </c>
      <c r="O223" s="12">
        <v>231.767</v>
      </c>
      <c r="P223" s="12">
        <v>115.124</v>
      </c>
      <c r="Q223" s="12">
        <v>173.13</v>
      </c>
      <c r="R223" s="12">
        <v>634.47799999999995</v>
      </c>
      <c r="S223" s="12">
        <v>361.86099999999999</v>
      </c>
      <c r="T223" s="12">
        <v>428.904</v>
      </c>
      <c r="U223" s="12">
        <v>239.953</v>
      </c>
      <c r="V223" s="12">
        <v>304.38099999999997</v>
      </c>
      <c r="W223" s="12">
        <v>371.42399999999998</v>
      </c>
      <c r="X223" s="12">
        <v>440.15600000000001</v>
      </c>
      <c r="Y223" s="12">
        <v>246.375</v>
      </c>
      <c r="Z223" s="12">
        <v>382.15</v>
      </c>
      <c r="AA223" s="12">
        <v>406.79700000000003</v>
      </c>
      <c r="AB223" s="12">
        <v>473.601</v>
      </c>
      <c r="AC223" s="12">
        <v>541.59699999999998</v>
      </c>
      <c r="AD223" s="12">
        <v>205.57400000000001</v>
      </c>
      <c r="AE223" s="12">
        <v>339.75400000000002</v>
      </c>
      <c r="AF223" s="12">
        <v>406.55799999999999</v>
      </c>
      <c r="AG223" s="12">
        <v>474.55399999999997</v>
      </c>
      <c r="AH223" s="12">
        <v>337.82600000000002</v>
      </c>
      <c r="AI223" s="12">
        <v>405.822</v>
      </c>
      <c r="AJ223" s="12">
        <v>475.745</v>
      </c>
      <c r="AK223" s="12">
        <v>200.98400000000001</v>
      </c>
      <c r="AL223" s="12">
        <v>433.67099999999999</v>
      </c>
      <c r="AM223" s="12">
        <v>712.84900000000005</v>
      </c>
      <c r="AN223" s="12">
        <v>2525.3620000000001</v>
      </c>
      <c r="AO223" s="12">
        <v>3335.4879999999998</v>
      </c>
      <c r="AP223" s="12">
        <v>3681.1909999999998</v>
      </c>
      <c r="AQ223" s="12">
        <v>3342.288</v>
      </c>
      <c r="AR223" s="12">
        <v>3651.1149999999998</v>
      </c>
      <c r="AS223" s="12">
        <v>1812.5129999999999</v>
      </c>
      <c r="AT223" s="12">
        <v>2968.3420000000001</v>
      </c>
      <c r="AU223" s="12">
        <v>3277.1689999999999</v>
      </c>
      <c r="AV223" s="12">
        <v>4849.1289999999999</v>
      </c>
      <c r="AW223" s="12">
        <v>4781.7150000000001</v>
      </c>
      <c r="AX223" s="12">
        <v>4714.9489999999996</v>
      </c>
      <c r="AY223" s="12">
        <v>4648.1450000000004</v>
      </c>
      <c r="AZ223" s="12">
        <v>4510.2259999999997</v>
      </c>
      <c r="BA223" s="12">
        <v>4438.6400000000003</v>
      </c>
      <c r="BB223" s="12">
        <v>4136.28</v>
      </c>
      <c r="BC223" s="12">
        <v>2323.7669999999998</v>
      </c>
      <c r="BD223" s="12">
        <v>1513.6410000000001</v>
      </c>
      <c r="BE223" s="12">
        <v>1167.9380000000001</v>
      </c>
      <c r="BF223" s="12">
        <v>859.11099999999999</v>
      </c>
      <c r="BG223" s="12">
        <v>507.81</v>
      </c>
      <c r="BH223" s="12">
        <v>272.97300000000001</v>
      </c>
      <c r="BI223" s="12">
        <v>125.791</v>
      </c>
      <c r="BJ223" s="12">
        <v>47.654000000000003</v>
      </c>
      <c r="BK223" s="12">
        <v>5792.2030000000004</v>
      </c>
    </row>
    <row r="224" spans="1:63" s="25" customFormat="1" x14ac:dyDescent="0.2">
      <c r="A224" s="94" t="s">
        <v>668</v>
      </c>
      <c r="B224" s="11"/>
      <c r="C224" s="11">
        <v>233</v>
      </c>
      <c r="D224" s="10" t="s">
        <v>587</v>
      </c>
      <c r="E224" s="11">
        <v>924</v>
      </c>
      <c r="F224" s="11">
        <v>2020</v>
      </c>
      <c r="G224" s="12">
        <v>27.114000000000001</v>
      </c>
      <c r="H224" s="12">
        <v>69.176000000000002</v>
      </c>
      <c r="I224" s="12">
        <v>218.85400000000001</v>
      </c>
      <c r="J224" s="12">
        <v>257.76799999999997</v>
      </c>
      <c r="K224" s="12">
        <v>281.149</v>
      </c>
      <c r="L224" s="12">
        <v>339.15699999999998</v>
      </c>
      <c r="M224" s="12">
        <v>28.262</v>
      </c>
      <c r="N224" s="12">
        <v>42.752000000000002</v>
      </c>
      <c r="O224" s="12">
        <v>57.475000000000001</v>
      </c>
      <c r="P224" s="12">
        <v>28.738</v>
      </c>
      <c r="Q224" s="12">
        <v>43.460999999999999</v>
      </c>
      <c r="R224" s="12">
        <v>149.678</v>
      </c>
      <c r="S224" s="12">
        <v>89.822999999999993</v>
      </c>
      <c r="T224" s="12">
        <v>105.28700000000001</v>
      </c>
      <c r="U224" s="12">
        <v>59.994999999999997</v>
      </c>
      <c r="V224" s="12">
        <v>75.332999999999998</v>
      </c>
      <c r="W224" s="12">
        <v>90.796999999999997</v>
      </c>
      <c r="X224" s="12">
        <v>106.145</v>
      </c>
      <c r="Y224" s="12">
        <v>60.61</v>
      </c>
      <c r="Z224" s="12">
        <v>91.421999999999997</v>
      </c>
      <c r="AA224" s="12">
        <v>86.36</v>
      </c>
      <c r="AB224" s="12">
        <v>98.769000000000005</v>
      </c>
      <c r="AC224" s="12">
        <v>110.66800000000001</v>
      </c>
      <c r="AD224" s="12">
        <v>44.390999999999998</v>
      </c>
      <c r="AE224" s="12">
        <v>70.896000000000001</v>
      </c>
      <c r="AF224" s="12">
        <v>83.305000000000007</v>
      </c>
      <c r="AG224" s="12">
        <v>95.203999999999994</v>
      </c>
      <c r="AH224" s="12">
        <v>67.956999999999994</v>
      </c>
      <c r="AI224" s="12">
        <v>79.855999999999995</v>
      </c>
      <c r="AJ224" s="12">
        <v>91.337999999999994</v>
      </c>
      <c r="AK224" s="12">
        <v>38.914000000000001</v>
      </c>
      <c r="AL224" s="12">
        <v>67.915999999999997</v>
      </c>
      <c r="AM224" s="12">
        <v>120.303</v>
      </c>
      <c r="AN224" s="12">
        <v>586.41800000000001</v>
      </c>
      <c r="AO224" s="12">
        <v>751.70100000000002</v>
      </c>
      <c r="AP224" s="12">
        <v>837.42600000000004</v>
      </c>
      <c r="AQ224" s="12">
        <v>775.13099999999997</v>
      </c>
      <c r="AR224" s="12">
        <v>858.87800000000004</v>
      </c>
      <c r="AS224" s="12">
        <v>466.11500000000001</v>
      </c>
      <c r="AT224" s="12">
        <v>717.12300000000005</v>
      </c>
      <c r="AU224" s="12">
        <v>800.87</v>
      </c>
      <c r="AV224" s="12">
        <v>1107.6849999999999</v>
      </c>
      <c r="AW224" s="12">
        <v>1094.145</v>
      </c>
      <c r="AX224" s="12">
        <v>1081.18</v>
      </c>
      <c r="AY224" s="12">
        <v>1068.771</v>
      </c>
      <c r="AZ224" s="12">
        <v>1045.3900000000001</v>
      </c>
      <c r="BA224" s="12">
        <v>1034.2840000000001</v>
      </c>
      <c r="BB224" s="12">
        <v>987.38199999999995</v>
      </c>
      <c r="BC224" s="12">
        <v>521.26700000000005</v>
      </c>
      <c r="BD224" s="12">
        <v>355.98399999999998</v>
      </c>
      <c r="BE224" s="12">
        <v>270.25900000000001</v>
      </c>
      <c r="BF224" s="12">
        <v>186.512</v>
      </c>
      <c r="BG224" s="12">
        <v>133.36500000000001</v>
      </c>
      <c r="BH224" s="12">
        <v>79.082999999999998</v>
      </c>
      <c r="BI224" s="12">
        <v>35.575000000000003</v>
      </c>
      <c r="BJ224" s="12">
        <v>12.148</v>
      </c>
      <c r="BK224" s="12">
        <v>1326.539</v>
      </c>
    </row>
    <row r="225" spans="1:63" s="25" customFormat="1" x14ac:dyDescent="0.2">
      <c r="A225" s="94" t="s">
        <v>669</v>
      </c>
      <c r="B225" s="11">
        <v>22</v>
      </c>
      <c r="C225" s="11">
        <v>246</v>
      </c>
      <c r="D225" s="10" t="s">
        <v>587</v>
      </c>
      <c r="E225" s="11">
        <v>924</v>
      </c>
      <c r="F225" s="11">
        <v>2020</v>
      </c>
      <c r="G225" s="12">
        <v>97.975999999999999</v>
      </c>
      <c r="H225" s="12">
        <v>264.13200000000001</v>
      </c>
      <c r="I225" s="12">
        <v>879.04100000000005</v>
      </c>
      <c r="J225" s="12">
        <v>1056.8979999999999</v>
      </c>
      <c r="K225" s="12">
        <v>1175.3389999999999</v>
      </c>
      <c r="L225" s="12">
        <v>1488.5920000000001</v>
      </c>
      <c r="M225" s="12">
        <v>112.935</v>
      </c>
      <c r="N225" s="12">
        <v>171.93100000000001</v>
      </c>
      <c r="O225" s="12">
        <v>232.172</v>
      </c>
      <c r="P225" s="12">
        <v>116.422</v>
      </c>
      <c r="Q225" s="12">
        <v>176.66300000000001</v>
      </c>
      <c r="R225" s="12">
        <v>614.90899999999999</v>
      </c>
      <c r="S225" s="12">
        <v>367.06</v>
      </c>
      <c r="T225" s="12">
        <v>429.726</v>
      </c>
      <c r="U225" s="12">
        <v>245.55099999999999</v>
      </c>
      <c r="V225" s="12">
        <v>308.06400000000002</v>
      </c>
      <c r="W225" s="12">
        <v>370.73</v>
      </c>
      <c r="X225" s="12">
        <v>433.19299999999998</v>
      </c>
      <c r="Y225" s="12">
        <v>247.82300000000001</v>
      </c>
      <c r="Z225" s="12">
        <v>372.952</v>
      </c>
      <c r="AA225" s="12">
        <v>367.03399999999999</v>
      </c>
      <c r="AB225" s="12">
        <v>425.70600000000002</v>
      </c>
      <c r="AC225" s="12">
        <v>484.57799999999997</v>
      </c>
      <c r="AD225" s="12">
        <v>185.18299999999999</v>
      </c>
      <c r="AE225" s="12">
        <v>304.36799999999999</v>
      </c>
      <c r="AF225" s="12">
        <v>363.04</v>
      </c>
      <c r="AG225" s="12">
        <v>421.91199999999998</v>
      </c>
      <c r="AH225" s="12">
        <v>300.577</v>
      </c>
      <c r="AI225" s="12">
        <v>359.44900000000001</v>
      </c>
      <c r="AJ225" s="12">
        <v>419.01799999999997</v>
      </c>
      <c r="AK225" s="12">
        <v>177.857</v>
      </c>
      <c r="AL225" s="12">
        <v>365.19099999999997</v>
      </c>
      <c r="AM225" s="12">
        <v>609.55100000000004</v>
      </c>
      <c r="AN225" s="12">
        <v>2334.7910000000002</v>
      </c>
      <c r="AO225" s="12">
        <v>3055.346</v>
      </c>
      <c r="AP225" s="12">
        <v>3411.9940000000001</v>
      </c>
      <c r="AQ225" s="12">
        <v>3115.6959999999999</v>
      </c>
      <c r="AR225" s="12">
        <v>3471.373</v>
      </c>
      <c r="AS225" s="12">
        <v>1725.24</v>
      </c>
      <c r="AT225" s="12">
        <v>2802.4430000000002</v>
      </c>
      <c r="AU225" s="12">
        <v>3158.12</v>
      </c>
      <c r="AV225" s="12">
        <v>4661.6769999999997</v>
      </c>
      <c r="AW225" s="12">
        <v>4601.6369999999997</v>
      </c>
      <c r="AX225" s="12">
        <v>4542.4920000000002</v>
      </c>
      <c r="AY225" s="12">
        <v>4483.82</v>
      </c>
      <c r="AZ225" s="12">
        <v>4365.3789999999999</v>
      </c>
      <c r="BA225" s="12">
        <v>4305.1750000000002</v>
      </c>
      <c r="BB225" s="12">
        <v>4052.1260000000002</v>
      </c>
      <c r="BC225" s="12">
        <v>2326.886</v>
      </c>
      <c r="BD225" s="12">
        <v>1606.3309999999999</v>
      </c>
      <c r="BE225" s="12">
        <v>1249.683</v>
      </c>
      <c r="BF225" s="12">
        <v>894.00599999999997</v>
      </c>
      <c r="BG225" s="12">
        <v>536.404</v>
      </c>
      <c r="BH225" s="12">
        <v>311.01799999999997</v>
      </c>
      <c r="BI225" s="12">
        <v>151.89500000000001</v>
      </c>
      <c r="BJ225" s="12">
        <v>55.494</v>
      </c>
      <c r="BK225" s="12">
        <v>5540.7179999999998</v>
      </c>
    </row>
    <row r="226" spans="1:63" s="25" customFormat="1" x14ac:dyDescent="0.2">
      <c r="A226" s="94" t="s">
        <v>670</v>
      </c>
      <c r="B226" s="11"/>
      <c r="C226" s="11">
        <v>352</v>
      </c>
      <c r="D226" s="10" t="s">
        <v>587</v>
      </c>
      <c r="E226" s="11">
        <v>924</v>
      </c>
      <c r="F226" s="11">
        <v>2020</v>
      </c>
      <c r="G226" s="12">
        <v>7.8390000000000004</v>
      </c>
      <c r="H226" s="12">
        <v>20.439</v>
      </c>
      <c r="I226" s="12">
        <v>66.283000000000001</v>
      </c>
      <c r="J226" s="12">
        <v>79.269000000000005</v>
      </c>
      <c r="K226" s="12">
        <v>87.778000000000006</v>
      </c>
      <c r="L226" s="12">
        <v>110.017</v>
      </c>
      <c r="M226" s="12">
        <v>8.5050000000000008</v>
      </c>
      <c r="N226" s="12">
        <v>12.897</v>
      </c>
      <c r="O226" s="12">
        <v>17.367999999999999</v>
      </c>
      <c r="P226" s="12">
        <v>8.6940000000000008</v>
      </c>
      <c r="Q226" s="12">
        <v>13.164999999999999</v>
      </c>
      <c r="R226" s="12">
        <v>45.844000000000001</v>
      </c>
      <c r="S226" s="12">
        <v>27.298999999999999</v>
      </c>
      <c r="T226" s="12">
        <v>32.003</v>
      </c>
      <c r="U226" s="12">
        <v>18.239000000000001</v>
      </c>
      <c r="V226" s="12">
        <v>22.907</v>
      </c>
      <c r="W226" s="12">
        <v>27.611000000000001</v>
      </c>
      <c r="X226" s="12">
        <v>32.307000000000002</v>
      </c>
      <c r="Y226" s="12">
        <v>18.436</v>
      </c>
      <c r="Z226" s="12">
        <v>27.835999999999999</v>
      </c>
      <c r="AA226" s="12">
        <v>27.280999999999999</v>
      </c>
      <c r="AB226" s="12">
        <v>31.530999999999999</v>
      </c>
      <c r="AC226" s="12">
        <v>35.770000000000003</v>
      </c>
      <c r="AD226" s="12">
        <v>13.840999999999999</v>
      </c>
      <c r="AE226" s="12">
        <v>22.577000000000002</v>
      </c>
      <c r="AF226" s="12">
        <v>26.827000000000002</v>
      </c>
      <c r="AG226" s="12">
        <v>31.065999999999999</v>
      </c>
      <c r="AH226" s="12">
        <v>22.131</v>
      </c>
      <c r="AI226" s="12">
        <v>26.37</v>
      </c>
      <c r="AJ226" s="12">
        <v>30.64</v>
      </c>
      <c r="AK226" s="12">
        <v>12.986000000000001</v>
      </c>
      <c r="AL226" s="12">
        <v>26.013000000000002</v>
      </c>
      <c r="AM226" s="12">
        <v>43.734000000000002</v>
      </c>
      <c r="AN226" s="12">
        <v>159.13</v>
      </c>
      <c r="AO226" s="12">
        <v>201.24100000000001</v>
      </c>
      <c r="AP226" s="12">
        <v>221.65199999999999</v>
      </c>
      <c r="AQ226" s="12">
        <v>200.15700000000001</v>
      </c>
      <c r="AR226" s="12">
        <v>217.28200000000001</v>
      </c>
      <c r="AS226" s="12">
        <v>115.396</v>
      </c>
      <c r="AT226" s="12">
        <v>177.91800000000001</v>
      </c>
      <c r="AU226" s="12">
        <v>195.04300000000001</v>
      </c>
      <c r="AV226" s="12">
        <v>274.96699999999998</v>
      </c>
      <c r="AW226" s="12">
        <v>270.548</v>
      </c>
      <c r="AX226" s="12">
        <v>266.23099999999999</v>
      </c>
      <c r="AY226" s="12">
        <v>261.98099999999999</v>
      </c>
      <c r="AZ226" s="12">
        <v>253.47200000000001</v>
      </c>
      <c r="BA226" s="12">
        <v>249.178</v>
      </c>
      <c r="BB226" s="12">
        <v>231.233</v>
      </c>
      <c r="BC226" s="12">
        <v>115.837</v>
      </c>
      <c r="BD226" s="12">
        <v>73.725999999999999</v>
      </c>
      <c r="BE226" s="12">
        <v>53.314999999999998</v>
      </c>
      <c r="BF226" s="12">
        <v>36.19</v>
      </c>
      <c r="BG226" s="12">
        <v>22.248999999999999</v>
      </c>
      <c r="BH226" s="12">
        <v>12.775</v>
      </c>
      <c r="BI226" s="12">
        <v>6.6260000000000003</v>
      </c>
      <c r="BJ226" s="12">
        <v>2.3540000000000001</v>
      </c>
      <c r="BK226" s="12">
        <v>341.25</v>
      </c>
    </row>
    <row r="227" spans="1:63" s="25" customFormat="1" x14ac:dyDescent="0.2">
      <c r="A227" s="94" t="s">
        <v>671</v>
      </c>
      <c r="B227" s="11"/>
      <c r="C227" s="11">
        <v>372</v>
      </c>
      <c r="D227" s="10" t="s">
        <v>587</v>
      </c>
      <c r="E227" s="11">
        <v>924</v>
      </c>
      <c r="F227" s="11">
        <v>2020</v>
      </c>
      <c r="G227" s="12">
        <v>117.018</v>
      </c>
      <c r="H227" s="12">
        <v>313.65300000000002</v>
      </c>
      <c r="I227" s="12">
        <v>1028.654</v>
      </c>
      <c r="J227" s="12">
        <v>1220.1579999999999</v>
      </c>
      <c r="K227" s="12">
        <v>1340.69</v>
      </c>
      <c r="L227" s="12">
        <v>1630.374</v>
      </c>
      <c r="M227" s="12">
        <v>133.51</v>
      </c>
      <c r="N227" s="12">
        <v>203.12100000000001</v>
      </c>
      <c r="O227" s="12">
        <v>274.12700000000001</v>
      </c>
      <c r="P227" s="12">
        <v>137.446</v>
      </c>
      <c r="Q227" s="12">
        <v>208.452</v>
      </c>
      <c r="R227" s="12">
        <v>715.00099999999998</v>
      </c>
      <c r="S227" s="12">
        <v>431.28199999999998</v>
      </c>
      <c r="T227" s="12">
        <v>504.14600000000002</v>
      </c>
      <c r="U227" s="12">
        <v>288.67899999999997</v>
      </c>
      <c r="V227" s="12">
        <v>361.67099999999999</v>
      </c>
      <c r="W227" s="12">
        <v>434.53500000000003</v>
      </c>
      <c r="X227" s="12">
        <v>506.62</v>
      </c>
      <c r="Y227" s="12">
        <v>290.66500000000002</v>
      </c>
      <c r="Z227" s="12">
        <v>435.61399999999998</v>
      </c>
      <c r="AA227" s="12">
        <v>413.49</v>
      </c>
      <c r="AB227" s="12">
        <v>475.22300000000001</v>
      </c>
      <c r="AC227" s="12">
        <v>535.80100000000004</v>
      </c>
      <c r="AD227" s="12">
        <v>210.85499999999999</v>
      </c>
      <c r="AE227" s="12">
        <v>340.62599999999998</v>
      </c>
      <c r="AF227" s="12">
        <v>402.35899999999998</v>
      </c>
      <c r="AG227" s="12">
        <v>462.93700000000001</v>
      </c>
      <c r="AH227" s="12">
        <v>330.274</v>
      </c>
      <c r="AI227" s="12">
        <v>390.85199999999998</v>
      </c>
      <c r="AJ227" s="12">
        <v>450.80599999999998</v>
      </c>
      <c r="AK227" s="12">
        <v>191.50399999999999</v>
      </c>
      <c r="AL227" s="12">
        <v>354.00099999999998</v>
      </c>
      <c r="AM227" s="12">
        <v>601.72</v>
      </c>
      <c r="AN227" s="12">
        <v>2338.529</v>
      </c>
      <c r="AO227" s="12">
        <v>2939.462</v>
      </c>
      <c r="AP227" s="12">
        <v>3189.31</v>
      </c>
      <c r="AQ227" s="12">
        <v>2877.2739999999999</v>
      </c>
      <c r="AR227" s="12">
        <v>3108.2109999999998</v>
      </c>
      <c r="AS227" s="12">
        <v>1736.809</v>
      </c>
      <c r="AT227" s="12">
        <v>2587.59</v>
      </c>
      <c r="AU227" s="12">
        <v>2818.527</v>
      </c>
      <c r="AV227" s="12">
        <v>3909.1419999999998</v>
      </c>
      <c r="AW227" s="12">
        <v>3843.0569999999998</v>
      </c>
      <c r="AX227" s="12">
        <v>3779.3710000000001</v>
      </c>
      <c r="AY227" s="12">
        <v>3717.6379999999999</v>
      </c>
      <c r="AZ227" s="12">
        <v>3597.1060000000002</v>
      </c>
      <c r="BA227" s="12">
        <v>3537.8090000000002</v>
      </c>
      <c r="BB227" s="12">
        <v>3307.422</v>
      </c>
      <c r="BC227" s="12">
        <v>1570.6130000000001</v>
      </c>
      <c r="BD227" s="12">
        <v>969.68</v>
      </c>
      <c r="BE227" s="12">
        <v>719.83199999999999</v>
      </c>
      <c r="BF227" s="12">
        <v>488.89499999999998</v>
      </c>
      <c r="BG227" s="12">
        <v>292.089</v>
      </c>
      <c r="BH227" s="12">
        <v>158.232</v>
      </c>
      <c r="BI227" s="12">
        <v>70.123999999999995</v>
      </c>
      <c r="BJ227" s="12">
        <v>24.393999999999998</v>
      </c>
      <c r="BK227" s="12">
        <v>4937.7960000000003</v>
      </c>
    </row>
    <row r="228" spans="1:63" s="25" customFormat="1" x14ac:dyDescent="0.2">
      <c r="A228" s="94" t="s">
        <v>672</v>
      </c>
      <c r="B228" s="11"/>
      <c r="C228" s="11">
        <v>428</v>
      </c>
      <c r="D228" s="10" t="s">
        <v>587</v>
      </c>
      <c r="E228" s="11">
        <v>924</v>
      </c>
      <c r="F228" s="11">
        <v>2020</v>
      </c>
      <c r="G228" s="12">
        <v>52.070999999999998</v>
      </c>
      <c r="H228" s="12">
        <v>114.02</v>
      </c>
      <c r="I228" s="12">
        <v>309.94099999999997</v>
      </c>
      <c r="J228" s="12">
        <v>364.99099999999999</v>
      </c>
      <c r="K228" s="12">
        <v>396.49299999999999</v>
      </c>
      <c r="L228" s="12">
        <v>466.024</v>
      </c>
      <c r="M228" s="12">
        <v>39.796999999999997</v>
      </c>
      <c r="N228" s="12">
        <v>58.491</v>
      </c>
      <c r="O228" s="12">
        <v>76.941000000000003</v>
      </c>
      <c r="P228" s="12">
        <v>38.03</v>
      </c>
      <c r="Q228" s="12">
        <v>56.48</v>
      </c>
      <c r="R228" s="12">
        <v>195.92099999999999</v>
      </c>
      <c r="S228" s="12">
        <v>113.64</v>
      </c>
      <c r="T228" s="12">
        <v>134.375</v>
      </c>
      <c r="U228" s="12">
        <v>75.055000000000007</v>
      </c>
      <c r="V228" s="12">
        <v>94.945999999999998</v>
      </c>
      <c r="W228" s="12">
        <v>115.681</v>
      </c>
      <c r="X228" s="12">
        <v>136.79</v>
      </c>
      <c r="Y228" s="12">
        <v>76.495999999999995</v>
      </c>
      <c r="Z228" s="12">
        <v>118.34</v>
      </c>
      <c r="AA228" s="12">
        <v>119.72199999999999</v>
      </c>
      <c r="AB228" s="12">
        <v>137.33099999999999</v>
      </c>
      <c r="AC228" s="12">
        <v>153.74100000000001</v>
      </c>
      <c r="AD228" s="12">
        <v>61.545999999999999</v>
      </c>
      <c r="AE228" s="12">
        <v>98.986999999999995</v>
      </c>
      <c r="AF228" s="12">
        <v>116.596</v>
      </c>
      <c r="AG228" s="12">
        <v>133.006</v>
      </c>
      <c r="AH228" s="12">
        <v>95.486999999999995</v>
      </c>
      <c r="AI228" s="12">
        <v>111.89700000000001</v>
      </c>
      <c r="AJ228" s="12">
        <v>126.989</v>
      </c>
      <c r="AK228" s="12">
        <v>55.05</v>
      </c>
      <c r="AL228" s="12">
        <v>84.245000000000005</v>
      </c>
      <c r="AM228" s="12">
        <v>156.083</v>
      </c>
      <c r="AN228" s="12">
        <v>791.88400000000001</v>
      </c>
      <c r="AO228" s="12">
        <v>1056.126</v>
      </c>
      <c r="AP228" s="12">
        <v>1186.057</v>
      </c>
      <c r="AQ228" s="12">
        <v>1099.5050000000001</v>
      </c>
      <c r="AR228" s="12">
        <v>1219.7180000000001</v>
      </c>
      <c r="AS228" s="12">
        <v>635.80100000000004</v>
      </c>
      <c r="AT228" s="12">
        <v>1029.9739999999999</v>
      </c>
      <c r="AU228" s="12">
        <v>1150.1869999999999</v>
      </c>
      <c r="AV228" s="12">
        <v>1576.261</v>
      </c>
      <c r="AW228" s="12">
        <v>1557.258</v>
      </c>
      <c r="AX228" s="12">
        <v>1538.82</v>
      </c>
      <c r="AY228" s="12">
        <v>1521.211</v>
      </c>
      <c r="AZ228" s="12">
        <v>1489.7090000000001</v>
      </c>
      <c r="BA228" s="12">
        <v>1475.8409999999999</v>
      </c>
      <c r="BB228" s="12">
        <v>1420.1780000000001</v>
      </c>
      <c r="BC228" s="12">
        <v>784.37699999999995</v>
      </c>
      <c r="BD228" s="12">
        <v>520.13499999999999</v>
      </c>
      <c r="BE228" s="12">
        <v>390.20400000000001</v>
      </c>
      <c r="BF228" s="12">
        <v>269.99099999999999</v>
      </c>
      <c r="BG228" s="12">
        <v>195.27</v>
      </c>
      <c r="BH228" s="12">
        <v>107.28700000000001</v>
      </c>
      <c r="BI228" s="12">
        <v>57.813000000000002</v>
      </c>
      <c r="BJ228" s="12">
        <v>22.84</v>
      </c>
      <c r="BK228" s="12">
        <v>1886.202</v>
      </c>
    </row>
    <row r="229" spans="1:63" s="25" customFormat="1" x14ac:dyDescent="0.2">
      <c r="A229" s="94" t="s">
        <v>673</v>
      </c>
      <c r="B229" s="11"/>
      <c r="C229" s="11">
        <v>440</v>
      </c>
      <c r="D229" s="10" t="s">
        <v>587</v>
      </c>
      <c r="E229" s="11">
        <v>924</v>
      </c>
      <c r="F229" s="11">
        <v>2020</v>
      </c>
      <c r="G229" s="12">
        <v>50.497</v>
      </c>
      <c r="H229" s="12">
        <v>145.11799999999999</v>
      </c>
      <c r="I229" s="12">
        <v>421.35500000000002</v>
      </c>
      <c r="J229" s="12">
        <v>494.02800000000002</v>
      </c>
      <c r="K229" s="12">
        <v>543.51599999999996</v>
      </c>
      <c r="L229" s="12">
        <v>677.16099999999994</v>
      </c>
      <c r="M229" s="12">
        <v>64.581000000000003</v>
      </c>
      <c r="N229" s="12">
        <v>97.483999999999995</v>
      </c>
      <c r="O229" s="12">
        <v>129.91900000000001</v>
      </c>
      <c r="P229" s="12">
        <v>65.649000000000001</v>
      </c>
      <c r="Q229" s="12">
        <v>98.084000000000003</v>
      </c>
      <c r="R229" s="12">
        <v>276.23700000000002</v>
      </c>
      <c r="S229" s="12">
        <v>182.32300000000001</v>
      </c>
      <c r="T229" s="12">
        <v>206.94300000000001</v>
      </c>
      <c r="U229" s="12">
        <v>122.654</v>
      </c>
      <c r="V229" s="12">
        <v>149.41999999999999</v>
      </c>
      <c r="W229" s="12">
        <v>174.04</v>
      </c>
      <c r="X229" s="12">
        <v>197.19399999999999</v>
      </c>
      <c r="Y229" s="12">
        <v>116.985</v>
      </c>
      <c r="Z229" s="12">
        <v>164.75899999999999</v>
      </c>
      <c r="AA229" s="12">
        <v>141.886</v>
      </c>
      <c r="AB229" s="12">
        <v>166.58699999999999</v>
      </c>
      <c r="AC229" s="12">
        <v>191.36199999999999</v>
      </c>
      <c r="AD229" s="12">
        <v>69.293999999999997</v>
      </c>
      <c r="AE229" s="12">
        <v>117.26600000000001</v>
      </c>
      <c r="AF229" s="12">
        <v>141.96700000000001</v>
      </c>
      <c r="AG229" s="12">
        <v>166.74199999999999</v>
      </c>
      <c r="AH229" s="12">
        <v>118.813</v>
      </c>
      <c r="AI229" s="12">
        <v>143.58799999999999</v>
      </c>
      <c r="AJ229" s="12">
        <v>168.30099999999999</v>
      </c>
      <c r="AK229" s="12">
        <v>72.673000000000002</v>
      </c>
      <c r="AL229" s="12">
        <v>152.619</v>
      </c>
      <c r="AM229" s="12">
        <v>255.80600000000001</v>
      </c>
      <c r="AN229" s="12">
        <v>1132.5129999999999</v>
      </c>
      <c r="AO229" s="12">
        <v>1553.0709999999999</v>
      </c>
      <c r="AP229" s="12">
        <v>1739.654</v>
      </c>
      <c r="AQ229" s="12">
        <v>1617.4929999999999</v>
      </c>
      <c r="AR229" s="12">
        <v>1783.721</v>
      </c>
      <c r="AS229" s="12">
        <v>876.70699999999999</v>
      </c>
      <c r="AT229" s="12">
        <v>1483.848</v>
      </c>
      <c r="AU229" s="12">
        <v>1650.076</v>
      </c>
      <c r="AV229" s="12">
        <v>2300.9360000000001</v>
      </c>
      <c r="AW229" s="12">
        <v>2277.2350000000001</v>
      </c>
      <c r="AX229" s="12">
        <v>2252.9639999999999</v>
      </c>
      <c r="AY229" s="12">
        <v>2228.2629999999999</v>
      </c>
      <c r="AZ229" s="12">
        <v>2178.7750000000001</v>
      </c>
      <c r="BA229" s="12">
        <v>2153.96</v>
      </c>
      <c r="BB229" s="12">
        <v>2045.13</v>
      </c>
      <c r="BC229" s="12">
        <v>1168.423</v>
      </c>
      <c r="BD229" s="12">
        <v>747.86500000000001</v>
      </c>
      <c r="BE229" s="12">
        <v>561.28200000000004</v>
      </c>
      <c r="BF229" s="12">
        <v>395.05399999999997</v>
      </c>
      <c r="BG229" s="12">
        <v>286.59699999999998</v>
      </c>
      <c r="BH229" s="12">
        <v>171.77099999999999</v>
      </c>
      <c r="BI229" s="12">
        <v>88.429000000000002</v>
      </c>
      <c r="BJ229" s="12">
        <v>32.601999999999997</v>
      </c>
      <c r="BK229" s="12">
        <v>2722.2910000000002</v>
      </c>
    </row>
    <row r="230" spans="1:63" s="25" customFormat="1" x14ac:dyDescent="0.2">
      <c r="A230" s="94" t="s">
        <v>674</v>
      </c>
      <c r="B230" s="11">
        <v>23</v>
      </c>
      <c r="C230" s="11">
        <v>578</v>
      </c>
      <c r="D230" s="10" t="s">
        <v>587</v>
      </c>
      <c r="E230" s="11">
        <v>924</v>
      </c>
      <c r="F230" s="11">
        <v>2020</v>
      </c>
      <c r="G230" s="12">
        <v>119.506</v>
      </c>
      <c r="H230" s="12">
        <v>301.74799999999999</v>
      </c>
      <c r="I230" s="12">
        <v>935.54899999999998</v>
      </c>
      <c r="J230" s="12">
        <v>1126.2850000000001</v>
      </c>
      <c r="K230" s="12">
        <v>1257.354</v>
      </c>
      <c r="L230" s="12">
        <v>1610.623</v>
      </c>
      <c r="M230" s="12">
        <v>121.922</v>
      </c>
      <c r="N230" s="12">
        <v>183.55600000000001</v>
      </c>
      <c r="O230" s="12">
        <v>245.643</v>
      </c>
      <c r="P230" s="12">
        <v>122.816</v>
      </c>
      <c r="Q230" s="12">
        <v>184.90299999999999</v>
      </c>
      <c r="R230" s="12">
        <v>633.80100000000004</v>
      </c>
      <c r="S230" s="12">
        <v>376.37299999999999</v>
      </c>
      <c r="T230" s="12">
        <v>440.70499999999998</v>
      </c>
      <c r="U230" s="12">
        <v>250.941</v>
      </c>
      <c r="V230" s="12">
        <v>314.73899999999998</v>
      </c>
      <c r="W230" s="12">
        <v>379.07100000000003</v>
      </c>
      <c r="X230" s="12">
        <v>443.66800000000001</v>
      </c>
      <c r="Y230" s="12">
        <v>252.65199999999999</v>
      </c>
      <c r="Z230" s="12">
        <v>381.58100000000002</v>
      </c>
      <c r="AA230" s="12">
        <v>384.572</v>
      </c>
      <c r="AB230" s="12">
        <v>448.16399999999999</v>
      </c>
      <c r="AC230" s="12">
        <v>512.86099999999999</v>
      </c>
      <c r="AD230" s="12">
        <v>193.096</v>
      </c>
      <c r="AE230" s="12">
        <v>320.24</v>
      </c>
      <c r="AF230" s="12">
        <v>383.83199999999999</v>
      </c>
      <c r="AG230" s="12">
        <v>448.529</v>
      </c>
      <c r="AH230" s="12">
        <v>319.23500000000001</v>
      </c>
      <c r="AI230" s="12">
        <v>383.93200000000002</v>
      </c>
      <c r="AJ230" s="12">
        <v>450.30399999999997</v>
      </c>
      <c r="AK230" s="12">
        <v>190.73599999999999</v>
      </c>
      <c r="AL230" s="12">
        <v>411.59899999999999</v>
      </c>
      <c r="AM230" s="12">
        <v>675.07399999999996</v>
      </c>
      <c r="AN230" s="12">
        <v>2511.8420000000001</v>
      </c>
      <c r="AO230" s="12">
        <v>3224.35</v>
      </c>
      <c r="AP230" s="12">
        <v>3535.5329999999999</v>
      </c>
      <c r="AQ230" s="12">
        <v>3213.7280000000001</v>
      </c>
      <c r="AR230" s="12">
        <v>3488.701</v>
      </c>
      <c r="AS230" s="12">
        <v>1836.768</v>
      </c>
      <c r="AT230" s="12">
        <v>2860.4589999999998</v>
      </c>
      <c r="AU230" s="12">
        <v>3135.4319999999998</v>
      </c>
      <c r="AV230" s="12">
        <v>4485.6930000000002</v>
      </c>
      <c r="AW230" s="12">
        <v>4421.9359999999997</v>
      </c>
      <c r="AX230" s="12">
        <v>4358.549</v>
      </c>
      <c r="AY230" s="12">
        <v>4294.9570000000003</v>
      </c>
      <c r="AZ230" s="12">
        <v>4163.8879999999999</v>
      </c>
      <c r="BA230" s="12">
        <v>4095.931</v>
      </c>
      <c r="BB230" s="12">
        <v>3810.6190000000001</v>
      </c>
      <c r="BC230" s="12">
        <v>1973.8510000000001</v>
      </c>
      <c r="BD230" s="12">
        <v>1261.3430000000001</v>
      </c>
      <c r="BE230" s="12">
        <v>950.16</v>
      </c>
      <c r="BF230" s="12">
        <v>675.18700000000001</v>
      </c>
      <c r="BG230" s="12">
        <v>408.40699999999998</v>
      </c>
      <c r="BH230" s="12">
        <v>228.739</v>
      </c>
      <c r="BI230" s="12">
        <v>115.47</v>
      </c>
      <c r="BJ230" s="12">
        <v>44.652000000000001</v>
      </c>
      <c r="BK230" s="12">
        <v>5421.2420000000002</v>
      </c>
    </row>
    <row r="231" spans="1:63" s="25" customFormat="1" x14ac:dyDescent="0.2">
      <c r="A231" s="94" t="s">
        <v>675</v>
      </c>
      <c r="B231" s="11"/>
      <c r="C231" s="11">
        <v>752</v>
      </c>
      <c r="D231" s="10" t="s">
        <v>587</v>
      </c>
      <c r="E231" s="11">
        <v>924</v>
      </c>
      <c r="F231" s="11">
        <v>2020</v>
      </c>
      <c r="G231" s="12">
        <v>243.48500000000001</v>
      </c>
      <c r="H231" s="12">
        <v>601.45000000000005</v>
      </c>
      <c r="I231" s="12">
        <v>1779.8520000000001</v>
      </c>
      <c r="J231" s="12">
        <v>2109.6179999999999</v>
      </c>
      <c r="K231" s="12">
        <v>2321.078</v>
      </c>
      <c r="L231" s="12">
        <v>2864.864</v>
      </c>
      <c r="M231" s="12">
        <v>238.017</v>
      </c>
      <c r="N231" s="12">
        <v>356.57600000000002</v>
      </c>
      <c r="O231" s="12">
        <v>475.05500000000001</v>
      </c>
      <c r="P231" s="12">
        <v>237.34700000000001</v>
      </c>
      <c r="Q231" s="12">
        <v>355.82600000000002</v>
      </c>
      <c r="R231" s="12">
        <v>1178.402</v>
      </c>
      <c r="S231" s="12">
        <v>711.04700000000003</v>
      </c>
      <c r="T231" s="12">
        <v>829.88599999999997</v>
      </c>
      <c r="U231" s="12">
        <v>473.94200000000001</v>
      </c>
      <c r="V231" s="12">
        <v>592.48800000000006</v>
      </c>
      <c r="W231" s="12">
        <v>711.327</v>
      </c>
      <c r="X231" s="12">
        <v>829.61599999999999</v>
      </c>
      <c r="Y231" s="12">
        <v>474.00900000000001</v>
      </c>
      <c r="Z231" s="12">
        <v>711.13699999999994</v>
      </c>
      <c r="AA231" s="12">
        <v>688.90599999999995</v>
      </c>
      <c r="AB231" s="12">
        <v>797.12099999999998</v>
      </c>
      <c r="AC231" s="12">
        <v>903.56600000000003</v>
      </c>
      <c r="AD231" s="12">
        <v>348.51600000000002</v>
      </c>
      <c r="AE231" s="12">
        <v>570.06700000000001</v>
      </c>
      <c r="AF231" s="12">
        <v>678.28200000000004</v>
      </c>
      <c r="AG231" s="12">
        <v>784.72699999999998</v>
      </c>
      <c r="AH231" s="12">
        <v>559.99300000000005</v>
      </c>
      <c r="AI231" s="12">
        <v>666.43799999999999</v>
      </c>
      <c r="AJ231" s="12">
        <v>771.45299999999997</v>
      </c>
      <c r="AK231" s="12">
        <v>329.76600000000002</v>
      </c>
      <c r="AL231" s="12">
        <v>632.21100000000001</v>
      </c>
      <c r="AM231" s="12">
        <v>1085.0119999999999</v>
      </c>
      <c r="AN231" s="12">
        <v>4402.5780000000004</v>
      </c>
      <c r="AO231" s="12">
        <v>5699.2250000000004</v>
      </c>
      <c r="AP231" s="12">
        <v>6266.3580000000002</v>
      </c>
      <c r="AQ231" s="12">
        <v>5725.1319999999996</v>
      </c>
      <c r="AR231" s="12">
        <v>6251.8670000000002</v>
      </c>
      <c r="AS231" s="12">
        <v>3317.5659999999998</v>
      </c>
      <c r="AT231" s="12">
        <v>5181.3459999999995</v>
      </c>
      <c r="AU231" s="12">
        <v>5708.0810000000001</v>
      </c>
      <c r="AV231" s="12">
        <v>8319.4179999999997</v>
      </c>
      <c r="AW231" s="12">
        <v>8207.7950000000001</v>
      </c>
      <c r="AX231" s="12">
        <v>8097.8670000000002</v>
      </c>
      <c r="AY231" s="12">
        <v>7989.652</v>
      </c>
      <c r="AZ231" s="12">
        <v>7778.192</v>
      </c>
      <c r="BA231" s="12">
        <v>7674.4970000000003</v>
      </c>
      <c r="BB231" s="12">
        <v>7234.4059999999999</v>
      </c>
      <c r="BC231" s="12">
        <v>3916.84</v>
      </c>
      <c r="BD231" s="12">
        <v>2620.1930000000002</v>
      </c>
      <c r="BE231" s="12">
        <v>2053.06</v>
      </c>
      <c r="BF231" s="12">
        <v>1526.325</v>
      </c>
      <c r="BG231" s="12">
        <v>962.17600000000004</v>
      </c>
      <c r="BH231" s="12">
        <v>532.08100000000002</v>
      </c>
      <c r="BI231" s="12">
        <v>262.30399999999997</v>
      </c>
      <c r="BJ231" s="12">
        <v>100.58199999999999</v>
      </c>
      <c r="BK231" s="12">
        <v>10099.27</v>
      </c>
    </row>
    <row r="232" spans="1:63" s="25" customFormat="1" x14ac:dyDescent="0.2">
      <c r="A232" s="94" t="s">
        <v>676</v>
      </c>
      <c r="B232" s="11">
        <v>24</v>
      </c>
      <c r="C232" s="11">
        <v>826</v>
      </c>
      <c r="D232" s="10" t="s">
        <v>587</v>
      </c>
      <c r="E232" s="11">
        <v>924</v>
      </c>
      <c r="F232" s="11">
        <v>2020</v>
      </c>
      <c r="G232" s="12">
        <v>1513.001</v>
      </c>
      <c r="H232" s="12">
        <v>3924.49</v>
      </c>
      <c r="I232" s="12">
        <v>12000.396000000001</v>
      </c>
      <c r="J232" s="12">
        <v>14199.284</v>
      </c>
      <c r="K232" s="12">
        <v>15686.529</v>
      </c>
      <c r="L232" s="12">
        <v>19761.169000000002</v>
      </c>
      <c r="M232" s="12">
        <v>1621.7139999999999</v>
      </c>
      <c r="N232" s="12">
        <v>2445.1060000000002</v>
      </c>
      <c r="O232" s="12">
        <v>3271.826</v>
      </c>
      <c r="P232" s="12">
        <v>1639.7850000000001</v>
      </c>
      <c r="Q232" s="12">
        <v>2466.5050000000001</v>
      </c>
      <c r="R232" s="12">
        <v>8075.9059999999999</v>
      </c>
      <c r="S232" s="12">
        <v>4931.7569999999996</v>
      </c>
      <c r="T232" s="12">
        <v>5737.424</v>
      </c>
      <c r="U232" s="12">
        <v>3296.174</v>
      </c>
      <c r="V232" s="12">
        <v>4108.3649999999998</v>
      </c>
      <c r="W232" s="12">
        <v>4914.0320000000002</v>
      </c>
      <c r="X232" s="12">
        <v>5709.4480000000003</v>
      </c>
      <c r="Y232" s="12">
        <v>3281.645</v>
      </c>
      <c r="Z232" s="12">
        <v>4882.7280000000001</v>
      </c>
      <c r="AA232" s="12">
        <v>4620.0619999999999</v>
      </c>
      <c r="AB232" s="12">
        <v>5343.0370000000003</v>
      </c>
      <c r="AC232" s="12">
        <v>6076.1149999999998</v>
      </c>
      <c r="AD232" s="12">
        <v>2338.482</v>
      </c>
      <c r="AE232" s="12">
        <v>3814.395</v>
      </c>
      <c r="AF232" s="12">
        <v>4537.37</v>
      </c>
      <c r="AG232" s="12">
        <v>5270.4480000000003</v>
      </c>
      <c r="AH232" s="12">
        <v>3741.9540000000002</v>
      </c>
      <c r="AI232" s="12">
        <v>4475.0320000000002</v>
      </c>
      <c r="AJ232" s="12">
        <v>5229.1989999999996</v>
      </c>
      <c r="AK232" s="12">
        <v>2198.8879999999999</v>
      </c>
      <c r="AL232" s="12">
        <v>4711.1949999999997</v>
      </c>
      <c r="AM232" s="12">
        <v>7760.7730000000001</v>
      </c>
      <c r="AN232" s="12">
        <v>30144.115000000002</v>
      </c>
      <c r="AO232" s="12">
        <v>39317.58</v>
      </c>
      <c r="AP232" s="12">
        <v>43222.595999999998</v>
      </c>
      <c r="AQ232" s="12">
        <v>39536.463000000003</v>
      </c>
      <c r="AR232" s="12">
        <v>42918.224000000002</v>
      </c>
      <c r="AS232" s="12">
        <v>22383.342000000001</v>
      </c>
      <c r="AT232" s="12">
        <v>35461.822999999997</v>
      </c>
      <c r="AU232" s="12">
        <v>38843.584000000003</v>
      </c>
      <c r="AV232" s="12">
        <v>55885.608</v>
      </c>
      <c r="AW232" s="12">
        <v>55139.063999999998</v>
      </c>
      <c r="AX232" s="12">
        <v>54409.695</v>
      </c>
      <c r="AY232" s="12">
        <v>53686.720000000001</v>
      </c>
      <c r="AZ232" s="12">
        <v>52199.474999999999</v>
      </c>
      <c r="BA232" s="12">
        <v>51424.792999999998</v>
      </c>
      <c r="BB232" s="12">
        <v>48124.834999999999</v>
      </c>
      <c r="BC232" s="12">
        <v>25741.492999999999</v>
      </c>
      <c r="BD232" s="12">
        <v>16568.027999999998</v>
      </c>
      <c r="BE232" s="12">
        <v>12663.012000000001</v>
      </c>
      <c r="BF232" s="12">
        <v>9281.2510000000002</v>
      </c>
      <c r="BG232" s="12">
        <v>5892.7629999999999</v>
      </c>
      <c r="BH232" s="12">
        <v>3450.616</v>
      </c>
      <c r="BI232" s="12">
        <v>1714.049</v>
      </c>
      <c r="BJ232" s="12">
        <v>636.49400000000003</v>
      </c>
      <c r="BK232" s="12">
        <v>67886.004000000001</v>
      </c>
    </row>
    <row r="233" spans="1:63" s="25" customFormat="1" x14ac:dyDescent="0.2">
      <c r="A233" s="96" t="s">
        <v>677</v>
      </c>
      <c r="B233" s="20"/>
      <c r="C233" s="20">
        <v>925</v>
      </c>
      <c r="D233" s="19" t="s">
        <v>586</v>
      </c>
      <c r="E233" s="20">
        <v>917</v>
      </c>
      <c r="F233" s="20">
        <v>2020</v>
      </c>
      <c r="G233" s="21">
        <v>2446.9960000000001</v>
      </c>
      <c r="H233" s="21">
        <v>6305.5339999999997</v>
      </c>
      <c r="I233" s="21">
        <v>21103.756000000001</v>
      </c>
      <c r="J233" s="21">
        <v>25616.282999999999</v>
      </c>
      <c r="K233" s="21">
        <v>28624.785</v>
      </c>
      <c r="L233" s="21">
        <v>36403.067999999999</v>
      </c>
      <c r="M233" s="21">
        <v>2601.5940000000001</v>
      </c>
      <c r="N233" s="21">
        <v>3951.3539999999998</v>
      </c>
      <c r="O233" s="21">
        <v>5335.3710000000001</v>
      </c>
      <c r="P233" s="21">
        <v>2666.2060000000001</v>
      </c>
      <c r="Q233" s="21">
        <v>4050.223</v>
      </c>
      <c r="R233" s="21">
        <v>14798.222</v>
      </c>
      <c r="S233" s="21">
        <v>8596.8359999999993</v>
      </c>
      <c r="T233" s="21">
        <v>10141.16</v>
      </c>
      <c r="U233" s="21">
        <v>5734.95</v>
      </c>
      <c r="V233" s="21">
        <v>7247.076</v>
      </c>
      <c r="W233" s="21">
        <v>8791.4</v>
      </c>
      <c r="X233" s="21">
        <v>10353.102000000001</v>
      </c>
      <c r="Y233" s="21">
        <v>5863.0590000000002</v>
      </c>
      <c r="Z233" s="21">
        <v>8969.0849999999991</v>
      </c>
      <c r="AA233" s="21">
        <v>9223.4719999999998</v>
      </c>
      <c r="AB233" s="21">
        <v>10713.913</v>
      </c>
      <c r="AC233" s="21">
        <v>12209.99</v>
      </c>
      <c r="AD233" s="21">
        <v>4657.0619999999999</v>
      </c>
      <c r="AE233" s="21">
        <v>7679.1480000000001</v>
      </c>
      <c r="AF233" s="21">
        <v>9169.5889999999999</v>
      </c>
      <c r="AG233" s="21">
        <v>10665.665999999999</v>
      </c>
      <c r="AH233" s="21">
        <v>7607.8869999999997</v>
      </c>
      <c r="AI233" s="21">
        <v>9103.9639999999999</v>
      </c>
      <c r="AJ233" s="21">
        <v>10616.388999999999</v>
      </c>
      <c r="AK233" s="21">
        <v>4512.527</v>
      </c>
      <c r="AL233" s="21">
        <v>9205.5910000000003</v>
      </c>
      <c r="AM233" s="21">
        <v>15299.312</v>
      </c>
      <c r="AN233" s="21">
        <v>65746.468999999997</v>
      </c>
      <c r="AO233" s="21">
        <v>88675.899000000005</v>
      </c>
      <c r="AP233" s="21">
        <v>98536.777000000002</v>
      </c>
      <c r="AQ233" s="21">
        <v>91015.748000000007</v>
      </c>
      <c r="AR233" s="21">
        <v>99714.099000000002</v>
      </c>
      <c r="AS233" s="21">
        <v>50447.156999999999</v>
      </c>
      <c r="AT233" s="21">
        <v>83237.464999999997</v>
      </c>
      <c r="AU233" s="21">
        <v>91935.816000000006</v>
      </c>
      <c r="AV233" s="21">
        <v>131111.48699999999</v>
      </c>
      <c r="AW233" s="21">
        <v>129590.514</v>
      </c>
      <c r="AX233" s="21">
        <v>128089.401</v>
      </c>
      <c r="AY233" s="21">
        <v>126598.96</v>
      </c>
      <c r="AZ233" s="21">
        <v>123590.458</v>
      </c>
      <c r="BA233" s="21">
        <v>122063.443</v>
      </c>
      <c r="BB233" s="21">
        <v>115812.175</v>
      </c>
      <c r="BC233" s="21">
        <v>65365.017999999996</v>
      </c>
      <c r="BD233" s="21">
        <v>42435.588000000003</v>
      </c>
      <c r="BE233" s="21">
        <v>32574.71</v>
      </c>
      <c r="BF233" s="21">
        <v>23876.359</v>
      </c>
      <c r="BG233" s="21">
        <v>16006.839</v>
      </c>
      <c r="BH233" s="21">
        <v>9920.8520000000008</v>
      </c>
      <c r="BI233" s="21">
        <v>4984.7089999999998</v>
      </c>
      <c r="BJ233" s="21">
        <v>1771.204</v>
      </c>
      <c r="BK233" s="21">
        <v>152215.24299999999</v>
      </c>
    </row>
    <row r="234" spans="1:63" s="25" customFormat="1" x14ac:dyDescent="0.2">
      <c r="A234" s="94" t="s">
        <v>56</v>
      </c>
      <c r="B234" s="11"/>
      <c r="C234" s="11">
        <v>8</v>
      </c>
      <c r="D234" s="10" t="s">
        <v>587</v>
      </c>
      <c r="E234" s="11">
        <v>925</v>
      </c>
      <c r="F234" s="11">
        <v>2020</v>
      </c>
      <c r="G234" s="12">
        <v>63.877000000000002</v>
      </c>
      <c r="H234" s="12">
        <v>166.27799999999999</v>
      </c>
      <c r="I234" s="12">
        <v>496.01299999999998</v>
      </c>
      <c r="J234" s="12">
        <v>611.36400000000003</v>
      </c>
      <c r="K234" s="12">
        <v>695.61</v>
      </c>
      <c r="L234" s="12">
        <v>923.96600000000001</v>
      </c>
      <c r="M234" s="12">
        <v>68.697000000000003</v>
      </c>
      <c r="N234" s="12">
        <v>103.03100000000001</v>
      </c>
      <c r="O234" s="12">
        <v>137.04499999999999</v>
      </c>
      <c r="P234" s="12">
        <v>68.774000000000001</v>
      </c>
      <c r="Q234" s="12">
        <v>102.788</v>
      </c>
      <c r="R234" s="12">
        <v>329.73500000000001</v>
      </c>
      <c r="S234" s="12">
        <v>199.602</v>
      </c>
      <c r="T234" s="12">
        <v>230.976</v>
      </c>
      <c r="U234" s="12">
        <v>133.22</v>
      </c>
      <c r="V234" s="12">
        <v>165.268</v>
      </c>
      <c r="W234" s="12">
        <v>196.642</v>
      </c>
      <c r="X234" s="12">
        <v>228.09</v>
      </c>
      <c r="Y234" s="12">
        <v>131.25399999999999</v>
      </c>
      <c r="Z234" s="12">
        <v>194.07599999999999</v>
      </c>
      <c r="AA234" s="12">
        <v>205.19300000000001</v>
      </c>
      <c r="AB234" s="12">
        <v>245.48400000000001</v>
      </c>
      <c r="AC234" s="12">
        <v>287.09699999999998</v>
      </c>
      <c r="AD234" s="12">
        <v>98.759</v>
      </c>
      <c r="AE234" s="12">
        <v>173.81899999999999</v>
      </c>
      <c r="AF234" s="12">
        <v>214.11</v>
      </c>
      <c r="AG234" s="12">
        <v>255.72300000000001</v>
      </c>
      <c r="AH234" s="12">
        <v>182.66200000000001</v>
      </c>
      <c r="AI234" s="12">
        <v>224.27500000000001</v>
      </c>
      <c r="AJ234" s="12">
        <v>266.90800000000002</v>
      </c>
      <c r="AK234" s="12">
        <v>115.351</v>
      </c>
      <c r="AL234" s="12">
        <v>264.93599999999998</v>
      </c>
      <c r="AM234" s="12">
        <v>427.95299999999997</v>
      </c>
      <c r="AN234" s="12">
        <v>1386.068</v>
      </c>
      <c r="AO234" s="12">
        <v>1772.1590000000001</v>
      </c>
      <c r="AP234" s="12">
        <v>1958.6179999999999</v>
      </c>
      <c r="AQ234" s="12">
        <v>1759.021</v>
      </c>
      <c r="AR234" s="12">
        <v>1902.8040000000001</v>
      </c>
      <c r="AS234" s="12">
        <v>958.11500000000001</v>
      </c>
      <c r="AT234" s="12">
        <v>1530.665</v>
      </c>
      <c r="AU234" s="12">
        <v>1674.4480000000001</v>
      </c>
      <c r="AV234" s="12">
        <v>2381.7869999999998</v>
      </c>
      <c r="AW234" s="12">
        <v>2345.2489999999998</v>
      </c>
      <c r="AX234" s="12">
        <v>2306.7269999999999</v>
      </c>
      <c r="AY234" s="12">
        <v>2266.4360000000001</v>
      </c>
      <c r="AZ234" s="12">
        <v>2182.19</v>
      </c>
      <c r="BA234" s="12">
        <v>2138.5010000000002</v>
      </c>
      <c r="BB234" s="12">
        <v>1953.8340000000001</v>
      </c>
      <c r="BC234" s="12">
        <v>995.71900000000005</v>
      </c>
      <c r="BD234" s="12">
        <v>609.62800000000004</v>
      </c>
      <c r="BE234" s="12">
        <v>423.16899999999998</v>
      </c>
      <c r="BF234" s="12">
        <v>279.38600000000002</v>
      </c>
      <c r="BG234" s="12">
        <v>171.25399999999999</v>
      </c>
      <c r="BH234" s="12">
        <v>84.718000000000004</v>
      </c>
      <c r="BI234" s="12">
        <v>30.841999999999999</v>
      </c>
      <c r="BJ234" s="12">
        <v>7.4539999999999997</v>
      </c>
      <c r="BK234" s="12">
        <v>2877.8</v>
      </c>
    </row>
    <row r="235" spans="1:63" s="25" customFormat="1" x14ac:dyDescent="0.2">
      <c r="A235" s="94" t="s">
        <v>86</v>
      </c>
      <c r="B235" s="11"/>
      <c r="C235" s="11">
        <v>70</v>
      </c>
      <c r="D235" s="10" t="s">
        <v>587</v>
      </c>
      <c r="E235" s="11">
        <v>925</v>
      </c>
      <c r="F235" s="11">
        <v>2020</v>
      </c>
      <c r="G235" s="12">
        <v>50.338000000000001</v>
      </c>
      <c r="H235" s="12">
        <v>133.25399999999999</v>
      </c>
      <c r="I235" s="12">
        <v>476.452</v>
      </c>
      <c r="J235" s="12">
        <v>571.80499999999995</v>
      </c>
      <c r="K235" s="12">
        <v>641.48699999999997</v>
      </c>
      <c r="L235" s="12">
        <v>857.65499999999997</v>
      </c>
      <c r="M235" s="12">
        <v>56.398000000000003</v>
      </c>
      <c r="N235" s="12">
        <v>86.418999999999997</v>
      </c>
      <c r="O235" s="12">
        <v>117.68</v>
      </c>
      <c r="P235" s="12">
        <v>58.811</v>
      </c>
      <c r="Q235" s="12">
        <v>90.072000000000003</v>
      </c>
      <c r="R235" s="12">
        <v>343.19799999999998</v>
      </c>
      <c r="S235" s="12">
        <v>197.63</v>
      </c>
      <c r="T235" s="12">
        <v>234.57499999999999</v>
      </c>
      <c r="U235" s="12">
        <v>131.93700000000001</v>
      </c>
      <c r="V235" s="12">
        <v>167.60900000000001</v>
      </c>
      <c r="W235" s="12">
        <v>204.554</v>
      </c>
      <c r="X235" s="12">
        <v>241.911</v>
      </c>
      <c r="Y235" s="12">
        <v>136.34800000000001</v>
      </c>
      <c r="Z235" s="12">
        <v>210.65</v>
      </c>
      <c r="AA235" s="12">
        <v>210.05500000000001</v>
      </c>
      <c r="AB235" s="12">
        <v>240.92099999999999</v>
      </c>
      <c r="AC235" s="12">
        <v>273.93599999999998</v>
      </c>
      <c r="AD235" s="12">
        <v>108.623</v>
      </c>
      <c r="AE235" s="12">
        <v>173.11</v>
      </c>
      <c r="AF235" s="12">
        <v>203.976</v>
      </c>
      <c r="AG235" s="12">
        <v>236.99100000000001</v>
      </c>
      <c r="AH235" s="12">
        <v>166.619</v>
      </c>
      <c r="AI235" s="12">
        <v>199.63399999999999</v>
      </c>
      <c r="AJ235" s="12">
        <v>236.30099999999999</v>
      </c>
      <c r="AK235" s="12">
        <v>95.352999999999994</v>
      </c>
      <c r="AL235" s="12">
        <v>243.91300000000001</v>
      </c>
      <c r="AM235" s="12">
        <v>381.20299999999997</v>
      </c>
      <c r="AN235" s="12">
        <v>1474.43</v>
      </c>
      <c r="AO235" s="12">
        <v>1974.6120000000001</v>
      </c>
      <c r="AP235" s="12">
        <v>2216.5790000000002</v>
      </c>
      <c r="AQ235" s="12">
        <v>2051.5439999999999</v>
      </c>
      <c r="AR235" s="12">
        <v>2273.3719999999998</v>
      </c>
      <c r="AS235" s="12">
        <v>1093.2270000000001</v>
      </c>
      <c r="AT235" s="12">
        <v>1835.376</v>
      </c>
      <c r="AU235" s="12">
        <v>2057.2040000000002</v>
      </c>
      <c r="AV235" s="12">
        <v>2804.3629999999998</v>
      </c>
      <c r="AW235" s="12">
        <v>2771.1350000000002</v>
      </c>
      <c r="AX235" s="12">
        <v>2739.8760000000002</v>
      </c>
      <c r="AY235" s="12">
        <v>2709.01</v>
      </c>
      <c r="AZ235" s="12">
        <v>2639.328</v>
      </c>
      <c r="BA235" s="12">
        <v>2599.2849999999999</v>
      </c>
      <c r="BB235" s="12">
        <v>2423.16</v>
      </c>
      <c r="BC235" s="12">
        <v>1329.933</v>
      </c>
      <c r="BD235" s="12">
        <v>829.75099999999998</v>
      </c>
      <c r="BE235" s="12">
        <v>587.78399999999999</v>
      </c>
      <c r="BF235" s="12">
        <v>365.95600000000002</v>
      </c>
      <c r="BG235" s="12">
        <v>222.52799999999999</v>
      </c>
      <c r="BH235" s="12">
        <v>123.458</v>
      </c>
      <c r="BI235" s="12">
        <v>38.942999999999998</v>
      </c>
      <c r="BJ235" s="12">
        <v>13.47</v>
      </c>
      <c r="BK235" s="12">
        <v>3280.8150000000001</v>
      </c>
    </row>
    <row r="236" spans="1:63" s="25" customFormat="1" x14ac:dyDescent="0.2">
      <c r="A236" s="94" t="s">
        <v>678</v>
      </c>
      <c r="B236" s="11"/>
      <c r="C236" s="11">
        <v>191</v>
      </c>
      <c r="D236" s="10" t="s">
        <v>587</v>
      </c>
      <c r="E236" s="11">
        <v>925</v>
      </c>
      <c r="F236" s="11">
        <v>2020</v>
      </c>
      <c r="G236" s="12">
        <v>71.72</v>
      </c>
      <c r="H236" s="12">
        <v>184.15100000000001</v>
      </c>
      <c r="I236" s="12">
        <v>596.97</v>
      </c>
      <c r="J236" s="12">
        <v>712.68899999999996</v>
      </c>
      <c r="K236" s="12">
        <v>793.88199999999995</v>
      </c>
      <c r="L236" s="12">
        <v>1030.0129999999999</v>
      </c>
      <c r="M236" s="12">
        <v>75.665000000000006</v>
      </c>
      <c r="N236" s="12">
        <v>114.616</v>
      </c>
      <c r="O236" s="12">
        <v>154.304</v>
      </c>
      <c r="P236" s="12">
        <v>77.152000000000001</v>
      </c>
      <c r="Q236" s="12">
        <v>116.84</v>
      </c>
      <c r="R236" s="12">
        <v>412.81900000000002</v>
      </c>
      <c r="S236" s="12">
        <v>243.78100000000001</v>
      </c>
      <c r="T236" s="12">
        <v>286.67899999999997</v>
      </c>
      <c r="U236" s="12">
        <v>162.67400000000001</v>
      </c>
      <c r="V236" s="12">
        <v>204.83</v>
      </c>
      <c r="W236" s="12">
        <v>247.72800000000001</v>
      </c>
      <c r="X236" s="12">
        <v>290.755</v>
      </c>
      <c r="Y236" s="12">
        <v>165.142</v>
      </c>
      <c r="Z236" s="12">
        <v>251.06700000000001</v>
      </c>
      <c r="AA236" s="12">
        <v>246.892</v>
      </c>
      <c r="AB236" s="12">
        <v>284.75700000000001</v>
      </c>
      <c r="AC236" s="12">
        <v>324.07799999999997</v>
      </c>
      <c r="AD236" s="12">
        <v>126.14</v>
      </c>
      <c r="AE236" s="12">
        <v>203.994</v>
      </c>
      <c r="AF236" s="12">
        <v>241.85900000000001</v>
      </c>
      <c r="AG236" s="12">
        <v>281.18</v>
      </c>
      <c r="AH236" s="12">
        <v>198.83199999999999</v>
      </c>
      <c r="AI236" s="12">
        <v>238.15299999999999</v>
      </c>
      <c r="AJ236" s="12">
        <v>280.02499999999998</v>
      </c>
      <c r="AK236" s="12">
        <v>115.71899999999999</v>
      </c>
      <c r="AL236" s="12">
        <v>269.47500000000002</v>
      </c>
      <c r="AM236" s="12">
        <v>433.04300000000001</v>
      </c>
      <c r="AN236" s="12">
        <v>1765.405</v>
      </c>
      <c r="AO236" s="12">
        <v>2346.788</v>
      </c>
      <c r="AP236" s="12">
        <v>2635.8359999999998</v>
      </c>
      <c r="AQ236" s="12">
        <v>2438.924</v>
      </c>
      <c r="AR236" s="12">
        <v>2715.2539999999999</v>
      </c>
      <c r="AS236" s="12">
        <v>1332.3620000000001</v>
      </c>
      <c r="AT236" s="12">
        <v>2202.7930000000001</v>
      </c>
      <c r="AU236" s="12">
        <v>2479.123</v>
      </c>
      <c r="AV236" s="12">
        <v>3508.2979999999998</v>
      </c>
      <c r="AW236" s="12">
        <v>3468.643</v>
      </c>
      <c r="AX236" s="12">
        <v>3430.444</v>
      </c>
      <c r="AY236" s="12">
        <v>3392.5790000000002</v>
      </c>
      <c r="AZ236" s="12">
        <v>3311.386</v>
      </c>
      <c r="BA236" s="12">
        <v>3267.1309999999999</v>
      </c>
      <c r="BB236" s="12">
        <v>3075.2550000000001</v>
      </c>
      <c r="BC236" s="12">
        <v>1742.893</v>
      </c>
      <c r="BD236" s="12">
        <v>1161.51</v>
      </c>
      <c r="BE236" s="12">
        <v>872.46199999999999</v>
      </c>
      <c r="BF236" s="12">
        <v>596.13199999999995</v>
      </c>
      <c r="BG236" s="12">
        <v>390.096</v>
      </c>
      <c r="BH236" s="12">
        <v>234.17699999999999</v>
      </c>
      <c r="BI236" s="12">
        <v>100.285</v>
      </c>
      <c r="BJ236" s="12">
        <v>29.08</v>
      </c>
      <c r="BK236" s="12">
        <v>4105.268</v>
      </c>
    </row>
    <row r="237" spans="1:63" s="25" customFormat="1" x14ac:dyDescent="0.2">
      <c r="A237" s="94" t="s">
        <v>679</v>
      </c>
      <c r="B237" s="11"/>
      <c r="C237" s="11">
        <v>300</v>
      </c>
      <c r="D237" s="10" t="s">
        <v>587</v>
      </c>
      <c r="E237" s="11">
        <v>925</v>
      </c>
      <c r="F237" s="11">
        <v>2020</v>
      </c>
      <c r="G237" s="12">
        <v>160.78700000000001</v>
      </c>
      <c r="H237" s="12">
        <v>409.459</v>
      </c>
      <c r="I237" s="12">
        <v>1423.364</v>
      </c>
      <c r="J237" s="12">
        <v>1740.538</v>
      </c>
      <c r="K237" s="12">
        <v>1949.982</v>
      </c>
      <c r="L237" s="12">
        <v>2479.3980000000001</v>
      </c>
      <c r="M237" s="12">
        <v>167.60400000000001</v>
      </c>
      <c r="N237" s="12">
        <v>255.33199999999999</v>
      </c>
      <c r="O237" s="12">
        <v>346.22</v>
      </c>
      <c r="P237" s="12">
        <v>172.66499999999999</v>
      </c>
      <c r="Q237" s="12">
        <v>263.553</v>
      </c>
      <c r="R237" s="12">
        <v>1013.905</v>
      </c>
      <c r="S237" s="12">
        <v>576.18499999999995</v>
      </c>
      <c r="T237" s="12">
        <v>684.39700000000005</v>
      </c>
      <c r="U237" s="12">
        <v>383.94</v>
      </c>
      <c r="V237" s="12">
        <v>488.45699999999999</v>
      </c>
      <c r="W237" s="12">
        <v>596.66899999999998</v>
      </c>
      <c r="X237" s="12">
        <v>707.08</v>
      </c>
      <c r="Y237" s="12">
        <v>397.56900000000002</v>
      </c>
      <c r="Z237" s="12">
        <v>616.19200000000001</v>
      </c>
      <c r="AA237" s="12">
        <v>650.53399999999999</v>
      </c>
      <c r="AB237" s="12">
        <v>754.89400000000001</v>
      </c>
      <c r="AC237" s="12">
        <v>859.255</v>
      </c>
      <c r="AD237" s="12">
        <v>329.50799999999998</v>
      </c>
      <c r="AE237" s="12">
        <v>542.322</v>
      </c>
      <c r="AF237" s="12">
        <v>646.68200000000002</v>
      </c>
      <c r="AG237" s="12">
        <v>751.04300000000001</v>
      </c>
      <c r="AH237" s="12">
        <v>536.27099999999996</v>
      </c>
      <c r="AI237" s="12">
        <v>640.63199999999995</v>
      </c>
      <c r="AJ237" s="12">
        <v>745.71500000000003</v>
      </c>
      <c r="AK237" s="12">
        <v>317.17399999999998</v>
      </c>
      <c r="AL237" s="12">
        <v>633.90200000000004</v>
      </c>
      <c r="AM237" s="12">
        <v>1056.0340000000001</v>
      </c>
      <c r="AN237" s="12">
        <v>4494.7579999999998</v>
      </c>
      <c r="AO237" s="12">
        <v>6000.4520000000002</v>
      </c>
      <c r="AP237" s="12">
        <v>6676.98</v>
      </c>
      <c r="AQ237" s="12">
        <v>6150.3620000000001</v>
      </c>
      <c r="AR237" s="12">
        <v>6730.9960000000001</v>
      </c>
      <c r="AS237" s="12">
        <v>3438.7240000000002</v>
      </c>
      <c r="AT237" s="12">
        <v>5620.9459999999999</v>
      </c>
      <c r="AU237" s="12">
        <v>6201.58</v>
      </c>
      <c r="AV237" s="12">
        <v>8999.6919999999991</v>
      </c>
      <c r="AW237" s="12">
        <v>8892.4060000000009</v>
      </c>
      <c r="AX237" s="12">
        <v>8786.8780000000006</v>
      </c>
      <c r="AY237" s="12">
        <v>8682.518</v>
      </c>
      <c r="AZ237" s="12">
        <v>8473.0740000000005</v>
      </c>
      <c r="BA237" s="12">
        <v>8367.4439999999995</v>
      </c>
      <c r="BB237" s="12">
        <v>7943.6580000000004</v>
      </c>
      <c r="BC237" s="12">
        <v>4504.9340000000002</v>
      </c>
      <c r="BD237" s="12">
        <v>2999.24</v>
      </c>
      <c r="BE237" s="12">
        <v>2322.712</v>
      </c>
      <c r="BF237" s="12">
        <v>1742.078</v>
      </c>
      <c r="BG237" s="12">
        <v>1192.614</v>
      </c>
      <c r="BH237" s="12">
        <v>785.995</v>
      </c>
      <c r="BI237" s="12">
        <v>391.60300000000001</v>
      </c>
      <c r="BJ237" s="12">
        <v>130.84700000000001</v>
      </c>
      <c r="BK237" s="12">
        <v>10423.056</v>
      </c>
    </row>
    <row r="238" spans="1:63" s="25" customFormat="1" x14ac:dyDescent="0.2">
      <c r="A238" s="94" t="s">
        <v>680</v>
      </c>
      <c r="B238" s="11"/>
      <c r="C238" s="11">
        <v>380</v>
      </c>
      <c r="D238" s="10" t="s">
        <v>587</v>
      </c>
      <c r="E238" s="11">
        <v>925</v>
      </c>
      <c r="F238" s="11">
        <v>2020</v>
      </c>
      <c r="G238" s="12">
        <v>878.66300000000001</v>
      </c>
      <c r="H238" s="12">
        <v>2324.694</v>
      </c>
      <c r="I238" s="12">
        <v>7852.3519999999999</v>
      </c>
      <c r="J238" s="12">
        <v>9575.9380000000001</v>
      </c>
      <c r="K238" s="12">
        <v>10728.442999999999</v>
      </c>
      <c r="L238" s="12">
        <v>13670.949000000001</v>
      </c>
      <c r="M238" s="12">
        <v>979.90099999999995</v>
      </c>
      <c r="N238" s="12">
        <v>1491.2460000000001</v>
      </c>
      <c r="O238" s="12">
        <v>2015.2090000000001</v>
      </c>
      <c r="P238" s="12">
        <v>1008.8339999999999</v>
      </c>
      <c r="Q238" s="12">
        <v>1532.797</v>
      </c>
      <c r="R238" s="12">
        <v>5527.6580000000004</v>
      </c>
      <c r="S238" s="12">
        <v>3232.415</v>
      </c>
      <c r="T238" s="12">
        <v>3801.8110000000001</v>
      </c>
      <c r="U238" s="12">
        <v>2158.9560000000001</v>
      </c>
      <c r="V238" s="12">
        <v>2721.07</v>
      </c>
      <c r="W238" s="12">
        <v>3290.4659999999999</v>
      </c>
      <c r="X238" s="12">
        <v>3864.7289999999998</v>
      </c>
      <c r="Y238" s="12">
        <v>2197.107</v>
      </c>
      <c r="Z238" s="12">
        <v>3340.7660000000001</v>
      </c>
      <c r="AA238" s="12">
        <v>3444.7069999999999</v>
      </c>
      <c r="AB238" s="12">
        <v>4018.8290000000002</v>
      </c>
      <c r="AC238" s="12">
        <v>4594.01</v>
      </c>
      <c r="AD238" s="12">
        <v>1725.847</v>
      </c>
      <c r="AE238" s="12">
        <v>2875.3110000000001</v>
      </c>
      <c r="AF238" s="12">
        <v>3449.433</v>
      </c>
      <c r="AG238" s="12">
        <v>4024.614</v>
      </c>
      <c r="AH238" s="12">
        <v>2875.17</v>
      </c>
      <c r="AI238" s="12">
        <v>3450.3510000000001</v>
      </c>
      <c r="AJ238" s="12">
        <v>4027.6750000000002</v>
      </c>
      <c r="AK238" s="12">
        <v>1723.586</v>
      </c>
      <c r="AL238" s="12">
        <v>3491.944</v>
      </c>
      <c r="AM238" s="12">
        <v>5818.5969999999998</v>
      </c>
      <c r="AN238" s="12">
        <v>24999.965</v>
      </c>
      <c r="AO238" s="12">
        <v>34567.156999999999</v>
      </c>
      <c r="AP238" s="12">
        <v>38520.724000000002</v>
      </c>
      <c r="AQ238" s="12">
        <v>35644.633000000002</v>
      </c>
      <c r="AR238" s="12">
        <v>39175.928</v>
      </c>
      <c r="AS238" s="12">
        <v>19181.367999999999</v>
      </c>
      <c r="AT238" s="12">
        <v>32702.127</v>
      </c>
      <c r="AU238" s="12">
        <v>36233.421999999999</v>
      </c>
      <c r="AV238" s="12">
        <v>52609.476000000002</v>
      </c>
      <c r="AW238" s="12">
        <v>52034.35</v>
      </c>
      <c r="AX238" s="12">
        <v>51460.012000000002</v>
      </c>
      <c r="AY238" s="12">
        <v>50885.89</v>
      </c>
      <c r="AZ238" s="12">
        <v>49733.385000000002</v>
      </c>
      <c r="BA238" s="12">
        <v>49153.991000000002</v>
      </c>
      <c r="BB238" s="12">
        <v>46790.879000000001</v>
      </c>
      <c r="BC238" s="12">
        <v>27609.510999999999</v>
      </c>
      <c r="BD238" s="12">
        <v>18042.319</v>
      </c>
      <c r="BE238" s="12">
        <v>14088.752</v>
      </c>
      <c r="BF238" s="12">
        <v>10557.457</v>
      </c>
      <c r="BG238" s="12">
        <v>7165.6589999999997</v>
      </c>
      <c r="BH238" s="12">
        <v>4528.549</v>
      </c>
      <c r="BI238" s="12">
        <v>2226.1559999999999</v>
      </c>
      <c r="BJ238" s="12">
        <v>828.89499999999998</v>
      </c>
      <c r="BK238" s="12">
        <v>60461.828000000001</v>
      </c>
    </row>
    <row r="239" spans="1:63" s="25" customFormat="1" x14ac:dyDescent="0.2">
      <c r="A239" s="94" t="s">
        <v>681</v>
      </c>
      <c r="B239" s="11"/>
      <c r="C239" s="11">
        <v>470</v>
      </c>
      <c r="D239" s="10" t="s">
        <v>587</v>
      </c>
      <c r="E239" s="11">
        <v>925</v>
      </c>
      <c r="F239" s="11">
        <v>2020</v>
      </c>
      <c r="G239" s="12">
        <v>8.56</v>
      </c>
      <c r="H239" s="12">
        <v>21.673999999999999</v>
      </c>
      <c r="I239" s="12">
        <v>63.466999999999999</v>
      </c>
      <c r="J239" s="12">
        <v>75.477000000000004</v>
      </c>
      <c r="K239" s="12">
        <v>84.028999999999996</v>
      </c>
      <c r="L239" s="12">
        <v>109.07899999999999</v>
      </c>
      <c r="M239" s="12">
        <v>8.7560000000000002</v>
      </c>
      <c r="N239" s="12">
        <v>13.117000000000001</v>
      </c>
      <c r="O239" s="12">
        <v>17.449000000000002</v>
      </c>
      <c r="P239" s="12">
        <v>8.7390000000000008</v>
      </c>
      <c r="Q239" s="12">
        <v>13.071</v>
      </c>
      <c r="R239" s="12">
        <v>41.792999999999999</v>
      </c>
      <c r="S239" s="12">
        <v>25.577999999999999</v>
      </c>
      <c r="T239" s="12">
        <v>29.686</v>
      </c>
      <c r="U239" s="12">
        <v>17.067</v>
      </c>
      <c r="V239" s="12">
        <v>21.216999999999999</v>
      </c>
      <c r="W239" s="12">
        <v>25.324999999999999</v>
      </c>
      <c r="X239" s="12">
        <v>29.393999999999998</v>
      </c>
      <c r="Y239" s="12">
        <v>16.885000000000002</v>
      </c>
      <c r="Z239" s="12">
        <v>25.062000000000001</v>
      </c>
      <c r="AA239" s="12">
        <v>24.19</v>
      </c>
      <c r="AB239" s="12">
        <v>28.225000000000001</v>
      </c>
      <c r="AC239" s="12">
        <v>32.401000000000003</v>
      </c>
      <c r="AD239" s="12">
        <v>12.106999999999999</v>
      </c>
      <c r="AE239" s="12">
        <v>20.082000000000001</v>
      </c>
      <c r="AF239" s="12">
        <v>24.117000000000001</v>
      </c>
      <c r="AG239" s="12">
        <v>28.292999999999999</v>
      </c>
      <c r="AH239" s="12">
        <v>20.047999999999998</v>
      </c>
      <c r="AI239" s="12">
        <v>24.224</v>
      </c>
      <c r="AJ239" s="12">
        <v>28.6</v>
      </c>
      <c r="AK239" s="12">
        <v>12.01</v>
      </c>
      <c r="AL239" s="12">
        <v>28.158999999999999</v>
      </c>
      <c r="AM239" s="12">
        <v>45.612000000000002</v>
      </c>
      <c r="AN239" s="12">
        <v>200.57300000000001</v>
      </c>
      <c r="AO239" s="12">
        <v>253.785</v>
      </c>
      <c r="AP239" s="12">
        <v>283.916</v>
      </c>
      <c r="AQ239" s="12">
        <v>263.35399999999998</v>
      </c>
      <c r="AR239" s="12">
        <v>290.90300000000002</v>
      </c>
      <c r="AS239" s="12">
        <v>154.96100000000001</v>
      </c>
      <c r="AT239" s="12">
        <v>238.304</v>
      </c>
      <c r="AU239" s="12">
        <v>265.85300000000001</v>
      </c>
      <c r="AV239" s="12">
        <v>378.072</v>
      </c>
      <c r="AW239" s="12">
        <v>374.08</v>
      </c>
      <c r="AX239" s="12">
        <v>370.09699999999998</v>
      </c>
      <c r="AY239" s="12">
        <v>366.06200000000001</v>
      </c>
      <c r="AZ239" s="12">
        <v>357.51</v>
      </c>
      <c r="BA239" s="12">
        <v>352.93099999999998</v>
      </c>
      <c r="BB239" s="12">
        <v>332.46</v>
      </c>
      <c r="BC239" s="12">
        <v>177.499</v>
      </c>
      <c r="BD239" s="12">
        <v>124.28700000000001</v>
      </c>
      <c r="BE239" s="12">
        <v>94.156000000000006</v>
      </c>
      <c r="BF239" s="12">
        <v>66.606999999999999</v>
      </c>
      <c r="BG239" s="12">
        <v>38.637</v>
      </c>
      <c r="BH239" s="12">
        <v>21.440999999999999</v>
      </c>
      <c r="BI239" s="12">
        <v>9.7989999999999995</v>
      </c>
      <c r="BJ239" s="12">
        <v>3.28</v>
      </c>
      <c r="BK239" s="12">
        <v>441.53899999999999</v>
      </c>
    </row>
    <row r="240" spans="1:63" s="25" customFormat="1" x14ac:dyDescent="0.2">
      <c r="A240" s="94" t="s">
        <v>215</v>
      </c>
      <c r="B240" s="11"/>
      <c r="C240" s="11">
        <v>499</v>
      </c>
      <c r="D240" s="10" t="s">
        <v>587</v>
      </c>
      <c r="E240" s="11">
        <v>925</v>
      </c>
      <c r="F240" s="11">
        <v>2020</v>
      </c>
      <c r="G240" s="12">
        <v>15.089</v>
      </c>
      <c r="H240" s="12">
        <v>36.905999999999999</v>
      </c>
      <c r="I240" s="12">
        <v>113.33199999999999</v>
      </c>
      <c r="J240" s="12">
        <v>136.697</v>
      </c>
      <c r="K240" s="12">
        <v>152.47999999999999</v>
      </c>
      <c r="L240" s="12">
        <v>193.74799999999999</v>
      </c>
      <c r="M240" s="12">
        <v>14.492000000000001</v>
      </c>
      <c r="N240" s="12">
        <v>21.748999999999999</v>
      </c>
      <c r="O240" s="12">
        <v>29.059000000000001</v>
      </c>
      <c r="P240" s="12">
        <v>14.493</v>
      </c>
      <c r="Q240" s="12">
        <v>21.803000000000001</v>
      </c>
      <c r="R240" s="12">
        <v>76.426000000000002</v>
      </c>
      <c r="S240" s="12">
        <v>44.756</v>
      </c>
      <c r="T240" s="12">
        <v>52.625999999999998</v>
      </c>
      <c r="U240" s="12">
        <v>29.78</v>
      </c>
      <c r="V240" s="12">
        <v>37.499000000000002</v>
      </c>
      <c r="W240" s="12">
        <v>45.369</v>
      </c>
      <c r="X240" s="12">
        <v>53.33</v>
      </c>
      <c r="Y240" s="12">
        <v>30.189</v>
      </c>
      <c r="Z240" s="12">
        <v>46.02</v>
      </c>
      <c r="AA240" s="12">
        <v>47.274000000000001</v>
      </c>
      <c r="AB240" s="12">
        <v>55.034999999999997</v>
      </c>
      <c r="AC240" s="12">
        <v>62.866</v>
      </c>
      <c r="AD240" s="12">
        <v>23.8</v>
      </c>
      <c r="AE240" s="12">
        <v>39.404000000000003</v>
      </c>
      <c r="AF240" s="12">
        <v>47.164999999999999</v>
      </c>
      <c r="AG240" s="12">
        <v>54.996000000000002</v>
      </c>
      <c r="AH240" s="12">
        <v>39.204000000000001</v>
      </c>
      <c r="AI240" s="12">
        <v>47.034999999999997</v>
      </c>
      <c r="AJ240" s="12">
        <v>54.987000000000002</v>
      </c>
      <c r="AK240" s="12">
        <v>23.364999999999998</v>
      </c>
      <c r="AL240" s="12">
        <v>48.625999999999998</v>
      </c>
      <c r="AM240" s="12">
        <v>80.415999999999997</v>
      </c>
      <c r="AN240" s="12">
        <v>295.61399999999998</v>
      </c>
      <c r="AO240" s="12">
        <v>375.93400000000003</v>
      </c>
      <c r="AP240" s="12">
        <v>415.68799999999999</v>
      </c>
      <c r="AQ240" s="12">
        <v>376.54</v>
      </c>
      <c r="AR240" s="12">
        <v>413.73099999999999</v>
      </c>
      <c r="AS240" s="12">
        <v>215.19800000000001</v>
      </c>
      <c r="AT240" s="12">
        <v>335.27199999999999</v>
      </c>
      <c r="AU240" s="12">
        <v>372.46300000000002</v>
      </c>
      <c r="AV240" s="12">
        <v>514.73</v>
      </c>
      <c r="AW240" s="12">
        <v>506.89800000000002</v>
      </c>
      <c r="AX240" s="12">
        <v>499.12599999999998</v>
      </c>
      <c r="AY240" s="12">
        <v>491.36500000000001</v>
      </c>
      <c r="AZ240" s="12">
        <v>475.58199999999999</v>
      </c>
      <c r="BA240" s="12">
        <v>467.52199999999999</v>
      </c>
      <c r="BB240" s="12">
        <v>434.31400000000002</v>
      </c>
      <c r="BC240" s="12">
        <v>219.11600000000001</v>
      </c>
      <c r="BD240" s="12">
        <v>138.79599999999999</v>
      </c>
      <c r="BE240" s="12">
        <v>99.042000000000002</v>
      </c>
      <c r="BF240" s="12">
        <v>61.850999999999999</v>
      </c>
      <c r="BG240" s="12">
        <v>37.317</v>
      </c>
      <c r="BH240" s="12">
        <v>21.413</v>
      </c>
      <c r="BI240" s="12">
        <v>8.2590000000000003</v>
      </c>
      <c r="BJ240" s="12">
        <v>1.9159999999999999</v>
      </c>
      <c r="BK240" s="12">
        <v>628.06200000000001</v>
      </c>
    </row>
    <row r="241" spans="1:63" s="25" customFormat="1" x14ac:dyDescent="0.2">
      <c r="A241" s="94" t="s">
        <v>682</v>
      </c>
      <c r="B241" s="11"/>
      <c r="C241" s="11">
        <v>807</v>
      </c>
      <c r="D241" s="10" t="s">
        <v>587</v>
      </c>
      <c r="E241" s="11">
        <v>925</v>
      </c>
      <c r="F241" s="11">
        <v>2020</v>
      </c>
      <c r="G241" s="12">
        <v>43.023000000000003</v>
      </c>
      <c r="H241" s="12">
        <v>111.883</v>
      </c>
      <c r="I241" s="12">
        <v>339.803</v>
      </c>
      <c r="J241" s="12">
        <v>411.53199999999998</v>
      </c>
      <c r="K241" s="12">
        <v>461.00299999999999</v>
      </c>
      <c r="L241" s="12">
        <v>591.29700000000003</v>
      </c>
      <c r="M241" s="12">
        <v>46.268999999999998</v>
      </c>
      <c r="N241" s="12">
        <v>69.611999999999995</v>
      </c>
      <c r="O241" s="12">
        <v>92.924000000000007</v>
      </c>
      <c r="P241" s="12">
        <v>46.597999999999999</v>
      </c>
      <c r="Q241" s="12">
        <v>69.91</v>
      </c>
      <c r="R241" s="12">
        <v>227.92</v>
      </c>
      <c r="S241" s="12">
        <v>138.22800000000001</v>
      </c>
      <c r="T241" s="12">
        <v>160.471</v>
      </c>
      <c r="U241" s="12">
        <v>92.325999999999993</v>
      </c>
      <c r="V241" s="12">
        <v>114.88500000000001</v>
      </c>
      <c r="W241" s="12">
        <v>137.12799999999999</v>
      </c>
      <c r="X241" s="12">
        <v>159.27600000000001</v>
      </c>
      <c r="Y241" s="12">
        <v>91.572999999999993</v>
      </c>
      <c r="Z241" s="12">
        <v>135.964</v>
      </c>
      <c r="AA241" s="12">
        <v>137.02000000000001</v>
      </c>
      <c r="AB241" s="12">
        <v>161.42099999999999</v>
      </c>
      <c r="AC241" s="12">
        <v>186.078</v>
      </c>
      <c r="AD241" s="12">
        <v>67.448999999999998</v>
      </c>
      <c r="AE241" s="12">
        <v>114.777</v>
      </c>
      <c r="AF241" s="12">
        <v>139.178</v>
      </c>
      <c r="AG241" s="12">
        <v>163.83500000000001</v>
      </c>
      <c r="AH241" s="12">
        <v>117.03</v>
      </c>
      <c r="AI241" s="12">
        <v>141.68700000000001</v>
      </c>
      <c r="AJ241" s="12">
        <v>166.501</v>
      </c>
      <c r="AK241" s="12">
        <v>71.728999999999999</v>
      </c>
      <c r="AL241" s="12">
        <v>152.024</v>
      </c>
      <c r="AM241" s="12">
        <v>251.494</v>
      </c>
      <c r="AN241" s="12">
        <v>1030.0609999999999</v>
      </c>
      <c r="AO241" s="12">
        <v>1312.893</v>
      </c>
      <c r="AP241" s="12">
        <v>1441.9580000000001</v>
      </c>
      <c r="AQ241" s="12">
        <v>1320.758</v>
      </c>
      <c r="AR241" s="12">
        <v>1436.3389999999999</v>
      </c>
      <c r="AS241" s="12">
        <v>778.56700000000001</v>
      </c>
      <c r="AT241" s="12">
        <v>1190.4639999999999</v>
      </c>
      <c r="AU241" s="12">
        <v>1306.0450000000001</v>
      </c>
      <c r="AV241" s="12">
        <v>1743.577</v>
      </c>
      <c r="AW241" s="12">
        <v>1720.193</v>
      </c>
      <c r="AX241" s="12">
        <v>1696.249</v>
      </c>
      <c r="AY241" s="12">
        <v>1671.848</v>
      </c>
      <c r="AZ241" s="12">
        <v>1622.377</v>
      </c>
      <c r="BA241" s="12">
        <v>1597.345</v>
      </c>
      <c r="BB241" s="12">
        <v>1492.0830000000001</v>
      </c>
      <c r="BC241" s="12">
        <v>713.51599999999996</v>
      </c>
      <c r="BD241" s="12">
        <v>430.68400000000003</v>
      </c>
      <c r="BE241" s="12">
        <v>301.61900000000003</v>
      </c>
      <c r="BF241" s="12">
        <v>186.03800000000001</v>
      </c>
      <c r="BG241" s="12">
        <v>106.863</v>
      </c>
      <c r="BH241" s="12">
        <v>52.155000000000001</v>
      </c>
      <c r="BI241" s="12">
        <v>17.838999999999999</v>
      </c>
      <c r="BJ241" s="12">
        <v>3.6019999999999999</v>
      </c>
      <c r="BK241" s="12">
        <v>2083.38</v>
      </c>
    </row>
    <row r="242" spans="1:63" s="25" customFormat="1" x14ac:dyDescent="0.2">
      <c r="A242" s="94" t="s">
        <v>683</v>
      </c>
      <c r="B242" s="11"/>
      <c r="C242" s="11">
        <v>620</v>
      </c>
      <c r="D242" s="10" t="s">
        <v>587</v>
      </c>
      <c r="E242" s="11">
        <v>925</v>
      </c>
      <c r="F242" s="11">
        <v>2020</v>
      </c>
      <c r="G242" s="12">
        <v>157.12200000000001</v>
      </c>
      <c r="H242" s="12">
        <v>400.65199999999999</v>
      </c>
      <c r="I242" s="12">
        <v>1331.075</v>
      </c>
      <c r="J242" s="12">
        <v>1643.2159999999999</v>
      </c>
      <c r="K242" s="12">
        <v>1856.242</v>
      </c>
      <c r="L242" s="12">
        <v>2396.076</v>
      </c>
      <c r="M242" s="12">
        <v>163.672</v>
      </c>
      <c r="N242" s="12">
        <v>247.91300000000001</v>
      </c>
      <c r="O242" s="12">
        <v>333.97800000000001</v>
      </c>
      <c r="P242" s="12">
        <v>166.81399999999999</v>
      </c>
      <c r="Q242" s="12">
        <v>252.87899999999999</v>
      </c>
      <c r="R242" s="12">
        <v>930.423</v>
      </c>
      <c r="S242" s="12">
        <v>534.59900000000005</v>
      </c>
      <c r="T242" s="12">
        <v>630.88400000000001</v>
      </c>
      <c r="U242" s="12">
        <v>356.18299999999999</v>
      </c>
      <c r="V242" s="12">
        <v>450.358</v>
      </c>
      <c r="W242" s="12">
        <v>546.64300000000003</v>
      </c>
      <c r="X242" s="12">
        <v>644.87400000000002</v>
      </c>
      <c r="Y242" s="12">
        <v>364.29300000000001</v>
      </c>
      <c r="Z242" s="12">
        <v>558.80899999999997</v>
      </c>
      <c r="AA242" s="12">
        <v>602.72900000000004</v>
      </c>
      <c r="AB242" s="12">
        <v>707.96500000000003</v>
      </c>
      <c r="AC242" s="12">
        <v>814.11599999999999</v>
      </c>
      <c r="AD242" s="12">
        <v>299.53899999999999</v>
      </c>
      <c r="AE242" s="12">
        <v>506.44400000000002</v>
      </c>
      <c r="AF242" s="12">
        <v>611.67999999999995</v>
      </c>
      <c r="AG242" s="12">
        <v>717.83100000000002</v>
      </c>
      <c r="AH242" s="12">
        <v>513.44899999999996</v>
      </c>
      <c r="AI242" s="12">
        <v>619.6</v>
      </c>
      <c r="AJ242" s="12">
        <v>726.47500000000002</v>
      </c>
      <c r="AK242" s="12">
        <v>312.14100000000002</v>
      </c>
      <c r="AL242" s="12">
        <v>645.39800000000002</v>
      </c>
      <c r="AM242" s="12">
        <v>1065.001</v>
      </c>
      <c r="AN242" s="12">
        <v>4390.085</v>
      </c>
      <c r="AO242" s="12">
        <v>5871.0919999999996</v>
      </c>
      <c r="AP242" s="12">
        <v>6543.6109999999999</v>
      </c>
      <c r="AQ242" s="12">
        <v>6018.4440000000004</v>
      </c>
      <c r="AR242" s="12">
        <v>6639.7489999999998</v>
      </c>
      <c r="AS242" s="12">
        <v>3325.0839999999998</v>
      </c>
      <c r="AT242" s="12">
        <v>5478.61</v>
      </c>
      <c r="AU242" s="12">
        <v>6099.915</v>
      </c>
      <c r="AV242" s="12">
        <v>8865.6319999999996</v>
      </c>
      <c r="AW242" s="12">
        <v>8762.8349999999991</v>
      </c>
      <c r="AX242" s="12">
        <v>8658.7270000000008</v>
      </c>
      <c r="AY242" s="12">
        <v>8553.491</v>
      </c>
      <c r="AZ242" s="12">
        <v>8340.4650000000001</v>
      </c>
      <c r="BA242" s="12">
        <v>8232.9269999999997</v>
      </c>
      <c r="BB242" s="12">
        <v>7800.6310000000003</v>
      </c>
      <c r="BC242" s="12">
        <v>4475.5469999999996</v>
      </c>
      <c r="BD242" s="12">
        <v>2994.54</v>
      </c>
      <c r="BE242" s="12">
        <v>2322.0210000000002</v>
      </c>
      <c r="BF242" s="12">
        <v>1700.7159999999999</v>
      </c>
      <c r="BG242" s="12">
        <v>1133.7729999999999</v>
      </c>
      <c r="BH242" s="12">
        <v>682.40200000000004</v>
      </c>
      <c r="BI242" s="12">
        <v>330.19</v>
      </c>
      <c r="BJ242" s="12">
        <v>106.06</v>
      </c>
      <c r="BK242" s="12">
        <v>10196.707</v>
      </c>
    </row>
    <row r="243" spans="1:63" s="25" customFormat="1" x14ac:dyDescent="0.2">
      <c r="A243" s="94" t="s">
        <v>256</v>
      </c>
      <c r="B243" s="11">
        <v>25</v>
      </c>
      <c r="C243" s="11">
        <v>688</v>
      </c>
      <c r="D243" s="10" t="s">
        <v>587</v>
      </c>
      <c r="E243" s="11">
        <v>925</v>
      </c>
      <c r="F243" s="11">
        <v>2020</v>
      </c>
      <c r="G243" s="12">
        <v>169.92099999999999</v>
      </c>
      <c r="H243" s="12">
        <v>419.05700000000002</v>
      </c>
      <c r="I243" s="12">
        <v>1342.683</v>
      </c>
      <c r="J243" s="12">
        <v>1648.559</v>
      </c>
      <c r="K243" s="12">
        <v>1855.5509999999999</v>
      </c>
      <c r="L243" s="12">
        <v>2384.7199999999998</v>
      </c>
      <c r="M243" s="12">
        <v>166.035</v>
      </c>
      <c r="N243" s="12">
        <v>250.12100000000001</v>
      </c>
      <c r="O243" s="12">
        <v>335.536</v>
      </c>
      <c r="P243" s="12">
        <v>167.28299999999999</v>
      </c>
      <c r="Q243" s="12">
        <v>252.69800000000001</v>
      </c>
      <c r="R243" s="12">
        <v>923.62599999999998</v>
      </c>
      <c r="S243" s="12">
        <v>530.19899999999996</v>
      </c>
      <c r="T243" s="12">
        <v>626.14800000000002</v>
      </c>
      <c r="U243" s="12">
        <v>352.67700000000002</v>
      </c>
      <c r="V243" s="12">
        <v>446.113</v>
      </c>
      <c r="W243" s="12">
        <v>542.06200000000001</v>
      </c>
      <c r="X243" s="12">
        <v>640.08100000000002</v>
      </c>
      <c r="Y243" s="12">
        <v>360.69799999999998</v>
      </c>
      <c r="Z243" s="12">
        <v>554.66600000000005</v>
      </c>
      <c r="AA243" s="12">
        <v>596.50400000000002</v>
      </c>
      <c r="AB243" s="12">
        <v>699.303</v>
      </c>
      <c r="AC243" s="12">
        <v>802.61</v>
      </c>
      <c r="AD243" s="12">
        <v>297.47800000000001</v>
      </c>
      <c r="AE243" s="12">
        <v>500.55500000000001</v>
      </c>
      <c r="AF243" s="12">
        <v>603.35400000000004</v>
      </c>
      <c r="AG243" s="12">
        <v>706.66099999999994</v>
      </c>
      <c r="AH243" s="12">
        <v>505.33499999999998</v>
      </c>
      <c r="AI243" s="12">
        <v>608.64200000000005</v>
      </c>
      <c r="AJ243" s="12">
        <v>712.327</v>
      </c>
      <c r="AK243" s="12">
        <v>305.87599999999998</v>
      </c>
      <c r="AL243" s="12">
        <v>627.39800000000002</v>
      </c>
      <c r="AM243" s="12">
        <v>1042.037</v>
      </c>
      <c r="AN243" s="12">
        <v>4060.1120000000001</v>
      </c>
      <c r="AO243" s="12">
        <v>5181.62</v>
      </c>
      <c r="AP243" s="12">
        <v>5729.4740000000002</v>
      </c>
      <c r="AQ243" s="12">
        <v>5216.6059999999998</v>
      </c>
      <c r="AR243" s="12">
        <v>5811.223</v>
      </c>
      <c r="AS243" s="12">
        <v>3018.0749999999998</v>
      </c>
      <c r="AT243" s="12">
        <v>4687.4369999999999</v>
      </c>
      <c r="AU243" s="12">
        <v>5282.0540000000001</v>
      </c>
      <c r="AV243" s="12">
        <v>7394.6869999999999</v>
      </c>
      <c r="AW243" s="12">
        <v>7293.6390000000001</v>
      </c>
      <c r="AX243" s="12">
        <v>7191.61</v>
      </c>
      <c r="AY243" s="12">
        <v>7088.8109999999997</v>
      </c>
      <c r="AZ243" s="12">
        <v>6881.8190000000004</v>
      </c>
      <c r="BA243" s="12">
        <v>6777.7430000000004</v>
      </c>
      <c r="BB243" s="12">
        <v>6352.65</v>
      </c>
      <c r="BC243" s="12">
        <v>3334.5749999999998</v>
      </c>
      <c r="BD243" s="12">
        <v>2213.067</v>
      </c>
      <c r="BE243" s="12">
        <v>1665.213</v>
      </c>
      <c r="BF243" s="12">
        <v>1070.596</v>
      </c>
      <c r="BG243" s="12">
        <v>606.45500000000004</v>
      </c>
      <c r="BH243" s="12">
        <v>340.91399999999999</v>
      </c>
      <c r="BI243" s="12">
        <v>136.453</v>
      </c>
      <c r="BJ243" s="12">
        <v>31.044</v>
      </c>
      <c r="BK243" s="12">
        <v>8737.3700000000008</v>
      </c>
    </row>
    <row r="244" spans="1:63" s="25" customFormat="1" x14ac:dyDescent="0.2">
      <c r="A244" s="94" t="s">
        <v>684</v>
      </c>
      <c r="B244" s="11"/>
      <c r="C244" s="11">
        <v>705</v>
      </c>
      <c r="D244" s="10" t="s">
        <v>587</v>
      </c>
      <c r="E244" s="11">
        <v>925</v>
      </c>
      <c r="F244" s="11">
        <v>2020</v>
      </c>
      <c r="G244" s="12">
        <v>38.667000000000002</v>
      </c>
      <c r="H244" s="12">
        <v>101.27200000000001</v>
      </c>
      <c r="I244" s="12">
        <v>314.67700000000002</v>
      </c>
      <c r="J244" s="12">
        <v>370.3</v>
      </c>
      <c r="K244" s="12">
        <v>406.54700000000003</v>
      </c>
      <c r="L244" s="12">
        <v>502.863</v>
      </c>
      <c r="M244" s="12">
        <v>42.223999999999997</v>
      </c>
      <c r="N244" s="12">
        <v>63.832000000000001</v>
      </c>
      <c r="O244" s="12">
        <v>85.626000000000005</v>
      </c>
      <c r="P244" s="12">
        <v>42.923999999999999</v>
      </c>
      <c r="Q244" s="12">
        <v>64.718000000000004</v>
      </c>
      <c r="R244" s="12">
        <v>213.405</v>
      </c>
      <c r="S244" s="12">
        <v>130.50399999999999</v>
      </c>
      <c r="T244" s="12">
        <v>151.947</v>
      </c>
      <c r="U244" s="12">
        <v>87.290999999999997</v>
      </c>
      <c r="V244" s="12">
        <v>108.896</v>
      </c>
      <c r="W244" s="12">
        <v>130.339</v>
      </c>
      <c r="X244" s="12">
        <v>151.44399999999999</v>
      </c>
      <c r="Y244" s="12">
        <v>87.102000000000004</v>
      </c>
      <c r="Z244" s="12">
        <v>129.65</v>
      </c>
      <c r="AA244" s="12">
        <v>120.504</v>
      </c>
      <c r="AB244" s="12">
        <v>138.524</v>
      </c>
      <c r="AC244" s="12">
        <v>156.518</v>
      </c>
      <c r="AD244" s="12">
        <v>61.457999999999998</v>
      </c>
      <c r="AE244" s="12">
        <v>99.061000000000007</v>
      </c>
      <c r="AF244" s="12">
        <v>117.081</v>
      </c>
      <c r="AG244" s="12">
        <v>135.07499999999999</v>
      </c>
      <c r="AH244" s="12">
        <v>95.975999999999999</v>
      </c>
      <c r="AI244" s="12">
        <v>113.97</v>
      </c>
      <c r="AJ244" s="12">
        <v>132.22300000000001</v>
      </c>
      <c r="AK244" s="12">
        <v>55.622999999999998</v>
      </c>
      <c r="AL244" s="12">
        <v>112.57</v>
      </c>
      <c r="AM244" s="12">
        <v>188.18600000000001</v>
      </c>
      <c r="AN244" s="12">
        <v>886.33900000000006</v>
      </c>
      <c r="AO244" s="12">
        <v>1187.5409999999999</v>
      </c>
      <c r="AP244" s="12">
        <v>1333.134</v>
      </c>
      <c r="AQ244" s="12">
        <v>1241.2639999999999</v>
      </c>
      <c r="AR244" s="12">
        <v>1380.6120000000001</v>
      </c>
      <c r="AS244" s="12">
        <v>698.15300000000002</v>
      </c>
      <c r="AT244" s="12">
        <v>1144.9480000000001</v>
      </c>
      <c r="AU244" s="12">
        <v>1284.296</v>
      </c>
      <c r="AV244" s="12">
        <v>1764.2550000000001</v>
      </c>
      <c r="AW244" s="12">
        <v>1745.106</v>
      </c>
      <c r="AX244" s="12">
        <v>1726.652</v>
      </c>
      <c r="AY244" s="12">
        <v>1708.6320000000001</v>
      </c>
      <c r="AZ244" s="12">
        <v>1672.385</v>
      </c>
      <c r="BA244" s="12">
        <v>1653.8520000000001</v>
      </c>
      <c r="BB244" s="12">
        <v>1576.069</v>
      </c>
      <c r="BC244" s="12">
        <v>877.91600000000005</v>
      </c>
      <c r="BD244" s="12">
        <v>576.71400000000006</v>
      </c>
      <c r="BE244" s="12">
        <v>431.12099999999998</v>
      </c>
      <c r="BF244" s="12">
        <v>291.77300000000002</v>
      </c>
      <c r="BG244" s="12">
        <v>194.26499999999999</v>
      </c>
      <c r="BH244" s="12">
        <v>114.27800000000001</v>
      </c>
      <c r="BI244" s="12">
        <v>54.91</v>
      </c>
      <c r="BJ244" s="12">
        <v>17.632000000000001</v>
      </c>
      <c r="BK244" s="12">
        <v>2078.9319999999998</v>
      </c>
    </row>
    <row r="245" spans="1:63" s="25" customFormat="1" x14ac:dyDescent="0.2">
      <c r="A245" s="94" t="s">
        <v>685</v>
      </c>
      <c r="B245" s="11">
        <v>26</v>
      </c>
      <c r="C245" s="11">
        <v>724</v>
      </c>
      <c r="D245" s="10" t="s">
        <v>587</v>
      </c>
      <c r="E245" s="11">
        <v>925</v>
      </c>
      <c r="F245" s="11">
        <v>2020</v>
      </c>
      <c r="G245" s="12">
        <v>786.803</v>
      </c>
      <c r="H245" s="12">
        <v>1990.096</v>
      </c>
      <c r="I245" s="12">
        <v>6732.4409999999998</v>
      </c>
      <c r="J245" s="12">
        <v>8092.3249999999998</v>
      </c>
      <c r="K245" s="12">
        <v>8970.5640000000003</v>
      </c>
      <c r="L245" s="12">
        <v>11226.473</v>
      </c>
      <c r="M245" s="12">
        <v>809.36900000000003</v>
      </c>
      <c r="N245" s="12">
        <v>1230.5450000000001</v>
      </c>
      <c r="O245" s="12">
        <v>1665.1679999999999</v>
      </c>
      <c r="P245" s="12">
        <v>830.53899999999999</v>
      </c>
      <c r="Q245" s="12">
        <v>1265.162</v>
      </c>
      <c r="R245" s="12">
        <v>4742.3450000000003</v>
      </c>
      <c r="S245" s="12">
        <v>2734.8290000000002</v>
      </c>
      <c r="T245" s="12">
        <v>3240.8409999999999</v>
      </c>
      <c r="U245" s="12">
        <v>1823.2149999999999</v>
      </c>
      <c r="V245" s="12">
        <v>2313.6529999999998</v>
      </c>
      <c r="W245" s="12">
        <v>2819.665</v>
      </c>
      <c r="X245" s="12">
        <v>3331.7069999999999</v>
      </c>
      <c r="Y245" s="12">
        <v>1879.03</v>
      </c>
      <c r="Z245" s="12">
        <v>2897.0839999999998</v>
      </c>
      <c r="AA245" s="12">
        <v>2928.2719999999999</v>
      </c>
      <c r="AB245" s="12">
        <v>3367.4</v>
      </c>
      <c r="AC245" s="12">
        <v>3804.3139999999999</v>
      </c>
      <c r="AD245" s="12">
        <v>1501.5039999999999</v>
      </c>
      <c r="AE245" s="12">
        <v>2422.2600000000002</v>
      </c>
      <c r="AF245" s="12">
        <v>2861.3879999999999</v>
      </c>
      <c r="AG245" s="12">
        <v>3298.3020000000001</v>
      </c>
      <c r="AH245" s="12">
        <v>2349.346</v>
      </c>
      <c r="AI245" s="12">
        <v>2786.26</v>
      </c>
      <c r="AJ245" s="12">
        <v>3227.585</v>
      </c>
      <c r="AK245" s="12">
        <v>1359.884</v>
      </c>
      <c r="AL245" s="12">
        <v>2677.8290000000002</v>
      </c>
      <c r="AM245" s="12">
        <v>4494.0320000000002</v>
      </c>
      <c r="AN245" s="12">
        <v>20696.214</v>
      </c>
      <c r="AO245" s="12">
        <v>27742.541000000001</v>
      </c>
      <c r="AP245" s="12">
        <v>30681.851999999999</v>
      </c>
      <c r="AQ245" s="12">
        <v>28443.728999999999</v>
      </c>
      <c r="AR245" s="12">
        <v>30845.072</v>
      </c>
      <c r="AS245" s="12">
        <v>16202.182000000001</v>
      </c>
      <c r="AT245" s="12">
        <v>26187.82</v>
      </c>
      <c r="AU245" s="12">
        <v>28589.163</v>
      </c>
      <c r="AV245" s="12">
        <v>40022.341999999997</v>
      </c>
      <c r="AW245" s="12">
        <v>39552.993000000002</v>
      </c>
      <c r="AX245" s="12">
        <v>39101.586000000003</v>
      </c>
      <c r="AY245" s="12">
        <v>38662.457999999999</v>
      </c>
      <c r="AZ245" s="12">
        <v>37784.218999999997</v>
      </c>
      <c r="BA245" s="12">
        <v>37339.601000000002</v>
      </c>
      <c r="BB245" s="12">
        <v>35528.31</v>
      </c>
      <c r="BC245" s="12">
        <v>19326.128000000001</v>
      </c>
      <c r="BD245" s="12">
        <v>12279.800999999999</v>
      </c>
      <c r="BE245" s="12">
        <v>9340.49</v>
      </c>
      <c r="BF245" s="12">
        <v>6939.1469999999999</v>
      </c>
      <c r="BG245" s="12">
        <v>4734.9970000000003</v>
      </c>
      <c r="BH245" s="12">
        <v>2923.8409999999999</v>
      </c>
      <c r="BI245" s="12">
        <v>1635.5050000000001</v>
      </c>
      <c r="BJ245" s="12">
        <v>596.38800000000003</v>
      </c>
      <c r="BK245" s="12">
        <v>46754.783000000003</v>
      </c>
    </row>
    <row r="246" spans="1:63" s="25" customFormat="1" x14ac:dyDescent="0.2">
      <c r="A246" s="96" t="s">
        <v>686</v>
      </c>
      <c r="B246" s="20"/>
      <c r="C246" s="20">
        <v>926</v>
      </c>
      <c r="D246" s="19" t="s">
        <v>586</v>
      </c>
      <c r="E246" s="20">
        <v>917</v>
      </c>
      <c r="F246" s="20">
        <v>2020</v>
      </c>
      <c r="G246" s="21">
        <v>4027.759</v>
      </c>
      <c r="H246" s="21">
        <v>10108.773999999999</v>
      </c>
      <c r="I246" s="21">
        <v>30581.606</v>
      </c>
      <c r="J246" s="21">
        <v>36888.118999999999</v>
      </c>
      <c r="K246" s="21">
        <v>41160.877999999997</v>
      </c>
      <c r="L246" s="21">
        <v>52126.826999999997</v>
      </c>
      <c r="M246" s="21">
        <v>4057.9760000000001</v>
      </c>
      <c r="N246" s="21">
        <v>6091.2020000000002</v>
      </c>
      <c r="O246" s="21">
        <v>8126.5919999999996</v>
      </c>
      <c r="P246" s="21">
        <v>4063.8629999999998</v>
      </c>
      <c r="Q246" s="21">
        <v>6099.2529999999997</v>
      </c>
      <c r="R246" s="21">
        <v>20472.831999999999</v>
      </c>
      <c r="S246" s="21">
        <v>12232.834000000001</v>
      </c>
      <c r="T246" s="21">
        <v>14280.842000000001</v>
      </c>
      <c r="U246" s="21">
        <v>8154.5630000000001</v>
      </c>
      <c r="V246" s="21">
        <v>10199.608</v>
      </c>
      <c r="W246" s="21">
        <v>12247.616</v>
      </c>
      <c r="X246" s="21">
        <v>14301.236999999999</v>
      </c>
      <c r="Y246" s="21">
        <v>8164.2179999999998</v>
      </c>
      <c r="Z246" s="21">
        <v>12265.847</v>
      </c>
      <c r="AA246" s="21">
        <v>12430.278</v>
      </c>
      <c r="AB246" s="21">
        <v>14546.511</v>
      </c>
      <c r="AC246" s="21">
        <v>16676.170999999998</v>
      </c>
      <c r="AD246" s="21">
        <v>6191.99</v>
      </c>
      <c r="AE246" s="21">
        <v>10382.27</v>
      </c>
      <c r="AF246" s="21">
        <v>12498.503000000001</v>
      </c>
      <c r="AG246" s="21">
        <v>14628.163</v>
      </c>
      <c r="AH246" s="21">
        <v>10444.882</v>
      </c>
      <c r="AI246" s="21">
        <v>12574.541999999999</v>
      </c>
      <c r="AJ246" s="21">
        <v>14717.641</v>
      </c>
      <c r="AK246" s="21">
        <v>6306.5129999999999</v>
      </c>
      <c r="AL246" s="21">
        <v>13010.109</v>
      </c>
      <c r="AM246" s="21">
        <v>21545.221000000001</v>
      </c>
      <c r="AN246" s="21">
        <v>82803.008000000002</v>
      </c>
      <c r="AO246" s="21">
        <v>111879.931</v>
      </c>
      <c r="AP246" s="21">
        <v>124693.039</v>
      </c>
      <c r="AQ246" s="21">
        <v>114113.76700000001</v>
      </c>
      <c r="AR246" s="21">
        <v>125291.90700000001</v>
      </c>
      <c r="AS246" s="21">
        <v>61257.786999999997</v>
      </c>
      <c r="AT246" s="21">
        <v>103147.818</v>
      </c>
      <c r="AU246" s="21">
        <v>114325.958</v>
      </c>
      <c r="AV246" s="21">
        <v>165564.715</v>
      </c>
      <c r="AW246" s="21">
        <v>163476.58199999999</v>
      </c>
      <c r="AX246" s="21">
        <v>161374.435</v>
      </c>
      <c r="AY246" s="21">
        <v>159258.20199999999</v>
      </c>
      <c r="AZ246" s="21">
        <v>154985.443</v>
      </c>
      <c r="BA246" s="21">
        <v>152827.08900000001</v>
      </c>
      <c r="BB246" s="21">
        <v>144019.49400000001</v>
      </c>
      <c r="BC246" s="21">
        <v>82761.706999999995</v>
      </c>
      <c r="BD246" s="21">
        <v>53684.784</v>
      </c>
      <c r="BE246" s="21">
        <v>40871.675999999999</v>
      </c>
      <c r="BF246" s="21">
        <v>29693.536</v>
      </c>
      <c r="BG246" s="21">
        <v>19972.623</v>
      </c>
      <c r="BH246" s="21">
        <v>12375.299000000001</v>
      </c>
      <c r="BI246" s="21">
        <v>6041.12</v>
      </c>
      <c r="BJ246" s="21">
        <v>2300.7379999999998</v>
      </c>
      <c r="BK246" s="21">
        <v>196146.321</v>
      </c>
    </row>
    <row r="247" spans="1:63" s="25" customFormat="1" x14ac:dyDescent="0.2">
      <c r="A247" s="94" t="s">
        <v>687</v>
      </c>
      <c r="B247" s="11"/>
      <c r="C247" s="11">
        <v>40</v>
      </c>
      <c r="D247" s="10" t="s">
        <v>587</v>
      </c>
      <c r="E247" s="11">
        <v>926</v>
      </c>
      <c r="F247" s="11">
        <v>2020</v>
      </c>
      <c r="G247" s="12">
        <v>182.756</v>
      </c>
      <c r="H247" s="12">
        <v>448.166</v>
      </c>
      <c r="I247" s="12">
        <v>1298.02</v>
      </c>
      <c r="J247" s="12">
        <v>1564.4079999999999</v>
      </c>
      <c r="K247" s="12">
        <v>1750.39</v>
      </c>
      <c r="L247" s="12">
        <v>2259.1509999999998</v>
      </c>
      <c r="M247" s="12">
        <v>175.851</v>
      </c>
      <c r="N247" s="12">
        <v>262.34100000000001</v>
      </c>
      <c r="O247" s="12">
        <v>348.03699999999998</v>
      </c>
      <c r="P247" s="12">
        <v>173.90100000000001</v>
      </c>
      <c r="Q247" s="12">
        <v>259.59699999999998</v>
      </c>
      <c r="R247" s="12">
        <v>849.85400000000004</v>
      </c>
      <c r="S247" s="12">
        <v>510.108</v>
      </c>
      <c r="T247" s="12">
        <v>594.22400000000005</v>
      </c>
      <c r="U247" s="12">
        <v>339.52600000000001</v>
      </c>
      <c r="V247" s="12">
        <v>423.61799999999999</v>
      </c>
      <c r="W247" s="12">
        <v>507.73399999999998</v>
      </c>
      <c r="X247" s="12">
        <v>592.16899999999998</v>
      </c>
      <c r="Y247" s="12">
        <v>337.92200000000003</v>
      </c>
      <c r="Z247" s="12">
        <v>506.47300000000001</v>
      </c>
      <c r="AA247" s="12">
        <v>515.77700000000004</v>
      </c>
      <c r="AB247" s="12">
        <v>606.13400000000001</v>
      </c>
      <c r="AC247" s="12">
        <v>698.19200000000001</v>
      </c>
      <c r="AD247" s="12">
        <v>255.63</v>
      </c>
      <c r="AE247" s="12">
        <v>431.661</v>
      </c>
      <c r="AF247" s="12">
        <v>522.01800000000003</v>
      </c>
      <c r="AG247" s="12">
        <v>614.07600000000002</v>
      </c>
      <c r="AH247" s="12">
        <v>437.58300000000003</v>
      </c>
      <c r="AI247" s="12">
        <v>529.64099999999996</v>
      </c>
      <c r="AJ247" s="12">
        <v>623.56500000000005</v>
      </c>
      <c r="AK247" s="12">
        <v>266.38799999999998</v>
      </c>
      <c r="AL247" s="12">
        <v>584.904</v>
      </c>
      <c r="AM247" s="12">
        <v>961.13099999999997</v>
      </c>
      <c r="AN247" s="12">
        <v>3989.4279999999999</v>
      </c>
      <c r="AO247" s="12">
        <v>5396.4279999999999</v>
      </c>
      <c r="AP247" s="12">
        <v>5978.7910000000002</v>
      </c>
      <c r="AQ247" s="12">
        <v>5526.4210000000003</v>
      </c>
      <c r="AR247" s="12">
        <v>5977.3779999999997</v>
      </c>
      <c r="AS247" s="12">
        <v>3028.297</v>
      </c>
      <c r="AT247" s="12">
        <v>5017.66</v>
      </c>
      <c r="AU247" s="12">
        <v>5468.6170000000002</v>
      </c>
      <c r="AV247" s="12">
        <v>7708.38</v>
      </c>
      <c r="AW247" s="12">
        <v>7621.0950000000003</v>
      </c>
      <c r="AX247" s="12">
        <v>7532.3490000000002</v>
      </c>
      <c r="AY247" s="12">
        <v>7441.9920000000002</v>
      </c>
      <c r="AZ247" s="12">
        <v>7256.01</v>
      </c>
      <c r="BA247" s="12">
        <v>7160.1220000000003</v>
      </c>
      <c r="BB247" s="12">
        <v>6747.2489999999998</v>
      </c>
      <c r="BC247" s="12">
        <v>3718.9520000000002</v>
      </c>
      <c r="BD247" s="12">
        <v>2311.9520000000002</v>
      </c>
      <c r="BE247" s="12">
        <v>1729.5889999999999</v>
      </c>
      <c r="BF247" s="12">
        <v>1278.6320000000001</v>
      </c>
      <c r="BG247" s="12">
        <v>871.34400000000005</v>
      </c>
      <c r="BH247" s="12">
        <v>488.19499999999999</v>
      </c>
      <c r="BI247" s="12">
        <v>227.96700000000001</v>
      </c>
      <c r="BJ247" s="12">
        <v>85.494</v>
      </c>
      <c r="BK247" s="12">
        <v>9006.4</v>
      </c>
    </row>
    <row r="248" spans="1:63" s="25" customFormat="1" x14ac:dyDescent="0.2">
      <c r="A248" s="94" t="s">
        <v>688</v>
      </c>
      <c r="B248" s="11"/>
      <c r="C248" s="11">
        <v>56</v>
      </c>
      <c r="D248" s="10" t="s">
        <v>587</v>
      </c>
      <c r="E248" s="11">
        <v>926</v>
      </c>
      <c r="F248" s="11">
        <v>2020</v>
      </c>
      <c r="G248" s="12">
        <v>247.108</v>
      </c>
      <c r="H248" s="12">
        <v>633.65300000000002</v>
      </c>
      <c r="I248" s="12">
        <v>1974.172</v>
      </c>
      <c r="J248" s="12">
        <v>2360.011</v>
      </c>
      <c r="K248" s="12">
        <v>2614.9540000000002</v>
      </c>
      <c r="L248" s="12">
        <v>3272.6559999999999</v>
      </c>
      <c r="M248" s="12">
        <v>259.55200000000002</v>
      </c>
      <c r="N248" s="12">
        <v>391.58300000000003</v>
      </c>
      <c r="O248" s="12">
        <v>524.76800000000003</v>
      </c>
      <c r="P248" s="12">
        <v>262.64699999999999</v>
      </c>
      <c r="Q248" s="12">
        <v>395.83199999999999</v>
      </c>
      <c r="R248" s="12">
        <v>1340.519</v>
      </c>
      <c r="S248" s="12">
        <v>804.33699999999999</v>
      </c>
      <c r="T248" s="12">
        <v>939.84500000000003</v>
      </c>
      <c r="U248" s="12">
        <v>537.01900000000001</v>
      </c>
      <c r="V248" s="12">
        <v>672.30600000000004</v>
      </c>
      <c r="W248" s="12">
        <v>807.81399999999996</v>
      </c>
      <c r="X248" s="12">
        <v>942.89099999999996</v>
      </c>
      <c r="Y248" s="12">
        <v>539.12099999999998</v>
      </c>
      <c r="Z248" s="12">
        <v>809.70600000000002</v>
      </c>
      <c r="AA248" s="12">
        <v>794.72299999999996</v>
      </c>
      <c r="AB248" s="12">
        <v>922.02099999999996</v>
      </c>
      <c r="AC248" s="12">
        <v>1049.1849999999999</v>
      </c>
      <c r="AD248" s="12">
        <v>400.67399999999998</v>
      </c>
      <c r="AE248" s="12">
        <v>659.21500000000003</v>
      </c>
      <c r="AF248" s="12">
        <v>786.51300000000003</v>
      </c>
      <c r="AG248" s="12">
        <v>913.67700000000002</v>
      </c>
      <c r="AH248" s="12">
        <v>651.43600000000004</v>
      </c>
      <c r="AI248" s="12">
        <v>778.6</v>
      </c>
      <c r="AJ248" s="12">
        <v>906.37900000000002</v>
      </c>
      <c r="AK248" s="12">
        <v>385.839</v>
      </c>
      <c r="AL248" s="12">
        <v>775.81600000000003</v>
      </c>
      <c r="AM248" s="12">
        <v>1298.4839999999999</v>
      </c>
      <c r="AN248" s="12">
        <v>5049.3029999999999</v>
      </c>
      <c r="AO248" s="12">
        <v>6648.0439999999999</v>
      </c>
      <c r="AP248" s="12">
        <v>7383.951</v>
      </c>
      <c r="AQ248" s="12">
        <v>6743.1689999999999</v>
      </c>
      <c r="AR248" s="12">
        <v>7377.1379999999999</v>
      </c>
      <c r="AS248" s="12">
        <v>3750.819</v>
      </c>
      <c r="AT248" s="12">
        <v>6085.4669999999996</v>
      </c>
      <c r="AU248" s="12">
        <v>6719.4359999999997</v>
      </c>
      <c r="AV248" s="12">
        <v>9615.4439999999995</v>
      </c>
      <c r="AW248" s="12">
        <v>9485.3130000000001</v>
      </c>
      <c r="AX248" s="12">
        <v>9356.9030000000002</v>
      </c>
      <c r="AY248" s="12">
        <v>9229.6049999999996</v>
      </c>
      <c r="AZ248" s="12">
        <v>8974.6620000000003</v>
      </c>
      <c r="BA248" s="12">
        <v>8846.2870000000003</v>
      </c>
      <c r="BB248" s="12">
        <v>8316.9599999999991</v>
      </c>
      <c r="BC248" s="12">
        <v>4566.1409999999996</v>
      </c>
      <c r="BD248" s="12">
        <v>2967.4</v>
      </c>
      <c r="BE248" s="12">
        <v>2231.4929999999999</v>
      </c>
      <c r="BF248" s="12">
        <v>1597.5239999999999</v>
      </c>
      <c r="BG248" s="12">
        <v>1041.9259999999999</v>
      </c>
      <c r="BH248" s="12">
        <v>658.11099999999999</v>
      </c>
      <c r="BI248" s="12">
        <v>337.28699999999998</v>
      </c>
      <c r="BJ248" s="12">
        <v>120.583</v>
      </c>
      <c r="BK248" s="12">
        <v>11589.616</v>
      </c>
    </row>
    <row r="249" spans="1:63" s="25" customFormat="1" x14ac:dyDescent="0.2">
      <c r="A249" s="94" t="s">
        <v>689</v>
      </c>
      <c r="B249" s="11">
        <v>27</v>
      </c>
      <c r="C249" s="11">
        <v>250</v>
      </c>
      <c r="D249" s="10" t="s">
        <v>587</v>
      </c>
      <c r="E249" s="11">
        <v>926</v>
      </c>
      <c r="F249" s="11">
        <v>2020</v>
      </c>
      <c r="G249" s="12">
        <v>1400.606</v>
      </c>
      <c r="H249" s="12">
        <v>3619.9870000000001</v>
      </c>
      <c r="I249" s="12">
        <v>11523.162</v>
      </c>
      <c r="J249" s="12">
        <v>13878.602000000001</v>
      </c>
      <c r="K249" s="12">
        <v>15410.950999999999</v>
      </c>
      <c r="L249" s="12">
        <v>19107.97</v>
      </c>
      <c r="M249" s="12">
        <v>1493.7629999999999</v>
      </c>
      <c r="N249" s="12">
        <v>2258.6840000000002</v>
      </c>
      <c r="O249" s="12">
        <v>3033.49</v>
      </c>
      <c r="P249" s="12">
        <v>1518.3520000000001</v>
      </c>
      <c r="Q249" s="12">
        <v>2293.1579999999999</v>
      </c>
      <c r="R249" s="12">
        <v>7903.1750000000002</v>
      </c>
      <c r="S249" s="12">
        <v>4706.0659999999998</v>
      </c>
      <c r="T249" s="12">
        <v>5507.1120000000001</v>
      </c>
      <c r="U249" s="12">
        <v>3142.5659999999998</v>
      </c>
      <c r="V249" s="12">
        <v>3941.145</v>
      </c>
      <c r="W249" s="12">
        <v>4742.1909999999998</v>
      </c>
      <c r="X249" s="12">
        <v>5543.6019999999999</v>
      </c>
      <c r="Y249" s="12">
        <v>3166.3389999999999</v>
      </c>
      <c r="Z249" s="12">
        <v>4768.7960000000003</v>
      </c>
      <c r="AA249" s="12">
        <v>4773.4489999999996</v>
      </c>
      <c r="AB249" s="12">
        <v>5552.549</v>
      </c>
      <c r="AC249" s="12">
        <v>6323.3389999999999</v>
      </c>
      <c r="AD249" s="12">
        <v>2396.0630000000001</v>
      </c>
      <c r="AE249" s="12">
        <v>3972.4029999999998</v>
      </c>
      <c r="AF249" s="12">
        <v>4751.5029999999997</v>
      </c>
      <c r="AG249" s="12">
        <v>5522.2929999999997</v>
      </c>
      <c r="AH249" s="12">
        <v>3950.0920000000001</v>
      </c>
      <c r="AI249" s="12">
        <v>4720.8819999999996</v>
      </c>
      <c r="AJ249" s="12">
        <v>5482.4409999999998</v>
      </c>
      <c r="AK249" s="12">
        <v>2355.44</v>
      </c>
      <c r="AL249" s="12">
        <v>4499.1459999999997</v>
      </c>
      <c r="AM249" s="12">
        <v>7584.808</v>
      </c>
      <c r="AN249" s="12">
        <v>27595.535</v>
      </c>
      <c r="AO249" s="12">
        <v>36230.591999999997</v>
      </c>
      <c r="AP249" s="12">
        <v>40203.839999999997</v>
      </c>
      <c r="AQ249" s="12">
        <v>36316.050999999999</v>
      </c>
      <c r="AR249" s="12">
        <v>40107.589</v>
      </c>
      <c r="AS249" s="12">
        <v>20010.726999999999</v>
      </c>
      <c r="AT249" s="12">
        <v>32619.031999999999</v>
      </c>
      <c r="AU249" s="12">
        <v>36410.57</v>
      </c>
      <c r="AV249" s="12">
        <v>53750.35</v>
      </c>
      <c r="AW249" s="12">
        <v>52959.658000000003</v>
      </c>
      <c r="AX249" s="12">
        <v>52174.01</v>
      </c>
      <c r="AY249" s="12">
        <v>51394.91</v>
      </c>
      <c r="AZ249" s="12">
        <v>49862.561000000002</v>
      </c>
      <c r="BA249" s="12">
        <v>49109.86</v>
      </c>
      <c r="BB249" s="12">
        <v>46165.542000000001</v>
      </c>
      <c r="BC249" s="12">
        <v>26154.814999999999</v>
      </c>
      <c r="BD249" s="12">
        <v>17519.758000000002</v>
      </c>
      <c r="BE249" s="12">
        <v>13546.51</v>
      </c>
      <c r="BF249" s="12">
        <v>9754.9719999999998</v>
      </c>
      <c r="BG249" s="12">
        <v>6231.3559999999998</v>
      </c>
      <c r="BH249" s="12">
        <v>4027.268</v>
      </c>
      <c r="BI249" s="12">
        <v>2214.9409999999998</v>
      </c>
      <c r="BJ249" s="12">
        <v>885.12699999999995</v>
      </c>
      <c r="BK249" s="12">
        <v>65273.512000000002</v>
      </c>
    </row>
    <row r="250" spans="1:63" s="25" customFormat="1" x14ac:dyDescent="0.2">
      <c r="A250" s="94" t="s">
        <v>690</v>
      </c>
      <c r="B250" s="11"/>
      <c r="C250" s="11">
        <v>276</v>
      </c>
      <c r="D250" s="10" t="s">
        <v>587</v>
      </c>
      <c r="E250" s="11">
        <v>926</v>
      </c>
      <c r="F250" s="11">
        <v>2020</v>
      </c>
      <c r="G250" s="12">
        <v>1662.4739999999999</v>
      </c>
      <c r="H250" s="12">
        <v>4058.6790000000001</v>
      </c>
      <c r="I250" s="12">
        <v>11692.549000000001</v>
      </c>
      <c r="J250" s="12">
        <v>14113.198</v>
      </c>
      <c r="K250" s="12">
        <v>15811.52</v>
      </c>
      <c r="L250" s="12">
        <v>20364.955999999998</v>
      </c>
      <c r="M250" s="12">
        <v>1585.54</v>
      </c>
      <c r="N250" s="12">
        <v>2362.9989999999998</v>
      </c>
      <c r="O250" s="12">
        <v>3132.2170000000001</v>
      </c>
      <c r="P250" s="12">
        <v>1564.67</v>
      </c>
      <c r="Q250" s="12">
        <v>2333.8879999999999</v>
      </c>
      <c r="R250" s="12">
        <v>7633.87</v>
      </c>
      <c r="S250" s="12">
        <v>4576.1000000000004</v>
      </c>
      <c r="T250" s="12">
        <v>5330.1490000000003</v>
      </c>
      <c r="U250" s="12">
        <v>3044.7660000000001</v>
      </c>
      <c r="V250" s="12">
        <v>3798.6410000000001</v>
      </c>
      <c r="W250" s="12">
        <v>4552.6899999999996</v>
      </c>
      <c r="X250" s="12">
        <v>5310.6660000000002</v>
      </c>
      <c r="Y250" s="12">
        <v>3029.4229999999998</v>
      </c>
      <c r="Z250" s="12">
        <v>4541.4480000000003</v>
      </c>
      <c r="AA250" s="12">
        <v>4656.2839999999997</v>
      </c>
      <c r="AB250" s="12">
        <v>5478.4189999999999</v>
      </c>
      <c r="AC250" s="12">
        <v>6318.2269999999999</v>
      </c>
      <c r="AD250" s="12">
        <v>2303.721</v>
      </c>
      <c r="AE250" s="12">
        <v>3902.2350000000001</v>
      </c>
      <c r="AF250" s="12">
        <v>4724.37</v>
      </c>
      <c r="AG250" s="12">
        <v>5564.1779999999999</v>
      </c>
      <c r="AH250" s="12">
        <v>3966.3939999999998</v>
      </c>
      <c r="AI250" s="12">
        <v>4806.2020000000002</v>
      </c>
      <c r="AJ250" s="12">
        <v>5664.7160000000003</v>
      </c>
      <c r="AK250" s="12">
        <v>2420.6489999999999</v>
      </c>
      <c r="AL250" s="12">
        <v>5320.2650000000003</v>
      </c>
      <c r="AM250" s="12">
        <v>8672.4069999999992</v>
      </c>
      <c r="AN250" s="12">
        <v>34611.703000000001</v>
      </c>
      <c r="AO250" s="12">
        <v>48100.095999999998</v>
      </c>
      <c r="AP250" s="12">
        <v>53920.798999999999</v>
      </c>
      <c r="AQ250" s="12">
        <v>49801.828000000001</v>
      </c>
      <c r="AR250" s="12">
        <v>54625.267</v>
      </c>
      <c r="AS250" s="12">
        <v>25939.295999999998</v>
      </c>
      <c r="AT250" s="12">
        <v>45248.392</v>
      </c>
      <c r="AU250" s="12">
        <v>50071.830999999998</v>
      </c>
      <c r="AV250" s="12">
        <v>72091.395999999993</v>
      </c>
      <c r="AW250" s="12">
        <v>71299.164000000004</v>
      </c>
      <c r="AX250" s="12">
        <v>70492.881999999998</v>
      </c>
      <c r="AY250" s="12">
        <v>69670.747000000003</v>
      </c>
      <c r="AZ250" s="12">
        <v>67972.425000000003</v>
      </c>
      <c r="BA250" s="12">
        <v>67094.156000000003</v>
      </c>
      <c r="BB250" s="12">
        <v>63418.989000000001</v>
      </c>
      <c r="BC250" s="12">
        <v>37479.692999999999</v>
      </c>
      <c r="BD250" s="12">
        <v>23991.3</v>
      </c>
      <c r="BE250" s="12">
        <v>18170.597000000002</v>
      </c>
      <c r="BF250" s="12">
        <v>13347.157999999999</v>
      </c>
      <c r="BG250" s="12">
        <v>9513.3349999999991</v>
      </c>
      <c r="BH250" s="12">
        <v>5875.7439999999997</v>
      </c>
      <c r="BI250" s="12">
        <v>2616.65</v>
      </c>
      <c r="BJ250" s="12">
        <v>981.601</v>
      </c>
      <c r="BK250" s="12">
        <v>83783.945000000007</v>
      </c>
    </row>
    <row r="251" spans="1:63" s="25" customFormat="1" x14ac:dyDescent="0.2">
      <c r="A251" s="94" t="s">
        <v>691</v>
      </c>
      <c r="B251" s="11"/>
      <c r="C251" s="11">
        <v>442</v>
      </c>
      <c r="D251" s="10" t="s">
        <v>587</v>
      </c>
      <c r="E251" s="11">
        <v>926</v>
      </c>
      <c r="F251" s="11">
        <v>2020</v>
      </c>
      <c r="G251" s="12">
        <v>13.137</v>
      </c>
      <c r="H251" s="12">
        <v>33.249000000000002</v>
      </c>
      <c r="I251" s="12">
        <v>97.387</v>
      </c>
      <c r="J251" s="12">
        <v>117.486</v>
      </c>
      <c r="K251" s="12">
        <v>131.80699999999999</v>
      </c>
      <c r="L251" s="12">
        <v>171.642</v>
      </c>
      <c r="M251" s="12">
        <v>13.42</v>
      </c>
      <c r="N251" s="12">
        <v>20.085000000000001</v>
      </c>
      <c r="O251" s="12">
        <v>26.692</v>
      </c>
      <c r="P251" s="12">
        <v>13.369</v>
      </c>
      <c r="Q251" s="12">
        <v>19.975999999999999</v>
      </c>
      <c r="R251" s="12">
        <v>64.138000000000005</v>
      </c>
      <c r="S251" s="12">
        <v>38.972999999999999</v>
      </c>
      <c r="T251" s="12">
        <v>45.215000000000003</v>
      </c>
      <c r="U251" s="12">
        <v>25.992000000000001</v>
      </c>
      <c r="V251" s="12">
        <v>32.308</v>
      </c>
      <c r="W251" s="12">
        <v>38.549999999999997</v>
      </c>
      <c r="X251" s="12">
        <v>44.771999999999998</v>
      </c>
      <c r="Y251" s="12">
        <v>25.701000000000001</v>
      </c>
      <c r="Z251" s="12">
        <v>38.164999999999999</v>
      </c>
      <c r="AA251" s="12">
        <v>38.402000000000001</v>
      </c>
      <c r="AB251" s="12">
        <v>45.264000000000003</v>
      </c>
      <c r="AC251" s="12">
        <v>52.319000000000003</v>
      </c>
      <c r="AD251" s="12">
        <v>18.922999999999998</v>
      </c>
      <c r="AE251" s="12">
        <v>32.159999999999997</v>
      </c>
      <c r="AF251" s="12">
        <v>39.021999999999998</v>
      </c>
      <c r="AG251" s="12">
        <v>46.076999999999998</v>
      </c>
      <c r="AH251" s="12">
        <v>32.799999999999997</v>
      </c>
      <c r="AI251" s="12">
        <v>39.854999999999997</v>
      </c>
      <c r="AJ251" s="12">
        <v>47.121000000000002</v>
      </c>
      <c r="AK251" s="12">
        <v>20.099</v>
      </c>
      <c r="AL251" s="12">
        <v>45.694000000000003</v>
      </c>
      <c r="AM251" s="12">
        <v>74.254999999999995</v>
      </c>
      <c r="AN251" s="12">
        <v>312.86900000000003</v>
      </c>
      <c r="AO251" s="12">
        <v>403.72500000000002</v>
      </c>
      <c r="AP251" s="12">
        <v>438.50599999999997</v>
      </c>
      <c r="AQ251" s="12">
        <v>404.08600000000001</v>
      </c>
      <c r="AR251" s="12">
        <v>431.428</v>
      </c>
      <c r="AS251" s="12">
        <v>238.614</v>
      </c>
      <c r="AT251" s="12">
        <v>364.25099999999998</v>
      </c>
      <c r="AU251" s="12">
        <v>391.59300000000002</v>
      </c>
      <c r="AV251" s="12">
        <v>528.58900000000006</v>
      </c>
      <c r="AW251" s="12">
        <v>522.04300000000001</v>
      </c>
      <c r="AX251" s="12">
        <v>515.35199999999998</v>
      </c>
      <c r="AY251" s="12">
        <v>508.49</v>
      </c>
      <c r="AZ251" s="12">
        <v>494.16899999999998</v>
      </c>
      <c r="BA251" s="12">
        <v>486.68</v>
      </c>
      <c r="BB251" s="12">
        <v>454.334</v>
      </c>
      <c r="BC251" s="12">
        <v>215.72</v>
      </c>
      <c r="BD251" s="12">
        <v>124.864</v>
      </c>
      <c r="BE251" s="12">
        <v>90.082999999999998</v>
      </c>
      <c r="BF251" s="12">
        <v>62.741</v>
      </c>
      <c r="BG251" s="12">
        <v>40.518000000000001</v>
      </c>
      <c r="BH251" s="12">
        <v>24.867999999999999</v>
      </c>
      <c r="BI251" s="12">
        <v>12.615</v>
      </c>
      <c r="BJ251" s="12">
        <v>4.24</v>
      </c>
      <c r="BK251" s="12">
        <v>625.976</v>
      </c>
    </row>
    <row r="252" spans="1:63" s="25" customFormat="1" x14ac:dyDescent="0.2">
      <c r="A252" s="94" t="s">
        <v>692</v>
      </c>
      <c r="B252" s="11">
        <v>28</v>
      </c>
      <c r="C252" s="11">
        <v>528</v>
      </c>
      <c r="D252" s="10" t="s">
        <v>587</v>
      </c>
      <c r="E252" s="11">
        <v>926</v>
      </c>
      <c r="F252" s="11">
        <v>2020</v>
      </c>
      <c r="G252" s="12">
        <v>338.86799999999999</v>
      </c>
      <c r="H252" s="12">
        <v>858.9</v>
      </c>
      <c r="I252" s="12">
        <v>2690.4630000000002</v>
      </c>
      <c r="J252" s="12">
        <v>3296.3020000000001</v>
      </c>
      <c r="K252" s="12">
        <v>3706.4549999999999</v>
      </c>
      <c r="L252" s="12">
        <v>4727.2020000000002</v>
      </c>
      <c r="M252" s="12">
        <v>348.11799999999999</v>
      </c>
      <c r="N252" s="12">
        <v>524.178</v>
      </c>
      <c r="O252" s="12">
        <v>701.54399999999998</v>
      </c>
      <c r="P252" s="12">
        <v>350.803</v>
      </c>
      <c r="Q252" s="12">
        <v>528.16899999999998</v>
      </c>
      <c r="R252" s="12">
        <v>1831.5630000000001</v>
      </c>
      <c r="S252" s="12">
        <v>1076.9480000000001</v>
      </c>
      <c r="T252" s="12">
        <v>1261.2570000000001</v>
      </c>
      <c r="U252" s="12">
        <v>717.803</v>
      </c>
      <c r="V252" s="12">
        <v>900.88800000000003</v>
      </c>
      <c r="W252" s="12">
        <v>1085.1969999999999</v>
      </c>
      <c r="X252" s="12">
        <v>1271.607</v>
      </c>
      <c r="Y252" s="12">
        <v>723.52200000000005</v>
      </c>
      <c r="Z252" s="12">
        <v>1094.241</v>
      </c>
      <c r="AA252" s="12">
        <v>1155.1780000000001</v>
      </c>
      <c r="AB252" s="12">
        <v>1360.454</v>
      </c>
      <c r="AC252" s="12">
        <v>1566.0989999999999</v>
      </c>
      <c r="AD252" s="12">
        <v>570.30600000000004</v>
      </c>
      <c r="AE252" s="12">
        <v>970.86900000000003</v>
      </c>
      <c r="AF252" s="12">
        <v>1176.145</v>
      </c>
      <c r="AG252" s="12">
        <v>1381.79</v>
      </c>
      <c r="AH252" s="12">
        <v>989.73500000000001</v>
      </c>
      <c r="AI252" s="12">
        <v>1195.3800000000001</v>
      </c>
      <c r="AJ252" s="12">
        <v>1399.8879999999999</v>
      </c>
      <c r="AK252" s="12">
        <v>605.83900000000006</v>
      </c>
      <c r="AL252" s="12">
        <v>1222.7429999999999</v>
      </c>
      <c r="AM252" s="12">
        <v>2036.739</v>
      </c>
      <c r="AN252" s="12">
        <v>7362.4390000000003</v>
      </c>
      <c r="AO252" s="12">
        <v>9886.5110000000004</v>
      </c>
      <c r="AP252" s="12">
        <v>11011.468000000001</v>
      </c>
      <c r="AQ252" s="12">
        <v>9995.4760000000006</v>
      </c>
      <c r="AR252" s="12">
        <v>11000.02</v>
      </c>
      <c r="AS252" s="12">
        <v>5325.7</v>
      </c>
      <c r="AT252" s="12">
        <v>8974.7289999999994</v>
      </c>
      <c r="AU252" s="12">
        <v>9979.2729999999992</v>
      </c>
      <c r="AV252" s="12">
        <v>14444.41</v>
      </c>
      <c r="AW252" s="12">
        <v>14246.304</v>
      </c>
      <c r="AX252" s="12">
        <v>14043.847</v>
      </c>
      <c r="AY252" s="12">
        <v>13838.571</v>
      </c>
      <c r="AZ252" s="12">
        <v>13428.418</v>
      </c>
      <c r="BA252" s="12">
        <v>13224.861999999999</v>
      </c>
      <c r="BB252" s="12">
        <v>12407.671</v>
      </c>
      <c r="BC252" s="12">
        <v>7081.9709999999995</v>
      </c>
      <c r="BD252" s="12">
        <v>4557.8990000000003</v>
      </c>
      <c r="BE252" s="12">
        <v>3432.942</v>
      </c>
      <c r="BF252" s="12">
        <v>2428.3980000000001</v>
      </c>
      <c r="BG252" s="12">
        <v>1475.9490000000001</v>
      </c>
      <c r="BH252" s="12">
        <v>836.87400000000002</v>
      </c>
      <c r="BI252" s="12">
        <v>398.45</v>
      </c>
      <c r="BJ252" s="12">
        <v>136.69399999999999</v>
      </c>
      <c r="BK252" s="12">
        <v>17134.873</v>
      </c>
    </row>
    <row r="253" spans="1:63" s="25" customFormat="1" x14ac:dyDescent="0.2">
      <c r="A253" s="94" t="s">
        <v>693</v>
      </c>
      <c r="B253" s="11"/>
      <c r="C253" s="11">
        <v>756</v>
      </c>
      <c r="D253" s="10" t="s">
        <v>587</v>
      </c>
      <c r="E253" s="11">
        <v>926</v>
      </c>
      <c r="F253" s="11">
        <v>2020</v>
      </c>
      <c r="G253" s="12">
        <v>180.85599999999999</v>
      </c>
      <c r="H253" s="12">
        <v>451.82900000000001</v>
      </c>
      <c r="I253" s="12">
        <v>1294.614</v>
      </c>
      <c r="J253" s="12">
        <v>1544.6759999999999</v>
      </c>
      <c r="K253" s="12">
        <v>1719.8119999999999</v>
      </c>
      <c r="L253" s="12">
        <v>2203.998</v>
      </c>
      <c r="M253" s="12">
        <v>180.22</v>
      </c>
      <c r="N253" s="12">
        <v>269.12200000000001</v>
      </c>
      <c r="O253" s="12">
        <v>356.95699999999999</v>
      </c>
      <c r="P253" s="12">
        <v>178.691</v>
      </c>
      <c r="Q253" s="12">
        <v>266.52600000000001</v>
      </c>
      <c r="R253" s="12">
        <v>842.78499999999997</v>
      </c>
      <c r="S253" s="12">
        <v>516.245</v>
      </c>
      <c r="T253" s="12">
        <v>598.28</v>
      </c>
      <c r="U253" s="12">
        <v>344.214</v>
      </c>
      <c r="V253" s="12">
        <v>427.34300000000002</v>
      </c>
      <c r="W253" s="12">
        <v>509.37799999999999</v>
      </c>
      <c r="X253" s="12">
        <v>590.74900000000002</v>
      </c>
      <c r="Y253" s="12">
        <v>339.50799999999998</v>
      </c>
      <c r="Z253" s="12">
        <v>502.91399999999999</v>
      </c>
      <c r="AA253" s="12">
        <v>492.13799999999998</v>
      </c>
      <c r="AB253" s="12">
        <v>576.60199999999998</v>
      </c>
      <c r="AC253" s="12">
        <v>662.98</v>
      </c>
      <c r="AD253" s="12">
        <v>244.505</v>
      </c>
      <c r="AE253" s="12">
        <v>410.10300000000001</v>
      </c>
      <c r="AF253" s="12">
        <v>494.56700000000001</v>
      </c>
      <c r="AG253" s="12">
        <v>580.94500000000005</v>
      </c>
      <c r="AH253" s="12">
        <v>413.19600000000003</v>
      </c>
      <c r="AI253" s="12">
        <v>499.57400000000001</v>
      </c>
      <c r="AJ253" s="12">
        <v>588.33199999999999</v>
      </c>
      <c r="AK253" s="12">
        <v>250.06200000000001</v>
      </c>
      <c r="AL253" s="12">
        <v>556.58900000000006</v>
      </c>
      <c r="AM253" s="12">
        <v>909.38400000000001</v>
      </c>
      <c r="AN253" s="12">
        <v>3850.739</v>
      </c>
      <c r="AO253" s="12">
        <v>5171.3609999999999</v>
      </c>
      <c r="AP253" s="12">
        <v>5707.1840000000002</v>
      </c>
      <c r="AQ253" s="12">
        <v>5281.9859999999999</v>
      </c>
      <c r="AR253" s="12">
        <v>5723.598</v>
      </c>
      <c r="AS253" s="12">
        <v>2941.355</v>
      </c>
      <c r="AT253" s="12">
        <v>4797.8</v>
      </c>
      <c r="AU253" s="12">
        <v>5239.4120000000003</v>
      </c>
      <c r="AV253" s="12">
        <v>7360.0039999999999</v>
      </c>
      <c r="AW253" s="12">
        <v>7277.59</v>
      </c>
      <c r="AX253" s="12">
        <v>7194.4059999999999</v>
      </c>
      <c r="AY253" s="12">
        <v>7109.942</v>
      </c>
      <c r="AZ253" s="12">
        <v>6934.8059999999996</v>
      </c>
      <c r="BA253" s="12">
        <v>6843.5479999999998</v>
      </c>
      <c r="BB253" s="12">
        <v>6450.62</v>
      </c>
      <c r="BC253" s="12">
        <v>3509.2649999999999</v>
      </c>
      <c r="BD253" s="12">
        <v>2188.643</v>
      </c>
      <c r="BE253" s="12">
        <v>1652.82</v>
      </c>
      <c r="BF253" s="12">
        <v>1211.2080000000001</v>
      </c>
      <c r="BG253" s="12">
        <v>789.68899999999996</v>
      </c>
      <c r="BH253" s="12">
        <v>459.21499999999997</v>
      </c>
      <c r="BI253" s="12">
        <v>230.41499999999999</v>
      </c>
      <c r="BJ253" s="12">
        <v>85.617000000000004</v>
      </c>
      <c r="BK253" s="12">
        <v>8654.6180000000004</v>
      </c>
    </row>
    <row r="254" spans="1:63" s="25" customFormat="1" x14ac:dyDescent="0.2">
      <c r="A254" s="97" t="s">
        <v>694</v>
      </c>
      <c r="B254" s="23"/>
      <c r="C254" s="23">
        <v>918</v>
      </c>
      <c r="D254" s="22" t="s">
        <v>658</v>
      </c>
      <c r="E254" s="23">
        <v>1829</v>
      </c>
      <c r="F254" s="23">
        <v>2020</v>
      </c>
      <c r="G254" s="24">
        <v>8738.5259999999998</v>
      </c>
      <c r="H254" s="24">
        <v>21675.931</v>
      </c>
      <c r="I254" s="24">
        <v>66785.854000000007</v>
      </c>
      <c r="J254" s="24">
        <v>80638.570000000007</v>
      </c>
      <c r="K254" s="24">
        <v>90024.841</v>
      </c>
      <c r="L254" s="24">
        <v>114654.87</v>
      </c>
      <c r="M254" s="24">
        <v>8620.4940000000006</v>
      </c>
      <c r="N254" s="24">
        <v>12952.999</v>
      </c>
      <c r="O254" s="24">
        <v>17315.392</v>
      </c>
      <c r="P254" s="24">
        <v>8645.7739999999994</v>
      </c>
      <c r="Q254" s="24">
        <v>13008.166999999999</v>
      </c>
      <c r="R254" s="24">
        <v>45109.923000000003</v>
      </c>
      <c r="S254" s="24">
        <v>26573.417000000001</v>
      </c>
      <c r="T254" s="24">
        <v>31179.87</v>
      </c>
      <c r="U254" s="24">
        <v>17697.315999999999</v>
      </c>
      <c r="V254" s="24">
        <v>22240.912</v>
      </c>
      <c r="W254" s="24">
        <v>26847.365000000002</v>
      </c>
      <c r="X254" s="24">
        <v>31494.27</v>
      </c>
      <c r="Y254" s="24">
        <v>17878.519</v>
      </c>
      <c r="Z254" s="24">
        <v>27131.877</v>
      </c>
      <c r="AA254" s="24">
        <v>27769.202000000001</v>
      </c>
      <c r="AB254" s="24">
        <v>32389.222000000002</v>
      </c>
      <c r="AC254" s="24">
        <v>37050.58</v>
      </c>
      <c r="AD254" s="24">
        <v>13930.053</v>
      </c>
      <c r="AE254" s="24">
        <v>23162.749</v>
      </c>
      <c r="AF254" s="24">
        <v>27782.769</v>
      </c>
      <c r="AG254" s="24">
        <v>32444.127</v>
      </c>
      <c r="AH254" s="24">
        <v>23135.864000000001</v>
      </c>
      <c r="AI254" s="24">
        <v>27797.222000000002</v>
      </c>
      <c r="AJ254" s="24">
        <v>32522.134999999998</v>
      </c>
      <c r="AK254" s="24">
        <v>13852.716</v>
      </c>
      <c r="AL254" s="24">
        <v>28907.834999999999</v>
      </c>
      <c r="AM254" s="24">
        <v>47869.016000000003</v>
      </c>
      <c r="AN254" s="24">
        <v>169617.42199999999</v>
      </c>
      <c r="AO254" s="24">
        <v>216940.35699999999</v>
      </c>
      <c r="AP254" s="24">
        <v>240181.27900000001</v>
      </c>
      <c r="AQ254" s="24">
        <v>216942.29199999999</v>
      </c>
      <c r="AR254" s="24">
        <v>236918.43799999999</v>
      </c>
      <c r="AS254" s="24">
        <v>121748.406</v>
      </c>
      <c r="AT254" s="24">
        <v>192312.26300000001</v>
      </c>
      <c r="AU254" s="24">
        <v>212288.40900000001</v>
      </c>
      <c r="AV254" s="24">
        <v>302083.78999999998</v>
      </c>
      <c r="AW254" s="24">
        <v>297462.033</v>
      </c>
      <c r="AX254" s="24">
        <v>292851.09399999998</v>
      </c>
      <c r="AY254" s="24">
        <v>288231.07400000002</v>
      </c>
      <c r="AZ254" s="24">
        <v>278844.80300000001</v>
      </c>
      <c r="BA254" s="24">
        <v>274061.95</v>
      </c>
      <c r="BB254" s="24">
        <v>254214.774</v>
      </c>
      <c r="BC254" s="24">
        <v>132466.36799999999</v>
      </c>
      <c r="BD254" s="24">
        <v>85143.433000000005</v>
      </c>
      <c r="BE254" s="24">
        <v>61902.510999999999</v>
      </c>
      <c r="BF254" s="24">
        <v>41926.364999999998</v>
      </c>
      <c r="BG254" s="24">
        <v>25773.223000000002</v>
      </c>
      <c r="BH254" s="24">
        <v>14815.8</v>
      </c>
      <c r="BI254" s="24">
        <v>7537.7280000000001</v>
      </c>
      <c r="BJ254" s="24">
        <v>3106.547</v>
      </c>
      <c r="BK254" s="24">
        <v>368869.64399999997</v>
      </c>
    </row>
    <row r="255" spans="1:63" s="25" customFormat="1" x14ac:dyDescent="0.2">
      <c r="A255" s="94" t="s">
        <v>695</v>
      </c>
      <c r="B255" s="11"/>
      <c r="C255" s="11">
        <v>124</v>
      </c>
      <c r="D255" s="10" t="s">
        <v>587</v>
      </c>
      <c r="E255" s="11">
        <v>918</v>
      </c>
      <c r="F255" s="11">
        <v>2020</v>
      </c>
      <c r="G255" s="12">
        <v>801.26099999999997</v>
      </c>
      <c r="H255" s="12">
        <v>1993.1320000000001</v>
      </c>
      <c r="I255" s="12">
        <v>5953.9219999999996</v>
      </c>
      <c r="J255" s="12">
        <v>7120.16</v>
      </c>
      <c r="K255" s="12">
        <v>7942.241</v>
      </c>
      <c r="L255" s="12">
        <v>10305.709999999999</v>
      </c>
      <c r="M255" s="12">
        <v>793.57299999999998</v>
      </c>
      <c r="N255" s="12">
        <v>1189.4059999999999</v>
      </c>
      <c r="O255" s="12">
        <v>1584.921</v>
      </c>
      <c r="P255" s="12">
        <v>792.21400000000006</v>
      </c>
      <c r="Q255" s="12">
        <v>1187.729</v>
      </c>
      <c r="R255" s="12">
        <v>3960.79</v>
      </c>
      <c r="S255" s="12">
        <v>2374.2979999999998</v>
      </c>
      <c r="T255" s="12">
        <v>2773.0210000000002</v>
      </c>
      <c r="U255" s="12">
        <v>1581.9559999999999</v>
      </c>
      <c r="V255" s="12">
        <v>1978.4649999999999</v>
      </c>
      <c r="W255" s="12">
        <v>2377.1880000000001</v>
      </c>
      <c r="X255" s="12">
        <v>2776.2849999999999</v>
      </c>
      <c r="Y255" s="12">
        <v>1582.95</v>
      </c>
      <c r="Z255" s="12">
        <v>2380.77</v>
      </c>
      <c r="AA255" s="12">
        <v>2362.7930000000001</v>
      </c>
      <c r="AB255" s="12">
        <v>2752.73</v>
      </c>
      <c r="AC255" s="12">
        <v>3154.7579999999998</v>
      </c>
      <c r="AD255" s="12">
        <v>1187.769</v>
      </c>
      <c r="AE255" s="12">
        <v>1964.07</v>
      </c>
      <c r="AF255" s="12">
        <v>2354.0070000000001</v>
      </c>
      <c r="AG255" s="12">
        <v>2756.0349999999999</v>
      </c>
      <c r="AH255" s="12">
        <v>1954.91</v>
      </c>
      <c r="AI255" s="12">
        <v>2356.9380000000001</v>
      </c>
      <c r="AJ255" s="12">
        <v>2776.991</v>
      </c>
      <c r="AK255" s="12">
        <v>1166.2380000000001</v>
      </c>
      <c r="AL255" s="12">
        <v>2676.4780000000001</v>
      </c>
      <c r="AM255" s="12">
        <v>4351.7879999999996</v>
      </c>
      <c r="AN255" s="12">
        <v>17210.262999999999</v>
      </c>
      <c r="AO255" s="12">
        <v>22392.696</v>
      </c>
      <c r="AP255" s="12">
        <v>24955.260999999999</v>
      </c>
      <c r="AQ255" s="12">
        <v>22966.941999999999</v>
      </c>
      <c r="AR255" s="12">
        <v>25117.120999999999</v>
      </c>
      <c r="AS255" s="12">
        <v>12858.475</v>
      </c>
      <c r="AT255" s="12">
        <v>20603.473000000002</v>
      </c>
      <c r="AU255" s="12">
        <v>22753.651999999998</v>
      </c>
      <c r="AV255" s="12">
        <v>31788.235000000001</v>
      </c>
      <c r="AW255" s="12">
        <v>31398.699000000001</v>
      </c>
      <c r="AX255" s="12">
        <v>31011.934000000001</v>
      </c>
      <c r="AY255" s="12">
        <v>30621.996999999999</v>
      </c>
      <c r="AZ255" s="12">
        <v>29799.916000000001</v>
      </c>
      <c r="BA255" s="12">
        <v>29362.616999999998</v>
      </c>
      <c r="BB255" s="12">
        <v>27436.447</v>
      </c>
      <c r="BC255" s="12">
        <v>14577.972</v>
      </c>
      <c r="BD255" s="12">
        <v>9395.5390000000007</v>
      </c>
      <c r="BE255" s="12">
        <v>6832.9740000000002</v>
      </c>
      <c r="BF255" s="12">
        <v>4682.7950000000001</v>
      </c>
      <c r="BG255" s="12">
        <v>2889.942</v>
      </c>
      <c r="BH255" s="12">
        <v>1664.1189999999999</v>
      </c>
      <c r="BI255" s="12">
        <v>849.52200000000005</v>
      </c>
      <c r="BJ255" s="12">
        <v>330.82</v>
      </c>
      <c r="BK255" s="12">
        <v>37742.156999999999</v>
      </c>
    </row>
    <row r="256" spans="1:63" s="25" customFormat="1" x14ac:dyDescent="0.2">
      <c r="A256" s="94" t="s">
        <v>696</v>
      </c>
      <c r="B256" s="11">
        <v>29</v>
      </c>
      <c r="C256" s="11">
        <v>840</v>
      </c>
      <c r="D256" s="10" t="s">
        <v>587</v>
      </c>
      <c r="E256" s="11">
        <v>918</v>
      </c>
      <c r="F256" s="11">
        <v>2020</v>
      </c>
      <c r="G256" s="12">
        <v>7934.6710000000003</v>
      </c>
      <c r="H256" s="12">
        <v>19676.331999999999</v>
      </c>
      <c r="I256" s="12">
        <v>60810.970999999998</v>
      </c>
      <c r="J256" s="12">
        <v>73492.793000000005</v>
      </c>
      <c r="K256" s="12">
        <v>82053.879000000001</v>
      </c>
      <c r="L256" s="12">
        <v>104312.624</v>
      </c>
      <c r="M256" s="12">
        <v>7824.3310000000001</v>
      </c>
      <c r="N256" s="12">
        <v>11759.683000000001</v>
      </c>
      <c r="O256" s="12">
        <v>15725.217000000001</v>
      </c>
      <c r="P256" s="12">
        <v>7850.9390000000003</v>
      </c>
      <c r="Q256" s="12">
        <v>11816.473</v>
      </c>
      <c r="R256" s="12">
        <v>41134.639000000003</v>
      </c>
      <c r="S256" s="12">
        <v>24190.767</v>
      </c>
      <c r="T256" s="12">
        <v>28396.988000000001</v>
      </c>
      <c r="U256" s="12">
        <v>16109.8</v>
      </c>
      <c r="V256" s="12">
        <v>20255.415000000001</v>
      </c>
      <c r="W256" s="12">
        <v>24461.635999999999</v>
      </c>
      <c r="X256" s="12">
        <v>28707.906999999999</v>
      </c>
      <c r="Y256" s="12">
        <v>16289.880999999999</v>
      </c>
      <c r="Z256" s="12">
        <v>24742.373</v>
      </c>
      <c r="AA256" s="12">
        <v>25397.164000000001</v>
      </c>
      <c r="AB256" s="12">
        <v>29625.694</v>
      </c>
      <c r="AC256" s="12">
        <v>33883.472999999998</v>
      </c>
      <c r="AD256" s="12">
        <v>12737.651</v>
      </c>
      <c r="AE256" s="12">
        <v>21190.942999999999</v>
      </c>
      <c r="AF256" s="12">
        <v>25419.473000000002</v>
      </c>
      <c r="AG256" s="12">
        <v>29677.252</v>
      </c>
      <c r="AH256" s="12">
        <v>21173.202000000001</v>
      </c>
      <c r="AI256" s="12">
        <v>25430.981</v>
      </c>
      <c r="AJ256" s="12">
        <v>29734.288</v>
      </c>
      <c r="AK256" s="12">
        <v>12681.822</v>
      </c>
      <c r="AL256" s="12">
        <v>26222.038</v>
      </c>
      <c r="AM256" s="12">
        <v>43501.652999999998</v>
      </c>
      <c r="AN256" s="12">
        <v>152353.65</v>
      </c>
      <c r="AO256" s="12">
        <v>194473.72700000001</v>
      </c>
      <c r="AP256" s="12">
        <v>215142.87</v>
      </c>
      <c r="AQ256" s="12">
        <v>193899.962</v>
      </c>
      <c r="AR256" s="12">
        <v>211718.989</v>
      </c>
      <c r="AS256" s="12">
        <v>108851.997</v>
      </c>
      <c r="AT256" s="12">
        <v>171641.217</v>
      </c>
      <c r="AU256" s="12">
        <v>189460.24400000001</v>
      </c>
      <c r="AV256" s="12">
        <v>270191.67599999998</v>
      </c>
      <c r="AW256" s="12">
        <v>265961.005</v>
      </c>
      <c r="AX256" s="12">
        <v>261738.38399999999</v>
      </c>
      <c r="AY256" s="12">
        <v>257509.85399999999</v>
      </c>
      <c r="AZ256" s="12">
        <v>248948.76800000001</v>
      </c>
      <c r="BA256" s="12">
        <v>244604.764</v>
      </c>
      <c r="BB256" s="12">
        <v>226690.02299999999</v>
      </c>
      <c r="BC256" s="12">
        <v>117838.026</v>
      </c>
      <c r="BD256" s="12">
        <v>75717.948999999993</v>
      </c>
      <c r="BE256" s="12">
        <v>55048.805999999997</v>
      </c>
      <c r="BF256" s="12">
        <v>37229.779000000002</v>
      </c>
      <c r="BG256" s="12">
        <v>22874.916000000001</v>
      </c>
      <c r="BH256" s="12">
        <v>13147.182000000001</v>
      </c>
      <c r="BI256" s="12">
        <v>6685.98</v>
      </c>
      <c r="BJ256" s="12">
        <v>2774.8760000000002</v>
      </c>
      <c r="BK256" s="12">
        <v>331002.647</v>
      </c>
    </row>
  </sheetData>
  <autoFilter ref="A1:A256" xr:uid="{5D02C3C7-E95D-4B1D-AF03-10985378C08E}"/>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D87C1-0BA8-4972-AAA1-993361BA85E0}">
  <dimension ref="A1:D138"/>
  <sheetViews>
    <sheetView workbookViewId="0">
      <selection activeCell="D2" sqref="D2"/>
    </sheetView>
  </sheetViews>
  <sheetFormatPr defaultColWidth="8.7109375" defaultRowHeight="12.75" x14ac:dyDescent="0.2"/>
  <cols>
    <col min="2" max="2" width="28.7109375" customWidth="1"/>
    <col min="4" max="4" width="29.7109375" customWidth="1"/>
  </cols>
  <sheetData>
    <row r="1" spans="1:4" x14ac:dyDescent="0.2">
      <c r="A1" t="s">
        <v>0</v>
      </c>
      <c r="B1" t="s">
        <v>717</v>
      </c>
      <c r="C1" t="s">
        <v>37</v>
      </c>
      <c r="D1" t="s">
        <v>11</v>
      </c>
    </row>
    <row r="2" spans="1:4" x14ac:dyDescent="0.2">
      <c r="A2" t="s">
        <v>8</v>
      </c>
      <c r="B2" s="69">
        <v>57122405</v>
      </c>
      <c r="C2">
        <v>2018</v>
      </c>
      <c r="D2" s="142" t="s">
        <v>718</v>
      </c>
    </row>
    <row r="3" spans="1:4" x14ac:dyDescent="0.2">
      <c r="A3" t="s">
        <v>12</v>
      </c>
      <c r="B3" s="69">
        <v>32448245</v>
      </c>
      <c r="C3">
        <v>2019</v>
      </c>
      <c r="D3" t="s">
        <v>718</v>
      </c>
    </row>
    <row r="4" spans="1:4" x14ac:dyDescent="0.2">
      <c r="A4" t="s">
        <v>13</v>
      </c>
      <c r="B4" s="69">
        <v>26383942</v>
      </c>
      <c r="C4">
        <v>2018</v>
      </c>
      <c r="D4" t="s">
        <v>718</v>
      </c>
    </row>
    <row r="5" spans="1:4" x14ac:dyDescent="0.2">
      <c r="A5" t="s">
        <v>15</v>
      </c>
      <c r="B5" s="69">
        <v>10368088</v>
      </c>
      <c r="C5">
        <v>2019</v>
      </c>
      <c r="D5" t="s">
        <v>718</v>
      </c>
    </row>
    <row r="6" spans="1:4" x14ac:dyDescent="0.2">
      <c r="A6" t="s">
        <v>18</v>
      </c>
      <c r="B6" s="69">
        <v>92732014</v>
      </c>
      <c r="C6">
        <v>2019</v>
      </c>
      <c r="D6" t="s">
        <v>718</v>
      </c>
    </row>
    <row r="7" spans="1:4" x14ac:dyDescent="0.2">
      <c r="A7" t="s">
        <v>21</v>
      </c>
      <c r="B7" s="69">
        <v>82902744</v>
      </c>
      <c r="C7">
        <v>2019</v>
      </c>
      <c r="D7" t="s">
        <v>718</v>
      </c>
    </row>
    <row r="8" spans="1:4" x14ac:dyDescent="0.2">
      <c r="A8" t="s">
        <v>22</v>
      </c>
      <c r="B8" s="69">
        <v>12946620</v>
      </c>
      <c r="C8">
        <v>2019</v>
      </c>
      <c r="D8" t="s">
        <v>718</v>
      </c>
    </row>
    <row r="9" spans="1:4" x14ac:dyDescent="0.2">
      <c r="A9" t="s">
        <v>23</v>
      </c>
      <c r="B9" s="69">
        <v>10653267</v>
      </c>
      <c r="C9">
        <v>2018</v>
      </c>
      <c r="D9" t="s">
        <v>718</v>
      </c>
    </row>
    <row r="10" spans="1:4" x14ac:dyDescent="0.2">
      <c r="A10" t="s">
        <v>24</v>
      </c>
      <c r="B10" s="69">
        <v>38179772</v>
      </c>
      <c r="C10">
        <v>2019</v>
      </c>
      <c r="D10" t="s">
        <v>719</v>
      </c>
    </row>
    <row r="11" spans="1:4" x14ac:dyDescent="0.2">
      <c r="A11" t="s">
        <v>25</v>
      </c>
      <c r="B11" s="69">
        <v>18774728</v>
      </c>
      <c r="C11">
        <v>2019</v>
      </c>
      <c r="D11" t="s">
        <v>718</v>
      </c>
    </row>
    <row r="12" spans="1:4" x14ac:dyDescent="0.2">
      <c r="A12" t="s">
        <v>26</v>
      </c>
      <c r="B12" s="69">
        <v>17509875</v>
      </c>
      <c r="C12">
        <v>2019</v>
      </c>
      <c r="D12" t="s">
        <v>718</v>
      </c>
    </row>
    <row r="13" spans="1:4" x14ac:dyDescent="0.2">
      <c r="A13" t="s">
        <v>27</v>
      </c>
      <c r="B13" s="69">
        <v>50646360</v>
      </c>
      <c r="C13">
        <v>2019</v>
      </c>
      <c r="D13" t="s">
        <v>718</v>
      </c>
    </row>
    <row r="14" spans="1:4" x14ac:dyDescent="0.2">
      <c r="A14" t="s">
        <v>28</v>
      </c>
      <c r="B14" s="69">
        <v>17821517</v>
      </c>
      <c r="C14">
        <v>2019</v>
      </c>
      <c r="D14" t="s">
        <v>718</v>
      </c>
    </row>
    <row r="15" spans="1:4" x14ac:dyDescent="0.2">
      <c r="A15" t="s">
        <v>29</v>
      </c>
      <c r="B15" s="69">
        <v>18800119</v>
      </c>
      <c r="C15">
        <v>2019</v>
      </c>
      <c r="D15" t="s">
        <v>718</v>
      </c>
    </row>
    <row r="16" spans="1:4" x14ac:dyDescent="0.2">
      <c r="A16" t="s">
        <v>30</v>
      </c>
      <c r="B16" s="69">
        <v>11398793</v>
      </c>
      <c r="C16">
        <v>2019</v>
      </c>
      <c r="D16" t="s">
        <v>718</v>
      </c>
    </row>
    <row r="17" spans="1:4" x14ac:dyDescent="0.2">
      <c r="A17" t="s">
        <v>31</v>
      </c>
      <c r="B17" s="69">
        <v>4173216</v>
      </c>
      <c r="C17">
        <v>2018</v>
      </c>
      <c r="D17" t="s">
        <v>718</v>
      </c>
    </row>
    <row r="18" spans="1:4" x14ac:dyDescent="0.2">
      <c r="A18" t="s">
        <v>32</v>
      </c>
      <c r="B18" s="69">
        <v>3879867</v>
      </c>
      <c r="C18">
        <v>2017</v>
      </c>
      <c r="D18" t="s">
        <v>718</v>
      </c>
    </row>
    <row r="19" spans="1:4" x14ac:dyDescent="0.2">
      <c r="A19" t="s">
        <v>33</v>
      </c>
      <c r="B19" s="69">
        <v>113467514</v>
      </c>
      <c r="C19">
        <v>2019</v>
      </c>
      <c r="D19" t="s">
        <v>718</v>
      </c>
    </row>
    <row r="20" spans="1:4" x14ac:dyDescent="0.2">
      <c r="A20" t="s">
        <v>34</v>
      </c>
      <c r="B20" s="69">
        <v>5371631</v>
      </c>
      <c r="C20">
        <v>2019</v>
      </c>
      <c r="D20" t="s">
        <v>718</v>
      </c>
    </row>
    <row r="21" spans="1:4" x14ac:dyDescent="0.2">
      <c r="A21" t="s">
        <v>35</v>
      </c>
      <c r="B21" s="69">
        <v>66058443</v>
      </c>
      <c r="C21">
        <v>2019</v>
      </c>
      <c r="D21" t="s">
        <v>718</v>
      </c>
    </row>
    <row r="22" spans="1:4" x14ac:dyDescent="0.2">
      <c r="A22" t="s">
        <v>103</v>
      </c>
      <c r="B22" s="69">
        <v>5040321</v>
      </c>
      <c r="C22">
        <v>2018</v>
      </c>
      <c r="D22" t="s">
        <v>718</v>
      </c>
    </row>
    <row r="23" spans="1:4" x14ac:dyDescent="0.2">
      <c r="A23" s="2" t="s">
        <v>619</v>
      </c>
      <c r="B23" s="105">
        <v>9592455</v>
      </c>
      <c r="C23">
        <v>2019</v>
      </c>
      <c r="D23" t="s">
        <v>718</v>
      </c>
    </row>
    <row r="24" spans="1:4" x14ac:dyDescent="0.2">
      <c r="A24" t="s">
        <v>136</v>
      </c>
      <c r="B24" s="105">
        <v>3011094.5273631802</v>
      </c>
      <c r="C24">
        <v>2019</v>
      </c>
      <c r="D24" t="s">
        <v>718</v>
      </c>
    </row>
    <row r="25" spans="1:4" x14ac:dyDescent="0.2">
      <c r="A25" t="s">
        <v>143</v>
      </c>
      <c r="B25" s="105">
        <v>1926169</v>
      </c>
      <c r="C25">
        <v>2018</v>
      </c>
      <c r="D25" t="s">
        <v>718</v>
      </c>
    </row>
    <row r="26" spans="1:4" x14ac:dyDescent="0.2">
      <c r="A26" t="s">
        <v>154</v>
      </c>
      <c r="B26" s="105">
        <v>2685183</v>
      </c>
      <c r="C26">
        <v>2019</v>
      </c>
      <c r="D26" t="s">
        <v>718</v>
      </c>
    </row>
    <row r="27" spans="1:4" x14ac:dyDescent="0.2">
      <c r="A27" t="s">
        <v>258</v>
      </c>
      <c r="B27" s="105">
        <v>10444337</v>
      </c>
      <c r="C27">
        <v>2019</v>
      </c>
      <c r="D27" t="s">
        <v>718</v>
      </c>
    </row>
    <row r="28" spans="1:4" x14ac:dyDescent="0.2">
      <c r="A28" s="2" t="s">
        <v>277</v>
      </c>
      <c r="B28" s="105">
        <v>21775966</v>
      </c>
      <c r="C28">
        <v>2019</v>
      </c>
      <c r="D28" t="s">
        <v>718</v>
      </c>
    </row>
    <row r="29" spans="1:4" x14ac:dyDescent="0.2">
      <c r="A29" t="s">
        <v>286</v>
      </c>
      <c r="B29" s="105">
        <v>7627485</v>
      </c>
      <c r="C29">
        <v>2019</v>
      </c>
      <c r="D29" t="s">
        <v>718</v>
      </c>
    </row>
    <row r="30" spans="1:4" x14ac:dyDescent="0.2">
      <c r="A30" t="s">
        <v>309</v>
      </c>
      <c r="B30" s="105">
        <v>23376218.771929801</v>
      </c>
      <c r="C30">
        <v>2019</v>
      </c>
      <c r="D30" t="s">
        <v>718</v>
      </c>
    </row>
    <row r="31" spans="1:4" x14ac:dyDescent="0.2">
      <c r="B31" s="69"/>
    </row>
    <row r="32" spans="1:4" x14ac:dyDescent="0.2">
      <c r="A32" t="s">
        <v>161</v>
      </c>
      <c r="B32" s="69">
        <v>289278635</v>
      </c>
      <c r="C32">
        <v>2019</v>
      </c>
      <c r="D32" t="s">
        <v>718</v>
      </c>
    </row>
    <row r="33" spans="1:4" x14ac:dyDescent="0.2">
      <c r="A33" t="s">
        <v>231</v>
      </c>
      <c r="B33" s="69">
        <v>145096721</v>
      </c>
      <c r="C33">
        <v>2019</v>
      </c>
      <c r="D33" t="s">
        <v>718</v>
      </c>
    </row>
    <row r="34" spans="1:4" x14ac:dyDescent="0.2">
      <c r="A34" t="s">
        <v>229</v>
      </c>
      <c r="B34" s="69">
        <v>101159427</v>
      </c>
      <c r="C34">
        <v>2018</v>
      </c>
      <c r="D34" t="s">
        <v>718</v>
      </c>
    </row>
    <row r="35" spans="1:4" x14ac:dyDescent="0.2">
      <c r="A35" t="s">
        <v>73</v>
      </c>
      <c r="B35" s="69">
        <v>100656111</v>
      </c>
      <c r="C35">
        <v>2019</v>
      </c>
      <c r="D35" t="s">
        <v>718</v>
      </c>
    </row>
    <row r="36" spans="1:4" x14ac:dyDescent="0.2">
      <c r="A36" t="s">
        <v>243</v>
      </c>
      <c r="B36" s="69">
        <v>140520301</v>
      </c>
      <c r="C36">
        <v>2018</v>
      </c>
      <c r="D36" t="s">
        <v>718</v>
      </c>
    </row>
    <row r="37" spans="1:4" x14ac:dyDescent="0.2">
      <c r="A37" t="s">
        <v>130</v>
      </c>
      <c r="B37" s="69">
        <v>35990372</v>
      </c>
      <c r="C37">
        <v>2017</v>
      </c>
      <c r="D37" t="s">
        <v>718</v>
      </c>
    </row>
    <row r="38" spans="1:4" x14ac:dyDescent="0.2">
      <c r="A38" t="s">
        <v>307</v>
      </c>
      <c r="B38" s="69">
        <v>20959184</v>
      </c>
      <c r="C38">
        <v>2018</v>
      </c>
      <c r="D38" t="s">
        <v>718</v>
      </c>
    </row>
    <row r="39" spans="1:4" x14ac:dyDescent="0.2">
      <c r="A39" t="s">
        <v>591</v>
      </c>
      <c r="B39" s="69">
        <v>48711079</v>
      </c>
      <c r="C39">
        <v>2019</v>
      </c>
      <c r="D39" t="s">
        <v>718</v>
      </c>
    </row>
    <row r="40" spans="1:4" x14ac:dyDescent="0.2">
      <c r="A40" t="s">
        <v>220</v>
      </c>
      <c r="B40" s="69">
        <v>60796230</v>
      </c>
      <c r="C40">
        <v>2019</v>
      </c>
      <c r="D40" t="s">
        <v>718</v>
      </c>
    </row>
    <row r="41" spans="1:4" x14ac:dyDescent="0.2">
      <c r="A41" t="s">
        <v>175</v>
      </c>
      <c r="B41" s="69">
        <v>28427000</v>
      </c>
      <c r="C41">
        <v>2019</v>
      </c>
      <c r="D41" t="s">
        <v>718</v>
      </c>
    </row>
    <row r="42" spans="1:4" x14ac:dyDescent="0.2">
      <c r="A42" t="s">
        <v>299</v>
      </c>
      <c r="B42" s="69">
        <v>14953536</v>
      </c>
      <c r="C42">
        <v>2017</v>
      </c>
      <c r="D42" t="s">
        <v>718</v>
      </c>
    </row>
    <row r="43" spans="1:4" x14ac:dyDescent="0.2">
      <c r="A43" t="s">
        <v>60</v>
      </c>
      <c r="B43" s="69">
        <v>120075004</v>
      </c>
      <c r="C43">
        <v>2018</v>
      </c>
      <c r="D43" t="s">
        <v>718</v>
      </c>
    </row>
    <row r="44" spans="1:4" x14ac:dyDescent="0.2">
      <c r="A44" t="s">
        <v>217</v>
      </c>
      <c r="B44" s="69">
        <v>14114732</v>
      </c>
      <c r="C44">
        <v>2009</v>
      </c>
      <c r="D44" t="s">
        <v>718</v>
      </c>
    </row>
    <row r="45" spans="1:4" x14ac:dyDescent="0.2">
      <c r="A45" t="s">
        <v>84</v>
      </c>
      <c r="B45" s="69">
        <v>13750023</v>
      </c>
      <c r="C45">
        <v>2019</v>
      </c>
      <c r="D45" t="s">
        <v>718</v>
      </c>
    </row>
    <row r="46" spans="1:4" x14ac:dyDescent="0.2">
      <c r="A46" t="s">
        <v>63</v>
      </c>
      <c r="B46" s="69">
        <v>29469517</v>
      </c>
      <c r="C46">
        <v>2019</v>
      </c>
      <c r="D46" t="s">
        <v>718</v>
      </c>
    </row>
    <row r="47" spans="1:4" x14ac:dyDescent="0.2">
      <c r="A47" t="s">
        <v>147</v>
      </c>
      <c r="B47" s="69">
        <v>38701331</v>
      </c>
      <c r="C47">
        <v>2019</v>
      </c>
      <c r="D47" t="s">
        <v>718</v>
      </c>
    </row>
    <row r="48" spans="1:4" x14ac:dyDescent="0.2">
      <c r="A48" t="s">
        <v>224</v>
      </c>
      <c r="B48" s="69">
        <v>22713869</v>
      </c>
      <c r="C48">
        <v>2019</v>
      </c>
      <c r="D48" t="s">
        <v>718</v>
      </c>
    </row>
    <row r="49" spans="1:4" x14ac:dyDescent="0.2">
      <c r="A49" s="2" t="s">
        <v>132</v>
      </c>
      <c r="B49" s="69">
        <v>15062427</v>
      </c>
      <c r="C49">
        <v>2019</v>
      </c>
      <c r="D49" t="s">
        <v>718</v>
      </c>
    </row>
    <row r="50" spans="1:4" x14ac:dyDescent="0.2">
      <c r="A50" t="s">
        <v>118</v>
      </c>
      <c r="B50" s="69">
        <v>43081946</v>
      </c>
      <c r="C50">
        <v>2019</v>
      </c>
      <c r="D50" t="s">
        <v>718</v>
      </c>
    </row>
    <row r="51" spans="1:4" x14ac:dyDescent="0.2">
      <c r="A51" t="s">
        <v>266</v>
      </c>
      <c r="B51" s="69">
        <v>9304897</v>
      </c>
      <c r="C51">
        <v>2016</v>
      </c>
      <c r="D51" t="s">
        <v>718</v>
      </c>
    </row>
    <row r="52" spans="1:4" x14ac:dyDescent="0.2">
      <c r="A52" t="s">
        <v>301</v>
      </c>
      <c r="B52" s="106">
        <v>33195900</v>
      </c>
      <c r="C52">
        <v>2019</v>
      </c>
      <c r="D52" t="s">
        <v>718</v>
      </c>
    </row>
    <row r="53" spans="1:4" x14ac:dyDescent="0.2">
      <c r="A53" t="s">
        <v>101</v>
      </c>
      <c r="B53" s="105">
        <v>16356640.85</v>
      </c>
      <c r="C53">
        <v>2019</v>
      </c>
      <c r="D53" t="s">
        <v>718</v>
      </c>
    </row>
    <row r="54" spans="1:4" x14ac:dyDescent="0.2">
      <c r="A54" t="s">
        <v>311</v>
      </c>
      <c r="B54" s="105">
        <v>29077799</v>
      </c>
      <c r="C54">
        <v>2019</v>
      </c>
      <c r="D54" t="s">
        <v>718</v>
      </c>
    </row>
    <row r="55" spans="1:4" x14ac:dyDescent="0.2">
      <c r="A55" t="s">
        <v>98</v>
      </c>
      <c r="B55" s="105">
        <v>10533846</v>
      </c>
      <c r="C55">
        <v>2019</v>
      </c>
      <c r="D55" t="s">
        <v>718</v>
      </c>
    </row>
    <row r="56" spans="1:4" x14ac:dyDescent="0.2">
      <c r="A56" t="s">
        <v>254</v>
      </c>
      <c r="B56" s="105">
        <v>43337930</v>
      </c>
      <c r="C56">
        <v>2019</v>
      </c>
      <c r="D56" t="s">
        <v>718</v>
      </c>
    </row>
    <row r="57" spans="1:4" x14ac:dyDescent="0.2">
      <c r="A57" t="s">
        <v>313</v>
      </c>
      <c r="B57" s="105">
        <v>26051776</v>
      </c>
      <c r="C57">
        <v>2019</v>
      </c>
      <c r="D57" t="s">
        <v>718</v>
      </c>
    </row>
    <row r="58" spans="1:4" x14ac:dyDescent="0.2">
      <c r="A58" t="s">
        <v>80</v>
      </c>
      <c r="B58" s="105">
        <v>9817518</v>
      </c>
      <c r="C58">
        <v>2019</v>
      </c>
      <c r="D58" t="s">
        <v>718</v>
      </c>
    </row>
    <row r="59" spans="1:4" x14ac:dyDescent="0.2">
      <c r="A59" t="s">
        <v>290</v>
      </c>
      <c r="B59" s="105">
        <v>5281585.5006871503</v>
      </c>
      <c r="C59">
        <v>2017</v>
      </c>
      <c r="D59" t="s">
        <v>718</v>
      </c>
    </row>
    <row r="60" spans="1:4" x14ac:dyDescent="0.2">
      <c r="A60" t="s">
        <v>159</v>
      </c>
      <c r="B60" s="105">
        <v>18031909.239999998</v>
      </c>
      <c r="C60">
        <v>2019</v>
      </c>
      <c r="D60" t="s">
        <v>718</v>
      </c>
    </row>
    <row r="61" spans="1:4" x14ac:dyDescent="0.2">
      <c r="A61" t="s">
        <v>237</v>
      </c>
      <c r="B61" s="105">
        <v>2828620.6635219702</v>
      </c>
      <c r="C61">
        <v>2017</v>
      </c>
      <c r="D61" t="s">
        <v>718</v>
      </c>
    </row>
    <row r="62" spans="1:4" x14ac:dyDescent="0.2">
      <c r="A62" t="s">
        <v>624</v>
      </c>
      <c r="B62" s="105">
        <v>10694373.2236782</v>
      </c>
      <c r="C62">
        <v>2019</v>
      </c>
      <c r="D62" t="s">
        <v>718</v>
      </c>
    </row>
    <row r="63" spans="1:4" x14ac:dyDescent="0.2">
      <c r="A63" t="s">
        <v>226</v>
      </c>
      <c r="B63" s="105">
        <v>19124907.52</v>
      </c>
      <c r="C63">
        <v>2019</v>
      </c>
      <c r="D63" t="s">
        <v>718</v>
      </c>
    </row>
    <row r="64" spans="1:4" x14ac:dyDescent="0.2">
      <c r="A64" t="s">
        <v>612</v>
      </c>
      <c r="B64" s="105">
        <v>5341134.0751514202</v>
      </c>
      <c r="C64">
        <v>2017</v>
      </c>
      <c r="D64" t="s">
        <v>718</v>
      </c>
    </row>
    <row r="65" spans="1:4" x14ac:dyDescent="0.2">
      <c r="A65" t="s">
        <v>112</v>
      </c>
      <c r="B65" s="105">
        <v>6122124.3811912397</v>
      </c>
      <c r="C65">
        <v>2019</v>
      </c>
      <c r="D65" t="s">
        <v>718</v>
      </c>
    </row>
    <row r="66" spans="1:4" x14ac:dyDescent="0.2">
      <c r="A66" t="s">
        <v>729</v>
      </c>
      <c r="B66" s="105">
        <v>8940004</v>
      </c>
      <c r="C66">
        <v>2019</v>
      </c>
      <c r="D66" t="s">
        <v>718</v>
      </c>
    </row>
    <row r="67" spans="1:4" x14ac:dyDescent="0.2">
      <c r="A67" t="s">
        <v>203</v>
      </c>
      <c r="B67" s="105">
        <v>5948023</v>
      </c>
      <c r="C67">
        <v>2019</v>
      </c>
      <c r="D67" t="s">
        <v>718</v>
      </c>
    </row>
    <row r="68" spans="1:4" x14ac:dyDescent="0.2">
      <c r="A68" t="s">
        <v>213</v>
      </c>
      <c r="B68" s="105">
        <v>3995769.8849479901</v>
      </c>
      <c r="C68">
        <v>2018</v>
      </c>
      <c r="D68" t="s">
        <v>718</v>
      </c>
    </row>
    <row r="69" spans="1:4" x14ac:dyDescent="0.2">
      <c r="A69" t="s">
        <v>663</v>
      </c>
      <c r="B69" s="105">
        <v>2831413.8988738698</v>
      </c>
      <c r="C69">
        <v>2019</v>
      </c>
      <c r="D69" t="s">
        <v>718</v>
      </c>
    </row>
    <row r="70" spans="1:4" x14ac:dyDescent="0.2">
      <c r="A70" t="s">
        <v>187</v>
      </c>
      <c r="B70" s="105">
        <v>1225283.1500345201</v>
      </c>
      <c r="C70">
        <v>2019</v>
      </c>
      <c r="D70" t="s">
        <v>718</v>
      </c>
    </row>
    <row r="71" spans="1:4" x14ac:dyDescent="0.2">
      <c r="A71" t="s">
        <v>284</v>
      </c>
      <c r="B71" s="105">
        <v>3228500</v>
      </c>
      <c r="C71">
        <v>2019</v>
      </c>
      <c r="D71" t="s">
        <v>718</v>
      </c>
    </row>
    <row r="72" spans="1:4" x14ac:dyDescent="0.2">
      <c r="A72" t="s">
        <v>595</v>
      </c>
      <c r="B72" s="105">
        <v>3804627.0347005399</v>
      </c>
      <c r="C72">
        <v>2019</v>
      </c>
      <c r="D72" t="s">
        <v>718</v>
      </c>
    </row>
    <row r="73" spans="1:4" x14ac:dyDescent="0.2">
      <c r="A73" t="s">
        <v>122</v>
      </c>
      <c r="B73" s="105">
        <v>2248000</v>
      </c>
      <c r="C73">
        <v>2019</v>
      </c>
      <c r="D73" t="s">
        <v>718</v>
      </c>
    </row>
    <row r="74" spans="1:4" x14ac:dyDescent="0.2">
      <c r="A74" t="s">
        <v>110</v>
      </c>
      <c r="B74" s="105">
        <v>1147595</v>
      </c>
      <c r="C74">
        <v>2019</v>
      </c>
      <c r="D74" t="s">
        <v>718</v>
      </c>
    </row>
    <row r="75" spans="1:4" x14ac:dyDescent="0.2">
      <c r="A75" t="s">
        <v>82</v>
      </c>
      <c r="B75" s="105">
        <v>1398258</v>
      </c>
      <c r="C75">
        <v>2019</v>
      </c>
      <c r="D75" t="s">
        <v>718</v>
      </c>
    </row>
    <row r="76" spans="1:4" x14ac:dyDescent="0.2">
      <c r="A76" t="s">
        <v>260</v>
      </c>
      <c r="B76" s="105">
        <v>1092487</v>
      </c>
      <c r="C76">
        <v>2017</v>
      </c>
      <c r="D76" t="s">
        <v>718</v>
      </c>
    </row>
    <row r="77" spans="1:4" x14ac:dyDescent="0.2">
      <c r="A77" t="s">
        <v>96</v>
      </c>
      <c r="B77" s="69"/>
      <c r="D77" t="s">
        <v>718</v>
      </c>
    </row>
    <row r="78" spans="1:4" x14ac:dyDescent="0.2">
      <c r="A78" t="s">
        <v>303</v>
      </c>
      <c r="B78" s="105">
        <v>104319</v>
      </c>
      <c r="C78">
        <v>2019</v>
      </c>
      <c r="D78" t="s">
        <v>718</v>
      </c>
    </row>
    <row r="79" spans="1:4" x14ac:dyDescent="0.2">
      <c r="A79" t="s">
        <v>593</v>
      </c>
      <c r="B79" s="105">
        <v>698044.01</v>
      </c>
      <c r="C79">
        <v>2019</v>
      </c>
      <c r="D79" t="s">
        <v>718</v>
      </c>
    </row>
    <row r="80" spans="1:4" x14ac:dyDescent="0.2">
      <c r="A80" t="s">
        <v>177</v>
      </c>
      <c r="B80" s="105">
        <v>238860</v>
      </c>
      <c r="C80">
        <v>2018</v>
      </c>
      <c r="D80" t="s">
        <v>718</v>
      </c>
    </row>
    <row r="81" spans="1:4" x14ac:dyDescent="0.2">
      <c r="A81" t="s">
        <v>653</v>
      </c>
      <c r="B81" s="105">
        <v>2000000</v>
      </c>
      <c r="C81">
        <v>2010</v>
      </c>
      <c r="D81" t="s">
        <v>718</v>
      </c>
    </row>
    <row r="82" spans="1:4" x14ac:dyDescent="0.2">
      <c r="B82" s="69"/>
    </row>
    <row r="83" spans="1:4" x14ac:dyDescent="0.2">
      <c r="A83" t="s">
        <v>106</v>
      </c>
      <c r="B83" s="69">
        <v>547058339</v>
      </c>
      <c r="C83">
        <v>2017</v>
      </c>
      <c r="D83" t="s">
        <v>718</v>
      </c>
    </row>
    <row r="84" spans="1:4" x14ac:dyDescent="0.2">
      <c r="A84" t="s">
        <v>163</v>
      </c>
      <c r="B84" s="69">
        <v>94082431</v>
      </c>
      <c r="C84">
        <v>2019</v>
      </c>
      <c r="D84" t="s">
        <v>718</v>
      </c>
    </row>
    <row r="85" spans="1:4" x14ac:dyDescent="0.2">
      <c r="A85" t="s">
        <v>90</v>
      </c>
      <c r="B85" s="69">
        <v>1194216355</v>
      </c>
      <c r="C85">
        <v>2017</v>
      </c>
      <c r="D85" t="s">
        <v>718</v>
      </c>
    </row>
    <row r="86" spans="1:4" x14ac:dyDescent="0.2">
      <c r="A86" t="s">
        <v>247</v>
      </c>
      <c r="B86" s="69"/>
      <c r="D86" t="s">
        <v>718</v>
      </c>
    </row>
    <row r="87" spans="1:4" x14ac:dyDescent="0.2">
      <c r="A87" t="s">
        <v>207</v>
      </c>
      <c r="B87" s="69">
        <v>288062452</v>
      </c>
      <c r="C87">
        <v>2017</v>
      </c>
      <c r="D87" t="s">
        <v>718</v>
      </c>
    </row>
    <row r="88" spans="1:4" x14ac:dyDescent="0.2">
      <c r="A88" t="s">
        <v>292</v>
      </c>
      <c r="B88" s="69">
        <v>225120686</v>
      </c>
      <c r="C88">
        <v>2016</v>
      </c>
      <c r="D88" t="s">
        <v>718</v>
      </c>
    </row>
    <row r="89" spans="1:4" x14ac:dyDescent="0.2">
      <c r="A89" s="2" t="s">
        <v>165</v>
      </c>
      <c r="B89" s="69">
        <v>46000000</v>
      </c>
      <c r="C89">
        <v>2017</v>
      </c>
      <c r="D89" t="s">
        <v>718</v>
      </c>
    </row>
    <row r="90" spans="1:4" x14ac:dyDescent="0.2">
      <c r="A90" t="s">
        <v>282</v>
      </c>
      <c r="B90" s="69">
        <v>74226485</v>
      </c>
      <c r="C90">
        <v>2016</v>
      </c>
      <c r="D90" t="s">
        <v>718</v>
      </c>
    </row>
    <row r="91" spans="1:4" x14ac:dyDescent="0.2">
      <c r="A91" t="s">
        <v>263</v>
      </c>
      <c r="B91" s="69">
        <v>163147837</v>
      </c>
      <c r="C91">
        <v>2019</v>
      </c>
      <c r="D91" t="s">
        <v>718</v>
      </c>
    </row>
    <row r="92" spans="1:4" x14ac:dyDescent="0.2">
      <c r="A92" t="s">
        <v>108</v>
      </c>
      <c r="B92" s="69">
        <v>118024728</v>
      </c>
      <c r="C92">
        <v>2019</v>
      </c>
      <c r="D92" t="s">
        <v>718</v>
      </c>
    </row>
    <row r="93" spans="1:4" x14ac:dyDescent="0.2">
      <c r="A93" t="s">
        <v>65</v>
      </c>
      <c r="B93" s="69">
        <v>247415965</v>
      </c>
      <c r="C93">
        <v>2019</v>
      </c>
      <c r="D93" t="s">
        <v>718</v>
      </c>
    </row>
    <row r="94" spans="1:4" x14ac:dyDescent="0.2">
      <c r="A94" t="s">
        <v>241</v>
      </c>
      <c r="B94" s="69">
        <v>235932547</v>
      </c>
      <c r="C94">
        <v>2018</v>
      </c>
      <c r="D94" t="s">
        <v>718</v>
      </c>
    </row>
    <row r="95" spans="1:4" x14ac:dyDescent="0.2">
      <c r="A95" t="s">
        <v>196</v>
      </c>
      <c r="B95" s="69">
        <v>52287530</v>
      </c>
      <c r="C95">
        <v>2011</v>
      </c>
      <c r="D95" t="s">
        <v>718</v>
      </c>
    </row>
    <row r="96" spans="1:4" x14ac:dyDescent="0.2">
      <c r="A96" t="s">
        <v>173</v>
      </c>
      <c r="B96" s="69">
        <v>74698962</v>
      </c>
      <c r="C96">
        <v>2019</v>
      </c>
      <c r="D96" t="s">
        <v>718</v>
      </c>
    </row>
    <row r="97" spans="1:4" x14ac:dyDescent="0.2">
      <c r="A97" t="s">
        <v>128</v>
      </c>
      <c r="B97" s="69">
        <v>39321392</v>
      </c>
      <c r="C97">
        <v>2018</v>
      </c>
      <c r="D97" t="s">
        <v>718</v>
      </c>
    </row>
    <row r="98" spans="1:4" x14ac:dyDescent="0.2">
      <c r="A98" t="s">
        <v>151</v>
      </c>
      <c r="B98" s="69">
        <v>26465391</v>
      </c>
      <c r="C98">
        <v>2017</v>
      </c>
      <c r="D98" t="s">
        <v>718</v>
      </c>
    </row>
    <row r="99" spans="1:4" x14ac:dyDescent="0.2">
      <c r="A99" t="s">
        <v>171</v>
      </c>
      <c r="B99" s="69">
        <v>29577465</v>
      </c>
      <c r="C99">
        <v>2019</v>
      </c>
      <c r="D99" t="s">
        <v>718</v>
      </c>
    </row>
    <row r="100" spans="1:4" x14ac:dyDescent="0.2">
      <c r="A100" t="s">
        <v>71</v>
      </c>
      <c r="B100" s="69">
        <v>3504336</v>
      </c>
      <c r="C100">
        <v>2019</v>
      </c>
      <c r="D100" t="s">
        <v>718</v>
      </c>
    </row>
    <row r="101" spans="1:4" x14ac:dyDescent="0.2">
      <c r="A101" t="s">
        <v>76</v>
      </c>
      <c r="B101" s="69">
        <v>14675892</v>
      </c>
      <c r="C101">
        <v>2017</v>
      </c>
      <c r="D101" t="s">
        <v>718</v>
      </c>
    </row>
    <row r="102" spans="1:4" x14ac:dyDescent="0.2">
      <c r="A102" t="s">
        <v>239</v>
      </c>
      <c r="B102" s="69">
        <v>15671190</v>
      </c>
      <c r="C102">
        <v>2019</v>
      </c>
      <c r="D102" t="s">
        <v>718</v>
      </c>
    </row>
    <row r="103" spans="1:4" x14ac:dyDescent="0.2">
      <c r="A103" t="s">
        <v>92</v>
      </c>
      <c r="B103" s="105">
        <v>26593818.539771002</v>
      </c>
      <c r="C103">
        <v>2017</v>
      </c>
      <c r="D103" t="s">
        <v>718</v>
      </c>
    </row>
    <row r="104" spans="1:4" x14ac:dyDescent="0.2">
      <c r="A104" t="s">
        <v>256</v>
      </c>
      <c r="B104" s="69"/>
      <c r="D104" t="s">
        <v>718</v>
      </c>
    </row>
    <row r="105" spans="1:4" x14ac:dyDescent="0.2">
      <c r="A105" t="s">
        <v>185</v>
      </c>
      <c r="B105" s="105">
        <v>21000000</v>
      </c>
      <c r="C105">
        <v>2019</v>
      </c>
      <c r="D105" t="s">
        <v>718</v>
      </c>
    </row>
    <row r="106" spans="1:4" x14ac:dyDescent="0.2">
      <c r="A106" t="s">
        <v>190</v>
      </c>
      <c r="B106" s="105">
        <v>19146390.1076984</v>
      </c>
      <c r="C106">
        <v>2009</v>
      </c>
      <c r="D106" t="s">
        <v>718</v>
      </c>
    </row>
    <row r="107" spans="1:4" x14ac:dyDescent="0.2">
      <c r="A107" t="s">
        <v>294</v>
      </c>
      <c r="B107" s="105">
        <v>6600902</v>
      </c>
      <c r="C107">
        <v>2017</v>
      </c>
      <c r="D107" t="s">
        <v>718</v>
      </c>
    </row>
    <row r="108" spans="1:4" x14ac:dyDescent="0.2">
      <c r="A108" t="s">
        <v>116</v>
      </c>
      <c r="B108" s="105">
        <v>21485000</v>
      </c>
      <c r="C108">
        <v>2018</v>
      </c>
      <c r="D108" t="s">
        <v>718</v>
      </c>
    </row>
    <row r="109" spans="1:4" x14ac:dyDescent="0.2">
      <c r="A109" t="s">
        <v>145</v>
      </c>
      <c r="B109" s="105">
        <v>8181268.1746325996</v>
      </c>
      <c r="C109">
        <v>2019</v>
      </c>
      <c r="D109" t="s">
        <v>718</v>
      </c>
    </row>
    <row r="110" spans="1:4" x14ac:dyDescent="0.2">
      <c r="A110" t="s">
        <v>86</v>
      </c>
      <c r="B110" s="69"/>
      <c r="D110" t="s">
        <v>718</v>
      </c>
    </row>
    <row r="111" spans="1:4" x14ac:dyDescent="0.2">
      <c r="A111" t="s">
        <v>68</v>
      </c>
      <c r="B111" s="105">
        <v>4318845.5366893252</v>
      </c>
      <c r="C111">
        <v>2019</v>
      </c>
      <c r="D111" t="s">
        <v>718</v>
      </c>
    </row>
    <row r="112" spans="1:4" x14ac:dyDescent="0.2">
      <c r="A112" t="s">
        <v>169</v>
      </c>
      <c r="B112" s="105">
        <v>2082358.86</v>
      </c>
      <c r="C112">
        <v>2018</v>
      </c>
      <c r="D112" t="s">
        <v>718</v>
      </c>
    </row>
    <row r="113" spans="1:4" x14ac:dyDescent="0.2">
      <c r="A113" t="s">
        <v>56</v>
      </c>
      <c r="B113" s="105">
        <v>2968135</v>
      </c>
      <c r="C113">
        <v>2016</v>
      </c>
      <c r="D113" t="s">
        <v>718</v>
      </c>
    </row>
    <row r="114" spans="1:4" x14ac:dyDescent="0.2">
      <c r="A114" t="s">
        <v>222</v>
      </c>
      <c r="B114" s="105">
        <v>3737566.7366855</v>
      </c>
      <c r="C114">
        <v>2019</v>
      </c>
      <c r="D114" t="s">
        <v>718</v>
      </c>
    </row>
    <row r="115" spans="1:4" x14ac:dyDescent="0.2">
      <c r="A115" t="s">
        <v>88</v>
      </c>
      <c r="B115" s="105">
        <v>5589379</v>
      </c>
      <c r="C115">
        <v>2017</v>
      </c>
      <c r="D115" t="s">
        <v>718</v>
      </c>
    </row>
    <row r="116" spans="1:4" x14ac:dyDescent="0.2">
      <c r="A116" t="s">
        <v>141</v>
      </c>
      <c r="B116" s="105">
        <v>935423.61838363099</v>
      </c>
      <c r="C116">
        <v>2019</v>
      </c>
      <c r="D116" t="s">
        <v>718</v>
      </c>
    </row>
    <row r="117" spans="1:4" x14ac:dyDescent="0.2">
      <c r="A117" t="s">
        <v>682</v>
      </c>
      <c r="B117" s="105">
        <v>5935940.7243942702</v>
      </c>
      <c r="C117">
        <v>2013</v>
      </c>
      <c r="D117" t="s">
        <v>718</v>
      </c>
    </row>
    <row r="118" spans="1:4" x14ac:dyDescent="0.2">
      <c r="A118" t="s">
        <v>730</v>
      </c>
      <c r="B118" s="69"/>
      <c r="D118" t="s">
        <v>718</v>
      </c>
    </row>
    <row r="119" spans="1:4" x14ac:dyDescent="0.2">
      <c r="A119" t="s">
        <v>134</v>
      </c>
      <c r="B119" s="105">
        <v>592573.85</v>
      </c>
      <c r="C119">
        <v>2019</v>
      </c>
      <c r="D119" t="s">
        <v>718</v>
      </c>
    </row>
    <row r="120" spans="1:4" x14ac:dyDescent="0.2">
      <c r="A120" t="s">
        <v>139</v>
      </c>
      <c r="B120" s="105">
        <v>3575473.9648287799</v>
      </c>
      <c r="C120">
        <v>2015</v>
      </c>
      <c r="D120" t="s">
        <v>718</v>
      </c>
    </row>
    <row r="121" spans="1:4" x14ac:dyDescent="0.2">
      <c r="A121" t="s">
        <v>156</v>
      </c>
      <c r="B121" s="105">
        <v>1034872.17</v>
      </c>
      <c r="C121">
        <v>2019</v>
      </c>
      <c r="D121" t="s">
        <v>718</v>
      </c>
    </row>
    <row r="122" spans="1:4" x14ac:dyDescent="0.2">
      <c r="A122" t="s">
        <v>215</v>
      </c>
      <c r="B122" s="69"/>
      <c r="D122" t="s">
        <v>718</v>
      </c>
    </row>
    <row r="123" spans="1:4" x14ac:dyDescent="0.2">
      <c r="A123" t="s">
        <v>273</v>
      </c>
      <c r="B123" s="105">
        <v>411411</v>
      </c>
      <c r="C123">
        <v>2017</v>
      </c>
      <c r="D123" t="s">
        <v>718</v>
      </c>
    </row>
    <row r="124" spans="1:4" x14ac:dyDescent="0.2">
      <c r="A124" t="s">
        <v>198</v>
      </c>
      <c r="B124" s="105">
        <v>196475</v>
      </c>
      <c r="C124">
        <v>2017</v>
      </c>
      <c r="D124" t="s">
        <v>718</v>
      </c>
    </row>
    <row r="125" spans="1:4" x14ac:dyDescent="0.2">
      <c r="A125" t="s">
        <v>78</v>
      </c>
      <c r="B125" s="105">
        <v>289132.7</v>
      </c>
      <c r="C125">
        <v>2018</v>
      </c>
      <c r="D125" t="s">
        <v>718</v>
      </c>
    </row>
    <row r="126" spans="1:4" x14ac:dyDescent="0.2">
      <c r="A126" t="s">
        <v>250</v>
      </c>
      <c r="B126" s="105">
        <v>126467.917277749</v>
      </c>
      <c r="C126">
        <v>2017</v>
      </c>
      <c r="D126" t="s">
        <v>718</v>
      </c>
    </row>
    <row r="127" spans="1:4" x14ac:dyDescent="0.2">
      <c r="A127" s="2" t="s">
        <v>636</v>
      </c>
      <c r="B127" s="105">
        <v>159995.32999999999</v>
      </c>
      <c r="C127">
        <v>2018</v>
      </c>
      <c r="D127" t="s">
        <v>718</v>
      </c>
    </row>
    <row r="128" spans="1:4" x14ac:dyDescent="0.2">
      <c r="A128" t="s">
        <v>149</v>
      </c>
      <c r="B128" s="105">
        <v>300712.45</v>
      </c>
      <c r="C128">
        <v>2018</v>
      </c>
      <c r="D128" t="s">
        <v>718</v>
      </c>
    </row>
    <row r="129" spans="1:4" x14ac:dyDescent="0.2">
      <c r="A129" s="2" t="s">
        <v>637</v>
      </c>
      <c r="B129" s="105">
        <v>160404.64000000001</v>
      </c>
      <c r="C129">
        <v>2018</v>
      </c>
      <c r="D129" t="s">
        <v>718</v>
      </c>
    </row>
    <row r="130" spans="1:4" x14ac:dyDescent="0.2">
      <c r="A130" t="s">
        <v>288</v>
      </c>
      <c r="B130" s="105">
        <v>43677.933014913498</v>
      </c>
      <c r="C130">
        <v>2019</v>
      </c>
      <c r="D130" t="s">
        <v>718</v>
      </c>
    </row>
    <row r="131" spans="1:4" x14ac:dyDescent="0.2">
      <c r="A131" t="s">
        <v>124</v>
      </c>
      <c r="B131" s="105">
        <v>533092.92000000004</v>
      </c>
      <c r="C131">
        <v>2018</v>
      </c>
      <c r="D131" t="s">
        <v>718</v>
      </c>
    </row>
    <row r="132" spans="1:4" x14ac:dyDescent="0.2">
      <c r="A132" t="s">
        <v>201</v>
      </c>
      <c r="B132" s="105">
        <v>1577222</v>
      </c>
      <c r="C132">
        <v>2018</v>
      </c>
      <c r="D132" t="s">
        <v>718</v>
      </c>
    </row>
    <row r="133" spans="1:4" x14ac:dyDescent="0.2">
      <c r="A133" t="s">
        <v>731</v>
      </c>
      <c r="B133" s="105"/>
      <c r="D133" t="s">
        <v>718</v>
      </c>
    </row>
    <row r="134" spans="1:4" x14ac:dyDescent="0.2">
      <c r="A134" t="s">
        <v>296</v>
      </c>
      <c r="B134" s="105">
        <v>17703</v>
      </c>
      <c r="C134">
        <v>2009</v>
      </c>
      <c r="D134" t="s">
        <v>718</v>
      </c>
    </row>
    <row r="135" spans="1:4" x14ac:dyDescent="0.2">
      <c r="A135" s="2" t="s">
        <v>165</v>
      </c>
      <c r="B135" s="105">
        <v>46000000</v>
      </c>
      <c r="C135">
        <v>2017</v>
      </c>
      <c r="D135" t="s">
        <v>718</v>
      </c>
    </row>
    <row r="136" spans="1:4" x14ac:dyDescent="0.2">
      <c r="A136" s="2" t="s">
        <v>120</v>
      </c>
      <c r="B136" s="105">
        <v>39260131.090000004</v>
      </c>
      <c r="C136">
        <v>2019</v>
      </c>
      <c r="D136" t="s">
        <v>718</v>
      </c>
    </row>
    <row r="137" spans="1:4" x14ac:dyDescent="0.2">
      <c r="A137" t="s">
        <v>167</v>
      </c>
      <c r="B137" s="105">
        <v>203192500</v>
      </c>
      <c r="C137">
        <v>2016</v>
      </c>
      <c r="D137" t="s">
        <v>718</v>
      </c>
    </row>
    <row r="138" spans="1:4" x14ac:dyDescent="0.2">
      <c r="A138" t="s">
        <v>645</v>
      </c>
      <c r="B138" s="105">
        <v>48136470.005000003</v>
      </c>
      <c r="C138">
        <v>2016</v>
      </c>
      <c r="D138" t="s">
        <v>718</v>
      </c>
    </row>
  </sheetData>
  <hyperlinks>
    <hyperlink ref="D2" r:id="rId1" xr:uid="{1D2DBD8E-8C87-4E2E-867E-7BD817166EE4}"/>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BCE62-2728-43F2-B58D-6444B79410C0}">
  <dimension ref="A2:B13"/>
  <sheetViews>
    <sheetView workbookViewId="0">
      <selection activeCell="B12" sqref="B12"/>
    </sheetView>
  </sheetViews>
  <sheetFormatPr defaultColWidth="8.7109375" defaultRowHeight="12.75" x14ac:dyDescent="0.2"/>
  <cols>
    <col min="1" max="1" width="112" customWidth="1"/>
    <col min="2" max="2" width="70.42578125" customWidth="1"/>
  </cols>
  <sheetData>
    <row r="2" spans="1:2" x14ac:dyDescent="0.2">
      <c r="A2" t="s">
        <v>697</v>
      </c>
      <c r="B2" s="2" t="s">
        <v>704</v>
      </c>
    </row>
    <row r="3" spans="1:2" x14ac:dyDescent="0.2">
      <c r="A3" t="s">
        <v>698</v>
      </c>
    </row>
    <row r="4" spans="1:2" x14ac:dyDescent="0.2">
      <c r="A4" t="s">
        <v>699</v>
      </c>
    </row>
    <row r="5" spans="1:2" x14ac:dyDescent="0.2">
      <c r="A5" t="s">
        <v>700</v>
      </c>
    </row>
    <row r="6" spans="1:2" x14ac:dyDescent="0.2">
      <c r="A6" t="s">
        <v>701</v>
      </c>
      <c r="B6" s="2" t="s">
        <v>707</v>
      </c>
    </row>
    <row r="7" spans="1:2" x14ac:dyDescent="0.2">
      <c r="A7" s="2" t="s">
        <v>702</v>
      </c>
    </row>
    <row r="8" spans="1:2" x14ac:dyDescent="0.2">
      <c r="A8" s="2" t="s">
        <v>703</v>
      </c>
    </row>
    <row r="13" spans="1:2" x14ac:dyDescent="0.2">
      <c r="A13" s="2" t="s">
        <v>705</v>
      </c>
      <c r="B13" s="2" t="s">
        <v>706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7A5B6-2EFD-4FE0-91D0-4DAB84DBADB5}">
  <dimension ref="B1:D11"/>
  <sheetViews>
    <sheetView workbookViewId="0">
      <selection activeCell="D10" sqref="D10"/>
    </sheetView>
  </sheetViews>
  <sheetFormatPr defaultColWidth="8.7109375" defaultRowHeight="12.75" x14ac:dyDescent="0.2"/>
  <cols>
    <col min="2" max="2" width="37.28515625" customWidth="1"/>
    <col min="3" max="3" width="41" customWidth="1"/>
    <col min="4" max="4" width="59.28515625" customWidth="1"/>
  </cols>
  <sheetData>
    <row r="1" spans="2:4" x14ac:dyDescent="0.2">
      <c r="B1" s="54" t="s">
        <v>452</v>
      </c>
      <c r="C1" s="54" t="s">
        <v>11</v>
      </c>
      <c r="D1" s="54" t="s">
        <v>453</v>
      </c>
    </row>
    <row r="2" spans="2:4" x14ac:dyDescent="0.2">
      <c r="B2" s="57" t="s">
        <v>454</v>
      </c>
      <c r="C2" s="57" t="s">
        <v>455</v>
      </c>
      <c r="D2" s="55" t="s">
        <v>456</v>
      </c>
    </row>
    <row r="3" spans="2:4" ht="38.25" x14ac:dyDescent="0.2">
      <c r="B3" s="57" t="s">
        <v>457</v>
      </c>
      <c r="C3" s="57" t="s">
        <v>458</v>
      </c>
      <c r="D3" s="55" t="s">
        <v>459</v>
      </c>
    </row>
    <row r="4" spans="2:4" ht="25.5" x14ac:dyDescent="0.2">
      <c r="B4" s="58" t="s">
        <v>460</v>
      </c>
      <c r="C4" s="58" t="s">
        <v>461</v>
      </c>
      <c r="D4" s="55" t="s">
        <v>17</v>
      </c>
    </row>
    <row r="5" spans="2:4" ht="38.25" x14ac:dyDescent="0.2">
      <c r="B5" s="58" t="s">
        <v>462</v>
      </c>
      <c r="C5" s="58" t="s">
        <v>463</v>
      </c>
      <c r="D5" s="55" t="s">
        <v>459</v>
      </c>
    </row>
    <row r="6" spans="2:4" ht="25.5" x14ac:dyDescent="0.2">
      <c r="B6" s="58" t="s">
        <v>464</v>
      </c>
      <c r="C6" s="58" t="s">
        <v>465</v>
      </c>
      <c r="D6" s="55" t="s">
        <v>20</v>
      </c>
    </row>
    <row r="7" spans="2:4" ht="25.5" x14ac:dyDescent="0.2">
      <c r="B7" s="58" t="s">
        <v>466</v>
      </c>
      <c r="C7" s="58" t="s">
        <v>467</v>
      </c>
      <c r="D7" s="55" t="s">
        <v>468</v>
      </c>
    </row>
    <row r="8" spans="2:4" ht="25.5" x14ac:dyDescent="0.2">
      <c r="B8" s="58" t="s">
        <v>466</v>
      </c>
      <c r="C8" s="58" t="s">
        <v>469</v>
      </c>
      <c r="D8" s="55" t="s">
        <v>470</v>
      </c>
    </row>
    <row r="9" spans="2:4" x14ac:dyDescent="0.2">
      <c r="B9" s="58" t="s">
        <v>466</v>
      </c>
      <c r="C9" s="58" t="s">
        <v>471</v>
      </c>
      <c r="D9" s="55" t="s">
        <v>472</v>
      </c>
    </row>
    <row r="10" spans="2:4" x14ac:dyDescent="0.2">
      <c r="B10" s="58" t="s">
        <v>466</v>
      </c>
      <c r="C10" s="58"/>
      <c r="D10" s="55" t="s">
        <v>473</v>
      </c>
    </row>
    <row r="11" spans="2:4" ht="51" x14ac:dyDescent="0.2">
      <c r="B11" s="58" t="s">
        <v>474</v>
      </c>
      <c r="C11" s="58" t="s">
        <v>475</v>
      </c>
      <c r="D11" s="56" t="s">
        <v>14</v>
      </c>
    </row>
  </sheetData>
  <hyperlinks>
    <hyperlink ref="D2" r:id="rId1" xr:uid="{97161727-4128-46C6-A820-D111F57987AF}"/>
    <hyperlink ref="D3" r:id="rId2" location="section-3d6acba1-acea-4be2-8dc9-b7e14e5b6583" xr:uid="{B6AB7DC7-4542-4D4A-8A55-B8E5CDE8593A}"/>
    <hyperlink ref="D4" r:id="rId3" xr:uid="{39C61FCB-46C2-46B6-B1EA-8B409F816B3E}"/>
    <hyperlink ref="D5" r:id="rId4" location="section-3d6acba1-acea-4be2-8dc9-b7e14e5b6583" xr:uid="{A17A4697-E57A-4EEC-B555-E712A1C39630}"/>
    <hyperlink ref="D7" r:id="rId5" xr:uid="{8A99541F-C837-4038-8230-C9BAE8C55C5F}"/>
    <hyperlink ref="D8" r:id="rId6" xr:uid="{FC6E11AE-A634-44E0-BC72-48EF92F3C517}"/>
    <hyperlink ref="D9" r:id="rId7" xr:uid="{D05F0A82-BA4E-418F-AD7B-6FC91632E91E}"/>
    <hyperlink ref="D6" r:id="rId8" xr:uid="{E7EF13B2-302E-4962-A1C8-16CE55D814F3}"/>
    <hyperlink ref="D10" r:id="rId9" xr:uid="{5038956D-6B48-4B5A-A58D-30D6E78BA10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CA16D-6B16-4014-90B1-B8C751336E77}">
  <dimension ref="A4:I82"/>
  <sheetViews>
    <sheetView topLeftCell="A53" workbookViewId="0">
      <selection activeCell="E41" sqref="E41"/>
    </sheetView>
  </sheetViews>
  <sheetFormatPr defaultColWidth="8.7109375" defaultRowHeight="12.75" x14ac:dyDescent="0.2"/>
  <cols>
    <col min="1" max="1" width="20.28515625" customWidth="1"/>
    <col min="9" max="9" width="103.7109375" customWidth="1"/>
  </cols>
  <sheetData>
    <row r="4" spans="1:9" x14ac:dyDescent="0.2">
      <c r="A4" t="s">
        <v>8</v>
      </c>
      <c r="B4">
        <v>1</v>
      </c>
    </row>
    <row r="5" spans="1:9" x14ac:dyDescent="0.2">
      <c r="A5" t="s">
        <v>12</v>
      </c>
      <c r="B5">
        <v>1</v>
      </c>
      <c r="I5" s="57"/>
    </row>
    <row r="6" spans="1:9" x14ac:dyDescent="0.2">
      <c r="A6" t="s">
        <v>13</v>
      </c>
      <c r="B6">
        <v>1</v>
      </c>
      <c r="I6" s="57"/>
    </row>
    <row r="7" spans="1:9" x14ac:dyDescent="0.2">
      <c r="A7" t="s">
        <v>103</v>
      </c>
      <c r="B7">
        <v>1</v>
      </c>
      <c r="I7" s="57"/>
    </row>
    <row r="8" spans="1:9" x14ac:dyDescent="0.2">
      <c r="A8" t="s">
        <v>15</v>
      </c>
      <c r="B8">
        <v>1</v>
      </c>
      <c r="I8" s="57"/>
    </row>
    <row r="9" spans="1:9" x14ac:dyDescent="0.2">
      <c r="A9" t="s">
        <v>619</v>
      </c>
      <c r="B9">
        <v>1</v>
      </c>
    </row>
    <row r="10" spans="1:9" x14ac:dyDescent="0.2">
      <c r="A10" t="s">
        <v>18</v>
      </c>
      <c r="B10">
        <v>1</v>
      </c>
    </row>
    <row r="11" spans="1:9" x14ac:dyDescent="0.2">
      <c r="A11" t="s">
        <v>136</v>
      </c>
      <c r="B11">
        <v>1</v>
      </c>
    </row>
    <row r="12" spans="1:9" x14ac:dyDescent="0.2">
      <c r="A12" t="s">
        <v>21</v>
      </c>
      <c r="B12">
        <v>1</v>
      </c>
    </row>
    <row r="13" spans="1:9" x14ac:dyDescent="0.2">
      <c r="A13" t="s">
        <v>143</v>
      </c>
      <c r="B13">
        <v>1</v>
      </c>
    </row>
    <row r="14" spans="1:9" x14ac:dyDescent="0.2">
      <c r="A14" t="s">
        <v>22</v>
      </c>
      <c r="B14">
        <v>1</v>
      </c>
    </row>
    <row r="15" spans="1:9" x14ac:dyDescent="0.2">
      <c r="A15" t="s">
        <v>154</v>
      </c>
      <c r="B15">
        <v>1</v>
      </c>
    </row>
    <row r="16" spans="1:9" x14ac:dyDescent="0.2">
      <c r="A16" t="s">
        <v>23</v>
      </c>
      <c r="B16">
        <v>1</v>
      </c>
    </row>
    <row r="17" spans="1:2" x14ac:dyDescent="0.2">
      <c r="A17" t="s">
        <v>24</v>
      </c>
      <c r="B17">
        <v>1</v>
      </c>
    </row>
    <row r="18" spans="1:2" x14ac:dyDescent="0.2">
      <c r="A18" t="s">
        <v>25</v>
      </c>
      <c r="B18">
        <v>1</v>
      </c>
    </row>
    <row r="19" spans="1:2" x14ac:dyDescent="0.2">
      <c r="A19" t="s">
        <v>26</v>
      </c>
      <c r="B19">
        <v>1</v>
      </c>
    </row>
    <row r="20" spans="1:2" x14ac:dyDescent="0.2">
      <c r="A20" t="s">
        <v>27</v>
      </c>
      <c r="B20">
        <v>1</v>
      </c>
    </row>
    <row r="21" spans="1:2" x14ac:dyDescent="0.2">
      <c r="A21" t="s">
        <v>28</v>
      </c>
      <c r="B21">
        <v>1</v>
      </c>
    </row>
    <row r="22" spans="1:2" x14ac:dyDescent="0.2">
      <c r="A22" t="s">
        <v>29</v>
      </c>
      <c r="B22">
        <v>1</v>
      </c>
    </row>
    <row r="23" spans="1:2" x14ac:dyDescent="0.2">
      <c r="A23" t="s">
        <v>30</v>
      </c>
      <c r="B23">
        <v>1</v>
      </c>
    </row>
    <row r="24" spans="1:2" x14ac:dyDescent="0.2">
      <c r="A24" t="s">
        <v>258</v>
      </c>
      <c r="B24">
        <v>1</v>
      </c>
    </row>
    <row r="25" spans="1:2" x14ac:dyDescent="0.2">
      <c r="A25" t="s">
        <v>31</v>
      </c>
      <c r="B25">
        <v>1</v>
      </c>
    </row>
    <row r="26" spans="1:2" x14ac:dyDescent="0.2">
      <c r="A26" t="s">
        <v>32</v>
      </c>
      <c r="B26">
        <v>1</v>
      </c>
    </row>
    <row r="27" spans="1:2" x14ac:dyDescent="0.2">
      <c r="A27" t="s">
        <v>33</v>
      </c>
      <c r="B27">
        <v>1</v>
      </c>
    </row>
    <row r="28" spans="1:2" x14ac:dyDescent="0.2">
      <c r="A28" t="s">
        <v>277</v>
      </c>
      <c r="B28">
        <v>1</v>
      </c>
    </row>
    <row r="29" spans="1:2" x14ac:dyDescent="0.2">
      <c r="A29" t="s">
        <v>34</v>
      </c>
      <c r="B29">
        <v>1</v>
      </c>
    </row>
    <row r="30" spans="1:2" x14ac:dyDescent="0.2">
      <c r="A30" t="s">
        <v>286</v>
      </c>
      <c r="B30">
        <v>1</v>
      </c>
    </row>
    <row r="31" spans="1:2" x14ac:dyDescent="0.2">
      <c r="A31" t="s">
        <v>35</v>
      </c>
      <c r="B31">
        <v>1</v>
      </c>
    </row>
    <row r="32" spans="1:2" x14ac:dyDescent="0.2">
      <c r="A32" t="s">
        <v>309</v>
      </c>
      <c r="B32">
        <v>1</v>
      </c>
    </row>
    <row r="33" spans="1:9" x14ac:dyDescent="0.2">
      <c r="A33" t="s">
        <v>80</v>
      </c>
      <c r="B33">
        <v>1</v>
      </c>
      <c r="I33" s="149"/>
    </row>
    <row r="34" spans="1:9" x14ac:dyDescent="0.2">
      <c r="A34" t="s">
        <v>63</v>
      </c>
      <c r="B34">
        <v>1</v>
      </c>
    </row>
    <row r="35" spans="1:9" x14ac:dyDescent="0.2">
      <c r="A35" t="s">
        <v>60</v>
      </c>
      <c r="B35">
        <v>1</v>
      </c>
    </row>
    <row r="36" spans="1:9" x14ac:dyDescent="0.2">
      <c r="A36" t="s">
        <v>73</v>
      </c>
      <c r="B36">
        <v>1</v>
      </c>
    </row>
    <row r="37" spans="1:9" x14ac:dyDescent="0.2">
      <c r="A37" t="s">
        <v>82</v>
      </c>
      <c r="B37">
        <v>1</v>
      </c>
    </row>
    <row r="38" spans="1:9" x14ac:dyDescent="0.2">
      <c r="A38" t="s">
        <v>84</v>
      </c>
      <c r="B38">
        <v>1</v>
      </c>
    </row>
    <row r="39" spans="1:9" x14ac:dyDescent="0.2">
      <c r="A39" t="s">
        <v>96</v>
      </c>
      <c r="B39">
        <v>1</v>
      </c>
    </row>
    <row r="40" spans="1:9" x14ac:dyDescent="0.2">
      <c r="A40" t="s">
        <v>98</v>
      </c>
      <c r="B40">
        <v>1</v>
      </c>
    </row>
    <row r="41" spans="1:9" x14ac:dyDescent="0.2">
      <c r="A41" t="s">
        <v>101</v>
      </c>
      <c r="B41">
        <v>1</v>
      </c>
    </row>
    <row r="42" spans="1:9" x14ac:dyDescent="0.2">
      <c r="A42" t="s">
        <v>110</v>
      </c>
      <c r="B42">
        <v>1</v>
      </c>
    </row>
    <row r="43" spans="1:9" x14ac:dyDescent="0.2">
      <c r="A43" t="s">
        <v>112</v>
      </c>
      <c r="B43">
        <v>1</v>
      </c>
    </row>
    <row r="44" spans="1:9" x14ac:dyDescent="0.2">
      <c r="A44" t="s">
        <v>118</v>
      </c>
      <c r="B44">
        <v>1</v>
      </c>
    </row>
    <row r="45" spans="1:9" x14ac:dyDescent="0.2">
      <c r="A45" t="s">
        <v>122</v>
      </c>
      <c r="B45">
        <v>1</v>
      </c>
    </row>
    <row r="46" spans="1:9" x14ac:dyDescent="0.2">
      <c r="A46" t="s">
        <v>130</v>
      </c>
      <c r="B46">
        <v>1</v>
      </c>
    </row>
    <row r="47" spans="1:9" x14ac:dyDescent="0.2">
      <c r="A47" t="s">
        <v>765</v>
      </c>
      <c r="B47">
        <v>1</v>
      </c>
    </row>
    <row r="48" spans="1:9" x14ac:dyDescent="0.2">
      <c r="A48" t="s">
        <v>132</v>
      </c>
      <c r="B48">
        <v>1</v>
      </c>
    </row>
    <row r="49" spans="1:2" x14ac:dyDescent="0.2">
      <c r="A49" t="s">
        <v>595</v>
      </c>
      <c r="B49">
        <v>1</v>
      </c>
    </row>
    <row r="50" spans="1:2" x14ac:dyDescent="0.2">
      <c r="A50" t="s">
        <v>147</v>
      </c>
      <c r="B50">
        <v>1</v>
      </c>
    </row>
    <row r="51" spans="1:2" x14ac:dyDescent="0.2">
      <c r="A51" t="s">
        <v>159</v>
      </c>
      <c r="B51">
        <v>1</v>
      </c>
    </row>
    <row r="52" spans="1:2" x14ac:dyDescent="0.2">
      <c r="A52" t="s">
        <v>161</v>
      </c>
      <c r="B52">
        <v>1</v>
      </c>
    </row>
    <row r="53" spans="1:2" x14ac:dyDescent="0.2">
      <c r="A53" t="s">
        <v>163</v>
      </c>
      <c r="B53">
        <v>1</v>
      </c>
    </row>
    <row r="54" spans="1:2" x14ac:dyDescent="0.2">
      <c r="A54" t="s">
        <v>175</v>
      </c>
      <c r="B54">
        <v>1</v>
      </c>
    </row>
    <row r="55" spans="1:2" x14ac:dyDescent="0.2">
      <c r="A55" t="s">
        <v>177</v>
      </c>
      <c r="B55">
        <v>1</v>
      </c>
    </row>
    <row r="56" spans="1:2" x14ac:dyDescent="0.2">
      <c r="A56" s="61" t="s">
        <v>612</v>
      </c>
      <c r="B56">
        <v>1</v>
      </c>
    </row>
    <row r="57" spans="1:2" x14ac:dyDescent="0.2">
      <c r="A57" s="61" t="s">
        <v>624</v>
      </c>
      <c r="B57">
        <v>1</v>
      </c>
    </row>
    <row r="58" spans="1:2" x14ac:dyDescent="0.2">
      <c r="A58" t="s">
        <v>187</v>
      </c>
      <c r="B58">
        <v>1</v>
      </c>
    </row>
    <row r="59" spans="1:2" x14ac:dyDescent="0.2">
      <c r="A59" t="s">
        <v>203</v>
      </c>
      <c r="B59">
        <v>1</v>
      </c>
    </row>
    <row r="60" spans="1:2" x14ac:dyDescent="0.2">
      <c r="A60" s="61" t="s">
        <v>653</v>
      </c>
      <c r="B60">
        <v>1</v>
      </c>
    </row>
    <row r="61" spans="1:2" x14ac:dyDescent="0.2">
      <c r="A61" t="s">
        <v>766</v>
      </c>
      <c r="B61">
        <v>1</v>
      </c>
    </row>
    <row r="62" spans="1:2" x14ac:dyDescent="0.2">
      <c r="A62" t="s">
        <v>213</v>
      </c>
      <c r="B62">
        <v>1</v>
      </c>
    </row>
    <row r="63" spans="1:2" x14ac:dyDescent="0.2">
      <c r="A63" t="s">
        <v>217</v>
      </c>
      <c r="B63">
        <v>1</v>
      </c>
    </row>
    <row r="64" spans="1:2" x14ac:dyDescent="0.2">
      <c r="A64" t="s">
        <v>220</v>
      </c>
      <c r="B64">
        <v>1</v>
      </c>
    </row>
    <row r="65" spans="1:2" x14ac:dyDescent="0.2">
      <c r="A65" t="s">
        <v>226</v>
      </c>
      <c r="B65">
        <v>1</v>
      </c>
    </row>
    <row r="66" spans="1:2" x14ac:dyDescent="0.2">
      <c r="A66" t="s">
        <v>229</v>
      </c>
      <c r="B66">
        <v>1</v>
      </c>
    </row>
    <row r="67" spans="1:2" x14ac:dyDescent="0.2">
      <c r="A67" t="s">
        <v>231</v>
      </c>
      <c r="B67">
        <v>1</v>
      </c>
    </row>
    <row r="68" spans="1:2" x14ac:dyDescent="0.2">
      <c r="A68" t="s">
        <v>237</v>
      </c>
      <c r="B68">
        <v>1</v>
      </c>
    </row>
    <row r="69" spans="1:2" x14ac:dyDescent="0.2">
      <c r="A69" t="s">
        <v>243</v>
      </c>
      <c r="B69">
        <v>1</v>
      </c>
    </row>
    <row r="70" spans="1:2" x14ac:dyDescent="0.2">
      <c r="A70" t="s">
        <v>252</v>
      </c>
      <c r="B70">
        <v>1</v>
      </c>
    </row>
    <row r="71" spans="1:2" x14ac:dyDescent="0.2">
      <c r="A71" t="s">
        <v>254</v>
      </c>
      <c r="B71">
        <v>1</v>
      </c>
    </row>
    <row r="72" spans="1:2" x14ac:dyDescent="0.2">
      <c r="A72" t="s">
        <v>260</v>
      </c>
      <c r="B72">
        <v>1</v>
      </c>
    </row>
    <row r="73" spans="1:2" x14ac:dyDescent="0.2">
      <c r="A73" t="s">
        <v>266</v>
      </c>
      <c r="B73">
        <v>1</v>
      </c>
    </row>
    <row r="74" spans="1:2" x14ac:dyDescent="0.2">
      <c r="A74" t="s">
        <v>284</v>
      </c>
      <c r="B74">
        <v>1</v>
      </c>
    </row>
    <row r="75" spans="1:2" x14ac:dyDescent="0.2">
      <c r="A75" t="s">
        <v>290</v>
      </c>
      <c r="B75">
        <v>1</v>
      </c>
    </row>
    <row r="76" spans="1:2" x14ac:dyDescent="0.2">
      <c r="A76" t="s">
        <v>299</v>
      </c>
      <c r="B76">
        <v>1</v>
      </c>
    </row>
    <row r="77" spans="1:2" x14ac:dyDescent="0.2">
      <c r="A77" t="s">
        <v>301</v>
      </c>
      <c r="B77">
        <v>1</v>
      </c>
    </row>
    <row r="78" spans="1:2" x14ac:dyDescent="0.2">
      <c r="A78" t="s">
        <v>303</v>
      </c>
      <c r="B78">
        <v>1</v>
      </c>
    </row>
    <row r="79" spans="1:2" x14ac:dyDescent="0.2">
      <c r="A79" t="s">
        <v>307</v>
      </c>
      <c r="B79">
        <v>1</v>
      </c>
    </row>
    <row r="80" spans="1:2" x14ac:dyDescent="0.2">
      <c r="A80" t="s">
        <v>729</v>
      </c>
      <c r="B80">
        <v>1</v>
      </c>
    </row>
    <row r="81" spans="1:2" x14ac:dyDescent="0.2">
      <c r="A81" t="s">
        <v>311</v>
      </c>
      <c r="B81">
        <v>1</v>
      </c>
    </row>
    <row r="82" spans="1:2" x14ac:dyDescent="0.2">
      <c r="A82" t="s">
        <v>313</v>
      </c>
      <c r="B82">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7B3AC-A624-4B67-9099-9FF00CC5864D}">
  <dimension ref="A1:F143"/>
  <sheetViews>
    <sheetView topLeftCell="A96" zoomScale="59" zoomScaleNormal="78" workbookViewId="0">
      <selection activeCell="B89" sqref="B89"/>
    </sheetView>
  </sheetViews>
  <sheetFormatPr defaultColWidth="11.42578125" defaultRowHeight="12.75" x14ac:dyDescent="0.2"/>
  <cols>
    <col min="1" max="1" width="32.140625" customWidth="1"/>
    <col min="2" max="2" width="33.140625" style="124" customWidth="1"/>
    <col min="3" max="3" width="21.140625" customWidth="1"/>
    <col min="4" max="5" width="27.140625" customWidth="1"/>
    <col min="6" max="6" width="21.7109375" style="124" customWidth="1"/>
  </cols>
  <sheetData>
    <row r="1" spans="1:6" x14ac:dyDescent="0.2">
      <c r="B1" s="127" t="s">
        <v>758</v>
      </c>
      <c r="C1" s="2" t="s">
        <v>759</v>
      </c>
      <c r="D1" s="2" t="s">
        <v>760</v>
      </c>
      <c r="E1" s="61" t="s">
        <v>761</v>
      </c>
      <c r="F1" s="127" t="s">
        <v>762</v>
      </c>
    </row>
    <row r="2" spans="1:6" x14ac:dyDescent="0.2">
      <c r="A2" s="61" t="s">
        <v>21</v>
      </c>
      <c r="B2" s="124">
        <f>Results!AH10</f>
        <v>1107.0941492228421</v>
      </c>
      <c r="C2" s="124">
        <f>Results!AI10</f>
        <v>1037.2235591020712</v>
      </c>
      <c r="D2" s="124">
        <f>Results!AJ10</f>
        <v>1323.9829871957352</v>
      </c>
      <c r="E2" s="124">
        <f>B2-C2</f>
        <v>69.870590120770885</v>
      </c>
      <c r="F2" s="124">
        <f>D2-B2</f>
        <v>216.88883797289304</v>
      </c>
    </row>
    <row r="3" spans="1:6" x14ac:dyDescent="0.2">
      <c r="A3" s="61" t="s">
        <v>772</v>
      </c>
      <c r="B3" s="124">
        <f>Results!AH8</f>
        <v>793.07064535083816</v>
      </c>
      <c r="C3" s="124">
        <f>Results!AI8</f>
        <v>733.89700943097262</v>
      </c>
      <c r="D3" s="124">
        <f>Results!AJ8</f>
        <v>971.28397073505118</v>
      </c>
      <c r="E3" s="124">
        <f t="shared" ref="E3:E30" si="0">B3-C3</f>
        <v>59.173635919865546</v>
      </c>
      <c r="F3" s="124">
        <f t="shared" ref="F3:F30" si="1">D3-B3</f>
        <v>178.21332538421302</v>
      </c>
    </row>
    <row r="4" spans="1:6" x14ac:dyDescent="0.2">
      <c r="A4" s="61" t="s">
        <v>33</v>
      </c>
      <c r="B4" s="124">
        <f>Results!AH25</f>
        <v>486.07563303205484</v>
      </c>
      <c r="C4" s="124">
        <f>Results!AI25</f>
        <v>427.90524824710513</v>
      </c>
      <c r="D4" s="124">
        <f>Results!AJ25</f>
        <v>652.57961127885528</v>
      </c>
      <c r="E4" s="124">
        <f t="shared" si="0"/>
        <v>58.170384784949704</v>
      </c>
      <c r="F4" s="124">
        <f t="shared" si="1"/>
        <v>166.50397824680044</v>
      </c>
    </row>
    <row r="5" spans="1:6" x14ac:dyDescent="0.2">
      <c r="A5" s="61" t="s">
        <v>35</v>
      </c>
      <c r="B5" s="124">
        <f>Results!AH29</f>
        <v>435.21813579305319</v>
      </c>
      <c r="C5" s="124">
        <f>Results!AI29</f>
        <v>384.34071783723635</v>
      </c>
      <c r="D5" s="124">
        <f>Results!AJ29</f>
        <v>582.42409203379259</v>
      </c>
      <c r="E5" s="124">
        <f t="shared" si="0"/>
        <v>50.877417955816838</v>
      </c>
      <c r="F5" s="124">
        <f t="shared" si="1"/>
        <v>147.2059562407394</v>
      </c>
    </row>
    <row r="6" spans="1:6" x14ac:dyDescent="0.2">
      <c r="A6" s="61" t="s">
        <v>773</v>
      </c>
      <c r="B6" s="124">
        <f>Results!AH7</f>
        <v>430.26457639306972</v>
      </c>
      <c r="C6" s="124">
        <f>Results!AI7</f>
        <v>360.91204398208731</v>
      </c>
      <c r="D6" s="124">
        <f>Results!AJ7</f>
        <v>643.99569143835095</v>
      </c>
      <c r="E6" s="124">
        <f t="shared" si="0"/>
        <v>69.352532410982406</v>
      </c>
      <c r="F6" s="124">
        <f t="shared" si="1"/>
        <v>213.73111504528123</v>
      </c>
    </row>
    <row r="7" spans="1:6" x14ac:dyDescent="0.2">
      <c r="A7" s="61" t="s">
        <v>8</v>
      </c>
      <c r="B7" s="124">
        <f>Results!AH2</f>
        <v>356.87425420441429</v>
      </c>
      <c r="C7" s="124">
        <f>Results!AI2</f>
        <v>334.54707476653186</v>
      </c>
      <c r="D7" s="124">
        <f>Results!AJ2</f>
        <v>427.83472177197206</v>
      </c>
      <c r="E7" s="124">
        <f t="shared" si="0"/>
        <v>22.327179437882421</v>
      </c>
      <c r="F7" s="124">
        <f t="shared" si="1"/>
        <v>70.960467567557771</v>
      </c>
    </row>
    <row r="8" spans="1:6" x14ac:dyDescent="0.2">
      <c r="A8" s="61" t="s">
        <v>309</v>
      </c>
      <c r="B8" s="124">
        <f>Results!AH30</f>
        <v>298.63639526134176</v>
      </c>
      <c r="C8" s="124">
        <f>Results!AI30</f>
        <v>277.37082868325371</v>
      </c>
      <c r="D8" s="124">
        <f>Results!AJ30</f>
        <v>368.04434533637857</v>
      </c>
      <c r="E8" s="124">
        <f t="shared" si="0"/>
        <v>21.265566578088055</v>
      </c>
      <c r="F8" s="124">
        <f t="shared" si="1"/>
        <v>69.407950075036808</v>
      </c>
    </row>
    <row r="9" spans="1:6" x14ac:dyDescent="0.2">
      <c r="A9" s="61" t="s">
        <v>28</v>
      </c>
      <c r="B9" s="124">
        <f>Results!AH19</f>
        <v>289.75400206546288</v>
      </c>
      <c r="C9" s="124">
        <f>Results!AI19</f>
        <v>265.93804795908204</v>
      </c>
      <c r="D9" s="124">
        <f>Results!AJ19</f>
        <v>360.56435645558128</v>
      </c>
      <c r="E9" s="124">
        <f t="shared" si="0"/>
        <v>23.815954106380843</v>
      </c>
      <c r="F9" s="124">
        <f t="shared" si="1"/>
        <v>70.810354390118391</v>
      </c>
    </row>
    <row r="10" spans="1:6" x14ac:dyDescent="0.2">
      <c r="A10" s="61" t="s">
        <v>25</v>
      </c>
      <c r="B10" s="124">
        <f>Results!AH16</f>
        <v>274.75158414922288</v>
      </c>
      <c r="C10" s="124">
        <f>Results!AI16</f>
        <v>253.95183206409328</v>
      </c>
      <c r="D10" s="124">
        <f>Results!AJ16</f>
        <v>336.85943665497564</v>
      </c>
      <c r="E10" s="124">
        <f t="shared" si="0"/>
        <v>20.799752085129597</v>
      </c>
      <c r="F10" s="124">
        <f t="shared" si="1"/>
        <v>62.10785250575276</v>
      </c>
    </row>
    <row r="11" spans="1:6" x14ac:dyDescent="0.2">
      <c r="A11" s="61" t="s">
        <v>12</v>
      </c>
      <c r="B11" s="124">
        <f>Results!AH3</f>
        <v>211.58407660175939</v>
      </c>
      <c r="C11" s="124">
        <f>Results!AI3</f>
        <v>186.59416119216328</v>
      </c>
      <c r="D11" s="124">
        <f>Results!AJ3</f>
        <v>284.28933551012256</v>
      </c>
      <c r="E11" s="124">
        <f t="shared" si="0"/>
        <v>24.989915409596108</v>
      </c>
      <c r="F11" s="124">
        <f t="shared" si="1"/>
        <v>72.705258908363163</v>
      </c>
    </row>
    <row r="12" spans="1:6" x14ac:dyDescent="0.2">
      <c r="A12" s="61" t="s">
        <v>765</v>
      </c>
      <c r="B12" s="124">
        <f>Results!AH26</f>
        <v>201.29541794279999</v>
      </c>
      <c r="C12" s="124">
        <f>Results!AI26</f>
        <v>186.67793270360735</v>
      </c>
      <c r="D12" s="124">
        <f>Results!AJ26</f>
        <v>256.06566015482014</v>
      </c>
      <c r="E12" s="124">
        <f t="shared" si="0"/>
        <v>14.617485239192632</v>
      </c>
      <c r="F12" s="124">
        <f t="shared" si="1"/>
        <v>54.77024221202015</v>
      </c>
    </row>
    <row r="13" spans="1:6" x14ac:dyDescent="0.2">
      <c r="A13" s="61" t="s">
        <v>29</v>
      </c>
      <c r="B13" s="124">
        <f>Results!AH20</f>
        <v>199.36878888356571</v>
      </c>
      <c r="C13" s="124">
        <f>Results!AI20</f>
        <v>182.64859076437853</v>
      </c>
      <c r="D13" s="124">
        <f>Results!AJ20</f>
        <v>248.10560081903452</v>
      </c>
      <c r="E13" s="124">
        <f t="shared" si="0"/>
        <v>16.720198119187188</v>
      </c>
      <c r="F13" s="124">
        <f t="shared" si="1"/>
        <v>48.736811935468808</v>
      </c>
    </row>
    <row r="14" spans="1:6" x14ac:dyDescent="0.2">
      <c r="A14" s="61" t="s">
        <v>26</v>
      </c>
      <c r="B14" s="124">
        <f>Results!AH17</f>
        <v>195.77710350225374</v>
      </c>
      <c r="C14" s="124">
        <f>Results!AI17</f>
        <v>169.42938434349276</v>
      </c>
      <c r="D14" s="124">
        <f>Results!AJ17</f>
        <v>279.79453587861468</v>
      </c>
      <c r="E14" s="124">
        <f t="shared" si="0"/>
        <v>26.347719158760981</v>
      </c>
      <c r="F14" s="124">
        <f t="shared" si="1"/>
        <v>84.017432376360944</v>
      </c>
    </row>
    <row r="15" spans="1:6" x14ac:dyDescent="0.2">
      <c r="A15" s="61" t="s">
        <v>27</v>
      </c>
      <c r="B15" s="124">
        <f>Results!AH18</f>
        <v>175.82708480052685</v>
      </c>
      <c r="C15" s="124">
        <f>Results!AI18</f>
        <v>161.40204821490352</v>
      </c>
      <c r="D15" s="124">
        <f>Results!AJ18</f>
        <v>219.33129326664115</v>
      </c>
      <c r="E15" s="124">
        <f t="shared" si="0"/>
        <v>14.425036585623332</v>
      </c>
      <c r="F15" s="124">
        <f t="shared" si="1"/>
        <v>43.504208466114306</v>
      </c>
    </row>
    <row r="16" spans="1:6" x14ac:dyDescent="0.2">
      <c r="A16" s="61" t="s">
        <v>30</v>
      </c>
      <c r="B16" s="124">
        <f>Results!AH21</f>
        <v>157.04850938002861</v>
      </c>
      <c r="C16" s="124">
        <f>Results!AI21</f>
        <v>134.1823332688316</v>
      </c>
      <c r="D16" s="124">
        <f>Results!AJ21</f>
        <v>222.52626740934821</v>
      </c>
      <c r="E16" s="124">
        <f t="shared" si="0"/>
        <v>22.866176111197007</v>
      </c>
      <c r="F16" s="124">
        <f t="shared" si="1"/>
        <v>65.477758029319602</v>
      </c>
    </row>
    <row r="17" spans="1:6" x14ac:dyDescent="0.2">
      <c r="A17" s="61" t="s">
        <v>15</v>
      </c>
      <c r="B17" s="124">
        <f>Results!AH6</f>
        <v>133.692655054108</v>
      </c>
      <c r="C17" s="124">
        <f>Results!AI6</f>
        <v>126.72615927660352</v>
      </c>
      <c r="D17" s="124">
        <f>Results!AJ6</f>
        <v>160.7473330735792</v>
      </c>
      <c r="E17" s="124">
        <f t="shared" si="0"/>
        <v>6.9664957775044769</v>
      </c>
      <c r="F17" s="124">
        <f t="shared" si="1"/>
        <v>27.054678019471197</v>
      </c>
    </row>
    <row r="18" spans="1:6" x14ac:dyDescent="0.2">
      <c r="A18" s="61" t="s">
        <v>31</v>
      </c>
      <c r="B18" s="124">
        <f>Results!AH23</f>
        <v>129.63776001754971</v>
      </c>
      <c r="C18" s="124">
        <f>Results!AI23</f>
        <v>123.15399422384741</v>
      </c>
      <c r="D18" s="124">
        <f>Results!AJ23</f>
        <v>154.920204592087</v>
      </c>
      <c r="E18" s="124">
        <f t="shared" si="0"/>
        <v>6.4837657937023039</v>
      </c>
      <c r="F18" s="124">
        <f t="shared" si="1"/>
        <v>25.282444574537294</v>
      </c>
    </row>
    <row r="19" spans="1:6" x14ac:dyDescent="0.2">
      <c r="A19" s="61" t="s">
        <v>23</v>
      </c>
      <c r="B19" s="124">
        <f>Results!AH14</f>
        <v>130.76202070014173</v>
      </c>
      <c r="C19" s="124">
        <f>Results!AI14</f>
        <v>120.0344194493818</v>
      </c>
      <c r="D19" s="124">
        <f>Results!AJ14</f>
        <v>164.47909588381421</v>
      </c>
      <c r="E19" s="124">
        <f t="shared" si="0"/>
        <v>10.727601250759932</v>
      </c>
      <c r="F19" s="124">
        <f t="shared" si="1"/>
        <v>33.717075183672478</v>
      </c>
    </row>
    <row r="20" spans="1:6" x14ac:dyDescent="0.2">
      <c r="A20" s="61" t="s">
        <v>34</v>
      </c>
      <c r="B20" s="124">
        <f>Results!AH27</f>
        <v>124.79787515357999</v>
      </c>
      <c r="C20" s="124">
        <f>Results!AI27</f>
        <v>106.1812879507944</v>
      </c>
      <c r="D20" s="124">
        <f>Results!AJ27</f>
        <v>177.5673676727136</v>
      </c>
      <c r="E20" s="124">
        <f t="shared" si="0"/>
        <v>18.616587202785595</v>
      </c>
      <c r="F20" s="124">
        <f t="shared" si="1"/>
        <v>52.769492519133607</v>
      </c>
    </row>
    <row r="21" spans="1:6" x14ac:dyDescent="0.2">
      <c r="A21" s="61" t="s">
        <v>22</v>
      </c>
      <c r="B21" s="124">
        <f>Results!AH12</f>
        <v>116.51991401691429</v>
      </c>
      <c r="C21" s="124">
        <f>Results!AI12</f>
        <v>108.8465058786103</v>
      </c>
      <c r="D21" s="124">
        <f>Results!AJ12</f>
        <v>147.52117289864228</v>
      </c>
      <c r="E21" s="124">
        <f t="shared" si="0"/>
        <v>7.6734081383039836</v>
      </c>
      <c r="F21" s="124">
        <f t="shared" si="1"/>
        <v>31.001258881727992</v>
      </c>
    </row>
    <row r="22" spans="1:6" x14ac:dyDescent="0.2">
      <c r="A22" s="61" t="s">
        <v>13</v>
      </c>
      <c r="B22" s="124">
        <f>Results!AH4</f>
        <v>116.58679262226916</v>
      </c>
      <c r="C22" s="124">
        <f>Results!AI4</f>
        <v>102.43585432864155</v>
      </c>
      <c r="D22" s="124">
        <f>Results!AJ4</f>
        <v>159.3375219935441</v>
      </c>
      <c r="E22" s="124">
        <f t="shared" si="0"/>
        <v>14.150938293627604</v>
      </c>
      <c r="F22" s="124">
        <f t="shared" si="1"/>
        <v>42.750729371274943</v>
      </c>
    </row>
    <row r="23" spans="1:6" x14ac:dyDescent="0.2">
      <c r="A23" s="61" t="s">
        <v>32</v>
      </c>
      <c r="B23" s="124">
        <f>Results!AH24</f>
        <v>104.06966349496973</v>
      </c>
      <c r="C23" s="124">
        <f>Results!AI24</f>
        <v>97.461455175027396</v>
      </c>
      <c r="D23" s="124">
        <f>Results!AJ24</f>
        <v>127.64994072489938</v>
      </c>
      <c r="E23" s="124">
        <f t="shared" si="0"/>
        <v>6.6082083199423352</v>
      </c>
      <c r="F23" s="124">
        <f t="shared" si="1"/>
        <v>23.580277229929649</v>
      </c>
    </row>
    <row r="24" spans="1:6" x14ac:dyDescent="0.2">
      <c r="A24" s="61" t="s">
        <v>286</v>
      </c>
      <c r="B24" s="124">
        <f>Results!AH28</f>
        <v>92.253640295482242</v>
      </c>
      <c r="C24" s="124">
        <f>Results!AI28</f>
        <v>80.967629717014745</v>
      </c>
      <c r="D24" s="124">
        <f>Results!AJ28</f>
        <v>124.23705303592048</v>
      </c>
      <c r="E24" s="124">
        <f t="shared" si="0"/>
        <v>11.286010578467497</v>
      </c>
      <c r="F24" s="124">
        <f t="shared" si="1"/>
        <v>31.98341274043824</v>
      </c>
    </row>
    <row r="25" spans="1:6" x14ac:dyDescent="0.2">
      <c r="A25" s="61" t="s">
        <v>258</v>
      </c>
      <c r="B25" s="124">
        <f>Results!AH22</f>
        <v>89.593859216978856</v>
      </c>
      <c r="C25" s="124">
        <f>Results!AI22</f>
        <v>77.980369775546137</v>
      </c>
      <c r="D25" s="124">
        <f>Results!AJ22</f>
        <v>122.34164008013543</v>
      </c>
      <c r="E25" s="124">
        <f t="shared" si="0"/>
        <v>11.613489441432719</v>
      </c>
      <c r="F25" s="124">
        <f t="shared" si="1"/>
        <v>32.747780863156578</v>
      </c>
    </row>
    <row r="26" spans="1:6" x14ac:dyDescent="0.2">
      <c r="A26" s="61" t="s">
        <v>24</v>
      </c>
      <c r="B26" s="124">
        <f>Results!AH15</f>
        <v>56.271132972685727</v>
      </c>
      <c r="C26" s="124">
        <f>Results!AI15</f>
        <v>49.367634512365711</v>
      </c>
      <c r="D26" s="124">
        <f>Results!AJ15</f>
        <v>75.828697148197705</v>
      </c>
      <c r="E26" s="124">
        <f t="shared" si="0"/>
        <v>6.9034984603200158</v>
      </c>
      <c r="F26" s="124">
        <f t="shared" si="1"/>
        <v>19.557564175511978</v>
      </c>
    </row>
    <row r="27" spans="1:6" x14ac:dyDescent="0.2">
      <c r="A27" s="61" t="s">
        <v>136</v>
      </c>
      <c r="B27" s="124">
        <f>Results!AH9</f>
        <v>44.431297641535998</v>
      </c>
      <c r="C27" s="124">
        <f>Results!AI9</f>
        <v>35.765616114400643</v>
      </c>
      <c r="D27" s="124">
        <f>Results!AJ9</f>
        <v>71.115166897099513</v>
      </c>
      <c r="E27" s="124">
        <f t="shared" si="0"/>
        <v>8.6656815271353551</v>
      </c>
      <c r="F27" s="124">
        <f t="shared" si="1"/>
        <v>26.683869255563515</v>
      </c>
    </row>
    <row r="28" spans="1:6" x14ac:dyDescent="0.2">
      <c r="A28" s="61" t="s">
        <v>103</v>
      </c>
      <c r="B28" s="124">
        <f>Results!AH5</f>
        <v>42.186140523983433</v>
      </c>
      <c r="C28" s="124">
        <f>Results!AI5</f>
        <v>39.349488277195107</v>
      </c>
      <c r="D28" s="124">
        <f>Results!AJ5</f>
        <v>52.59444039813998</v>
      </c>
      <c r="E28" s="124">
        <f t="shared" si="0"/>
        <v>2.8366522467883257</v>
      </c>
      <c r="F28" s="124">
        <f t="shared" si="1"/>
        <v>10.408299874156548</v>
      </c>
    </row>
    <row r="29" spans="1:6" x14ac:dyDescent="0.2">
      <c r="A29" s="61" t="s">
        <v>143</v>
      </c>
      <c r="B29" s="124">
        <f>Results!AH11</f>
        <v>28.81617612810571</v>
      </c>
      <c r="C29" s="124">
        <f>Results!AI11</f>
        <v>23.070635478816918</v>
      </c>
      <c r="D29" s="124">
        <f>Results!AJ11</f>
        <v>46.49177376440251</v>
      </c>
      <c r="E29" s="124">
        <f t="shared" si="0"/>
        <v>5.7455406492887917</v>
      </c>
      <c r="F29" s="124">
        <f t="shared" si="1"/>
        <v>17.6755976362968</v>
      </c>
    </row>
    <row r="30" spans="1:6" x14ac:dyDescent="0.2">
      <c r="A30" s="61" t="s">
        <v>154</v>
      </c>
      <c r="B30" s="124">
        <f>Results!AH13</f>
        <v>23.510620121327999</v>
      </c>
      <c r="C30" s="124">
        <f>Results!AI13</f>
        <v>19.808415659453761</v>
      </c>
      <c r="D30" s="124">
        <f>Results!AJ13</f>
        <v>33.86930891406336</v>
      </c>
      <c r="E30" s="124">
        <f t="shared" si="0"/>
        <v>3.7022044618742385</v>
      </c>
      <c r="F30" s="124">
        <f t="shared" si="1"/>
        <v>10.358688792735361</v>
      </c>
    </row>
    <row r="31" spans="1:6" x14ac:dyDescent="0.2">
      <c r="A31" s="61"/>
      <c r="E31" s="124"/>
    </row>
    <row r="32" spans="1:6" x14ac:dyDescent="0.2">
      <c r="A32" s="61"/>
      <c r="E32" s="124"/>
    </row>
    <row r="33" spans="1:6" x14ac:dyDescent="0.2">
      <c r="B33" s="127" t="s">
        <v>758</v>
      </c>
      <c r="C33" s="2" t="s">
        <v>759</v>
      </c>
      <c r="D33" s="2" t="s">
        <v>760</v>
      </c>
      <c r="E33" s="61" t="s">
        <v>761</v>
      </c>
      <c r="F33" s="127" t="s">
        <v>762</v>
      </c>
    </row>
    <row r="34" spans="1:6" x14ac:dyDescent="0.2">
      <c r="A34" s="61" t="s">
        <v>161</v>
      </c>
      <c r="B34" s="124">
        <f>Results!AH49</f>
        <v>17626.049934320512</v>
      </c>
      <c r="C34" s="124">
        <f>Results!AI49</f>
        <v>16063.328067492359</v>
      </c>
      <c r="D34" s="124">
        <f>Results!AJ49</f>
        <v>22682.231359867263</v>
      </c>
      <c r="E34" s="124">
        <f t="shared" ref="E34:E95" si="2">B34-C34</f>
        <v>1562.721866828153</v>
      </c>
      <c r="F34" s="124">
        <f t="shared" ref="F34:F95" si="3">D34-B34</f>
        <v>5056.1814255467507</v>
      </c>
    </row>
    <row r="35" spans="1:6" x14ac:dyDescent="0.2">
      <c r="A35" s="61" t="s">
        <v>231</v>
      </c>
      <c r="B35" s="124">
        <f>Results!AH63</f>
        <v>2398.7882307115087</v>
      </c>
      <c r="C35" s="124">
        <f>Results!AI63</f>
        <v>2221.9264129296403</v>
      </c>
      <c r="D35" s="124">
        <f>Results!AJ63</f>
        <v>2956.1552887601383</v>
      </c>
      <c r="E35" s="124">
        <f t="shared" si="2"/>
        <v>176.86181778186847</v>
      </c>
      <c r="F35" s="124">
        <f t="shared" si="3"/>
        <v>557.36705804862959</v>
      </c>
    </row>
    <row r="36" spans="1:6" x14ac:dyDescent="0.2">
      <c r="A36" s="61" t="s">
        <v>73</v>
      </c>
      <c r="B36" s="124">
        <f>Results!AH33</f>
        <v>2324.1379416769119</v>
      </c>
      <c r="C36" s="124">
        <f>Results!AI33</f>
        <v>2010.7748090772434</v>
      </c>
      <c r="D36" s="124">
        <f>Results!AJ33</f>
        <v>3275.9998281675025</v>
      </c>
      <c r="E36" s="124">
        <f t="shared" si="2"/>
        <v>313.36313259966846</v>
      </c>
      <c r="F36" s="124">
        <f t="shared" si="3"/>
        <v>951.86188649059068</v>
      </c>
    </row>
    <row r="37" spans="1:6" x14ac:dyDescent="0.2">
      <c r="A37" s="61" t="s">
        <v>229</v>
      </c>
      <c r="B37" s="124">
        <f>Results!AH62</f>
        <v>1825.6579608110503</v>
      </c>
      <c r="C37" s="124">
        <f>Results!AI62</f>
        <v>1714.9764195899218</v>
      </c>
      <c r="D37" s="124">
        <f>Results!AJ62</f>
        <v>2231.8515402823077</v>
      </c>
      <c r="E37" s="124">
        <f t="shared" si="2"/>
        <v>110.68154122112855</v>
      </c>
      <c r="F37" s="124">
        <f t="shared" si="3"/>
        <v>406.19357947125741</v>
      </c>
    </row>
    <row r="38" spans="1:6" x14ac:dyDescent="0.2">
      <c r="A38" s="61" t="s">
        <v>307</v>
      </c>
      <c r="B38" s="124">
        <f>Results!AH77</f>
        <v>1350.3101218805066</v>
      </c>
      <c r="C38" s="124">
        <f>Results!AI77</f>
        <v>1226.6854470231797</v>
      </c>
      <c r="D38" s="124">
        <f>Results!AJ77</f>
        <v>1732.9993819770798</v>
      </c>
      <c r="E38" s="124">
        <f t="shared" si="2"/>
        <v>123.62467485732691</v>
      </c>
      <c r="F38" s="124">
        <f t="shared" si="3"/>
        <v>382.68926009657321</v>
      </c>
    </row>
    <row r="39" spans="1:6" x14ac:dyDescent="0.2">
      <c r="A39" s="61" t="s">
        <v>130</v>
      </c>
      <c r="B39" s="124">
        <f>Results!AH44</f>
        <v>1329.4653313840283</v>
      </c>
      <c r="C39" s="124">
        <f>Results!AI44</f>
        <v>1149.141757329769</v>
      </c>
      <c r="D39" s="124">
        <f>Results!AJ44</f>
        <v>1843.451830748583</v>
      </c>
      <c r="E39" s="124">
        <f t="shared" si="2"/>
        <v>180.32357405425932</v>
      </c>
      <c r="F39" s="124">
        <f t="shared" si="3"/>
        <v>513.98649936455467</v>
      </c>
    </row>
    <row r="40" spans="1:6" x14ac:dyDescent="0.2">
      <c r="A40" s="61" t="s">
        <v>243</v>
      </c>
      <c r="B40" s="124">
        <f>Results!AH65</f>
        <v>1300.7633098920367</v>
      </c>
      <c r="C40" s="124">
        <f>Results!AI65</f>
        <v>1192.6352228523344</v>
      </c>
      <c r="D40" s="124">
        <f>Results!AJ65</f>
        <v>1673.5612890232076</v>
      </c>
      <c r="E40" s="124">
        <f t="shared" si="2"/>
        <v>108.12808703970222</v>
      </c>
      <c r="F40" s="124">
        <f t="shared" si="3"/>
        <v>372.79797913117091</v>
      </c>
    </row>
    <row r="41" spans="1:6" x14ac:dyDescent="0.2">
      <c r="A41" s="61" t="s">
        <v>220</v>
      </c>
      <c r="B41" s="124">
        <f>Results!AH59</f>
        <v>766.51115283984018</v>
      </c>
      <c r="C41" s="124">
        <f>Results!AI59</f>
        <v>680.31288070484743</v>
      </c>
      <c r="D41" s="124">
        <f>Results!AJ59</f>
        <v>1021.1070803313389</v>
      </c>
      <c r="E41" s="124">
        <f t="shared" si="2"/>
        <v>86.198272134992749</v>
      </c>
      <c r="F41" s="124">
        <f t="shared" si="3"/>
        <v>254.59592749149874</v>
      </c>
    </row>
    <row r="42" spans="1:6" x14ac:dyDescent="0.2">
      <c r="A42" s="61" t="s">
        <v>299</v>
      </c>
      <c r="B42" s="124">
        <f>Results!AH73</f>
        <v>643.08515754053019</v>
      </c>
      <c r="C42" s="124">
        <f>Results!AI73</f>
        <v>594.21638346049474</v>
      </c>
      <c r="D42" s="124">
        <f>Results!AJ73</f>
        <v>828.88944635041969</v>
      </c>
      <c r="E42" s="124">
        <f t="shared" si="2"/>
        <v>48.86877408003545</v>
      </c>
      <c r="F42" s="124">
        <f t="shared" si="3"/>
        <v>185.8042888098895</v>
      </c>
    </row>
    <row r="43" spans="1:6" x14ac:dyDescent="0.2">
      <c r="A43" s="61" t="s">
        <v>60</v>
      </c>
      <c r="B43" s="124">
        <f>Results!AH31</f>
        <v>644.72776907510172</v>
      </c>
      <c r="C43" s="124">
        <f>Results!AI31</f>
        <v>533.79322775648745</v>
      </c>
      <c r="D43" s="124">
        <f>Results!AJ31</f>
        <v>972.40400830958458</v>
      </c>
      <c r="E43" s="124">
        <f t="shared" si="2"/>
        <v>110.93454131861427</v>
      </c>
      <c r="F43" s="124">
        <f t="shared" si="3"/>
        <v>327.67623923448286</v>
      </c>
    </row>
    <row r="44" spans="1:6" x14ac:dyDescent="0.2">
      <c r="A44" s="61" t="s">
        <v>771</v>
      </c>
      <c r="B44" s="124">
        <f>Results!AH74</f>
        <v>632.11550769930113</v>
      </c>
      <c r="C44" s="124">
        <f>Results!AI74</f>
        <v>548.27414518406033</v>
      </c>
      <c r="D44" s="124">
        <f>Results!AJ74</f>
        <v>876.76799368273237</v>
      </c>
      <c r="E44" s="124">
        <f t="shared" si="2"/>
        <v>83.841362515240803</v>
      </c>
      <c r="F44" s="124">
        <f t="shared" si="3"/>
        <v>244.65248598343123</v>
      </c>
    </row>
    <row r="45" spans="1:6" x14ac:dyDescent="0.2">
      <c r="A45" s="61" t="s">
        <v>175</v>
      </c>
      <c r="B45" s="124">
        <f>Results!AH50</f>
        <v>616.25003800802119</v>
      </c>
      <c r="C45" s="124">
        <f>Results!AI50</f>
        <v>539.69258661223023</v>
      </c>
      <c r="D45" s="124">
        <f>Results!AJ50</f>
        <v>836.61656883306114</v>
      </c>
      <c r="E45" s="124">
        <f t="shared" si="2"/>
        <v>76.557451395790963</v>
      </c>
      <c r="F45" s="124">
        <f t="shared" si="3"/>
        <v>220.36653082503994</v>
      </c>
    </row>
    <row r="46" spans="1:6" x14ac:dyDescent="0.2">
      <c r="A46" s="61" t="s">
        <v>217</v>
      </c>
      <c r="B46" s="124">
        <f>Results!AH58</f>
        <v>598.96150796229711</v>
      </c>
      <c r="C46" s="124">
        <f>Results!AI58</f>
        <v>499.7003606363138</v>
      </c>
      <c r="D46" s="124">
        <f>Results!AJ58</f>
        <v>872.83233924209969</v>
      </c>
      <c r="E46" s="124">
        <f t="shared" si="2"/>
        <v>99.261147325983302</v>
      </c>
      <c r="F46" s="124">
        <f t="shared" si="3"/>
        <v>273.87083127980259</v>
      </c>
    </row>
    <row r="47" spans="1:6" x14ac:dyDescent="0.2">
      <c r="A47" s="61" t="s">
        <v>301</v>
      </c>
      <c r="B47" s="124">
        <f>Results!AH75</f>
        <v>499.61149410780348</v>
      </c>
      <c r="C47" s="124">
        <f>Results!AI75</f>
        <v>426.1312831414067</v>
      </c>
      <c r="D47" s="124">
        <f>Results!AJ75</f>
        <v>708.60664178118191</v>
      </c>
      <c r="E47" s="124">
        <f t="shared" si="2"/>
        <v>73.480210966396783</v>
      </c>
      <c r="F47" s="124">
        <f t="shared" si="3"/>
        <v>208.99514767337843</v>
      </c>
    </row>
    <row r="48" spans="1:6" x14ac:dyDescent="0.2">
      <c r="A48" s="61" t="s">
        <v>147</v>
      </c>
      <c r="B48" s="124">
        <f>Results!AH47</f>
        <v>406.22941995511314</v>
      </c>
      <c r="C48" s="124">
        <f>Results!AI47</f>
        <v>329.74504150799402</v>
      </c>
      <c r="D48" s="124">
        <f>Results!AJ47</f>
        <v>650.9639639730641</v>
      </c>
      <c r="E48" s="124">
        <f t="shared" si="2"/>
        <v>76.484378447119127</v>
      </c>
      <c r="F48" s="124">
        <f t="shared" si="3"/>
        <v>244.73454401795095</v>
      </c>
    </row>
    <row r="49" spans="1:6" x14ac:dyDescent="0.2">
      <c r="A49" s="61" t="s">
        <v>224</v>
      </c>
      <c r="B49" s="124">
        <f>Results!AH60</f>
        <v>391.68678540160005</v>
      </c>
      <c r="C49" s="124">
        <f>Results!AI60</f>
        <v>347.50165049617573</v>
      </c>
      <c r="D49" s="124">
        <f>Results!AJ60</f>
        <v>518.88767011715925</v>
      </c>
      <c r="E49" s="124">
        <f t="shared" si="2"/>
        <v>44.18513490542432</v>
      </c>
      <c r="F49" s="124">
        <f t="shared" si="3"/>
        <v>127.2008847155592</v>
      </c>
    </row>
    <row r="50" spans="1:6" x14ac:dyDescent="0.2">
      <c r="A50" s="61" t="s">
        <v>266</v>
      </c>
      <c r="B50" s="124">
        <f>Results!AH70</f>
        <v>387.70174722220111</v>
      </c>
      <c r="C50" s="124">
        <f>Results!AI70</f>
        <v>311.46452246133782</v>
      </c>
      <c r="D50" s="124">
        <f>Results!AJ70</f>
        <v>603.60406076134939</v>
      </c>
      <c r="E50" s="124">
        <f t="shared" si="2"/>
        <v>76.237224760863285</v>
      </c>
      <c r="F50" s="124">
        <f t="shared" si="3"/>
        <v>215.90231353914828</v>
      </c>
    </row>
    <row r="51" spans="1:6" x14ac:dyDescent="0.2">
      <c r="A51" s="61" t="s">
        <v>63</v>
      </c>
      <c r="B51" s="124">
        <f>Results!AH32</f>
        <v>287.99472666229138</v>
      </c>
      <c r="C51" s="124">
        <f>Results!AI32</f>
        <v>262.06210755355187</v>
      </c>
      <c r="D51" s="124">
        <f>Results!AJ32</f>
        <v>377.39259488352513</v>
      </c>
      <c r="E51" s="124">
        <f t="shared" si="2"/>
        <v>25.932619108739516</v>
      </c>
      <c r="F51" s="124">
        <f t="shared" si="3"/>
        <v>89.39786822123375</v>
      </c>
    </row>
    <row r="52" spans="1:6" x14ac:dyDescent="0.2">
      <c r="A52" s="61" t="s">
        <v>118</v>
      </c>
      <c r="B52" s="124">
        <f>Results!AH42</f>
        <v>277.22696473038633</v>
      </c>
      <c r="C52" s="124">
        <f>Results!AI42</f>
        <v>246.58603624317988</v>
      </c>
      <c r="D52" s="124">
        <f>Results!AJ42</f>
        <v>367.46045560092199</v>
      </c>
      <c r="E52" s="124">
        <f t="shared" si="2"/>
        <v>30.640928487206452</v>
      </c>
      <c r="F52" s="124">
        <f t="shared" si="3"/>
        <v>90.233490870535661</v>
      </c>
    </row>
    <row r="53" spans="1:6" x14ac:dyDescent="0.2">
      <c r="A53" s="61" t="s">
        <v>101</v>
      </c>
      <c r="B53" s="124">
        <f>Results!AH39</f>
        <v>269.3019014656229</v>
      </c>
      <c r="C53" s="124">
        <f>Results!AI39</f>
        <v>241.6837920161515</v>
      </c>
      <c r="D53" s="124">
        <f>Results!AJ39</f>
        <v>350.2445285326545</v>
      </c>
      <c r="E53" s="124">
        <f t="shared" si="2"/>
        <v>27.618109449471405</v>
      </c>
      <c r="F53" s="124">
        <f t="shared" si="3"/>
        <v>80.942627067031594</v>
      </c>
    </row>
    <row r="54" spans="1:6" x14ac:dyDescent="0.2">
      <c r="A54" s="61" t="s">
        <v>98</v>
      </c>
      <c r="B54" s="124">
        <f>Results!AH38</f>
        <v>235.20886489578521</v>
      </c>
      <c r="C54" s="124">
        <f>Results!AI38</f>
        <v>204.08712315634648</v>
      </c>
      <c r="D54" s="124">
        <f>Results!AJ38</f>
        <v>322.88919777710493</v>
      </c>
      <c r="E54" s="124">
        <f t="shared" si="2"/>
        <v>31.121741739438733</v>
      </c>
      <c r="F54" s="124">
        <f t="shared" si="3"/>
        <v>87.680332881319714</v>
      </c>
    </row>
    <row r="55" spans="1:6" x14ac:dyDescent="0.2">
      <c r="A55" s="61" t="s">
        <v>290</v>
      </c>
      <c r="B55" s="124">
        <f>Results!AH72</f>
        <v>214.94338442851887</v>
      </c>
      <c r="C55" s="124">
        <f>Results!AI72</f>
        <v>176.17965007166126</v>
      </c>
      <c r="D55" s="124">
        <f>Results!AJ72</f>
        <v>323.01682462056016</v>
      </c>
      <c r="E55" s="124">
        <f t="shared" si="2"/>
        <v>38.763734356857611</v>
      </c>
      <c r="F55" s="124">
        <f t="shared" si="3"/>
        <v>108.07344019204129</v>
      </c>
    </row>
    <row r="56" spans="1:6" x14ac:dyDescent="0.2">
      <c r="A56" s="61" t="s">
        <v>311</v>
      </c>
      <c r="B56" s="124">
        <f>Results!AH79</f>
        <v>194.36449780539431</v>
      </c>
      <c r="C56" s="124">
        <f>Results!AI79</f>
        <v>169.86428647204679</v>
      </c>
      <c r="D56" s="124">
        <f>Results!AJ79</f>
        <v>263.31813214659428</v>
      </c>
      <c r="E56" s="124">
        <f t="shared" si="2"/>
        <v>24.500211333347522</v>
      </c>
      <c r="F56" s="124">
        <f t="shared" si="3"/>
        <v>68.953634341199972</v>
      </c>
    </row>
    <row r="57" spans="1:6" x14ac:dyDescent="0.2">
      <c r="A57" s="61" t="s">
        <v>254</v>
      </c>
      <c r="B57" s="124">
        <f>Results!AH68</f>
        <v>174.7434790811497</v>
      </c>
      <c r="C57" s="124">
        <f>Results!AI68</f>
        <v>153.93288909337332</v>
      </c>
      <c r="D57" s="124">
        <f>Results!AJ68</f>
        <v>235.78787637862715</v>
      </c>
      <c r="E57" s="124">
        <f t="shared" si="2"/>
        <v>20.810589987776382</v>
      </c>
      <c r="F57" s="124">
        <f t="shared" si="3"/>
        <v>61.044397297477445</v>
      </c>
    </row>
    <row r="58" spans="1:6" x14ac:dyDescent="0.2">
      <c r="A58" s="61" t="s">
        <v>313</v>
      </c>
      <c r="B58" s="124">
        <f>Results!AH80</f>
        <v>169.13926421798288</v>
      </c>
      <c r="C58" s="124">
        <f>Results!AI80</f>
        <v>145.94127908207741</v>
      </c>
      <c r="D58" s="124">
        <f>Results!AJ80</f>
        <v>234.92429572923149</v>
      </c>
      <c r="E58" s="124">
        <f t="shared" si="2"/>
        <v>23.197985135905469</v>
      </c>
      <c r="F58" s="124">
        <f t="shared" si="3"/>
        <v>65.785031511248604</v>
      </c>
    </row>
    <row r="59" spans="1:6" x14ac:dyDescent="0.2">
      <c r="A59" s="61" t="s">
        <v>84</v>
      </c>
      <c r="B59" s="124">
        <f>Results!AH36</f>
        <v>165.44956713954744</v>
      </c>
      <c r="C59" s="124">
        <f>Results!AI36</f>
        <v>141.54658046908347</v>
      </c>
      <c r="D59" s="124">
        <f>Results!AJ36</f>
        <v>234.47025974594615</v>
      </c>
      <c r="E59" s="124">
        <f t="shared" si="2"/>
        <v>23.902986670463974</v>
      </c>
      <c r="F59" s="124">
        <f t="shared" si="3"/>
        <v>69.020692606398711</v>
      </c>
    </row>
    <row r="60" spans="1:6" x14ac:dyDescent="0.2">
      <c r="A60" s="61" t="s">
        <v>159</v>
      </c>
      <c r="B60" s="124">
        <f>Results!AH48</f>
        <v>144.67577471809142</v>
      </c>
      <c r="C60" s="124">
        <f>Results!AI48</f>
        <v>123.62818066137663</v>
      </c>
      <c r="D60" s="124">
        <f>Results!AJ48</f>
        <v>204.24614553875824</v>
      </c>
      <c r="E60" s="124">
        <f t="shared" si="2"/>
        <v>21.047594056714786</v>
      </c>
      <c r="F60" s="124">
        <f t="shared" si="3"/>
        <v>59.570370820666824</v>
      </c>
    </row>
    <row r="61" spans="1:6" x14ac:dyDescent="0.2">
      <c r="A61" s="61" t="s">
        <v>80</v>
      </c>
      <c r="B61" s="124">
        <f>Results!AH34</f>
        <v>122.40212742059943</v>
      </c>
      <c r="C61" s="124">
        <f>Results!AI34</f>
        <v>110.67107068192408</v>
      </c>
      <c r="D61" s="124">
        <f>Results!AJ34</f>
        <v>156.89943392536358</v>
      </c>
      <c r="E61" s="124">
        <f t="shared" si="2"/>
        <v>11.731056738675349</v>
      </c>
      <c r="F61" s="124">
        <f t="shared" si="3"/>
        <v>34.497306504764154</v>
      </c>
    </row>
    <row r="62" spans="1:6" x14ac:dyDescent="0.2">
      <c r="A62" s="61" t="s">
        <v>226</v>
      </c>
      <c r="B62" s="124">
        <f>Results!AH61</f>
        <v>109.85109749007086</v>
      </c>
      <c r="C62" s="124">
        <f>Results!AI61</f>
        <v>87.937001480463508</v>
      </c>
      <c r="D62" s="124">
        <f>Results!AJ61</f>
        <v>175.12849524480157</v>
      </c>
      <c r="E62" s="124">
        <f t="shared" si="2"/>
        <v>21.914096009607348</v>
      </c>
      <c r="F62" s="124">
        <f t="shared" si="3"/>
        <v>65.277397754730714</v>
      </c>
    </row>
    <row r="63" spans="1:6" x14ac:dyDescent="0.2">
      <c r="A63" s="61" t="s">
        <v>237</v>
      </c>
      <c r="B63" s="124">
        <f>Results!AH64</f>
        <v>101.48209759173487</v>
      </c>
      <c r="C63" s="124">
        <f>Results!AI64</f>
        <v>90.593038748456465</v>
      </c>
      <c r="D63" s="124">
        <f>Results!AJ64</f>
        <v>137.13197936332972</v>
      </c>
      <c r="E63" s="124">
        <f t="shared" si="2"/>
        <v>10.889058843278406</v>
      </c>
      <c r="F63" s="124">
        <f t="shared" si="3"/>
        <v>35.649881771594849</v>
      </c>
    </row>
    <row r="64" spans="1:6" x14ac:dyDescent="0.2">
      <c r="A64" s="61" t="s">
        <v>132</v>
      </c>
      <c r="B64" s="124">
        <f>Results!AH45</f>
        <v>100.02923061784344</v>
      </c>
      <c r="C64" s="124">
        <f>Results!AI45</f>
        <v>84.668879592574299</v>
      </c>
      <c r="D64" s="124">
        <f>Results!AJ45</f>
        <v>145.13960560792174</v>
      </c>
      <c r="E64" s="124">
        <f t="shared" si="2"/>
        <v>15.360351025269139</v>
      </c>
      <c r="F64" s="124">
        <f t="shared" si="3"/>
        <v>45.110374990078299</v>
      </c>
    </row>
    <row r="65" spans="1:6" x14ac:dyDescent="0.2">
      <c r="A65" s="61" t="s">
        <v>612</v>
      </c>
      <c r="B65" s="124">
        <f>Results!AH52</f>
        <v>96.103616417414869</v>
      </c>
      <c r="C65" s="124">
        <f>Results!AI52</f>
        <v>80.365375151689889</v>
      </c>
      <c r="D65" s="124">
        <f>Results!AJ52</f>
        <v>142.01489928840721</v>
      </c>
      <c r="E65" s="124">
        <f t="shared" si="2"/>
        <v>15.73824126572498</v>
      </c>
      <c r="F65" s="124">
        <f t="shared" si="3"/>
        <v>45.911282870992338</v>
      </c>
    </row>
    <row r="66" spans="1:6" x14ac:dyDescent="0.2">
      <c r="A66" s="61" t="s">
        <v>770</v>
      </c>
      <c r="B66" s="124">
        <f>Results!AH53</f>
        <v>91.170995064516575</v>
      </c>
      <c r="C66" s="124">
        <f>Results!AI53</f>
        <v>80.189620827986019</v>
      </c>
      <c r="D66" s="124">
        <f>Results!AJ53</f>
        <v>125.74882547415609</v>
      </c>
      <c r="E66" s="124">
        <f t="shared" si="2"/>
        <v>10.981374236530556</v>
      </c>
      <c r="F66" s="124">
        <f t="shared" si="3"/>
        <v>34.577830409639517</v>
      </c>
    </row>
    <row r="67" spans="1:6" x14ac:dyDescent="0.2">
      <c r="A67" s="61" t="s">
        <v>729</v>
      </c>
      <c r="B67" s="124">
        <f>Results!AH78</f>
        <v>55.845663531428571</v>
      </c>
      <c r="C67" s="124">
        <f>Results!AI78</f>
        <v>51.85722790486858</v>
      </c>
      <c r="D67" s="124">
        <f>Results!AJ78</f>
        <v>73.927841723748571</v>
      </c>
      <c r="E67" s="124">
        <f>B67-C67</f>
        <v>3.9884356265599905</v>
      </c>
      <c r="F67" s="124">
        <f>D67-B67</f>
        <v>18.082178192320001</v>
      </c>
    </row>
    <row r="68" spans="1:6" x14ac:dyDescent="0.2">
      <c r="A68" s="61" t="s">
        <v>766</v>
      </c>
      <c r="B68" s="124">
        <f>Results!AH66</f>
        <v>86.166691124852576</v>
      </c>
      <c r="C68" s="124">
        <f>Results!AI66</f>
        <v>70.409771320121692</v>
      </c>
      <c r="D68" s="124">
        <f>Results!AJ66</f>
        <v>129.99672999452201</v>
      </c>
      <c r="E68" s="124">
        <f t="shared" si="2"/>
        <v>15.756919804730884</v>
      </c>
      <c r="F68" s="124">
        <f t="shared" si="3"/>
        <v>43.830038869669437</v>
      </c>
    </row>
    <row r="69" spans="1:6" x14ac:dyDescent="0.2">
      <c r="A69" s="61" t="s">
        <v>112</v>
      </c>
      <c r="B69" s="124">
        <f>Results!AH41</f>
        <v>60.615164045693142</v>
      </c>
      <c r="C69" s="124">
        <f>Results!AI41</f>
        <v>53.010177235130506</v>
      </c>
      <c r="D69" s="124">
        <f>Results!AJ41</f>
        <v>82.589486681107786</v>
      </c>
      <c r="E69" s="124">
        <f t="shared" si="2"/>
        <v>7.6049868105626359</v>
      </c>
      <c r="F69" s="124">
        <f t="shared" si="3"/>
        <v>21.974322635414644</v>
      </c>
    </row>
    <row r="70" spans="1:6" x14ac:dyDescent="0.2">
      <c r="A70" s="61" t="s">
        <v>213</v>
      </c>
      <c r="B70" s="124">
        <f>Results!AH57</f>
        <v>62.944268449324575</v>
      </c>
      <c r="C70" s="124">
        <f>Results!AI57</f>
        <v>49.514675949282491</v>
      </c>
      <c r="D70" s="124">
        <f>Results!AJ57</f>
        <v>100.1473272587417</v>
      </c>
      <c r="E70" s="124">
        <f t="shared" si="2"/>
        <v>13.429592500042084</v>
      </c>
      <c r="F70" s="124">
        <f t="shared" si="3"/>
        <v>37.203058809417122</v>
      </c>
    </row>
    <row r="71" spans="1:6" x14ac:dyDescent="0.2">
      <c r="A71" s="61" t="s">
        <v>203</v>
      </c>
      <c r="B71" s="124">
        <f>Results!AH55</f>
        <v>53.909535766799991</v>
      </c>
      <c r="C71" s="124">
        <f>Results!AI55</f>
        <v>46.358876107135202</v>
      </c>
      <c r="D71" s="124">
        <f>Results!AJ55</f>
        <v>76.192759032045601</v>
      </c>
      <c r="E71" s="124">
        <f t="shared" si="2"/>
        <v>7.5506596596647881</v>
      </c>
      <c r="F71" s="124">
        <f t="shared" si="3"/>
        <v>22.28322326524561</v>
      </c>
    </row>
    <row r="72" spans="1:6" x14ac:dyDescent="0.2">
      <c r="A72" s="61" t="s">
        <v>187</v>
      </c>
      <c r="B72" s="124">
        <f>Results!AH54</f>
        <v>33.299325858811429</v>
      </c>
      <c r="C72" s="124">
        <f>Results!AI54</f>
        <v>27.323496649157033</v>
      </c>
      <c r="D72" s="124">
        <f>Results!AJ54</f>
        <v>50.552459774323417</v>
      </c>
      <c r="E72" s="124">
        <f t="shared" si="2"/>
        <v>5.9758292096543961</v>
      </c>
      <c r="F72" s="124">
        <f t="shared" si="3"/>
        <v>17.253133915511988</v>
      </c>
    </row>
    <row r="73" spans="1:6" x14ac:dyDescent="0.2">
      <c r="A73" s="61" t="s">
        <v>595</v>
      </c>
      <c r="B73" s="124">
        <f>Results!AH46</f>
        <v>18.635795067812573</v>
      </c>
      <c r="C73" s="124">
        <f>Results!AI46</f>
        <v>14.665284391581533</v>
      </c>
      <c r="D73" s="124">
        <f>Results!AJ46</f>
        <v>29.954755880187296</v>
      </c>
      <c r="E73" s="124">
        <f>B73-C73</f>
        <v>3.97051067623104</v>
      </c>
      <c r="F73" s="124">
        <f>D73-B73</f>
        <v>11.318960812374723</v>
      </c>
    </row>
    <row r="74" spans="1:6" x14ac:dyDescent="0.2">
      <c r="A74" s="61" t="s">
        <v>284</v>
      </c>
      <c r="B74" s="124">
        <f>Results!AH71</f>
        <v>18.067564854302287</v>
      </c>
      <c r="C74" s="124">
        <f>Results!AI71</f>
        <v>15.00397822347181</v>
      </c>
      <c r="D74" s="124">
        <f>Results!AJ71</f>
        <v>26.682665104479003</v>
      </c>
      <c r="E74" s="124">
        <f t="shared" si="2"/>
        <v>3.0635866308304767</v>
      </c>
      <c r="F74" s="124">
        <f t="shared" si="3"/>
        <v>8.6151002501767167</v>
      </c>
    </row>
    <row r="75" spans="1:6" x14ac:dyDescent="0.2">
      <c r="A75" s="61" t="s">
        <v>82</v>
      </c>
      <c r="B75" s="124">
        <f>Results!AH35</f>
        <v>17.476251442226282</v>
      </c>
      <c r="C75" s="124">
        <f>Results!AI35</f>
        <v>13.208680162543088</v>
      </c>
      <c r="D75" s="124">
        <f>Results!AJ35</f>
        <v>29.683182565119722</v>
      </c>
      <c r="E75" s="124">
        <f t="shared" si="2"/>
        <v>4.2675712796831942</v>
      </c>
      <c r="F75" s="124">
        <f t="shared" si="3"/>
        <v>12.20693112289344</v>
      </c>
    </row>
    <row r="76" spans="1:6" x14ac:dyDescent="0.2">
      <c r="A76" s="61" t="s">
        <v>122</v>
      </c>
      <c r="B76" s="124">
        <f>Results!AH43</f>
        <v>16.337401396396569</v>
      </c>
      <c r="C76" s="124">
        <f>Results!AI43</f>
        <v>13.405524610410492</v>
      </c>
      <c r="D76" s="124">
        <f>Results!AJ43</f>
        <v>24.684687312795134</v>
      </c>
      <c r="E76" s="124">
        <f t="shared" si="2"/>
        <v>2.931876785986077</v>
      </c>
      <c r="F76" s="124">
        <f t="shared" si="3"/>
        <v>8.3472859163985653</v>
      </c>
    </row>
    <row r="77" spans="1:6" x14ac:dyDescent="0.2">
      <c r="A77" s="61" t="s">
        <v>110</v>
      </c>
      <c r="B77" s="124">
        <f>Results!AH40</f>
        <v>12.740620799585717</v>
      </c>
      <c r="C77" s="124">
        <f>Results!AI40</f>
        <v>10.235612679987074</v>
      </c>
      <c r="D77" s="124">
        <f>Results!AJ40</f>
        <v>19.810505069512992</v>
      </c>
      <c r="E77" s="124">
        <f t="shared" si="2"/>
        <v>2.5050081195986422</v>
      </c>
      <c r="F77" s="124">
        <f t="shared" si="3"/>
        <v>7.0698842699272753</v>
      </c>
    </row>
    <row r="78" spans="1:6" x14ac:dyDescent="0.2">
      <c r="A78" s="61" t="s">
        <v>96</v>
      </c>
      <c r="B78" s="124">
        <f>Results!AH37</f>
        <v>12.846568855317141</v>
      </c>
      <c r="C78" s="124">
        <f>Results!AI37</f>
        <v>9.5242345862436224</v>
      </c>
      <c r="D78" s="124">
        <f>Results!AJ37</f>
        <v>22.195274062024581</v>
      </c>
      <c r="E78" s="124">
        <f t="shared" si="2"/>
        <v>3.3223342690735187</v>
      </c>
      <c r="F78" s="124">
        <f t="shared" si="3"/>
        <v>9.3487052067074394</v>
      </c>
    </row>
    <row r="79" spans="1:6" x14ac:dyDescent="0.2">
      <c r="A79" s="61" t="s">
        <v>260</v>
      </c>
      <c r="B79" s="124">
        <f>Results!AH69</f>
        <v>9.8011749761782863</v>
      </c>
      <c r="C79" s="124">
        <f>Results!AI69</f>
        <v>7.6781548316535657</v>
      </c>
      <c r="D79" s="124">
        <f>Results!AJ69</f>
        <v>15.922973434259408</v>
      </c>
      <c r="E79" s="124">
        <f t="shared" si="2"/>
        <v>2.1230201445247205</v>
      </c>
      <c r="F79" s="124">
        <f t="shared" si="3"/>
        <v>6.1217984580811216</v>
      </c>
    </row>
    <row r="80" spans="1:6" x14ac:dyDescent="0.2">
      <c r="A80" s="61" t="s">
        <v>303</v>
      </c>
      <c r="B80" s="124">
        <f>Results!AH76</f>
        <v>5.0704979927268576</v>
      </c>
      <c r="C80" s="124">
        <f>Results!AI76</f>
        <v>3.8458552273951776</v>
      </c>
      <c r="D80" s="124">
        <f>Results!AJ76</f>
        <v>8.6471765667408569</v>
      </c>
      <c r="E80" s="124">
        <f t="shared" si="2"/>
        <v>1.22464276533168</v>
      </c>
      <c r="F80" s="124">
        <f t="shared" si="3"/>
        <v>3.5766785740139992</v>
      </c>
    </row>
    <row r="81" spans="1:6" x14ac:dyDescent="0.2">
      <c r="A81" s="61" t="s">
        <v>593</v>
      </c>
      <c r="B81" s="124">
        <f>Results!AH67</f>
        <v>3.8314721745114286</v>
      </c>
      <c r="C81" s="124">
        <f>Results!AI67</f>
        <v>2.7531066016542285</v>
      </c>
      <c r="D81" s="124">
        <f>Results!AJ67</f>
        <v>6.9102213625398274</v>
      </c>
      <c r="E81" s="124">
        <f t="shared" si="2"/>
        <v>1.0783655728572001</v>
      </c>
      <c r="F81" s="124">
        <f t="shared" si="3"/>
        <v>3.0787491880283988</v>
      </c>
    </row>
    <row r="82" spans="1:6" x14ac:dyDescent="0.2">
      <c r="A82" s="61" t="s">
        <v>177</v>
      </c>
      <c r="B82" s="124">
        <f>Results!AH51</f>
        <v>2.5708320719691433</v>
      </c>
      <c r="C82" s="124">
        <f>Results!AI51</f>
        <v>1.644105637149943</v>
      </c>
      <c r="D82" s="124">
        <f>Results!AJ51</f>
        <v>5.352369669668982</v>
      </c>
      <c r="E82" s="124">
        <f t="shared" si="2"/>
        <v>0.92672643481920036</v>
      </c>
      <c r="F82" s="124">
        <f t="shared" si="3"/>
        <v>2.7815375976998387</v>
      </c>
    </row>
    <row r="83" spans="1:6" x14ac:dyDescent="0.2">
      <c r="A83" s="61" t="s">
        <v>209</v>
      </c>
      <c r="B83" s="124">
        <f>Results!AH56</f>
        <v>2.0819745607885713</v>
      </c>
      <c r="C83" s="124">
        <f>Results!AI56</f>
        <v>1.5042553673173715</v>
      </c>
      <c r="D83" s="124">
        <f>Results!AJ56</f>
        <v>3.8270285059021716</v>
      </c>
      <c r="E83" s="124">
        <f t="shared" si="2"/>
        <v>0.57771919347119982</v>
      </c>
      <c r="F83" s="124">
        <f t="shared" si="3"/>
        <v>1.7450539451136002</v>
      </c>
    </row>
    <row r="86" spans="1:6" x14ac:dyDescent="0.2">
      <c r="C86" s="124"/>
      <c r="D86" s="124"/>
      <c r="E86" s="124"/>
    </row>
    <row r="87" spans="1:6" x14ac:dyDescent="0.2">
      <c r="C87" s="124"/>
      <c r="D87" s="124"/>
      <c r="E87" s="124"/>
    </row>
    <row r="88" spans="1:6" x14ac:dyDescent="0.2">
      <c r="B88" s="127" t="s">
        <v>758</v>
      </c>
      <c r="C88" s="127"/>
      <c r="D88" s="127"/>
      <c r="E88" s="124"/>
    </row>
    <row r="89" spans="1:6" x14ac:dyDescent="0.2">
      <c r="A89" s="61" t="s">
        <v>106</v>
      </c>
      <c r="B89" s="124">
        <f>Results!AH91</f>
        <v>30164.283353764618</v>
      </c>
      <c r="C89" s="124">
        <f>Results!AI91</f>
        <v>26140.459897880464</v>
      </c>
      <c r="D89" s="124">
        <f>Results!AJ91</f>
        <v>47451.281589652164</v>
      </c>
      <c r="E89" s="124">
        <f t="shared" si="2"/>
        <v>4023.8234558841541</v>
      </c>
      <c r="F89" s="124">
        <f t="shared" si="3"/>
        <v>17286.998235887546</v>
      </c>
    </row>
    <row r="90" spans="1:6" x14ac:dyDescent="0.2">
      <c r="A90" s="61" t="s">
        <v>163</v>
      </c>
      <c r="B90" s="124">
        <f>Results!AH104</f>
        <v>4604.7675582361599</v>
      </c>
      <c r="C90" s="124">
        <f>Results!AI104</f>
        <v>4182.5596456320418</v>
      </c>
      <c r="D90" s="124">
        <f>Results!AJ104</f>
        <v>6453.827159893136</v>
      </c>
      <c r="E90" s="124">
        <f t="shared" si="2"/>
        <v>422.20791260411806</v>
      </c>
      <c r="F90" s="124">
        <f t="shared" si="3"/>
        <v>1849.0596016569762</v>
      </c>
    </row>
    <row r="91" spans="1:6" x14ac:dyDescent="0.2">
      <c r="A91" s="61" t="s">
        <v>90</v>
      </c>
      <c r="B91" s="124">
        <f>Results!AH89</f>
        <v>4134.3264969407355</v>
      </c>
      <c r="C91" s="124">
        <f>Results!AI89</f>
        <v>3621.1956786439541</v>
      </c>
      <c r="D91" s="124">
        <f>Results!AJ89</f>
        <v>6380.2530842759825</v>
      </c>
      <c r="E91" s="124">
        <f t="shared" si="2"/>
        <v>513.1308182967814</v>
      </c>
      <c r="F91" s="124">
        <f t="shared" si="3"/>
        <v>2245.9265873352469</v>
      </c>
    </row>
    <row r="92" spans="1:6" x14ac:dyDescent="0.2">
      <c r="A92" s="61" t="s">
        <v>247</v>
      </c>
      <c r="B92" s="124">
        <f>Results!AH121</f>
        <v>3456.0477903420797</v>
      </c>
      <c r="C92" s="124">
        <f>Results!AI121</f>
        <v>2785.0197617562681</v>
      </c>
      <c r="D92" s="124">
        <f>Results!AJ121</f>
        <v>6215.9230341639368</v>
      </c>
      <c r="E92" s="124">
        <f t="shared" si="2"/>
        <v>671.02802858581163</v>
      </c>
      <c r="F92" s="124">
        <f t="shared" si="3"/>
        <v>2759.8752438218571</v>
      </c>
    </row>
    <row r="93" spans="1:6" x14ac:dyDescent="0.2">
      <c r="A93" s="61" t="s">
        <v>207</v>
      </c>
      <c r="B93" s="124">
        <f>Results!AH115</f>
        <v>2448.5123021015679</v>
      </c>
      <c r="C93" s="124">
        <f>Results!AI115</f>
        <v>2100.2814006814183</v>
      </c>
      <c r="D93" s="124">
        <f>Results!AJ115</f>
        <v>3929.4518156489735</v>
      </c>
      <c r="E93" s="124">
        <f t="shared" si="2"/>
        <v>348.23090142014962</v>
      </c>
      <c r="F93" s="124">
        <f t="shared" si="3"/>
        <v>1480.9395135474056</v>
      </c>
    </row>
    <row r="94" spans="1:6" x14ac:dyDescent="0.2">
      <c r="A94" s="61" t="s">
        <v>292</v>
      </c>
      <c r="B94" s="124">
        <f>Results!AH130</f>
        <v>1871.8502736476605</v>
      </c>
      <c r="C94" s="124">
        <f>Results!AI130</f>
        <v>1480.8794641210557</v>
      </c>
      <c r="D94" s="124">
        <f>Results!AJ130</f>
        <v>3497.611787498884</v>
      </c>
      <c r="E94" s="124">
        <f t="shared" si="2"/>
        <v>390.97080952660485</v>
      </c>
      <c r="F94" s="124">
        <f t="shared" si="3"/>
        <v>1625.7615138512235</v>
      </c>
    </row>
    <row r="95" spans="1:6" x14ac:dyDescent="0.2">
      <c r="A95" s="61" t="s">
        <v>165</v>
      </c>
      <c r="B95" s="124">
        <f>Results!AH105</f>
        <v>1742.2370083548999</v>
      </c>
      <c r="C95" s="124">
        <f>Results!AI105</f>
        <v>1517.947748001154</v>
      </c>
      <c r="D95" s="124">
        <f>Results!AJ105</f>
        <v>2677.4258405270321</v>
      </c>
      <c r="E95" s="124">
        <f t="shared" si="2"/>
        <v>224.28926035374593</v>
      </c>
      <c r="F95" s="124">
        <f t="shared" si="3"/>
        <v>935.18883217213215</v>
      </c>
    </row>
    <row r="96" spans="1:6" x14ac:dyDescent="0.2">
      <c r="A96" s="61" t="s">
        <v>282</v>
      </c>
      <c r="B96" s="124">
        <f>Results!AH128</f>
        <v>1687.8964898534402</v>
      </c>
      <c r="C96" s="124">
        <f>Results!AI128</f>
        <v>1376.5963845007066</v>
      </c>
      <c r="D96" s="124">
        <f>Results!AJ128</f>
        <v>2960.0173830574772</v>
      </c>
      <c r="E96" s="124">
        <f t="shared" ref="E96:E141" si="4">B96-C96</f>
        <v>311.30010535273368</v>
      </c>
      <c r="F96" s="124">
        <f t="shared" ref="F96:F141" si="5">D96-B96</f>
        <v>1272.120893204037</v>
      </c>
    </row>
    <row r="97" spans="1:6" x14ac:dyDescent="0.2">
      <c r="A97" s="61" t="s">
        <v>108</v>
      </c>
      <c r="B97" s="124">
        <f>Results!AH92</f>
        <v>1069.1475451805759</v>
      </c>
      <c r="C97" s="124">
        <f>Results!AI92</f>
        <v>927.49637020413991</v>
      </c>
      <c r="D97" s="124">
        <f>Results!AJ92</f>
        <v>1656.5021148248391</v>
      </c>
      <c r="E97" s="124">
        <f t="shared" si="4"/>
        <v>141.65117497643598</v>
      </c>
      <c r="F97" s="124">
        <f t="shared" si="5"/>
        <v>587.35456964426317</v>
      </c>
    </row>
    <row r="98" spans="1:6" x14ac:dyDescent="0.2">
      <c r="A98" s="61" t="s">
        <v>263</v>
      </c>
      <c r="B98" s="124">
        <f>Results!AH126</f>
        <v>1003.5672976074999</v>
      </c>
      <c r="C98" s="124">
        <f>Results!AI126</f>
        <v>888.44862698312807</v>
      </c>
      <c r="D98" s="124">
        <f>Results!AJ126</f>
        <v>1509.8355989935421</v>
      </c>
      <c r="E98" s="124">
        <f t="shared" si="4"/>
        <v>115.11867062437182</v>
      </c>
      <c r="F98" s="124">
        <f t="shared" si="5"/>
        <v>506.26830138604225</v>
      </c>
    </row>
    <row r="99" spans="1:6" x14ac:dyDescent="0.2">
      <c r="A99" s="61" t="s">
        <v>65</v>
      </c>
      <c r="B99" s="124">
        <f>Results!AH82</f>
        <v>936.34425875271199</v>
      </c>
      <c r="C99" s="124">
        <f>Results!AI82</f>
        <v>771.39073965195325</v>
      </c>
      <c r="D99" s="124">
        <f>Results!AJ82</f>
        <v>1644.7320919014114</v>
      </c>
      <c r="E99" s="124">
        <f t="shared" si="4"/>
        <v>164.95351910075874</v>
      </c>
      <c r="F99" s="124">
        <f t="shared" si="5"/>
        <v>708.38783314869943</v>
      </c>
    </row>
    <row r="100" spans="1:6" x14ac:dyDescent="0.2">
      <c r="A100" s="61" t="s">
        <v>196</v>
      </c>
      <c r="B100" s="124">
        <f>Results!AH112</f>
        <v>782.17821568185605</v>
      </c>
      <c r="C100" s="124">
        <f>Results!AI112</f>
        <v>628.8702035413728</v>
      </c>
      <c r="D100" s="124">
        <f>Results!AJ112</f>
        <v>1412.9924418599003</v>
      </c>
      <c r="E100" s="124">
        <f t="shared" si="4"/>
        <v>153.30801214048324</v>
      </c>
      <c r="F100" s="124">
        <f t="shared" si="5"/>
        <v>630.81422617804424</v>
      </c>
    </row>
    <row r="101" spans="1:6" x14ac:dyDescent="0.2">
      <c r="A101" s="61" t="s">
        <v>241</v>
      </c>
      <c r="B101" s="124">
        <f>Results!AH120</f>
        <v>652.63037644697192</v>
      </c>
      <c r="C101" s="124">
        <f>Results!AI120</f>
        <v>564.51002231200698</v>
      </c>
      <c r="D101" s="124">
        <f>Results!AJ120</f>
        <v>1024.6501156880513</v>
      </c>
      <c r="E101" s="124">
        <f t="shared" si="4"/>
        <v>88.120354134964941</v>
      </c>
      <c r="F101" s="124">
        <f t="shared" si="5"/>
        <v>372.01973924107938</v>
      </c>
    </row>
    <row r="102" spans="1:6" x14ac:dyDescent="0.2">
      <c r="A102" s="61" t="s">
        <v>167</v>
      </c>
      <c r="B102" s="124">
        <f>Results!AH106</f>
        <v>615.19872976636395</v>
      </c>
      <c r="C102" s="124">
        <f>Results!AI106</f>
        <v>540.1440435139956</v>
      </c>
      <c r="D102" s="124">
        <f>Results!AJ106</f>
        <v>926.23866798782399</v>
      </c>
      <c r="E102" s="124">
        <f t="shared" si="4"/>
        <v>75.054686252368356</v>
      </c>
      <c r="F102" s="124">
        <f t="shared" si="5"/>
        <v>311.03993822146003</v>
      </c>
    </row>
    <row r="103" spans="1:6" x14ac:dyDescent="0.2">
      <c r="A103" s="61" t="s">
        <v>305</v>
      </c>
      <c r="B103" s="124">
        <f>Results!AH133</f>
        <v>496.37161747115999</v>
      </c>
      <c r="C103" s="124">
        <f>Results!AI133</f>
        <v>421.13878622874716</v>
      </c>
      <c r="D103" s="124">
        <f>Results!AJ133</f>
        <v>867.28834266396473</v>
      </c>
      <c r="E103" s="124">
        <f t="shared" si="4"/>
        <v>75.232831242412828</v>
      </c>
      <c r="F103" s="124">
        <f t="shared" si="5"/>
        <v>370.91672519280473</v>
      </c>
    </row>
    <row r="104" spans="1:6" x14ac:dyDescent="0.2">
      <c r="A104" s="61" t="s">
        <v>173</v>
      </c>
      <c r="B104" s="124">
        <f>Results!AH109</f>
        <v>429.01178138200004</v>
      </c>
      <c r="C104" s="124">
        <f>Results!AI109</f>
        <v>349.13265834138406</v>
      </c>
      <c r="D104" s="124">
        <f>Results!AJ109</f>
        <v>760.71037354328791</v>
      </c>
      <c r="E104" s="124">
        <f t="shared" si="4"/>
        <v>79.87912304061598</v>
      </c>
      <c r="F104" s="124">
        <f t="shared" si="5"/>
        <v>331.69859216128788</v>
      </c>
    </row>
    <row r="105" spans="1:6" x14ac:dyDescent="0.2">
      <c r="A105" s="61" t="s">
        <v>128</v>
      </c>
      <c r="B105" s="124">
        <f>Results!AH96</f>
        <v>342.72135143050002</v>
      </c>
      <c r="C105" s="124">
        <f>Results!AI96</f>
        <v>296.20843799827003</v>
      </c>
      <c r="D105" s="124">
        <f>Results!AJ96</f>
        <v>541.04597602572994</v>
      </c>
      <c r="E105" s="124">
        <f t="shared" si="4"/>
        <v>46.512913432229993</v>
      </c>
      <c r="F105" s="124">
        <f t="shared" si="5"/>
        <v>198.32462459522992</v>
      </c>
    </row>
    <row r="106" spans="1:6" x14ac:dyDescent="0.2">
      <c r="A106" s="61" t="s">
        <v>120</v>
      </c>
      <c r="B106" s="124">
        <f>Results!AH94</f>
        <v>319.52467333080006</v>
      </c>
      <c r="C106" s="124">
        <f>Results!AI94</f>
        <v>268.56995642421833</v>
      </c>
      <c r="D106" s="124">
        <f>Results!AJ94</f>
        <v>543.90569869167837</v>
      </c>
      <c r="E106" s="124">
        <f t="shared" si="4"/>
        <v>50.954716906581723</v>
      </c>
      <c r="F106" s="124">
        <f t="shared" si="5"/>
        <v>224.38102536087831</v>
      </c>
    </row>
    <row r="107" spans="1:6" x14ac:dyDescent="0.2">
      <c r="A107" s="61" t="s">
        <v>151</v>
      </c>
      <c r="B107" s="124">
        <f>Results!AH102</f>
        <v>304.62566313185602</v>
      </c>
      <c r="C107" s="124">
        <f>Results!AI102</f>
        <v>268.53784170284194</v>
      </c>
      <c r="D107" s="124">
        <f>Results!AJ102</f>
        <v>458.84872845768706</v>
      </c>
      <c r="E107" s="124">
        <f t="shared" si="4"/>
        <v>36.08782142901407</v>
      </c>
      <c r="F107" s="124">
        <f t="shared" si="5"/>
        <v>154.22306532583104</v>
      </c>
    </row>
    <row r="108" spans="1:6" x14ac:dyDescent="0.2">
      <c r="A108" s="61" t="s">
        <v>76</v>
      </c>
      <c r="B108" s="124">
        <f>Results!AH85</f>
        <v>254.230031651264</v>
      </c>
      <c r="C108" s="124">
        <f>Results!AI85</f>
        <v>217.38936840033534</v>
      </c>
      <c r="D108" s="124">
        <f>Results!AJ85</f>
        <v>418.97459623929348</v>
      </c>
      <c r="E108" s="124">
        <f t="shared" si="4"/>
        <v>36.840663250928657</v>
      </c>
      <c r="F108" s="124">
        <f t="shared" si="5"/>
        <v>164.74456458802948</v>
      </c>
    </row>
    <row r="109" spans="1:6" x14ac:dyDescent="0.2">
      <c r="A109" s="61" t="s">
        <v>256</v>
      </c>
      <c r="B109" s="124">
        <f>Results!AH125</f>
        <v>245.50469307494402</v>
      </c>
      <c r="C109" s="124">
        <f>Results!AI125</f>
        <v>202.91616516386711</v>
      </c>
      <c r="D109" s="124">
        <f>Results!AJ125</f>
        <v>430.91381112514097</v>
      </c>
      <c r="E109" s="124">
        <f t="shared" si="4"/>
        <v>42.588527911076909</v>
      </c>
      <c r="F109" s="124">
        <f t="shared" si="5"/>
        <v>185.40911805019695</v>
      </c>
    </row>
    <row r="110" spans="1:6" x14ac:dyDescent="0.2">
      <c r="A110" s="61" t="s">
        <v>71</v>
      </c>
      <c r="B110" s="124">
        <f>Results!AH84</f>
        <v>236.29180630365599</v>
      </c>
      <c r="C110" s="124">
        <f>Results!AI84</f>
        <v>202.74449500163186</v>
      </c>
      <c r="D110" s="124">
        <f>Results!AJ84</f>
        <v>381.42623568669364</v>
      </c>
      <c r="E110" s="124">
        <f t="shared" si="4"/>
        <v>33.547311302024127</v>
      </c>
      <c r="F110" s="124">
        <f t="shared" si="5"/>
        <v>145.13442938303766</v>
      </c>
    </row>
    <row r="111" spans="1:6" x14ac:dyDescent="0.2">
      <c r="A111" s="61" t="s">
        <v>171</v>
      </c>
      <c r="B111" s="124">
        <f>Results!AH108</f>
        <v>199.25339095438403</v>
      </c>
      <c r="C111" s="124">
        <f>Results!AI108</f>
        <v>171.48804163904578</v>
      </c>
      <c r="D111" s="124">
        <f>Results!AJ108</f>
        <v>320.28020081467031</v>
      </c>
      <c r="E111" s="124">
        <f t="shared" si="4"/>
        <v>27.765349315338256</v>
      </c>
      <c r="F111" s="124">
        <f t="shared" si="5"/>
        <v>121.02680986028628</v>
      </c>
    </row>
    <row r="112" spans="1:6" x14ac:dyDescent="0.2">
      <c r="A112" s="61" t="s">
        <v>92</v>
      </c>
      <c r="B112" s="124">
        <f>Results!AH90</f>
        <v>193.993554890284</v>
      </c>
      <c r="C112" s="124">
        <f>Results!AI90</f>
        <v>162.89292141047753</v>
      </c>
      <c r="D112" s="124">
        <f>Results!AJ90</f>
        <v>335.3076285062042</v>
      </c>
      <c r="E112" s="124">
        <f t="shared" si="4"/>
        <v>31.100633479806476</v>
      </c>
      <c r="F112" s="124">
        <f t="shared" si="5"/>
        <v>141.31407361592019</v>
      </c>
    </row>
    <row r="113" spans="1:6" x14ac:dyDescent="0.2">
      <c r="A113" s="61" t="s">
        <v>190</v>
      </c>
      <c r="B113" s="124">
        <f>Results!AH111</f>
        <v>163.91022680410003</v>
      </c>
      <c r="C113" s="124">
        <f>Results!AI111</f>
        <v>135.51466056087398</v>
      </c>
      <c r="D113" s="124">
        <f>Results!AJ111</f>
        <v>285.73866097667803</v>
      </c>
      <c r="E113" s="124">
        <f t="shared" si="4"/>
        <v>28.395566243226057</v>
      </c>
      <c r="F113" s="124">
        <f t="shared" si="5"/>
        <v>121.828434172578</v>
      </c>
    </row>
    <row r="114" spans="1:6" x14ac:dyDescent="0.2">
      <c r="A114" s="61" t="s">
        <v>185</v>
      </c>
      <c r="B114" s="124">
        <f>Results!AH110</f>
        <v>147.00196290229999</v>
      </c>
      <c r="C114" s="124">
        <f>Results!AI110</f>
        <v>122.38683616867399</v>
      </c>
      <c r="D114" s="124">
        <f>Results!AJ110</f>
        <v>252.69832259539999</v>
      </c>
      <c r="E114" s="124">
        <f t="shared" si="4"/>
        <v>24.615126733625999</v>
      </c>
      <c r="F114" s="124">
        <f t="shared" si="5"/>
        <v>105.69635969309999</v>
      </c>
    </row>
    <row r="115" spans="1:6" x14ac:dyDescent="0.2">
      <c r="A115" s="61" t="s">
        <v>239</v>
      </c>
      <c r="B115" s="124">
        <f>Results!AH119</f>
        <v>145.89611137217599</v>
      </c>
      <c r="C115" s="124">
        <f>Results!AI119</f>
        <v>124.44009535973311</v>
      </c>
      <c r="D115" s="124">
        <f>Results!AJ119</f>
        <v>238.58965413855441</v>
      </c>
      <c r="E115" s="124">
        <f t="shared" si="4"/>
        <v>21.456016012442888</v>
      </c>
      <c r="F115" s="124">
        <f t="shared" si="5"/>
        <v>92.693542766378414</v>
      </c>
    </row>
    <row r="116" spans="1:6" x14ac:dyDescent="0.2">
      <c r="A116" s="61" t="s">
        <v>294</v>
      </c>
      <c r="B116" s="124">
        <f>Results!AH131</f>
        <v>143.40211133371199</v>
      </c>
      <c r="C116" s="124">
        <f>Results!AI131</f>
        <v>115.29631146128258</v>
      </c>
      <c r="D116" s="124">
        <f>Results!AJ131</f>
        <v>261.76747511557437</v>
      </c>
      <c r="E116" s="124">
        <f t="shared" si="4"/>
        <v>28.105799872429401</v>
      </c>
      <c r="F116" s="124">
        <f t="shared" si="5"/>
        <v>118.36536378186238</v>
      </c>
    </row>
    <row r="117" spans="1:6" x14ac:dyDescent="0.2">
      <c r="A117" s="61" t="s">
        <v>116</v>
      </c>
      <c r="B117" s="124">
        <f>Results!AH93</f>
        <v>141.549047928184</v>
      </c>
      <c r="C117" s="124">
        <f>Results!AI93</f>
        <v>114.03224368235391</v>
      </c>
      <c r="D117" s="124">
        <f>Results!AJ93</f>
        <v>264.02607312352524</v>
      </c>
      <c r="E117" s="124">
        <f t="shared" si="4"/>
        <v>27.516804245830087</v>
      </c>
      <c r="F117" s="124">
        <f t="shared" si="5"/>
        <v>122.47702519534124</v>
      </c>
    </row>
    <row r="118" spans="1:6" x14ac:dyDescent="0.2">
      <c r="A118" s="61" t="s">
        <v>145</v>
      </c>
      <c r="B118" s="124">
        <f>Results!AH100</f>
        <v>101.67144646871601</v>
      </c>
      <c r="C118" s="124">
        <f>Results!AI100</f>
        <v>87.227237446412474</v>
      </c>
      <c r="D118" s="124">
        <f>Results!AJ100</f>
        <v>167.41750132885613</v>
      </c>
      <c r="E118" s="124">
        <f t="shared" si="4"/>
        <v>14.444209022303539</v>
      </c>
      <c r="F118" s="124">
        <f t="shared" si="5"/>
        <v>65.74605486014012</v>
      </c>
    </row>
    <row r="119" spans="1:6" x14ac:dyDescent="0.2">
      <c r="A119" s="61" t="s">
        <v>56</v>
      </c>
      <c r="B119" s="124">
        <f>Results!AH81</f>
        <v>85.41561775345599</v>
      </c>
      <c r="C119" s="124">
        <f>Results!AI81</f>
        <v>71.058057555049601</v>
      </c>
      <c r="D119" s="124">
        <f>Results!AJ81</f>
        <v>150.37601491694269</v>
      </c>
      <c r="E119" s="124">
        <f t="shared" si="4"/>
        <v>14.357560198406389</v>
      </c>
      <c r="F119" s="124">
        <f t="shared" si="5"/>
        <v>64.960397163486704</v>
      </c>
    </row>
    <row r="120" spans="1:6" x14ac:dyDescent="0.2">
      <c r="A120" s="61" t="s">
        <v>169</v>
      </c>
      <c r="B120" s="124">
        <f>Results!AH107</f>
        <v>78.027167285547989</v>
      </c>
      <c r="C120" s="124">
        <f>Results!AI107</f>
        <v>65.975551442569596</v>
      </c>
      <c r="D120" s="124">
        <f>Results!AJ107</f>
        <v>133.22422341932705</v>
      </c>
      <c r="E120" s="124">
        <f t="shared" si="4"/>
        <v>12.051615842978393</v>
      </c>
      <c r="F120" s="124">
        <f t="shared" si="5"/>
        <v>55.197056133779057</v>
      </c>
    </row>
    <row r="121" spans="1:6" x14ac:dyDescent="0.2">
      <c r="A121" s="61" t="s">
        <v>86</v>
      </c>
      <c r="B121" s="124">
        <f>Results!AH87</f>
        <v>77.479647323239988</v>
      </c>
      <c r="C121" s="124">
        <f>Results!AI87</f>
        <v>66.221952083947997</v>
      </c>
      <c r="D121" s="124">
        <f>Results!AJ87</f>
        <v>126.29173443922637</v>
      </c>
      <c r="E121" s="124">
        <f t="shared" si="4"/>
        <v>11.257695239291991</v>
      </c>
      <c r="F121" s="124">
        <f t="shared" si="5"/>
        <v>48.812087115986387</v>
      </c>
    </row>
    <row r="122" spans="1:6" x14ac:dyDescent="0.2">
      <c r="A122" s="61" t="s">
        <v>68</v>
      </c>
      <c r="B122" s="124">
        <f>Results!AH83</f>
        <v>75.224588282743994</v>
      </c>
      <c r="C122" s="124">
        <f>Results!AI83</f>
        <v>64.728584059294406</v>
      </c>
      <c r="D122" s="124">
        <f>Results!AJ83</f>
        <v>123.41298662046965</v>
      </c>
      <c r="E122" s="124">
        <f t="shared" si="4"/>
        <v>10.496004223449589</v>
      </c>
      <c r="F122" s="124">
        <f t="shared" si="5"/>
        <v>48.188398337725658</v>
      </c>
    </row>
    <row r="123" spans="1:6" x14ac:dyDescent="0.2">
      <c r="A123" s="61" t="s">
        <v>682</v>
      </c>
      <c r="B123" s="124">
        <f>Results!AH118</f>
        <v>59.316745734304014</v>
      </c>
      <c r="C123" s="124">
        <f>Results!AI118</f>
        <v>49.751439268278396</v>
      </c>
      <c r="D123" s="124">
        <f>Results!AJ118</f>
        <v>102.4571790689632</v>
      </c>
      <c r="E123" s="124">
        <f t="shared" si="4"/>
        <v>9.5653064660256177</v>
      </c>
      <c r="F123" s="124">
        <f t="shared" si="5"/>
        <v>43.140433334659186</v>
      </c>
    </row>
    <row r="124" spans="1:6" x14ac:dyDescent="0.2">
      <c r="A124" s="61" t="s">
        <v>88</v>
      </c>
      <c r="B124" s="124">
        <f>Results!AH88</f>
        <v>55.099044960719993</v>
      </c>
      <c r="C124" s="124">
        <f>Results!AI88</f>
        <v>45.174842409710394</v>
      </c>
      <c r="D124" s="124">
        <f>Results!AJ88</f>
        <v>100.15674253774797</v>
      </c>
      <c r="E124" s="124">
        <f t="shared" si="4"/>
        <v>9.9242025510095999</v>
      </c>
      <c r="F124" s="124">
        <f t="shared" si="5"/>
        <v>45.05769757702798</v>
      </c>
    </row>
    <row r="125" spans="1:6" x14ac:dyDescent="0.2">
      <c r="A125" s="61" t="s">
        <v>222</v>
      </c>
      <c r="B125" s="124">
        <f>Results!AH117</f>
        <v>49.836187242175995</v>
      </c>
      <c r="C125" s="124">
        <f>Results!AI117</f>
        <v>41.633672037730875</v>
      </c>
      <c r="D125" s="124">
        <f>Results!AJ117</f>
        <v>86.201767774898229</v>
      </c>
      <c r="E125" s="124">
        <f t="shared" si="4"/>
        <v>8.2025152044451204</v>
      </c>
      <c r="F125" s="124">
        <f t="shared" si="5"/>
        <v>36.365580532722234</v>
      </c>
    </row>
    <row r="126" spans="1:6" x14ac:dyDescent="0.2">
      <c r="A126" s="61" t="s">
        <v>141</v>
      </c>
      <c r="B126" s="124">
        <f>Results!AH99</f>
        <v>37.679884018591999</v>
      </c>
      <c r="C126" s="124">
        <f>Results!AI99</f>
        <v>30.952785493154479</v>
      </c>
      <c r="D126" s="124">
        <f>Results!AJ99</f>
        <v>66.96790971687318</v>
      </c>
      <c r="E126" s="124">
        <f t="shared" si="4"/>
        <v>6.7270985254375191</v>
      </c>
      <c r="F126" s="124">
        <f t="shared" si="5"/>
        <v>29.288025698281182</v>
      </c>
    </row>
    <row r="127" spans="1:6" x14ac:dyDescent="0.2">
      <c r="A127" s="61" t="s">
        <v>139</v>
      </c>
      <c r="B127" s="124">
        <f>Results!AH98</f>
        <v>26.062656379759996</v>
      </c>
      <c r="C127" s="124">
        <f>Results!AI98</f>
        <v>20.608353149383998</v>
      </c>
      <c r="D127" s="124">
        <f>Results!AJ98</f>
        <v>50.816521946590392</v>
      </c>
      <c r="E127" s="124">
        <f t="shared" si="4"/>
        <v>5.4543032303759986</v>
      </c>
      <c r="F127" s="124">
        <f t="shared" si="5"/>
        <v>24.753865566830395</v>
      </c>
    </row>
    <row r="128" spans="1:6" x14ac:dyDescent="0.2">
      <c r="A128" s="61" t="s">
        <v>198</v>
      </c>
      <c r="B128" s="124">
        <f>Results!AH113</f>
        <v>21.424039013328002</v>
      </c>
      <c r="C128" s="124">
        <f>Results!AI113</f>
        <v>15.890729741581916</v>
      </c>
      <c r="D128" s="124">
        <f>Results!AJ113</f>
        <v>46.106699348924153</v>
      </c>
      <c r="E128" s="124">
        <f t="shared" si="4"/>
        <v>5.5333092717460861</v>
      </c>
      <c r="F128" s="124">
        <f t="shared" si="5"/>
        <v>24.68266033559615</v>
      </c>
    </row>
    <row r="129" spans="1:6" x14ac:dyDescent="0.2">
      <c r="A129" s="61" t="s">
        <v>156</v>
      </c>
      <c r="B129" s="124">
        <f>Results!AH103</f>
        <v>21.018408710199999</v>
      </c>
      <c r="C129" s="124">
        <f>Results!AI103</f>
        <v>17.101714524136</v>
      </c>
      <c r="D129" s="124">
        <f>Results!AJ103</f>
        <v>38.712954579639991</v>
      </c>
      <c r="E129" s="124">
        <f t="shared" si="4"/>
        <v>3.9166941860639994</v>
      </c>
      <c r="F129" s="124">
        <f t="shared" si="5"/>
        <v>17.694545869439992</v>
      </c>
    </row>
    <row r="130" spans="1:6" x14ac:dyDescent="0.2">
      <c r="A130" s="61" t="s">
        <v>134</v>
      </c>
      <c r="B130" s="124">
        <f>Results!AH97</f>
        <v>20.098975371440002</v>
      </c>
      <c r="C130" s="124">
        <f>Results!AI97</f>
        <v>17.431395481386318</v>
      </c>
      <c r="D130" s="124">
        <f>Results!AJ97</f>
        <v>36.677363388572488</v>
      </c>
      <c r="E130" s="124">
        <f t="shared" si="4"/>
        <v>2.667579890053684</v>
      </c>
      <c r="F130" s="124">
        <f t="shared" si="5"/>
        <v>16.578388017132486</v>
      </c>
    </row>
    <row r="131" spans="1:6" x14ac:dyDescent="0.2">
      <c r="A131" s="61" t="s">
        <v>215</v>
      </c>
      <c r="B131" s="124">
        <f>Results!AH116</f>
        <v>19.615444105880002</v>
      </c>
      <c r="C131" s="124">
        <f>Results!AI116</f>
        <v>14.726642355311599</v>
      </c>
      <c r="D131" s="124">
        <f>Results!AJ116</f>
        <v>40.921246234769598</v>
      </c>
      <c r="E131" s="124">
        <f t="shared" si="4"/>
        <v>4.8888017505684029</v>
      </c>
      <c r="F131" s="124">
        <f t="shared" si="5"/>
        <v>21.305802128889596</v>
      </c>
    </row>
    <row r="132" spans="1:6" x14ac:dyDescent="0.2">
      <c r="A132" s="61" t="s">
        <v>273</v>
      </c>
      <c r="B132" s="124">
        <f>Results!AH127</f>
        <v>17.205396756351998</v>
      </c>
      <c r="C132" s="124">
        <f>Results!AI127</f>
        <v>13.591481446110402</v>
      </c>
      <c r="D132" s="124">
        <f>Results!AJ127</f>
        <v>33.424213726879366</v>
      </c>
      <c r="E132" s="124">
        <f t="shared" si="4"/>
        <v>3.6139153102415964</v>
      </c>
      <c r="F132" s="124">
        <f t="shared" si="5"/>
        <v>16.218816970527367</v>
      </c>
    </row>
    <row r="133" spans="1:6" x14ac:dyDescent="0.2">
      <c r="A133" s="61" t="s">
        <v>78</v>
      </c>
      <c r="B133" s="124">
        <f>Results!AH86</f>
        <v>11.571423659263997</v>
      </c>
      <c r="C133" s="124">
        <f>Results!AI86</f>
        <v>8.8194287743702393</v>
      </c>
      <c r="D133" s="124">
        <f>Results!AJ86</f>
        <v>23.781490864054405</v>
      </c>
      <c r="E133" s="124">
        <f t="shared" si="4"/>
        <v>2.7519948848937581</v>
      </c>
      <c r="F133" s="124">
        <f t="shared" si="5"/>
        <v>12.210067204790407</v>
      </c>
    </row>
    <row r="134" spans="1:6" x14ac:dyDescent="0.2">
      <c r="A134" s="61" t="s">
        <v>636</v>
      </c>
      <c r="B134" s="124">
        <f>Results!AH122</f>
        <v>7.8824567782999999</v>
      </c>
      <c r="C134" s="124">
        <f>Results!AI122</f>
        <v>5.4742972593691999</v>
      </c>
      <c r="D134" s="124">
        <f>Results!AJ122</f>
        <v>18.459187405397842</v>
      </c>
      <c r="E134" s="124">
        <f t="shared" si="4"/>
        <v>2.4081595189308</v>
      </c>
      <c r="F134" s="124">
        <f t="shared" si="5"/>
        <v>10.576730627097842</v>
      </c>
    </row>
    <row r="135" spans="1:6" x14ac:dyDescent="0.2">
      <c r="A135" s="61" t="s">
        <v>149</v>
      </c>
      <c r="B135" s="124">
        <f>Results!AH101</f>
        <v>4.9599015598719998</v>
      </c>
      <c r="C135" s="124">
        <f>Results!AI101</f>
        <v>3.1761149720204793</v>
      </c>
      <c r="D135" s="124">
        <f>Results!AJ101</f>
        <v>12.775463933115519</v>
      </c>
      <c r="E135" s="124">
        <f t="shared" si="4"/>
        <v>1.7837865878515204</v>
      </c>
      <c r="F135" s="124">
        <f t="shared" si="5"/>
        <v>7.8155623732435195</v>
      </c>
    </row>
    <row r="136" spans="1:6" x14ac:dyDescent="0.2">
      <c r="A136" s="61" t="s">
        <v>637</v>
      </c>
      <c r="B136" s="124">
        <f>Results!AH123</f>
        <v>4.7423910484</v>
      </c>
      <c r="C136" s="124">
        <f>Results!AI123</f>
        <v>3.256372784656</v>
      </c>
      <c r="D136" s="124">
        <f>Results!AJ123</f>
        <v>11.222316881937999</v>
      </c>
      <c r="E136" s="124">
        <f t="shared" si="4"/>
        <v>1.486018263744</v>
      </c>
      <c r="F136" s="124">
        <f t="shared" si="5"/>
        <v>6.4799258335379992</v>
      </c>
    </row>
    <row r="137" spans="1:6" x14ac:dyDescent="0.2">
      <c r="A137" s="61" t="s">
        <v>124</v>
      </c>
      <c r="B137" s="124">
        <f>Results!AH95</f>
        <v>4.2011953920000007</v>
      </c>
      <c r="C137" s="124">
        <f>Results!AI95</f>
        <v>2.6450246361599996</v>
      </c>
      <c r="D137" s="124">
        <f>Results!AJ95</f>
        <v>10.857224021759999</v>
      </c>
      <c r="E137" s="124">
        <f t="shared" si="4"/>
        <v>1.5561707558400011</v>
      </c>
      <c r="F137" s="124">
        <f t="shared" si="5"/>
        <v>6.656028629759998</v>
      </c>
    </row>
    <row r="138" spans="1:6" x14ac:dyDescent="0.2">
      <c r="A138" s="61" t="s">
        <v>250</v>
      </c>
      <c r="B138" s="124">
        <f>Results!AH124</f>
        <v>2.9379045780200004</v>
      </c>
      <c r="C138" s="124">
        <f>Results!AI124</f>
        <v>2.44997681589992</v>
      </c>
      <c r="D138" s="124">
        <f>Results!AJ124</f>
        <v>5.5936678079597604</v>
      </c>
      <c r="E138" s="124">
        <f t="shared" si="4"/>
        <v>0.48792776212008038</v>
      </c>
      <c r="F138" s="124">
        <f t="shared" si="5"/>
        <v>2.65576322993976</v>
      </c>
    </row>
    <row r="139" spans="1:6" x14ac:dyDescent="0.2">
      <c r="A139" s="61" t="s">
        <v>288</v>
      </c>
      <c r="B139" s="124">
        <f>Results!AH129</f>
        <v>2.5272502158719998</v>
      </c>
      <c r="C139" s="124">
        <f>Results!AI129</f>
        <v>1.86117502114056</v>
      </c>
      <c r="D139" s="124">
        <f>Results!AJ129</f>
        <v>5.3174955954345595</v>
      </c>
      <c r="E139" s="124">
        <f t="shared" si="4"/>
        <v>0.66607519473143983</v>
      </c>
      <c r="F139" s="124">
        <f t="shared" si="5"/>
        <v>2.7902453795625597</v>
      </c>
    </row>
    <row r="140" spans="1:6" x14ac:dyDescent="0.2">
      <c r="A140" s="61" t="s">
        <v>201</v>
      </c>
      <c r="B140" s="124">
        <f>Results!AH114</f>
        <v>2.5112828439999997</v>
      </c>
      <c r="C140" s="124">
        <f>Results!AI114</f>
        <v>1.7661921399999998</v>
      </c>
      <c r="D140" s="124">
        <f>Results!AJ114</f>
        <v>5.6701039700799996</v>
      </c>
      <c r="E140" s="124">
        <f t="shared" si="4"/>
        <v>0.74509070399999988</v>
      </c>
      <c r="F140" s="124">
        <f t="shared" si="5"/>
        <v>3.1588211260799999</v>
      </c>
    </row>
    <row r="141" spans="1:6" x14ac:dyDescent="0.2">
      <c r="A141" s="61" t="s">
        <v>296</v>
      </c>
      <c r="B141" s="124">
        <f>Results!AH132</f>
        <v>0.751329888</v>
      </c>
      <c r="C141" s="124">
        <f>Results!AI132</f>
        <v>0.44083743935999997</v>
      </c>
      <c r="D141" s="124">
        <f>Results!AJ132</f>
        <v>2.08880312352</v>
      </c>
      <c r="E141" s="124">
        <f t="shared" si="4"/>
        <v>0.31049244864000003</v>
      </c>
      <c r="F141" s="124">
        <f t="shared" si="5"/>
        <v>1.3374732355200001</v>
      </c>
    </row>
    <row r="142" spans="1:6" x14ac:dyDescent="0.2">
      <c r="A142" s="61"/>
      <c r="C142" s="124"/>
      <c r="D142" s="124"/>
      <c r="E142" s="124"/>
    </row>
    <row r="143" spans="1:6" x14ac:dyDescent="0.2">
      <c r="A143" s="61"/>
      <c r="C143" s="124"/>
      <c r="D143" s="124"/>
      <c r="E143" s="124"/>
    </row>
  </sheetData>
  <autoFilter ref="A2:B30" xr:uid="{D7891949-EA0F-4D8C-984C-B15EC326D632}">
    <sortState ref="A3:B30">
      <sortCondition ref="A2"/>
    </sortState>
  </autoFilter>
  <sortState ref="A89:B143">
    <sortCondition descending="1" ref="B89"/>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28B13-A41A-4B18-B611-F15956EDC5F6}">
  <dimension ref="A1:F142"/>
  <sheetViews>
    <sheetView zoomScale="62" zoomScaleNormal="50" workbookViewId="0">
      <selection activeCell="E136" sqref="E136"/>
    </sheetView>
  </sheetViews>
  <sheetFormatPr defaultColWidth="8.7109375" defaultRowHeight="12.75" x14ac:dyDescent="0.2"/>
  <cols>
    <col min="1" max="1" width="46.42578125" customWidth="1"/>
    <col min="2" max="2" width="22.7109375" customWidth="1"/>
    <col min="3" max="3" width="6.7109375" customWidth="1"/>
    <col min="4" max="4" width="26.7109375" style="126" customWidth="1"/>
    <col min="5" max="5" width="17.28515625" customWidth="1"/>
  </cols>
  <sheetData>
    <row r="1" spans="1:6" x14ac:dyDescent="0.2">
      <c r="B1" s="1" t="s">
        <v>746</v>
      </c>
      <c r="C1" s="1"/>
      <c r="D1" s="125"/>
      <c r="E1" s="1" t="s">
        <v>747</v>
      </c>
      <c r="F1" s="2"/>
    </row>
    <row r="2" spans="1:6" x14ac:dyDescent="0.2">
      <c r="A2" t="str">
        <f>Results!A13</f>
        <v>Guinea-Bissau</v>
      </c>
      <c r="B2" s="123">
        <f>Results!AD13</f>
        <v>2.5048896793806477</v>
      </c>
      <c r="C2" s="123"/>
      <c r="D2" s="126" t="str">
        <f>Results!A22</f>
        <v>Sierra Leone</v>
      </c>
      <c r="E2" s="124">
        <f>Results!AE22</f>
        <v>42.347868781871995</v>
      </c>
    </row>
    <row r="3" spans="1:6" x14ac:dyDescent="0.2">
      <c r="A3" t="str">
        <f>Results!A15</f>
        <v>Liberia</v>
      </c>
      <c r="B3" s="123">
        <f>Results!AD15</f>
        <v>2.5914485175908473</v>
      </c>
      <c r="C3" s="123"/>
      <c r="D3" s="126" t="str">
        <f>Results!A10</f>
        <v>Ethiopia</v>
      </c>
      <c r="E3" s="124">
        <f>Results!AE10</f>
        <v>41.378017080688963</v>
      </c>
    </row>
    <row r="4" spans="1:6" x14ac:dyDescent="0.2">
      <c r="A4" t="str">
        <f>Results!A28</f>
        <v>Togo</v>
      </c>
      <c r="B4" s="123">
        <f>Results!AD28</f>
        <v>2.5169749806434378</v>
      </c>
      <c r="C4" s="123"/>
      <c r="D4" s="126" t="str">
        <f>Results!A8</f>
        <v>Democratic Republic of the Congo</v>
      </c>
      <c r="E4" s="124">
        <f>Results!AE8</f>
        <v>32.038712155003992</v>
      </c>
    </row>
    <row r="5" spans="1:6" x14ac:dyDescent="0.2">
      <c r="A5" t="str">
        <f>Results!A11</f>
        <v>Gambia</v>
      </c>
      <c r="B5" s="123">
        <f>Results!AD11</f>
        <v>2.1997801622045334</v>
      </c>
      <c r="C5" s="123"/>
      <c r="D5" s="126" t="str">
        <f>Results!A25</f>
        <v>Sudan</v>
      </c>
      <c r="E5" s="124">
        <f>Results!AE25</f>
        <v>22.307151577848316</v>
      </c>
    </row>
    <row r="6" spans="1:6" x14ac:dyDescent="0.2">
      <c r="A6" t="str">
        <f>Results!A12</f>
        <v>Guinea</v>
      </c>
      <c r="B6" s="123">
        <f>Results!AD12</f>
        <v>2.5703166205220938</v>
      </c>
      <c r="C6" s="123"/>
      <c r="D6" s="126" t="str">
        <f>Results!A29</f>
        <v>Uganda</v>
      </c>
      <c r="E6" s="124">
        <f>Results!AE29</f>
        <v>14.518154724121443</v>
      </c>
    </row>
    <row r="7" spans="1:6" x14ac:dyDescent="0.2">
      <c r="A7" t="str">
        <f>Results!A22</f>
        <v>Sierra Leone</v>
      </c>
      <c r="B7" s="123">
        <f>Results!AD22</f>
        <v>1.6433917815101664</v>
      </c>
      <c r="C7" s="123"/>
      <c r="D7" s="126" t="str">
        <f>Results!A2</f>
        <v>Afghanistan</v>
      </c>
      <c r="E7" s="124">
        <f>Results!AE2</f>
        <v>16.250137285423996</v>
      </c>
    </row>
    <row r="8" spans="1:6" x14ac:dyDescent="0.2">
      <c r="A8" t="str">
        <f>Results!A30</f>
        <v>Yemen</v>
      </c>
      <c r="B8" s="123">
        <f>Results!AD30</f>
        <v>1.3564508485930258</v>
      </c>
      <c r="C8" s="123"/>
      <c r="D8" s="126" t="str">
        <f>Results!A7</f>
        <v>Dem. People's Republic of Korea</v>
      </c>
      <c r="E8" s="124">
        <f>Results!AE7</f>
        <v>18.187709039493122</v>
      </c>
    </row>
    <row r="9" spans="1:6" x14ac:dyDescent="0.2">
      <c r="A9" t="str">
        <f>Results!A10</f>
        <v>Ethiopia</v>
      </c>
      <c r="B9" s="123">
        <f>Results!AD10</f>
        <v>1.0566189157342782</v>
      </c>
      <c r="C9" s="123"/>
      <c r="D9" s="126" t="str">
        <f>Results!A19</f>
        <v>Mozambique</v>
      </c>
      <c r="E9" s="124">
        <f>Results!AE19</f>
        <v>12.128345430988798</v>
      </c>
    </row>
    <row r="10" spans="1:6" x14ac:dyDescent="0.2">
      <c r="A10" t="str">
        <f>Results!A25</f>
        <v>Sudan</v>
      </c>
      <c r="B10" s="123">
        <f>Results!AD25</f>
        <v>0.81772824855430437</v>
      </c>
      <c r="C10" s="123"/>
      <c r="D10" s="126" t="str">
        <f>Results!A30</f>
        <v>Yemen</v>
      </c>
      <c r="E10" s="124">
        <f>Results!AE30</f>
        <v>14.035208153580159</v>
      </c>
    </row>
    <row r="11" spans="1:6" x14ac:dyDescent="0.2">
      <c r="A11" t="str">
        <f>Results!A29</f>
        <v>Uganda</v>
      </c>
      <c r="B11" s="123">
        <f>Results!AD29</f>
        <v>0.62185749606431939</v>
      </c>
      <c r="C11" s="123"/>
      <c r="D11" s="126" t="str">
        <f>Results!A16</f>
        <v>Madagascar</v>
      </c>
      <c r="E11" s="124">
        <f>Results!AE16</f>
        <v>11.09686344168</v>
      </c>
    </row>
    <row r="12" spans="1:6" x14ac:dyDescent="0.2">
      <c r="A12" t="str">
        <f>Results!A3</f>
        <v>Burkina Faso</v>
      </c>
      <c r="B12" s="123">
        <f>Results!AD3</f>
        <v>0.56696713568099166</v>
      </c>
      <c r="C12" s="123"/>
      <c r="D12" s="126" t="str">
        <f>Results!A3</f>
        <v>Burkina Faso</v>
      </c>
      <c r="E12" s="124">
        <f>Results!AE3</f>
        <v>8.0343673639180793</v>
      </c>
    </row>
    <row r="13" spans="1:6" x14ac:dyDescent="0.2">
      <c r="A13" t="str">
        <f>Results!A2</f>
        <v>Afghanistan</v>
      </c>
      <c r="B13" s="123">
        <f>Results!AD2</f>
        <v>0.59182974270776367</v>
      </c>
      <c r="C13" s="123"/>
      <c r="D13" s="126" t="str">
        <f>Results!A26</f>
        <v>Syrian Arab Republic</v>
      </c>
      <c r="E13" s="124">
        <f>Results!AE26</f>
        <v>11.784744603071999</v>
      </c>
    </row>
    <row r="14" spans="1:6" x14ac:dyDescent="0.2">
      <c r="A14" t="str">
        <f>Results!A4</f>
        <v>Burundi</v>
      </c>
      <c r="B14" s="123">
        <f>Results!AD4</f>
        <v>0.40473638216933727</v>
      </c>
      <c r="C14" s="123"/>
      <c r="D14" s="126" t="str">
        <f>Results!A17</f>
        <v>Malawi</v>
      </c>
      <c r="E14" s="124">
        <f>Results!AE17</f>
        <v>7.7622553041280007</v>
      </c>
    </row>
    <row r="15" spans="1:6" x14ac:dyDescent="0.2">
      <c r="A15" t="str">
        <f>Results!A21</f>
        <v>Rwanda</v>
      </c>
      <c r="B15" s="123">
        <f>Results!AD21</f>
        <v>0.31885782296382009</v>
      </c>
      <c r="C15" s="123"/>
      <c r="D15" s="126" t="str">
        <f>Results!A20</f>
        <v>Niger</v>
      </c>
      <c r="E15" s="124">
        <f>Results!AE20</f>
        <v>6.7417891656191999</v>
      </c>
    </row>
    <row r="16" spans="1:6" x14ac:dyDescent="0.2">
      <c r="A16" t="str">
        <f>Results!A19</f>
        <v>Mozambique</v>
      </c>
      <c r="B16" s="123">
        <f>Results!AD19</f>
        <v>0.33889431417095517</v>
      </c>
      <c r="C16" s="123"/>
      <c r="D16" s="126" t="str">
        <f>Results!A18</f>
        <v>Mali</v>
      </c>
      <c r="E16" s="124">
        <f>Results!AE18</f>
        <v>6.5164846043068803</v>
      </c>
    </row>
    <row r="17" spans="1:5" x14ac:dyDescent="0.2">
      <c r="A17" t="str">
        <f>Results!A27</f>
        <v>Tajikistan</v>
      </c>
      <c r="B17" s="123">
        <f>Results!AD27</f>
        <v>0.2771962474028512</v>
      </c>
      <c r="C17" s="123"/>
      <c r="D17" s="126" t="str">
        <f>Results!A21</f>
        <v>Rwanda</v>
      </c>
      <c r="E17" s="124">
        <f>Results!AE21</f>
        <v>6.1267469306000004</v>
      </c>
    </row>
    <row r="18" spans="1:5" x14ac:dyDescent="0.2">
      <c r="A18" t="str">
        <f>Results!A5</f>
        <v>Central African Republic</v>
      </c>
      <c r="B18" s="123">
        <f>Results!AD5</f>
        <v>0.27698852573076321</v>
      </c>
      <c r="C18" s="123"/>
      <c r="D18" s="126" t="str">
        <f>Results!A27</f>
        <v>Tajikistan</v>
      </c>
      <c r="E18" s="124">
        <f>Results!AE27</f>
        <v>6.0229237941431988</v>
      </c>
    </row>
    <row r="19" spans="1:5" x14ac:dyDescent="0.2">
      <c r="A19" t="str">
        <f>Results!A24</f>
        <v>South Sudan</v>
      </c>
      <c r="B19" s="123">
        <f>Results!AD24</f>
        <v>0.23404050379697944</v>
      </c>
      <c r="C19" s="123"/>
      <c r="D19" s="126" t="str">
        <f>Results!A14</f>
        <v>Haiti</v>
      </c>
      <c r="E19" s="124">
        <f>Results!AE14</f>
        <v>7.3903340960064012</v>
      </c>
    </row>
    <row r="20" spans="1:5" x14ac:dyDescent="0.2">
      <c r="A20" t="s">
        <v>772</v>
      </c>
      <c r="B20" s="123">
        <f>Results!AD8</f>
        <v>0.19296549334838431</v>
      </c>
      <c r="C20" s="123"/>
      <c r="D20" s="126" t="str">
        <f>Results!A28</f>
        <v>Togo</v>
      </c>
      <c r="E20" s="124">
        <f>Results!AE28</f>
        <v>4.5092417619907188</v>
      </c>
    </row>
    <row r="21" spans="1:5" x14ac:dyDescent="0.2">
      <c r="A21" t="str">
        <f>Results!A14</f>
        <v>Haiti</v>
      </c>
      <c r="B21" s="123">
        <f>Results!AD14</f>
        <v>0.16522433055045077</v>
      </c>
      <c r="C21" s="123"/>
      <c r="D21" s="126" t="str">
        <f>Results!A23</f>
        <v>Somalia</v>
      </c>
      <c r="E21" s="124">
        <f>Results!AE23</f>
        <v>4.8829335201484803</v>
      </c>
    </row>
    <row r="22" spans="1:5" x14ac:dyDescent="0.2">
      <c r="A22" t="str">
        <f>Results!A16</f>
        <v>Madagascar</v>
      </c>
      <c r="B22" s="123">
        <f>Results!AD16</f>
        <v>0.13962403285132677</v>
      </c>
      <c r="C22" s="123"/>
      <c r="D22" s="126" t="str">
        <f>Results!A6</f>
        <v>Chad</v>
      </c>
      <c r="E22" s="124">
        <f>Results!AE6</f>
        <v>4.8128805754198396</v>
      </c>
    </row>
    <row r="23" spans="1:5" x14ac:dyDescent="0.2">
      <c r="A23" t="str">
        <f>Results!A23</f>
        <v>Somalia</v>
      </c>
      <c r="B23" s="123">
        <f>Results!AD23</f>
        <v>0.13271555263820786</v>
      </c>
      <c r="C23" s="123"/>
      <c r="D23" s="126" t="str">
        <f>Results!A4</f>
        <v>Burundi</v>
      </c>
      <c r="E23" s="124">
        <f>Results!AE4</f>
        <v>4.0759952849897605</v>
      </c>
    </row>
    <row r="24" spans="1:5" x14ac:dyDescent="0.2">
      <c r="A24" t="str">
        <f>Results!A9</f>
        <v>Eritrea</v>
      </c>
      <c r="B24" s="123">
        <f>Results!AD9</f>
        <v>9.0711521279999999E-2</v>
      </c>
      <c r="C24" s="123"/>
      <c r="D24" s="126" t="str">
        <f>Results!A12</f>
        <v>Guinea</v>
      </c>
      <c r="E24" s="124">
        <f>Results!AE12</f>
        <v>4.7505034752000004</v>
      </c>
    </row>
    <row r="25" spans="1:5" x14ac:dyDescent="0.2">
      <c r="A25" t="str">
        <f>Results!A26</f>
        <v>Syrian Arab Republic</v>
      </c>
      <c r="B25" s="123">
        <f>Results!AD26</f>
        <v>0.12083814219270998</v>
      </c>
      <c r="C25" s="123"/>
      <c r="D25" s="126" t="str">
        <f>Results!A24</f>
        <v>South Sudan</v>
      </c>
      <c r="E25" s="124">
        <f>Results!AE24</f>
        <v>4.578813109185119</v>
      </c>
    </row>
    <row r="26" spans="1:5" x14ac:dyDescent="0.2">
      <c r="A26" t="str">
        <f>Results!A17</f>
        <v>Malawi</v>
      </c>
      <c r="B26" s="123">
        <f>Results!AD17</f>
        <v>8.3279036451333069E-2</v>
      </c>
      <c r="C26" s="123"/>
      <c r="D26" s="126" t="str">
        <f>Results!A15</f>
        <v>Liberia</v>
      </c>
      <c r="E26" s="124">
        <f>Results!AE15</f>
        <v>2.4866422183679999</v>
      </c>
    </row>
    <row r="27" spans="1:5" x14ac:dyDescent="0.2">
      <c r="A27" t="s">
        <v>773</v>
      </c>
      <c r="B27" s="123">
        <f>Results!AD7</f>
        <v>5.4058661882357972E-2</v>
      </c>
      <c r="C27" s="123"/>
      <c r="D27" s="126" t="str">
        <f>Results!A9</f>
        <v>Eritrea</v>
      </c>
      <c r="E27" s="124">
        <f>Results!AE9</f>
        <v>2.0559988630271997</v>
      </c>
    </row>
    <row r="28" spans="1:5" x14ac:dyDescent="0.2">
      <c r="A28" t="str">
        <f>Results!A20</f>
        <v>Niger</v>
      </c>
      <c r="B28" s="123">
        <f>Results!AD20</f>
        <v>5.8554957661825453E-2</v>
      </c>
      <c r="C28" s="123"/>
      <c r="D28" s="126" t="str">
        <f>Results!A5</f>
        <v>Central African Republic</v>
      </c>
      <c r="E28" s="124">
        <f>Results!AE5</f>
        <v>2.1986850302105601</v>
      </c>
    </row>
    <row r="29" spans="1:5" x14ac:dyDescent="0.2">
      <c r="A29" t="str">
        <f>Results!A18</f>
        <v>Mali</v>
      </c>
      <c r="B29" s="123">
        <f>Results!AD18</f>
        <v>4.271014897732496E-2</v>
      </c>
      <c r="C29" s="123"/>
      <c r="D29" s="126" t="str">
        <f>Results!A11</f>
        <v>Gambia</v>
      </c>
      <c r="E29" s="124">
        <f>Results!AE11</f>
        <v>1.1995508129975998</v>
      </c>
    </row>
    <row r="30" spans="1:5" x14ac:dyDescent="0.2">
      <c r="A30" t="str">
        <f>Results!A6</f>
        <v>Chad</v>
      </c>
      <c r="B30" s="123">
        <f>Results!AD6</f>
        <v>1.3423840688597487E-2</v>
      </c>
      <c r="C30" s="123"/>
      <c r="D30" s="126" t="str">
        <f>Results!A13</f>
        <v>Guinea-Bissau</v>
      </c>
      <c r="E30" s="124">
        <f>Results!AE13</f>
        <v>1.1674590984806399</v>
      </c>
    </row>
    <row r="31" spans="1:5" x14ac:dyDescent="0.2">
      <c r="B31" s="119"/>
      <c r="C31" s="119"/>
      <c r="E31" s="124"/>
    </row>
    <row r="32" spans="1:5" x14ac:dyDescent="0.2">
      <c r="B32" s="119"/>
      <c r="C32" s="119"/>
      <c r="E32" s="124"/>
    </row>
    <row r="33" spans="1:5" x14ac:dyDescent="0.2">
      <c r="B33" s="1" t="s">
        <v>746</v>
      </c>
      <c r="C33" s="119"/>
      <c r="E33" s="127" t="s">
        <v>747</v>
      </c>
    </row>
    <row r="34" spans="1:5" x14ac:dyDescent="0.2">
      <c r="A34" t="str">
        <f>Results!A49</f>
        <v>India</v>
      </c>
      <c r="B34" s="123">
        <f>Results!AD49</f>
        <v>130.85958220837736</v>
      </c>
      <c r="C34" s="123"/>
      <c r="D34" s="126" t="str">
        <f>Results!A49</f>
        <v>India</v>
      </c>
      <c r="E34" s="124">
        <f>Results!AE49</f>
        <v>1138.2218179978879</v>
      </c>
    </row>
    <row r="35" spans="1:5" x14ac:dyDescent="0.2">
      <c r="A35" t="str">
        <f>Results!A65</f>
        <v>Philippines</v>
      </c>
      <c r="B35" s="123">
        <f>Results!AD65</f>
        <v>21.499947564622126</v>
      </c>
      <c r="C35" s="123"/>
      <c r="D35" s="126" t="str">
        <f>Results!A63</f>
        <v>Pakistan</v>
      </c>
      <c r="E35" s="124">
        <f>Results!AE63</f>
        <v>124.36958869719039</v>
      </c>
    </row>
    <row r="36" spans="1:5" x14ac:dyDescent="0.2">
      <c r="A36" t="str">
        <f>Results!A75</f>
        <v>Uzbekistan</v>
      </c>
      <c r="B36" s="123">
        <f>Results!AD75</f>
        <v>16.054753654828563</v>
      </c>
      <c r="C36" s="123"/>
      <c r="D36" s="126" t="str">
        <f>Results!A33</f>
        <v>Bangladesh</v>
      </c>
      <c r="E36" s="124">
        <f>Results!AE33</f>
        <v>121.20704521746481</v>
      </c>
    </row>
    <row r="37" spans="1:5" x14ac:dyDescent="0.2">
      <c r="A37" t="str">
        <f>Results!A44</f>
        <v>Egypt</v>
      </c>
      <c r="B37" s="123">
        <f>Results!AD44</f>
        <v>13.710689280286017</v>
      </c>
      <c r="C37" s="123"/>
      <c r="D37" s="126" t="str">
        <f>Results!A44</f>
        <v>Egypt</v>
      </c>
      <c r="E37" s="124">
        <f>Results!AE44</f>
        <v>85.816169028744</v>
      </c>
    </row>
    <row r="38" spans="1:5" x14ac:dyDescent="0.2">
      <c r="A38" t="str">
        <f>Results!A73</f>
        <v>Ukraine</v>
      </c>
      <c r="B38" s="123">
        <f>Results!AD73</f>
        <v>15.980325605974301</v>
      </c>
      <c r="C38" s="123"/>
      <c r="D38" s="126" t="str">
        <f>Results!A62</f>
        <v>Nigeria</v>
      </c>
      <c r="E38" s="124">
        <f>Results!AE62</f>
        <v>83.406738503934704</v>
      </c>
    </row>
    <row r="39" spans="1:5" x14ac:dyDescent="0.2">
      <c r="A39" t="str">
        <f>Results!A63</f>
        <v>Pakistan</v>
      </c>
      <c r="B39" s="123">
        <f>Results!AD63</f>
        <v>12.066774431206168</v>
      </c>
      <c r="C39" s="123"/>
      <c r="D39" s="126" t="str">
        <f>Results!A77</f>
        <v>Vietnam</v>
      </c>
      <c r="E39" s="124">
        <f>Results!AE77</f>
        <v>89.026558122124484</v>
      </c>
    </row>
    <row r="40" spans="1:5" x14ac:dyDescent="0.2">
      <c r="A40" t="str">
        <f>Results!A62</f>
        <v>Nigeria</v>
      </c>
      <c r="B40" s="123">
        <f>Results!AD62</f>
        <v>10.71751643046542</v>
      </c>
      <c r="C40" s="123"/>
      <c r="D40" s="126" t="str">
        <f>Results!A65</f>
        <v>Philippines</v>
      </c>
      <c r="E40" s="124">
        <f>Results!AE65</f>
        <v>79.969436670223359</v>
      </c>
    </row>
    <row r="41" spans="1:5" x14ac:dyDescent="0.2">
      <c r="A41" t="str">
        <f>Results!A77</f>
        <v>Vietnam</v>
      </c>
      <c r="B41" s="123">
        <f>Results!AD77</f>
        <v>8.4056149900646133</v>
      </c>
      <c r="C41" s="123"/>
      <c r="D41" s="126" t="str">
        <f>Results!A73</f>
        <v>Ukraine</v>
      </c>
      <c r="E41" s="124">
        <f>Results!AE73</f>
        <v>83.601824616755209</v>
      </c>
    </row>
    <row r="42" spans="1:5" x14ac:dyDescent="0.2">
      <c r="A42" t="str">
        <f>Results!A31</f>
        <v>Algeria</v>
      </c>
      <c r="B42" s="123">
        <f>Results!AD31</f>
        <v>6.5330029219456698</v>
      </c>
      <c r="C42" s="123"/>
      <c r="D42" s="126" t="str">
        <f>Results!A59</f>
        <v>Myanmar</v>
      </c>
      <c r="E42" s="124">
        <f>Results!AE59</f>
        <v>59.590130214854405</v>
      </c>
    </row>
    <row r="43" spans="1:5" x14ac:dyDescent="0.2">
      <c r="A43" t="str">
        <f>Results!A33</f>
        <v>Bangladesh</v>
      </c>
      <c r="B43" s="123">
        <f>Results!AD33</f>
        <v>5.8379794400293701</v>
      </c>
      <c r="C43" s="123"/>
      <c r="D43" s="126" t="str">
        <f>Results!A58</f>
        <v>Morocco</v>
      </c>
      <c r="E43" s="124">
        <f>Results!AE58</f>
        <v>42.581583033721593</v>
      </c>
    </row>
    <row r="44" spans="1:5" x14ac:dyDescent="0.2">
      <c r="A44" t="str">
        <f>Results!A60</f>
        <v>Nepal</v>
      </c>
      <c r="B44" s="123">
        <f>Results!AD60</f>
        <v>4.4132530448779486</v>
      </c>
      <c r="C44" s="123"/>
      <c r="D44" s="126" t="str">
        <f>Results!A31</f>
        <v>Algeria</v>
      </c>
      <c r="E44" s="124">
        <f>Results!AE31</f>
        <v>36.176205425379834</v>
      </c>
    </row>
    <row r="45" spans="1:5" x14ac:dyDescent="0.2">
      <c r="A45" t="str">
        <f>Results!A58</f>
        <v>Morocco</v>
      </c>
      <c r="B45" s="123">
        <f>Results!AD58</f>
        <v>3.4771683120953911</v>
      </c>
      <c r="C45" s="123"/>
      <c r="D45" s="126" t="str">
        <f>Results!A75</f>
        <v>Uzbekistan</v>
      </c>
      <c r="E45" s="124">
        <f>Results!AE75</f>
        <v>34.309538466846718</v>
      </c>
    </row>
    <row r="46" spans="1:5" x14ac:dyDescent="0.2">
      <c r="A46" t="str">
        <f>Results!A47</f>
        <v>Ghana</v>
      </c>
      <c r="B46" s="123">
        <f>Results!AD47</f>
        <v>3.5129506518662508</v>
      </c>
      <c r="C46" s="123"/>
      <c r="D46" s="126" t="str">
        <f>Results!A70</f>
        <v>Sri Lanka</v>
      </c>
      <c r="E46" s="124">
        <f>Results!AE70</f>
        <v>30.840863665297913</v>
      </c>
    </row>
    <row r="47" spans="1:5" x14ac:dyDescent="0.2">
      <c r="A47" t="str">
        <f>Results!A59</f>
        <v>Myanmar</v>
      </c>
      <c r="B47" s="123">
        <f>Results!AD59</f>
        <v>3.5673533633334089</v>
      </c>
      <c r="C47" s="123"/>
      <c r="D47" s="126" t="str">
        <f>Results!A74</f>
        <v>United Republic of Tanzania</v>
      </c>
      <c r="E47" s="124">
        <f>Results!AE74</f>
        <v>21.902262355357117</v>
      </c>
    </row>
    <row r="48" spans="1:5" x14ac:dyDescent="0.2">
      <c r="A48" t="str">
        <f>Results!A70</f>
        <v>Sri Lanka</v>
      </c>
      <c r="B48" s="123">
        <f>Results!AD70</f>
        <v>2.8706949013413263</v>
      </c>
      <c r="C48" s="123"/>
      <c r="D48" s="126" t="str">
        <f>Results!A50</f>
        <v>Kenya</v>
      </c>
      <c r="E48" s="124">
        <f>Results!AE50</f>
        <v>24.319201309844001</v>
      </c>
    </row>
    <row r="49" spans="1:5" x14ac:dyDescent="0.2">
      <c r="A49" t="str">
        <f>Results!A72</f>
        <v>Tunisia</v>
      </c>
      <c r="B49" s="123">
        <f>Results!AD72</f>
        <v>2.4646119317421498</v>
      </c>
      <c r="C49" s="123"/>
      <c r="D49" s="126" t="str">
        <f>Results!A47</f>
        <v>Ghana</v>
      </c>
      <c r="E49" s="124">
        <f>Results!AE47</f>
        <v>19.557294958090239</v>
      </c>
    </row>
    <row r="50" spans="1:5" x14ac:dyDescent="0.2">
      <c r="A50" t="str">
        <f>Results!A50</f>
        <v>Kenya</v>
      </c>
      <c r="B50" s="123">
        <f>Results!AD50</f>
        <v>2.7097104904521001</v>
      </c>
      <c r="C50" s="123"/>
      <c r="D50" s="126" t="str">
        <f>Results!A60</f>
        <v>Nepal</v>
      </c>
      <c r="E50" s="124">
        <f>Results!AE60</f>
        <v>21.68601648304</v>
      </c>
    </row>
    <row r="51" spans="1:5" x14ac:dyDescent="0.2">
      <c r="A51" t="str">
        <f>Results!A52</f>
        <v>Kyrgyzstan</v>
      </c>
      <c r="B51" s="123">
        <f>Results!AD52</f>
        <v>1.5055377801753855</v>
      </c>
      <c r="C51" s="123"/>
      <c r="D51" s="126" t="str">
        <f>Results!A72</f>
        <v>Tunisia</v>
      </c>
      <c r="E51" s="124">
        <f>Results!AE72</f>
        <v>16.433989432992</v>
      </c>
    </row>
    <row r="52" spans="1:5" x14ac:dyDescent="0.2">
      <c r="A52" t="str">
        <f>Results!A57</f>
        <v>Mongolia</v>
      </c>
      <c r="B52" s="123">
        <f>Results!AD57</f>
        <v>1.0878818201731364</v>
      </c>
      <c r="C52" s="123"/>
      <c r="D52" s="126" t="str">
        <f>Results!A42</f>
        <v>Côte d'Ivoire</v>
      </c>
      <c r="E52" s="124">
        <f>Results!AE42</f>
        <v>13.2111877983744</v>
      </c>
    </row>
    <row r="53" spans="1:5" x14ac:dyDescent="0.2">
      <c r="A53" t="str">
        <f>Results!A45</f>
        <v>El Salvador</v>
      </c>
      <c r="B53" s="123">
        <f>Results!AD45</f>
        <v>1.2852946633884663</v>
      </c>
      <c r="C53" s="123"/>
      <c r="D53" s="126" t="str">
        <f>Results!A38</f>
        <v>Cambodia</v>
      </c>
      <c r="E53" s="124">
        <f>Results!AE38</f>
        <v>13.988265704117762</v>
      </c>
    </row>
    <row r="54" spans="1:5" x14ac:dyDescent="0.2">
      <c r="A54" t="str">
        <f>Results!A74</f>
        <v>United Republic of Tanzania</v>
      </c>
      <c r="B54" s="123">
        <f>Results!AD74</f>
        <v>1.2181781885284988</v>
      </c>
      <c r="C54" s="123"/>
      <c r="D54" s="126" t="str">
        <f>Results!A39</f>
        <v>Cameroon</v>
      </c>
      <c r="E54" s="124">
        <f>Results!AE39</f>
        <v>12.467725455852799</v>
      </c>
    </row>
    <row r="55" spans="1:5" x14ac:dyDescent="0.2">
      <c r="A55" t="str">
        <f>Results!A79</f>
        <v>Zambia</v>
      </c>
      <c r="B55" s="123">
        <f>Results!AD79</f>
        <v>1.0715715546264826</v>
      </c>
      <c r="C55" s="123"/>
      <c r="D55" s="126" t="str">
        <f>Results!A32</f>
        <v>Angola</v>
      </c>
      <c r="E55" s="124">
        <f>Results!AE32</f>
        <v>11.623487770119999</v>
      </c>
    </row>
    <row r="56" spans="1:5" x14ac:dyDescent="0.2">
      <c r="A56" t="str">
        <f>Results!A61</f>
        <v>Nicaragua</v>
      </c>
      <c r="B56" s="123">
        <f>Results!AD61</f>
        <v>0.91165533705137736</v>
      </c>
      <c r="C56" s="123"/>
      <c r="D56" s="126" t="str">
        <f>Results!A80</f>
        <v>Zimbabwe</v>
      </c>
      <c r="E56" s="124">
        <f>Results!AE80</f>
        <v>9.2536104802960004</v>
      </c>
    </row>
    <row r="57" spans="1:5" x14ac:dyDescent="0.2">
      <c r="A57" t="str">
        <f>Results!A68</f>
        <v>Senegal</v>
      </c>
      <c r="B57" s="123">
        <f>Results!AD68</f>
        <v>1.0489866251473463</v>
      </c>
      <c r="C57" s="123"/>
      <c r="D57" s="126" t="str">
        <f>Results!A79</f>
        <v>Zambia</v>
      </c>
      <c r="E57" s="124">
        <f>Results!AE79</f>
        <v>7.6290808012800007</v>
      </c>
    </row>
    <row r="58" spans="1:5" x14ac:dyDescent="0.2">
      <c r="A58" t="str">
        <f>Results!A66</f>
        <v>Republic of Moldova</v>
      </c>
      <c r="B58" s="123">
        <f>Results!AD66</f>
        <v>0.82788439345991527</v>
      </c>
      <c r="C58" s="123"/>
      <c r="D58" s="126" t="str">
        <f>Results!A68</f>
        <v>Senegal</v>
      </c>
      <c r="E58" s="124">
        <f>Results!AE68</f>
        <v>7.7581540182092787</v>
      </c>
    </row>
    <row r="59" spans="1:5" x14ac:dyDescent="0.2">
      <c r="A59" t="str">
        <f>Results!A80</f>
        <v>Zimbabwe</v>
      </c>
      <c r="B59" s="123">
        <f>Results!AD80</f>
        <v>0.94340210526873636</v>
      </c>
      <c r="C59" s="123"/>
      <c r="D59" s="126" t="str">
        <f>Results!A66</f>
        <v>Republic of Moldova</v>
      </c>
      <c r="E59" s="124">
        <f>Results!AE66</f>
        <v>9.3014700322233583</v>
      </c>
    </row>
    <row r="60" spans="1:5" x14ac:dyDescent="0.2">
      <c r="A60" t="str">
        <f>Results!A36</f>
        <v>Bolivia</v>
      </c>
      <c r="B60" s="123">
        <f>Results!AD36</f>
        <v>0.89968931600876378</v>
      </c>
      <c r="C60" s="123"/>
      <c r="D60" s="126" t="str">
        <f>Results!A36</f>
        <v>Bolivia</v>
      </c>
      <c r="E60" s="124">
        <f>Results!AE36</f>
        <v>7.5013143573913599</v>
      </c>
    </row>
    <row r="61" spans="1:5" x14ac:dyDescent="0.2">
      <c r="A61" t="str">
        <f>Results!A42</f>
        <v>Côte d'Ivoire</v>
      </c>
      <c r="B61" s="123">
        <f>Results!AD42</f>
        <v>0.83550783867913958</v>
      </c>
      <c r="C61" s="123"/>
      <c r="D61" s="126" t="str">
        <f>Results!A64</f>
        <v>Papua New Guinea</v>
      </c>
      <c r="E61" s="124">
        <f>Results!AE64</f>
        <v>7.6458563849881598</v>
      </c>
    </row>
    <row r="62" spans="1:5" x14ac:dyDescent="0.2">
      <c r="A62" t="str">
        <f>Results!A38</f>
        <v>Cambodia</v>
      </c>
      <c r="B62" s="123">
        <f>Results!AD38</f>
        <v>0.65998459933236997</v>
      </c>
      <c r="C62" s="123"/>
      <c r="D62" s="126" t="str">
        <f>Results!A48</f>
        <v>Honduras</v>
      </c>
      <c r="E62" s="124">
        <f>Results!AE48</f>
        <v>6.5116463490271999</v>
      </c>
    </row>
    <row r="63" spans="1:5" x14ac:dyDescent="0.2">
      <c r="A63" t="str">
        <f>Results!A48</f>
        <v>Honduras</v>
      </c>
      <c r="B63" s="123">
        <f>Results!AD48</f>
        <v>0.60852726041846528</v>
      </c>
      <c r="C63" s="123"/>
      <c r="D63" s="126" t="str">
        <f>Results!A61</f>
        <v>Nicaragua</v>
      </c>
      <c r="E63" s="124">
        <f>Results!AE61</f>
        <v>5.70589317063168</v>
      </c>
    </row>
    <row r="64" spans="1:5" x14ac:dyDescent="0.2">
      <c r="A64" t="str">
        <f>Results!A53</f>
        <v>Lao People's Democratic Republic</v>
      </c>
      <c r="B64" s="123">
        <f>Results!AD53</f>
        <v>0.67484628563970805</v>
      </c>
      <c r="C64" s="123"/>
      <c r="D64" s="126" t="str">
        <f>Results!A52</f>
        <v>Kyrgyzstan</v>
      </c>
      <c r="E64" s="124">
        <f>Results!AE52</f>
        <v>5.8023712545427193</v>
      </c>
    </row>
    <row r="65" spans="1:5" x14ac:dyDescent="0.2">
      <c r="A65" t="str">
        <f>Results!A32</f>
        <v>Angola</v>
      </c>
      <c r="B65" s="123">
        <f>Results!AD32</f>
        <v>0.69775070892889723</v>
      </c>
      <c r="C65" s="123"/>
      <c r="D65" s="126" t="str">
        <f>Results!A34</f>
        <v>Benin</v>
      </c>
      <c r="E65" s="124">
        <f>Results!AE34</f>
        <v>5.4807716548345597</v>
      </c>
    </row>
    <row r="66" spans="1:5" x14ac:dyDescent="0.2">
      <c r="A66" t="str">
        <f>Results!A54</f>
        <v>Lesotho</v>
      </c>
      <c r="B66" s="123">
        <f>Results!AD54</f>
        <v>0.33155736198864311</v>
      </c>
      <c r="C66" s="123"/>
      <c r="D66" s="126" t="str">
        <f>Results!A45</f>
        <v>El Salvador</v>
      </c>
      <c r="E66" s="124">
        <f>Results!AE45</f>
        <v>6.0763944569827197</v>
      </c>
    </row>
    <row r="67" spans="1:5" x14ac:dyDescent="0.2">
      <c r="A67" t="str">
        <f>Results!A34</f>
        <v>Benin</v>
      </c>
      <c r="B67" s="123">
        <f>Results!AD34</f>
        <v>0.24043409267399815</v>
      </c>
      <c r="C67" s="123"/>
      <c r="D67" s="126" t="str">
        <f>Results!A53</f>
        <v>Lao People's Democratic Republic</v>
      </c>
      <c r="E67" s="124">
        <f>Results!AE53</f>
        <v>5.5112005319449597</v>
      </c>
    </row>
    <row r="68" spans="1:5" x14ac:dyDescent="0.2">
      <c r="A68" t="str">
        <f>Results!A55</f>
        <v>Mauritania</v>
      </c>
      <c r="B68" s="123">
        <f>Results!AD55</f>
        <v>0.19636546645885672</v>
      </c>
      <c r="C68" s="123"/>
      <c r="D68" s="126" t="str">
        <f>Results!A57</f>
        <v>Mongolia</v>
      </c>
      <c r="E68" s="124">
        <f>Results!AE57</f>
        <v>3.8576918620822402</v>
      </c>
    </row>
    <row r="69" spans="1:5" x14ac:dyDescent="0.2">
      <c r="A69" t="str">
        <f>Results!A64</f>
        <v>Papua New Guinea</v>
      </c>
      <c r="B69" s="123">
        <f>Results!AD64</f>
        <v>0.19305773138665744</v>
      </c>
      <c r="C69" s="123"/>
      <c r="D69" s="126" t="str">
        <f>Results!A41</f>
        <v>Congo</v>
      </c>
      <c r="E69" s="124">
        <f>Results!AE41</f>
        <v>3.0618478312396804</v>
      </c>
    </row>
    <row r="70" spans="1:5" x14ac:dyDescent="0.2">
      <c r="A70" t="str">
        <f>Results!A41</f>
        <v>Congo</v>
      </c>
      <c r="B70" s="123">
        <f>Results!AD41</f>
        <v>0.15690549590231626</v>
      </c>
      <c r="C70" s="123"/>
      <c r="D70" s="126" t="str">
        <f>Results!A54</f>
        <v>Lesotho</v>
      </c>
      <c r="E70" s="124">
        <f>Results!AE54</f>
        <v>2.9051756786111995</v>
      </c>
    </row>
    <row r="71" spans="1:5" x14ac:dyDescent="0.2">
      <c r="A71" t="str">
        <f>Results!A71</f>
        <v>Timor-Leste</v>
      </c>
      <c r="B71" s="123">
        <f>Results!AD71</f>
        <v>0.11819841153441951</v>
      </c>
      <c r="C71" s="123"/>
      <c r="D71" s="126" t="str">
        <f>Results!A55</f>
        <v>Mauritania</v>
      </c>
      <c r="E71" s="124">
        <f>Results!AE55</f>
        <v>2.54386305936</v>
      </c>
    </row>
    <row r="72" spans="1:5" x14ac:dyDescent="0.2">
      <c r="A72" t="str">
        <f>Results!A35</f>
        <v>Bhutan</v>
      </c>
      <c r="B72" s="123">
        <f>Results!AD35</f>
        <v>8.8451043682357122E-2</v>
      </c>
      <c r="C72" s="123"/>
      <c r="D72" s="126" t="str">
        <f>Results!A71</f>
        <v>Timor-Leste</v>
      </c>
      <c r="E72" s="124">
        <f>Results!AE71</f>
        <v>0.91709268307536007</v>
      </c>
    </row>
    <row r="73" spans="1:5" x14ac:dyDescent="0.2">
      <c r="A73" t="str">
        <f>Results!A69</f>
        <v>Solomon Islands</v>
      </c>
      <c r="B73" s="123">
        <f>Results!AD69</f>
        <v>7.670251086587114E-2</v>
      </c>
      <c r="C73" s="123"/>
      <c r="D73" s="126" t="str">
        <f>Results!A35</f>
        <v>Bhutan</v>
      </c>
      <c r="E73" s="124">
        <f>Results!AE35</f>
        <v>0.85172215649663996</v>
      </c>
    </row>
    <row r="74" spans="1:5" x14ac:dyDescent="0.2">
      <c r="A74" t="str">
        <f>Results!A37</f>
        <v>Cabo Verde</v>
      </c>
      <c r="B74" s="123">
        <f>Results!AD37</f>
        <v>6.0148713615863575E-2</v>
      </c>
      <c r="C74" s="123"/>
      <c r="D74" s="126" t="str">
        <f>Results!A43</f>
        <v>Djibouti</v>
      </c>
      <c r="E74" s="124">
        <f>Results!AE43</f>
        <v>0.92522382206943976</v>
      </c>
    </row>
    <row r="75" spans="1:5" x14ac:dyDescent="0.2">
      <c r="A75" t="str">
        <f>Results!A43</f>
        <v>Djibouti</v>
      </c>
      <c r="B75" s="123">
        <f>Results!AD43</f>
        <v>4.0014904480075324E-2</v>
      </c>
      <c r="C75" s="123"/>
      <c r="D75" s="126" t="str">
        <f>Results!A37</f>
        <v>Cabo Verde</v>
      </c>
      <c r="E75" s="124">
        <f>Results!AE37</f>
        <v>0.71507973284320014</v>
      </c>
    </row>
    <row r="76" spans="1:5" x14ac:dyDescent="0.2">
      <c r="A76" t="str">
        <f>Results!A51</f>
        <v>Kiribati</v>
      </c>
      <c r="B76" s="123">
        <f>Results!AD51</f>
        <v>3.100307750028531E-2</v>
      </c>
      <c r="C76" s="123"/>
      <c r="D76" s="126" t="str">
        <f>Results!A40</f>
        <v>Comoros</v>
      </c>
      <c r="E76" s="124">
        <f>Results!AE40</f>
        <v>0.57953613156000006</v>
      </c>
    </row>
    <row r="77" spans="1:5" x14ac:dyDescent="0.2">
      <c r="A77" t="str">
        <f>Results!A40</f>
        <v>Comoros</v>
      </c>
      <c r="B77" s="123">
        <f>Results!AD40</f>
        <v>3.0301551242373822E-2</v>
      </c>
      <c r="C77" s="123"/>
      <c r="D77" s="126" t="str">
        <f>Results!A69</f>
        <v>Solomon Islands</v>
      </c>
      <c r="E77" s="124">
        <f>Results!AE69</f>
        <v>0.5059566739558401</v>
      </c>
    </row>
    <row r="78" spans="1:5" x14ac:dyDescent="0.2">
      <c r="A78" t="str">
        <f>Results!A76</f>
        <v>Vanuatu</v>
      </c>
      <c r="B78" s="123">
        <f>Results!AD76</f>
        <v>2.191714178458682E-2</v>
      </c>
      <c r="C78" s="123"/>
      <c r="D78" s="126" t="str">
        <f>Results!A76</f>
        <v>Vanuatu</v>
      </c>
      <c r="E78" s="124">
        <f>Results!AE76</f>
        <v>0.31817645271552003</v>
      </c>
    </row>
    <row r="79" spans="1:5" x14ac:dyDescent="0.2">
      <c r="A79" t="str">
        <f>Results!A67</f>
        <v>Sao Tome and Principe</v>
      </c>
      <c r="B79" s="123">
        <f>Results!AD67</f>
        <v>1.6698808710811312E-2</v>
      </c>
      <c r="C79" s="123"/>
      <c r="D79" s="126" t="str">
        <f>Results!A51</f>
        <v>Kiribati</v>
      </c>
      <c r="E79" s="124">
        <f>Results!AE51</f>
        <v>0.18341568780192</v>
      </c>
    </row>
    <row r="80" spans="1:5" x14ac:dyDescent="0.2">
      <c r="A80" t="str">
        <f>Results!A39</f>
        <v>Cameroon</v>
      </c>
      <c r="B80" s="123">
        <f>Results!AD39</f>
        <v>1.9337521159625788E-2</v>
      </c>
      <c r="C80" s="123"/>
      <c r="D80" s="126" t="str">
        <f>Results!A67</f>
        <v>Sao Tome and Principe</v>
      </c>
      <c r="E80" s="124">
        <f>Results!AE67</f>
        <v>0.15741155778880001</v>
      </c>
    </row>
    <row r="81" spans="1:5" x14ac:dyDescent="0.2">
      <c r="A81" t="str">
        <f>Results!A56</f>
        <v>Micronesia (Fed. States of)</v>
      </c>
      <c r="B81" s="123">
        <f>Results!AD56</f>
        <v>1.1979953738528984E-2</v>
      </c>
      <c r="C81" s="123"/>
      <c r="D81" s="126" t="str">
        <f>Results!A56</f>
        <v>Micronesia (Fed. States of)</v>
      </c>
      <c r="E81" s="124">
        <f>Results!AE56</f>
        <v>0.18120177313919997</v>
      </c>
    </row>
    <row r="82" spans="1:5" x14ac:dyDescent="0.2">
      <c r="A82" t="str">
        <f>Results!A46</f>
        <v>Eswatini</v>
      </c>
      <c r="B82" s="123">
        <f>Results!AD46</f>
        <v>0.1862139876218897</v>
      </c>
      <c r="C82" s="123"/>
      <c r="D82" s="126" t="str">
        <f>Results!A46</f>
        <v>Eswatini</v>
      </c>
      <c r="E82" s="124">
        <f>Results!AE46</f>
        <v>0.65620494533375995</v>
      </c>
    </row>
    <row r="83" spans="1:5" x14ac:dyDescent="0.2">
      <c r="A83" t="str">
        <f>Results!A78</f>
        <v>West Bank and Gaza</v>
      </c>
      <c r="B83" s="123">
        <f>Results!AD78</f>
        <v>1.1193469663999998</v>
      </c>
      <c r="C83" s="123"/>
      <c r="D83" s="126" t="str">
        <f>Results!A78</f>
        <v>West Bank and Gaza</v>
      </c>
      <c r="E83" s="124">
        <f>Results!AE78</f>
        <v>2.6243948734383622</v>
      </c>
    </row>
    <row r="84" spans="1:5" x14ac:dyDescent="0.2">
      <c r="B84" s="119"/>
      <c r="C84" s="119"/>
      <c r="E84" s="124"/>
    </row>
    <row r="85" spans="1:5" x14ac:dyDescent="0.2">
      <c r="B85" s="119"/>
      <c r="C85" s="119"/>
      <c r="E85" s="124"/>
    </row>
    <row r="86" spans="1:5" x14ac:dyDescent="0.2">
      <c r="B86" s="1" t="s">
        <v>746</v>
      </c>
      <c r="C86" s="119"/>
      <c r="E86" s="127" t="s">
        <v>747</v>
      </c>
    </row>
    <row r="87" spans="1:5" x14ac:dyDescent="0.2">
      <c r="A87" t="str">
        <f>Results!A91</f>
        <v>China</v>
      </c>
      <c r="B87" s="123">
        <f>Results!AD91</f>
        <v>234.64847138368188</v>
      </c>
      <c r="C87" s="123"/>
      <c r="D87" s="126" t="str">
        <f>Results!A91</f>
        <v>China</v>
      </c>
      <c r="E87" s="124">
        <f>Results!AE91</f>
        <v>1868.2394851363892</v>
      </c>
    </row>
    <row r="88" spans="1:5" x14ac:dyDescent="0.2">
      <c r="A88" t="str">
        <f>Results!A89</f>
        <v>Brazil</v>
      </c>
      <c r="B88" s="123">
        <f>Results!AD89</f>
        <v>92.606722784252057</v>
      </c>
      <c r="C88" s="123"/>
      <c r="D88" s="126" t="str">
        <f>Results!A121</f>
        <v>Russian Federation</v>
      </c>
      <c r="E88" s="124">
        <f>Results!AE121</f>
        <v>321.07798826403831</v>
      </c>
    </row>
    <row r="89" spans="1:5" x14ac:dyDescent="0.2">
      <c r="A89" t="str">
        <f>Results!A121</f>
        <v>Russian Federation</v>
      </c>
      <c r="B89" s="123">
        <f>Results!AD121</f>
        <v>78.491036323748034</v>
      </c>
      <c r="C89" s="123"/>
      <c r="D89" s="126" t="str">
        <f>Results!A104</f>
        <v>Indonesia</v>
      </c>
      <c r="E89" s="124">
        <f>Results!AE104</f>
        <v>267.37360015564803</v>
      </c>
    </row>
    <row r="90" spans="1:5" x14ac:dyDescent="0.2">
      <c r="A90" t="str">
        <f>Results!A115</f>
        <v>Mexico</v>
      </c>
      <c r="B90" s="123">
        <f>Results!AD115</f>
        <v>24.16990435758429</v>
      </c>
      <c r="C90" s="123"/>
      <c r="D90" s="126" t="str">
        <f>Results!A89</f>
        <v>Brazil</v>
      </c>
      <c r="E90" s="124">
        <f>Results!AE89</f>
        <v>192.04613405144059</v>
      </c>
    </row>
    <row r="91" spans="1:5" x14ac:dyDescent="0.2">
      <c r="A91" t="str">
        <f>Results!A130</f>
        <v>Turkey</v>
      </c>
      <c r="B91" s="123">
        <f>Results!AD130</f>
        <v>19.61756866371006</v>
      </c>
      <c r="C91" s="123"/>
      <c r="D91" s="126" t="str">
        <f>Results!A115</f>
        <v>Mexico</v>
      </c>
      <c r="E91" s="124">
        <f>Results!AE115</f>
        <v>142.17168205751037</v>
      </c>
    </row>
    <row r="92" spans="1:5" x14ac:dyDescent="0.2">
      <c r="A92" t="str">
        <f>Results!A104</f>
        <v>Indonesia</v>
      </c>
      <c r="B92" s="123">
        <f>Results!AD104</f>
        <v>21.506357593746486</v>
      </c>
      <c r="C92" s="123"/>
      <c r="D92" s="126" t="str">
        <f>Results!A130</f>
        <v>Turkey</v>
      </c>
      <c r="E92" s="124">
        <f>Results!AE130</f>
        <v>103.85749905399919</v>
      </c>
    </row>
    <row r="93" spans="1:5" x14ac:dyDescent="0.2">
      <c r="A93" t="str">
        <f>Results!A82</f>
        <v>Argentina</v>
      </c>
      <c r="B93" s="123">
        <f>Results!AD82</f>
        <v>15.952686788819891</v>
      </c>
      <c r="C93" s="123"/>
      <c r="D93" s="126" t="str">
        <f>Results!A128</f>
        <v>Thailand</v>
      </c>
      <c r="E93" s="124">
        <f>Results!AE128</f>
        <v>111.07447868712958</v>
      </c>
    </row>
    <row r="94" spans="1:5" x14ac:dyDescent="0.2">
      <c r="B94" s="123"/>
      <c r="C94" s="123"/>
      <c r="D94" s="126" t="str">
        <f>Results!A105</f>
        <v>Iran</v>
      </c>
      <c r="E94" s="124">
        <f>Results!AE105</f>
        <v>101.16214887222</v>
      </c>
    </row>
    <row r="95" spans="1:5" x14ac:dyDescent="0.2">
      <c r="A95" t="str">
        <f>Results!A105</f>
        <v>Iran</v>
      </c>
      <c r="B95" s="123">
        <f>Results!AD105</f>
        <v>12.171315229374763</v>
      </c>
      <c r="C95" s="123"/>
      <c r="E95" s="124"/>
    </row>
    <row r="96" spans="1:5" x14ac:dyDescent="0.2">
      <c r="A96" t="str">
        <f>Results!A128</f>
        <v>Thailand</v>
      </c>
      <c r="B96" s="123">
        <f>Results!AD128</f>
        <v>11.035855487814516</v>
      </c>
      <c r="C96" s="123"/>
      <c r="D96" s="126" t="str">
        <f>Results!A126</f>
        <v>South Africa</v>
      </c>
      <c r="E96" s="124">
        <f>Results!AE126</f>
        <v>66.041202810299978</v>
      </c>
    </row>
    <row r="97" spans="1:5" x14ac:dyDescent="0.2">
      <c r="A97" t="str">
        <f>Results!A94</f>
        <v>Cuba</v>
      </c>
      <c r="B97" s="123">
        <f>Results!AD94</f>
        <v>9.4441020983661517</v>
      </c>
      <c r="C97" s="123"/>
      <c r="D97" s="126" t="str">
        <f>Results!A82</f>
        <v>Argentina</v>
      </c>
      <c r="E97" s="124">
        <f>Results!AE82</f>
        <v>51.952004034021428</v>
      </c>
    </row>
    <row r="98" spans="1:5" x14ac:dyDescent="0.2">
      <c r="A98" t="str">
        <f>Results!A112</f>
        <v>Malaysia</v>
      </c>
      <c r="B98" s="123">
        <f>Results!AD112</f>
        <v>9.1522916863004831</v>
      </c>
      <c r="C98" s="123"/>
      <c r="D98" s="126" t="str">
        <f>Results!A92</f>
        <v>Colombia</v>
      </c>
      <c r="E98" s="124">
        <f>Results!AE92</f>
        <v>48.284082685574397</v>
      </c>
    </row>
    <row r="99" spans="1:5" x14ac:dyDescent="0.2">
      <c r="A99" t="str">
        <f>Results!A109</f>
        <v>Kazakhstan</v>
      </c>
      <c r="B99" s="123">
        <f>Results!AD109</f>
        <v>8.9223116138365235</v>
      </c>
      <c r="C99" s="123"/>
      <c r="D99" s="126" t="str">
        <f>Results!A112</f>
        <v>Malaysia</v>
      </c>
      <c r="E99" s="124">
        <f>Results!AE112</f>
        <v>41.379750765104646</v>
      </c>
    </row>
    <row r="100" spans="1:5" x14ac:dyDescent="0.2">
      <c r="A100" t="str">
        <f>Results!A92</f>
        <v>Colombia</v>
      </c>
      <c r="B100" s="123">
        <f>Results!AD92</f>
        <v>8.4775302606060716</v>
      </c>
      <c r="C100" s="123"/>
      <c r="D100" s="126" t="str">
        <f>Results!A106</f>
        <v>Iraq</v>
      </c>
      <c r="E100" s="124">
        <f>Results!AE106</f>
        <v>26.195558815858078</v>
      </c>
    </row>
    <row r="101" spans="1:5" x14ac:dyDescent="0.2">
      <c r="A101" t="str">
        <f>Results!A85</f>
        <v>Belarus</v>
      </c>
      <c r="B101" s="123">
        <f>Results!AD85</f>
        <v>7.4383623519665951</v>
      </c>
      <c r="C101" s="123"/>
      <c r="D101" s="126" t="str">
        <f>Results!A109</f>
        <v>Kazakhstan</v>
      </c>
      <c r="E101" s="124">
        <f>Results!AE109</f>
        <v>26.017488677359999</v>
      </c>
    </row>
    <row r="102" spans="1:5" x14ac:dyDescent="0.2">
      <c r="A102" t="str">
        <f>Results!A125</f>
        <v>Serbia</v>
      </c>
      <c r="B102" s="123">
        <f>Results!AD125</f>
        <v>5.5728540719765363</v>
      </c>
      <c r="C102" s="123"/>
      <c r="D102" s="126" t="str">
        <f>Results!A120</f>
        <v>Peru</v>
      </c>
      <c r="E102" s="124">
        <f>Results!AE120</f>
        <v>26.947318769423354</v>
      </c>
    </row>
    <row r="103" spans="1:5" x14ac:dyDescent="0.2">
      <c r="A103" t="str">
        <f>Results!A106</f>
        <v>Iraq</v>
      </c>
      <c r="B103" s="123">
        <f>Results!AD106</f>
        <v>5.345487664862568</v>
      </c>
      <c r="C103" s="123"/>
      <c r="D103" s="126" t="str">
        <f>Results!A133</f>
        <v>Venezuela (Bolivarian Republic of)</v>
      </c>
      <c r="E103" s="124">
        <f>Results!AE133</f>
        <v>27.540618775819198</v>
      </c>
    </row>
    <row r="104" spans="1:5" x14ac:dyDescent="0.2">
      <c r="A104" t="str">
        <f>Results!A86</f>
        <v>Belize</v>
      </c>
      <c r="B104" s="123">
        <f>Results!AD86</f>
        <v>3.7792528828656446</v>
      </c>
      <c r="C104" s="123"/>
      <c r="D104" s="126" t="str">
        <f>Results!A125</f>
        <v>Serbia</v>
      </c>
      <c r="E104" s="124">
        <f>Results!AE125</f>
        <v>25.659200179445758</v>
      </c>
    </row>
    <row r="105" spans="1:5" x14ac:dyDescent="0.2">
      <c r="A105" t="str">
        <f>Results!A120</f>
        <v>Peru</v>
      </c>
      <c r="B105" s="123">
        <f>Results!AD120</f>
        <v>4.6430066234021439</v>
      </c>
      <c r="C105" s="123"/>
      <c r="D105" s="126" t="str">
        <f>Results!A96</f>
        <v>Ecuador</v>
      </c>
      <c r="E105" s="124">
        <f>Results!AE96</f>
        <v>22.99549712824</v>
      </c>
    </row>
    <row r="106" spans="1:5" x14ac:dyDescent="0.2">
      <c r="A106" t="str">
        <f>Results!A126</f>
        <v>South Africa</v>
      </c>
      <c r="B106" s="123">
        <f>Results!AD126</f>
        <v>4.9795027234305449</v>
      </c>
      <c r="C106" s="123"/>
      <c r="D106" s="126" t="str">
        <f>Results!A85</f>
        <v>Belarus</v>
      </c>
      <c r="E106" s="124">
        <f>Results!AE85</f>
        <v>23.290751286760958</v>
      </c>
    </row>
    <row r="107" spans="1:5" x14ac:dyDescent="0.2">
      <c r="A107" t="str">
        <f>Results!A111</f>
        <v>Libya</v>
      </c>
      <c r="B107" s="123">
        <f>Results!AD111</f>
        <v>3.7062910926867243</v>
      </c>
      <c r="C107" s="123"/>
      <c r="D107" s="126" t="str">
        <f>Results!A94</f>
        <v>Cuba</v>
      </c>
      <c r="E107" s="124">
        <f>Results!AE94</f>
        <v>22.675944558960001</v>
      </c>
    </row>
    <row r="108" spans="1:5" x14ac:dyDescent="0.2">
      <c r="A108" t="str">
        <f>Results!A84</f>
        <v>Azerbaijan</v>
      </c>
      <c r="B108" s="123">
        <f>Results!AD84</f>
        <v>3.8736056328415169</v>
      </c>
      <c r="C108" s="123"/>
      <c r="D108" s="126" t="str">
        <f>Results!A90</f>
        <v>Bulgaria</v>
      </c>
      <c r="E108" s="124">
        <f>Results!AE90</f>
        <v>21.276712471837602</v>
      </c>
    </row>
    <row r="109" spans="1:5" x14ac:dyDescent="0.2">
      <c r="A109" t="str">
        <f>Results!A108</f>
        <v>Jordan</v>
      </c>
      <c r="B109" s="123">
        <f>Results!AD108</f>
        <v>3.2407948319137536</v>
      </c>
      <c r="C109" s="123"/>
      <c r="D109" s="126" t="str">
        <f>Results!A84</f>
        <v>Azerbaijan</v>
      </c>
      <c r="E109" s="124">
        <f>Results!AE84</f>
        <v>15.854417971342077</v>
      </c>
    </row>
    <row r="110" spans="1:5" x14ac:dyDescent="0.2">
      <c r="A110" t="str">
        <f>Results!A96</f>
        <v>Ecuador</v>
      </c>
      <c r="B110" s="123">
        <f>Results!AD96</f>
        <v>3.3153635487939268</v>
      </c>
      <c r="C110" s="123"/>
      <c r="D110" s="126" t="str">
        <f>Results!A102</f>
        <v>Guatemala</v>
      </c>
      <c r="E110" s="124">
        <f>Results!AE102</f>
        <v>10.612765038142079</v>
      </c>
    </row>
    <row r="111" spans="1:5" x14ac:dyDescent="0.2">
      <c r="A111" t="str">
        <f>Results!A90</f>
        <v>Bulgaria</v>
      </c>
      <c r="B111" s="123">
        <f>Results!AD90</f>
        <v>2.6963776411810589</v>
      </c>
      <c r="C111" s="123"/>
      <c r="D111" s="126" t="str">
        <f>Results!A111</f>
        <v>Libya</v>
      </c>
      <c r="E111" s="124">
        <f>Results!AE111</f>
        <v>9.3058709411359999</v>
      </c>
    </row>
    <row r="112" spans="1:5" x14ac:dyDescent="0.2">
      <c r="A112" t="str">
        <f>Results!A133</f>
        <v>Venezuela (Bolivarian Republic of)</v>
      </c>
      <c r="B112" s="123">
        <f>Results!AD133</f>
        <v>2.8088619183755581</v>
      </c>
      <c r="C112" s="123"/>
      <c r="D112" s="126" t="str">
        <f>Results!A108</f>
        <v>Jordan</v>
      </c>
      <c r="E112" s="124">
        <f>Results!AE108</f>
        <v>8.4843379374124801</v>
      </c>
    </row>
    <row r="113" spans="1:5" x14ac:dyDescent="0.2">
      <c r="A113" t="str">
        <f>Results!A100</f>
        <v>Georgia</v>
      </c>
      <c r="B113" s="123">
        <f>Results!AD100</f>
        <v>1.8061747884141239</v>
      </c>
      <c r="C113" s="123"/>
      <c r="D113" s="126" t="str">
        <f>Results!A100</f>
        <v>Georgia</v>
      </c>
      <c r="E113" s="124">
        <f>Results!AE100</f>
        <v>10.101550165278878</v>
      </c>
    </row>
    <row r="114" spans="1:5" x14ac:dyDescent="0.2">
      <c r="A114" t="str">
        <f>Results!A93</f>
        <v>Costa Rica</v>
      </c>
      <c r="B114" s="123">
        <f>Results!AD93</f>
        <v>1.4547755404773104</v>
      </c>
      <c r="C114" s="123"/>
      <c r="D114" s="126" t="str">
        <f>Results!A131</f>
        <v>Turkmenistan</v>
      </c>
      <c r="E114" s="124">
        <f>Results!AE131</f>
        <v>7.77146925937536</v>
      </c>
    </row>
    <row r="115" spans="1:5" x14ac:dyDescent="0.2">
      <c r="A115" t="str">
        <f>Results!A83</f>
        <v>Armenia</v>
      </c>
      <c r="B115" s="123">
        <f>Results!AD83</f>
        <v>1.2934396526028893</v>
      </c>
      <c r="C115" s="123"/>
      <c r="D115" s="126" t="str">
        <f>Results!A110</f>
        <v>Lebanon</v>
      </c>
      <c r="E115" s="124">
        <f>Results!AE110</f>
        <v>8.5355978459399999</v>
      </c>
    </row>
    <row r="116" spans="1:5" x14ac:dyDescent="0.2">
      <c r="A116" t="str">
        <f>Results!A131</f>
        <v>Turkmenistan</v>
      </c>
      <c r="B116" s="123">
        <f>Results!AD131</f>
        <v>1.2167915241163725</v>
      </c>
      <c r="C116" s="123"/>
      <c r="D116" s="126" t="str">
        <f>Results!A93</f>
        <v>Costa Rica</v>
      </c>
      <c r="E116" s="124">
        <f>Results!AE93</f>
        <v>7.4884012452329598</v>
      </c>
    </row>
    <row r="117" spans="1:5" x14ac:dyDescent="0.2">
      <c r="A117" t="str">
        <f>Results!A110</f>
        <v>Lebanon</v>
      </c>
      <c r="B117" s="123">
        <f>Results!AD110</f>
        <v>1.2695618397287847</v>
      </c>
      <c r="C117" s="123"/>
      <c r="D117" s="126" t="str">
        <f>Results!A119</f>
        <v>Paraguay</v>
      </c>
      <c r="E117" s="124">
        <f>Results!AE119</f>
        <v>6.2123505487507202</v>
      </c>
    </row>
    <row r="118" spans="1:5" x14ac:dyDescent="0.2">
      <c r="A118" t="str">
        <f>Results!A87</f>
        <v>Bosnia and Herzegovina</v>
      </c>
      <c r="B118" s="123">
        <f>Results!AD87</f>
        <v>0.99628258236762424</v>
      </c>
      <c r="C118" s="123"/>
      <c r="D118" s="126" t="str">
        <f>Results!A87</f>
        <v>Bosnia and Herzegovina</v>
      </c>
      <c r="E118" s="124">
        <f>Results!AE87</f>
        <v>7.9978990785280004</v>
      </c>
    </row>
    <row r="119" spans="1:5" x14ac:dyDescent="0.2">
      <c r="A119" t="str">
        <f>Results!A81</f>
        <v>Albania</v>
      </c>
      <c r="B119" s="123">
        <f>Results!AD81</f>
        <v>0.8151131372549234</v>
      </c>
      <c r="C119" s="123"/>
      <c r="D119" s="126" t="str">
        <f>Results!A83</f>
        <v>Armenia</v>
      </c>
      <c r="E119" s="124">
        <f>Results!AE83</f>
        <v>6.4062230021433599</v>
      </c>
    </row>
    <row r="120" spans="1:5" x14ac:dyDescent="0.2">
      <c r="A120" t="str">
        <f>Results!A118</f>
        <v>North Macedonia</v>
      </c>
      <c r="B120" s="123">
        <f>Results!AD118</f>
        <v>0.71938707974296812</v>
      </c>
      <c r="C120" s="123"/>
      <c r="D120" s="126" t="str">
        <f>Results!A81</f>
        <v>Albania</v>
      </c>
      <c r="E120" s="124">
        <f>Results!AE81</f>
        <v>6.17196721831424</v>
      </c>
    </row>
    <row r="121" spans="1:5" x14ac:dyDescent="0.2">
      <c r="A121" t="str">
        <f>Results!A88</f>
        <v>Botswana</v>
      </c>
      <c r="B121" s="123">
        <f>Results!AD88</f>
        <v>0.52949592547206548</v>
      </c>
      <c r="C121" s="123"/>
      <c r="D121" s="126" t="str">
        <f>Results!A107</f>
        <v>Jamaica</v>
      </c>
      <c r="E121" s="124">
        <f>Results!AE107</f>
        <v>4.9333305767636793</v>
      </c>
    </row>
    <row r="122" spans="1:5" x14ac:dyDescent="0.2">
      <c r="A122" t="str">
        <f>Results!A119</f>
        <v>Paraguay</v>
      </c>
      <c r="B122" s="123">
        <f>Results!AD119</f>
        <v>0.60111049803566252</v>
      </c>
      <c r="C122" s="123"/>
      <c r="D122" s="126" t="str">
        <f>Results!A118</f>
        <v>North Macedonia</v>
      </c>
      <c r="E122" s="124">
        <f>Results!AE118</f>
        <v>5.4341792866265592</v>
      </c>
    </row>
    <row r="123" spans="1:5" x14ac:dyDescent="0.2">
      <c r="A123" t="str">
        <f>Results!A107</f>
        <v>Jamaica</v>
      </c>
      <c r="B123" s="123">
        <f>Results!AD107</f>
        <v>0.50392344957268043</v>
      </c>
      <c r="C123" s="123"/>
      <c r="D123" s="126" t="str">
        <f>Results!A88</f>
        <v>Botswana</v>
      </c>
      <c r="E123" s="124">
        <f>Results!AE88</f>
        <v>2.9149172172768001</v>
      </c>
    </row>
    <row r="124" spans="1:5" x14ac:dyDescent="0.2">
      <c r="A124" t="str">
        <f>Results!A113</f>
        <v>Maldives</v>
      </c>
      <c r="B124" s="123">
        <f>Results!AD113</f>
        <v>0.42897378380330736</v>
      </c>
      <c r="C124" s="123"/>
      <c r="D124" s="126" t="str">
        <f>Results!A117</f>
        <v>Namibia</v>
      </c>
      <c r="E124" s="124">
        <f>Results!AE117</f>
        <v>2.5078855515417597</v>
      </c>
    </row>
    <row r="125" spans="1:5" x14ac:dyDescent="0.2">
      <c r="A125" t="str">
        <f>Results!A98</f>
        <v>Fiji</v>
      </c>
      <c r="B125" s="123">
        <f>Results!AD98</f>
        <v>0.28285206527061896</v>
      </c>
      <c r="C125" s="123"/>
      <c r="D125" s="126" t="str">
        <f>Results!A98</f>
        <v>Fiji</v>
      </c>
      <c r="E125" s="124">
        <f>Results!AE98</f>
        <v>2.3876756167263999</v>
      </c>
    </row>
    <row r="126" spans="1:5" x14ac:dyDescent="0.2">
      <c r="A126" t="str">
        <f>Results!A116</f>
        <v>Montenegro</v>
      </c>
      <c r="B126" s="123">
        <f>Results!AD116</f>
        <v>0.25166582621361866</v>
      </c>
      <c r="C126" s="123"/>
      <c r="D126" s="126" t="str">
        <f>Results!A99</f>
        <v>Gabon</v>
      </c>
      <c r="E126" s="124">
        <f>Results!AE99</f>
        <v>1.7016721814848002</v>
      </c>
    </row>
    <row r="127" spans="1:5" x14ac:dyDescent="0.2">
      <c r="A127" t="str">
        <f>Results!A117</f>
        <v>Namibia</v>
      </c>
      <c r="B127" s="123">
        <f>Results!AD117</f>
        <v>0.26399314107152339</v>
      </c>
      <c r="C127" s="123"/>
      <c r="D127" s="126" t="str">
        <f>Results!A116</f>
        <v>Montenegro</v>
      </c>
      <c r="E127" s="124">
        <f>Results!AE116</f>
        <v>1.7717175321440002</v>
      </c>
    </row>
    <row r="128" spans="1:5" x14ac:dyDescent="0.2">
      <c r="A128" t="str">
        <f>Results!A102</f>
        <v>Guatemala</v>
      </c>
      <c r="B128" s="123">
        <f>Results!AD102</f>
        <v>0.29998067254384059</v>
      </c>
      <c r="C128" s="123"/>
      <c r="D128" s="126" t="str">
        <f>Results!A103</f>
        <v>Guyana</v>
      </c>
      <c r="E128" s="124">
        <f>Results!AE103</f>
        <v>1.1119416220879998</v>
      </c>
    </row>
    <row r="129" spans="1:5" x14ac:dyDescent="0.2">
      <c r="A129" t="str">
        <f>Results!A127</f>
        <v>Suriname</v>
      </c>
      <c r="B129" s="123">
        <f>Results!AD127</f>
        <v>0.14047023184582616</v>
      </c>
      <c r="C129" s="123"/>
      <c r="D129" s="126" t="str">
        <f>Results!A127</f>
        <v>Suriname</v>
      </c>
      <c r="E129" s="124">
        <f>Results!AE127</f>
        <v>1.04342406135296</v>
      </c>
    </row>
    <row r="130" spans="1:5" x14ac:dyDescent="0.2">
      <c r="A130" t="str">
        <f>Results!A99</f>
        <v>Gabon</v>
      </c>
      <c r="B130" s="123">
        <f>Results!AD99</f>
        <v>0.15342853367590814</v>
      </c>
      <c r="C130" s="123"/>
      <c r="D130" s="126" t="str">
        <f>Results!A113</f>
        <v>Maldives</v>
      </c>
      <c r="E130" s="124">
        <f>Results!AE113</f>
        <v>0.85696156053311989</v>
      </c>
    </row>
    <row r="131" spans="1:5" x14ac:dyDescent="0.2">
      <c r="A131" t="str">
        <f>Results!A123</f>
        <v>Saint Vincent and the Grenadines</v>
      </c>
      <c r="B131" s="123">
        <f>Results!AD123</f>
        <v>8.1471190029138621E-2</v>
      </c>
      <c r="C131" s="123"/>
      <c r="D131" s="126" t="str">
        <f>Results!A97</f>
        <v>Equatorial Guinea</v>
      </c>
      <c r="E131" s="124">
        <f>Results!AE97</f>
        <v>0.72615652954879994</v>
      </c>
    </row>
    <row r="132" spans="1:5" x14ac:dyDescent="0.2">
      <c r="A132" t="str">
        <f>Results!A122</f>
        <v>Saint Lucia</v>
      </c>
      <c r="B132" s="123">
        <f>Results!AD122</f>
        <v>7.9801973824425165E-2</v>
      </c>
      <c r="C132" s="123"/>
      <c r="D132" s="126" t="str">
        <f>Results!A86</f>
        <v>Belize</v>
      </c>
      <c r="E132" s="124">
        <f>Results!AE86</f>
        <v>0.49271868484608</v>
      </c>
    </row>
    <row r="133" spans="1:5" x14ac:dyDescent="0.2">
      <c r="A133" t="str">
        <f>Results!A101</f>
        <v>Grenada</v>
      </c>
      <c r="B133" s="123">
        <f>Results!AD101</f>
        <v>5.7432729381919234E-2</v>
      </c>
      <c r="C133" s="123"/>
      <c r="D133" s="126" t="str">
        <f>Results!A122</f>
        <v>Saint Lucia</v>
      </c>
      <c r="E133" s="124">
        <f>Results!AE122</f>
        <v>0.50854559859999993</v>
      </c>
    </row>
    <row r="134" spans="1:5" x14ac:dyDescent="0.2">
      <c r="A134" t="str">
        <f>Results!A97</f>
        <v>Equatorial Guinea</v>
      </c>
      <c r="B134" s="123">
        <f>Results!AD97</f>
        <v>7.8848913834875356E-2</v>
      </c>
      <c r="C134" s="123"/>
      <c r="D134" s="126" t="str">
        <f>Results!A101</f>
        <v>Grenada</v>
      </c>
      <c r="E134" s="124">
        <f>Results!AE101</f>
        <v>0.35839288690688004</v>
      </c>
    </row>
    <row r="135" spans="1:5" x14ac:dyDescent="0.2">
      <c r="A135" t="str">
        <f>Results!A95</f>
        <v>Dominica</v>
      </c>
      <c r="B135" s="123">
        <f>Results!AD95</f>
        <v>4.4892764245819089E-2</v>
      </c>
      <c r="C135" s="123"/>
      <c r="D135" s="126" t="str">
        <f>Results!A123</f>
        <v>Saint Vincent and the Grenadines</v>
      </c>
      <c r="E135" s="124">
        <f>Results!AE123</f>
        <v>0.34879521259200003</v>
      </c>
    </row>
    <row r="136" spans="1:5" x14ac:dyDescent="0.2">
      <c r="A136" t="str">
        <f>Results!A103</f>
        <v>Guyana</v>
      </c>
      <c r="B136" s="123">
        <f>Results!AD103</f>
        <v>4.9688886514411862E-2</v>
      </c>
      <c r="C136" s="123"/>
      <c r="D136" s="126" t="str">
        <f>Results!A129</f>
        <v>Tonga</v>
      </c>
      <c r="E136" s="124">
        <f>Results!AE129</f>
        <v>0.16957033706495997</v>
      </c>
    </row>
    <row r="137" spans="1:5" x14ac:dyDescent="0.2">
      <c r="A137" t="str">
        <f>Results!A129</f>
        <v>Tonga</v>
      </c>
      <c r="B137" s="123">
        <f>Results!AD129</f>
        <v>3.0023838095149847E-2</v>
      </c>
      <c r="C137" s="123"/>
      <c r="D137" s="126" t="str">
        <f>Results!A124</f>
        <v>Samoa</v>
      </c>
      <c r="E137" s="124">
        <f>Results!AE124</f>
        <v>0.170588007756</v>
      </c>
    </row>
    <row r="138" spans="1:5" x14ac:dyDescent="0.2">
      <c r="A138" t="str">
        <f>Results!A114</f>
        <v>Marshall Islands</v>
      </c>
      <c r="B138" s="123">
        <f>Results!AD114</f>
        <v>1.3891658759504495E-2</v>
      </c>
      <c r="C138" s="123"/>
      <c r="D138" s="126" t="str">
        <f>Results!A95</f>
        <v>Dominica</v>
      </c>
      <c r="E138" s="124">
        <f>Results!AE95</f>
        <v>0.65701275033600004</v>
      </c>
    </row>
    <row r="140" spans="1:5" x14ac:dyDescent="0.2">
      <c r="B140" s="123"/>
      <c r="C140" s="123"/>
      <c r="E140" s="124"/>
    </row>
    <row r="141" spans="1:5" x14ac:dyDescent="0.2">
      <c r="B141" s="123"/>
      <c r="C141" s="123"/>
      <c r="E141" s="124"/>
    </row>
    <row r="142" spans="1:5" x14ac:dyDescent="0.2">
      <c r="B142" s="123"/>
      <c r="C142" s="123"/>
      <c r="E142" s="124"/>
    </row>
  </sheetData>
  <sortState ref="D87:E142">
    <sortCondition descending="1" ref="E87:E142"/>
  </sortState>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4117A-12EE-6E4C-916E-9D5D908EC8CF}">
  <dimension ref="A1:J135"/>
  <sheetViews>
    <sheetView topLeftCell="G1" zoomScale="62" zoomScaleNormal="50" workbookViewId="0">
      <selection activeCell="AD36" sqref="AD36"/>
    </sheetView>
  </sheetViews>
  <sheetFormatPr defaultColWidth="8.7109375" defaultRowHeight="12.75" x14ac:dyDescent="0.2"/>
  <cols>
    <col min="1" max="2" width="23.7109375" customWidth="1"/>
    <col min="3" max="3" width="40.42578125" customWidth="1"/>
    <col min="4" max="7" width="22.42578125" customWidth="1"/>
    <col min="8" max="8" width="26.7109375" style="126" customWidth="1"/>
    <col min="9" max="9" width="17.28515625" customWidth="1"/>
  </cols>
  <sheetData>
    <row r="1" spans="1:10" x14ac:dyDescent="0.2">
      <c r="B1" s="1" t="s">
        <v>742</v>
      </c>
      <c r="C1" s="1" t="s">
        <v>775</v>
      </c>
      <c r="D1" s="1" t="s">
        <v>739</v>
      </c>
      <c r="E1" s="1" t="s">
        <v>740</v>
      </c>
      <c r="F1" s="1" t="s">
        <v>741</v>
      </c>
      <c r="G1" s="1"/>
      <c r="H1" s="125"/>
      <c r="I1" s="1"/>
      <c r="J1" s="2"/>
    </row>
    <row r="2" spans="1:10" x14ac:dyDescent="0.2">
      <c r="A2" t="str">
        <f>Results!A15</f>
        <v>Liberia</v>
      </c>
      <c r="B2" s="119">
        <v>1</v>
      </c>
      <c r="C2" s="123">
        <f>Results!AD15</f>
        <v>2.5914485175908473</v>
      </c>
      <c r="D2" s="123">
        <f t="shared" ref="D2:D33" si="0">IF(B2=1,C2,"")</f>
        <v>2.5914485175908473</v>
      </c>
      <c r="E2" s="123" t="str">
        <f t="shared" ref="E2:E33" si="1">IF(B2=2,C2,"")</f>
        <v/>
      </c>
      <c r="F2" s="123" t="str">
        <f t="shared" ref="F2:F33" si="2">IF(B2=3,C2,"")</f>
        <v/>
      </c>
      <c r="G2" s="123"/>
      <c r="I2" s="124"/>
    </row>
    <row r="3" spans="1:10" x14ac:dyDescent="0.2">
      <c r="A3" t="str">
        <f>Results!A12</f>
        <v>Guinea</v>
      </c>
      <c r="B3" s="119">
        <v>1</v>
      </c>
      <c r="C3" s="123">
        <f>Results!AD12</f>
        <v>2.5703166205220938</v>
      </c>
      <c r="D3" s="123">
        <f t="shared" si="0"/>
        <v>2.5703166205220938</v>
      </c>
      <c r="E3" s="123" t="str">
        <f t="shared" si="1"/>
        <v/>
      </c>
      <c r="F3" s="123" t="str">
        <f t="shared" si="2"/>
        <v/>
      </c>
      <c r="G3" s="123"/>
      <c r="I3" s="124"/>
    </row>
    <row r="4" spans="1:10" x14ac:dyDescent="0.2">
      <c r="A4" t="str">
        <f>Results!A28</f>
        <v>Togo</v>
      </c>
      <c r="B4" s="119">
        <v>1</v>
      </c>
      <c r="C4" s="123">
        <f>Results!AD28</f>
        <v>2.5169749806434378</v>
      </c>
      <c r="D4" s="123">
        <f t="shared" si="0"/>
        <v>2.5169749806434378</v>
      </c>
      <c r="E4" s="123" t="str">
        <f t="shared" si="1"/>
        <v/>
      </c>
      <c r="F4" s="123" t="str">
        <f t="shared" si="2"/>
        <v/>
      </c>
      <c r="G4" s="123"/>
      <c r="I4" s="124"/>
    </row>
    <row r="5" spans="1:10" x14ac:dyDescent="0.2">
      <c r="A5" t="str">
        <f>Results!A13</f>
        <v>Guinea-Bissau</v>
      </c>
      <c r="B5" s="119">
        <v>1</v>
      </c>
      <c r="C5" s="123">
        <f>Results!AD13</f>
        <v>2.5048896793806477</v>
      </c>
      <c r="D5" s="123">
        <f t="shared" si="0"/>
        <v>2.5048896793806477</v>
      </c>
      <c r="E5" s="123" t="str">
        <f t="shared" si="1"/>
        <v/>
      </c>
      <c r="F5" s="123" t="str">
        <f t="shared" si="2"/>
        <v/>
      </c>
      <c r="G5" s="123"/>
      <c r="I5" s="124"/>
    </row>
    <row r="6" spans="1:10" x14ac:dyDescent="0.2">
      <c r="A6" t="str">
        <f>Results!A11</f>
        <v>Gambia</v>
      </c>
      <c r="B6" s="119">
        <v>1</v>
      </c>
      <c r="C6" s="123">
        <f>Results!AD11</f>
        <v>2.1997801622045334</v>
      </c>
      <c r="D6" s="123">
        <f t="shared" si="0"/>
        <v>2.1997801622045334</v>
      </c>
      <c r="E6" s="123" t="str">
        <f t="shared" si="1"/>
        <v/>
      </c>
      <c r="F6" s="123" t="str">
        <f t="shared" si="2"/>
        <v/>
      </c>
      <c r="G6" s="123"/>
      <c r="I6" s="124"/>
    </row>
    <row r="7" spans="1:10" x14ac:dyDescent="0.2">
      <c r="A7" t="str">
        <f>Results!A22</f>
        <v>Sierra Leone</v>
      </c>
      <c r="B7" s="119">
        <v>1</v>
      </c>
      <c r="C7" s="123">
        <f>Results!AD22</f>
        <v>1.6433917815101664</v>
      </c>
      <c r="D7" s="123">
        <f t="shared" si="0"/>
        <v>1.6433917815101664</v>
      </c>
      <c r="E7" s="123" t="str">
        <f t="shared" si="1"/>
        <v/>
      </c>
      <c r="F7" s="123" t="str">
        <f t="shared" si="2"/>
        <v/>
      </c>
      <c r="G7" s="123"/>
      <c r="I7" s="124"/>
    </row>
    <row r="8" spans="1:10" x14ac:dyDescent="0.2">
      <c r="A8" t="str">
        <f>Results!A30</f>
        <v>Yemen</v>
      </c>
      <c r="B8" s="119">
        <v>1</v>
      </c>
      <c r="C8" s="123">
        <f>Results!AD30</f>
        <v>1.3564508485930258</v>
      </c>
      <c r="D8" s="123">
        <f t="shared" si="0"/>
        <v>1.3564508485930258</v>
      </c>
      <c r="E8" s="123" t="str">
        <f t="shared" si="1"/>
        <v/>
      </c>
      <c r="F8" s="123" t="str">
        <f t="shared" si="2"/>
        <v/>
      </c>
      <c r="G8" s="123"/>
      <c r="I8" s="124"/>
    </row>
    <row r="9" spans="1:10" x14ac:dyDescent="0.2">
      <c r="A9" t="str">
        <f>Results!A10</f>
        <v>Ethiopia</v>
      </c>
      <c r="B9" s="119">
        <v>1</v>
      </c>
      <c r="C9" s="123">
        <f>Results!AD10</f>
        <v>1.0566189157342782</v>
      </c>
      <c r="D9" s="123">
        <f t="shared" si="0"/>
        <v>1.0566189157342782</v>
      </c>
      <c r="E9" s="123" t="str">
        <f t="shared" si="1"/>
        <v/>
      </c>
      <c r="F9" s="123" t="str">
        <f t="shared" si="2"/>
        <v/>
      </c>
      <c r="G9" s="123"/>
      <c r="I9" s="124"/>
    </row>
    <row r="10" spans="1:10" x14ac:dyDescent="0.2">
      <c r="A10" t="str">
        <f>Results!A25</f>
        <v>Sudan</v>
      </c>
      <c r="B10" s="119">
        <v>1</v>
      </c>
      <c r="C10" s="123">
        <f>Results!AD25</f>
        <v>0.81772824855430437</v>
      </c>
      <c r="D10" s="123">
        <f t="shared" si="0"/>
        <v>0.81772824855430437</v>
      </c>
      <c r="E10" s="123" t="str">
        <f t="shared" si="1"/>
        <v/>
      </c>
      <c r="F10" s="123" t="str">
        <f t="shared" si="2"/>
        <v/>
      </c>
      <c r="G10" s="123"/>
      <c r="I10" s="124"/>
    </row>
    <row r="11" spans="1:10" x14ac:dyDescent="0.2">
      <c r="A11" t="str">
        <f>Results!A29</f>
        <v>Uganda</v>
      </c>
      <c r="B11" s="119">
        <v>1</v>
      </c>
      <c r="C11" s="123">
        <f>Results!AD29</f>
        <v>0.62185749606431939</v>
      </c>
      <c r="D11" s="123">
        <f t="shared" si="0"/>
        <v>0.62185749606431939</v>
      </c>
      <c r="E11" s="123" t="str">
        <f t="shared" si="1"/>
        <v/>
      </c>
      <c r="F11" s="123" t="str">
        <f t="shared" si="2"/>
        <v/>
      </c>
      <c r="G11" s="123"/>
      <c r="I11" s="124"/>
    </row>
    <row r="12" spans="1:10" x14ac:dyDescent="0.2">
      <c r="A12" t="str">
        <f>Results!A2</f>
        <v>Afghanistan</v>
      </c>
      <c r="B12" s="119">
        <v>1</v>
      </c>
      <c r="C12" s="123">
        <f>Results!AD2</f>
        <v>0.59182974270776367</v>
      </c>
      <c r="D12" s="123">
        <f t="shared" si="0"/>
        <v>0.59182974270776367</v>
      </c>
      <c r="E12" s="123" t="str">
        <f t="shared" si="1"/>
        <v/>
      </c>
      <c r="F12" s="123" t="str">
        <f t="shared" si="2"/>
        <v/>
      </c>
      <c r="G12" s="123"/>
      <c r="I12" s="124"/>
    </row>
    <row r="13" spans="1:10" x14ac:dyDescent="0.2">
      <c r="A13" t="str">
        <f>Results!A3</f>
        <v>Burkina Faso</v>
      </c>
      <c r="B13" s="119">
        <v>1</v>
      </c>
      <c r="C13" s="123">
        <f>Results!AD3</f>
        <v>0.56696713568099166</v>
      </c>
      <c r="D13" s="123">
        <f t="shared" si="0"/>
        <v>0.56696713568099166</v>
      </c>
      <c r="E13" s="123" t="str">
        <f t="shared" si="1"/>
        <v/>
      </c>
      <c r="F13" s="123" t="str">
        <f t="shared" si="2"/>
        <v/>
      </c>
      <c r="G13" s="123"/>
      <c r="I13" s="124"/>
    </row>
    <row r="14" spans="1:10" x14ac:dyDescent="0.2">
      <c r="A14" t="str">
        <f>Results!A4</f>
        <v>Burundi</v>
      </c>
      <c r="B14" s="119">
        <v>1</v>
      </c>
      <c r="C14" s="123">
        <f>Results!AD4</f>
        <v>0.40473638216933727</v>
      </c>
      <c r="D14" s="123">
        <f t="shared" si="0"/>
        <v>0.40473638216933727</v>
      </c>
      <c r="E14" s="123" t="str">
        <f t="shared" si="1"/>
        <v/>
      </c>
      <c r="F14" s="123" t="str">
        <f t="shared" si="2"/>
        <v/>
      </c>
      <c r="G14" s="123"/>
      <c r="I14" s="124"/>
    </row>
    <row r="15" spans="1:10" x14ac:dyDescent="0.2">
      <c r="A15" t="str">
        <f>Results!A19</f>
        <v>Mozambique</v>
      </c>
      <c r="B15" s="119">
        <v>1</v>
      </c>
      <c r="C15" s="123">
        <f>Results!AD19</f>
        <v>0.33889431417095517</v>
      </c>
      <c r="D15" s="123">
        <f t="shared" si="0"/>
        <v>0.33889431417095517</v>
      </c>
      <c r="E15" s="123" t="str">
        <f t="shared" si="1"/>
        <v/>
      </c>
      <c r="F15" s="123" t="str">
        <f t="shared" si="2"/>
        <v/>
      </c>
      <c r="G15" s="123"/>
      <c r="I15" s="124"/>
    </row>
    <row r="16" spans="1:10" x14ac:dyDescent="0.2">
      <c r="A16" t="str">
        <f>Results!A21</f>
        <v>Rwanda</v>
      </c>
      <c r="B16" s="119">
        <v>1</v>
      </c>
      <c r="C16" s="123">
        <f>Results!AD21</f>
        <v>0.31885782296382009</v>
      </c>
      <c r="D16" s="123">
        <f t="shared" si="0"/>
        <v>0.31885782296382009</v>
      </c>
      <c r="E16" s="123" t="str">
        <f t="shared" si="1"/>
        <v/>
      </c>
      <c r="F16" s="123" t="str">
        <f t="shared" si="2"/>
        <v/>
      </c>
      <c r="G16" s="123"/>
      <c r="I16" s="124"/>
    </row>
    <row r="17" spans="1:9" x14ac:dyDescent="0.2">
      <c r="A17" t="str">
        <f>Results!A27</f>
        <v>Tajikistan</v>
      </c>
      <c r="B17" s="119">
        <v>1</v>
      </c>
      <c r="C17" s="123">
        <f>Results!AD27</f>
        <v>0.2771962474028512</v>
      </c>
      <c r="D17" s="123">
        <f t="shared" si="0"/>
        <v>0.2771962474028512</v>
      </c>
      <c r="E17" s="123" t="str">
        <f t="shared" si="1"/>
        <v/>
      </c>
      <c r="F17" s="123" t="str">
        <f t="shared" si="2"/>
        <v/>
      </c>
      <c r="G17" s="123"/>
      <c r="I17" s="124"/>
    </row>
    <row r="18" spans="1:9" x14ac:dyDescent="0.2">
      <c r="A18" t="str">
        <f>Results!A5</f>
        <v>Central African Republic</v>
      </c>
      <c r="B18" s="119">
        <v>1</v>
      </c>
      <c r="C18" s="123">
        <f>Results!AD5</f>
        <v>0.27698852573076321</v>
      </c>
      <c r="D18" s="123">
        <f t="shared" si="0"/>
        <v>0.27698852573076321</v>
      </c>
      <c r="E18" s="123" t="str">
        <f t="shared" si="1"/>
        <v/>
      </c>
      <c r="F18" s="123" t="str">
        <f t="shared" si="2"/>
        <v/>
      </c>
      <c r="G18" s="123"/>
      <c r="I18" s="124"/>
    </row>
    <row r="19" spans="1:9" x14ac:dyDescent="0.2">
      <c r="A19" t="str">
        <f>Results!A24</f>
        <v>South Sudan</v>
      </c>
      <c r="B19" s="119">
        <v>1</v>
      </c>
      <c r="C19" s="123">
        <f>Results!AD24</f>
        <v>0.23404050379697944</v>
      </c>
      <c r="D19" s="123">
        <f t="shared" si="0"/>
        <v>0.23404050379697944</v>
      </c>
      <c r="E19" s="123" t="str">
        <f t="shared" si="1"/>
        <v/>
      </c>
      <c r="F19" s="123" t="str">
        <f t="shared" si="2"/>
        <v/>
      </c>
      <c r="G19" s="123"/>
      <c r="I19" s="124"/>
    </row>
    <row r="20" spans="1:9" x14ac:dyDescent="0.2">
      <c r="A20" t="s">
        <v>772</v>
      </c>
      <c r="B20" s="119">
        <v>1</v>
      </c>
      <c r="C20" s="123">
        <f>Results!AD8</f>
        <v>0.19296549334838431</v>
      </c>
      <c r="D20" s="123">
        <f t="shared" si="0"/>
        <v>0.19296549334838431</v>
      </c>
      <c r="E20" s="123" t="str">
        <f t="shared" si="1"/>
        <v/>
      </c>
      <c r="F20" s="123" t="str">
        <f t="shared" si="2"/>
        <v/>
      </c>
      <c r="G20" s="123"/>
      <c r="I20" s="124"/>
    </row>
    <row r="21" spans="1:9" x14ac:dyDescent="0.2">
      <c r="A21" t="str">
        <f>Results!A14</f>
        <v>Haiti</v>
      </c>
      <c r="B21" s="119">
        <v>1</v>
      </c>
      <c r="C21" s="123">
        <f>Results!AD14</f>
        <v>0.16522433055045077</v>
      </c>
      <c r="D21" s="123">
        <f t="shared" si="0"/>
        <v>0.16522433055045077</v>
      </c>
      <c r="E21" s="123" t="str">
        <f t="shared" si="1"/>
        <v/>
      </c>
      <c r="F21" s="123" t="str">
        <f t="shared" si="2"/>
        <v/>
      </c>
      <c r="G21" s="123"/>
      <c r="I21" s="124"/>
    </row>
    <row r="22" spans="1:9" x14ac:dyDescent="0.2">
      <c r="A22" t="str">
        <f>Results!A16</f>
        <v>Madagascar</v>
      </c>
      <c r="B22" s="119">
        <v>1</v>
      </c>
      <c r="C22" s="123">
        <f>Results!AD16</f>
        <v>0.13962403285132677</v>
      </c>
      <c r="D22" s="123">
        <f t="shared" si="0"/>
        <v>0.13962403285132677</v>
      </c>
      <c r="E22" s="123" t="str">
        <f t="shared" si="1"/>
        <v/>
      </c>
      <c r="F22" s="123" t="str">
        <f t="shared" si="2"/>
        <v/>
      </c>
      <c r="G22" s="123"/>
      <c r="I22" s="124"/>
    </row>
    <row r="23" spans="1:9" x14ac:dyDescent="0.2">
      <c r="A23" t="str">
        <f>Results!A23</f>
        <v>Somalia</v>
      </c>
      <c r="B23" s="119">
        <v>1</v>
      </c>
      <c r="C23" s="123">
        <f>Results!AD23</f>
        <v>0.13271555263820786</v>
      </c>
      <c r="D23" s="123">
        <f t="shared" si="0"/>
        <v>0.13271555263820786</v>
      </c>
      <c r="E23" s="123" t="str">
        <f t="shared" si="1"/>
        <v/>
      </c>
      <c r="F23" s="123" t="str">
        <f t="shared" si="2"/>
        <v/>
      </c>
      <c r="G23" s="123"/>
      <c r="I23" s="124"/>
    </row>
    <row r="24" spans="1:9" x14ac:dyDescent="0.2">
      <c r="A24" t="str">
        <f>Results!A26</f>
        <v>Syrian Arab Republic</v>
      </c>
      <c r="B24" s="119">
        <v>1</v>
      </c>
      <c r="C24" s="123">
        <f>Results!AD26</f>
        <v>0.12083814219270998</v>
      </c>
      <c r="D24" s="123">
        <f t="shared" si="0"/>
        <v>0.12083814219270998</v>
      </c>
      <c r="E24" s="123" t="str">
        <f t="shared" si="1"/>
        <v/>
      </c>
      <c r="F24" s="123" t="str">
        <f t="shared" si="2"/>
        <v/>
      </c>
      <c r="G24" s="123"/>
      <c r="I24" s="124"/>
    </row>
    <row r="25" spans="1:9" x14ac:dyDescent="0.2">
      <c r="A25" t="str">
        <f>Results!A9</f>
        <v>Eritrea</v>
      </c>
      <c r="B25" s="119">
        <v>1</v>
      </c>
      <c r="C25" s="123">
        <f>Results!AD9</f>
        <v>9.0711521279999999E-2</v>
      </c>
      <c r="D25" s="123">
        <f t="shared" si="0"/>
        <v>9.0711521279999999E-2</v>
      </c>
      <c r="E25" s="123" t="str">
        <f t="shared" si="1"/>
        <v/>
      </c>
      <c r="F25" s="123" t="str">
        <f t="shared" si="2"/>
        <v/>
      </c>
      <c r="G25" s="123"/>
      <c r="I25" s="124"/>
    </row>
    <row r="26" spans="1:9" x14ac:dyDescent="0.2">
      <c r="A26" t="str">
        <f>Results!A17</f>
        <v>Malawi</v>
      </c>
      <c r="B26" s="119">
        <v>1</v>
      </c>
      <c r="C26" s="123">
        <f>Results!AD17</f>
        <v>8.3279036451333069E-2</v>
      </c>
      <c r="D26" s="123">
        <f t="shared" si="0"/>
        <v>8.3279036451333069E-2</v>
      </c>
      <c r="E26" s="123" t="str">
        <f t="shared" si="1"/>
        <v/>
      </c>
      <c r="F26" s="123" t="str">
        <f t="shared" si="2"/>
        <v/>
      </c>
      <c r="G26" s="123"/>
      <c r="I26" s="124"/>
    </row>
    <row r="27" spans="1:9" x14ac:dyDescent="0.2">
      <c r="A27" t="str">
        <f>Results!A20</f>
        <v>Niger</v>
      </c>
      <c r="B27" s="119">
        <v>1</v>
      </c>
      <c r="C27" s="123">
        <f>Results!AD20</f>
        <v>5.8554957661825453E-2</v>
      </c>
      <c r="D27" s="123">
        <f t="shared" si="0"/>
        <v>5.8554957661825453E-2</v>
      </c>
      <c r="E27" s="123" t="str">
        <f t="shared" si="1"/>
        <v/>
      </c>
      <c r="F27" s="123" t="str">
        <f t="shared" si="2"/>
        <v/>
      </c>
      <c r="G27" s="123"/>
      <c r="I27" s="124"/>
    </row>
    <row r="28" spans="1:9" x14ac:dyDescent="0.2">
      <c r="A28" t="s">
        <v>773</v>
      </c>
      <c r="B28" s="119">
        <v>1</v>
      </c>
      <c r="C28" s="123">
        <f>Results!AD7</f>
        <v>5.4058661882357972E-2</v>
      </c>
      <c r="D28" s="123">
        <f t="shared" si="0"/>
        <v>5.4058661882357972E-2</v>
      </c>
      <c r="E28" s="123" t="str">
        <f t="shared" si="1"/>
        <v/>
      </c>
      <c r="F28" s="123" t="str">
        <f t="shared" si="2"/>
        <v/>
      </c>
      <c r="G28" s="123"/>
      <c r="I28" s="124"/>
    </row>
    <row r="29" spans="1:9" x14ac:dyDescent="0.2">
      <c r="A29" t="str">
        <f>Results!A18</f>
        <v>Mali</v>
      </c>
      <c r="B29" s="119">
        <v>1</v>
      </c>
      <c r="C29" s="123">
        <f>Results!AD18</f>
        <v>4.271014897732496E-2</v>
      </c>
      <c r="D29" s="123">
        <f t="shared" si="0"/>
        <v>4.271014897732496E-2</v>
      </c>
      <c r="E29" s="123" t="str">
        <f t="shared" si="1"/>
        <v/>
      </c>
      <c r="F29" s="123" t="str">
        <f t="shared" si="2"/>
        <v/>
      </c>
      <c r="G29" s="123"/>
      <c r="I29" s="124"/>
    </row>
    <row r="30" spans="1:9" x14ac:dyDescent="0.2">
      <c r="A30" t="str">
        <f>Results!A6</f>
        <v>Chad</v>
      </c>
      <c r="B30" s="119">
        <v>1</v>
      </c>
      <c r="C30" s="123">
        <f>Results!AD6</f>
        <v>1.3423840688597487E-2</v>
      </c>
      <c r="D30" s="123">
        <f t="shared" si="0"/>
        <v>1.3423840688597487E-2</v>
      </c>
      <c r="E30" s="123" t="str">
        <f t="shared" si="1"/>
        <v/>
      </c>
      <c r="F30" s="123" t="str">
        <f t="shared" si="2"/>
        <v/>
      </c>
      <c r="G30" s="123"/>
      <c r="I30" s="124"/>
    </row>
    <row r="31" spans="1:9" x14ac:dyDescent="0.2">
      <c r="A31" t="str">
        <f>Results!A49</f>
        <v>India</v>
      </c>
      <c r="B31" s="119">
        <v>2</v>
      </c>
      <c r="C31" s="123">
        <f>Results!AD49</f>
        <v>130.85958220837736</v>
      </c>
      <c r="D31" s="123" t="str">
        <f t="shared" si="0"/>
        <v/>
      </c>
      <c r="E31" s="123">
        <f t="shared" si="1"/>
        <v>130.85958220837736</v>
      </c>
      <c r="F31" s="123" t="str">
        <f t="shared" si="2"/>
        <v/>
      </c>
      <c r="G31" s="123"/>
      <c r="I31" s="124"/>
    </row>
    <row r="32" spans="1:9" x14ac:dyDescent="0.2">
      <c r="A32" t="str">
        <f>Results!A65</f>
        <v>Philippines</v>
      </c>
      <c r="B32" s="119">
        <v>2</v>
      </c>
      <c r="C32" s="123">
        <f>Results!AD65</f>
        <v>21.499947564622126</v>
      </c>
      <c r="D32" s="123" t="str">
        <f t="shared" si="0"/>
        <v/>
      </c>
      <c r="E32" s="123">
        <f t="shared" si="1"/>
        <v>21.499947564622126</v>
      </c>
      <c r="F32" s="123" t="str">
        <f t="shared" si="2"/>
        <v/>
      </c>
      <c r="G32" s="123"/>
      <c r="I32" s="124"/>
    </row>
    <row r="33" spans="1:9" x14ac:dyDescent="0.2">
      <c r="A33" t="str">
        <f>Results!A75</f>
        <v>Uzbekistan</v>
      </c>
      <c r="B33" s="119">
        <v>2</v>
      </c>
      <c r="C33" s="123">
        <f>Results!AD75</f>
        <v>16.054753654828563</v>
      </c>
      <c r="D33" s="123" t="str">
        <f t="shared" si="0"/>
        <v/>
      </c>
      <c r="E33" s="123">
        <f t="shared" si="1"/>
        <v>16.054753654828563</v>
      </c>
      <c r="F33" s="123" t="str">
        <f t="shared" si="2"/>
        <v/>
      </c>
      <c r="G33" s="123"/>
      <c r="I33" s="124"/>
    </row>
    <row r="34" spans="1:9" x14ac:dyDescent="0.2">
      <c r="A34" t="str">
        <f>Results!A73</f>
        <v>Ukraine</v>
      </c>
      <c r="B34" s="119">
        <v>2</v>
      </c>
      <c r="C34" s="123">
        <f>Results!AD73</f>
        <v>15.980325605974301</v>
      </c>
      <c r="D34" s="123" t="str">
        <f t="shared" ref="D34:D65" si="3">IF(B34=1,C34,"")</f>
        <v/>
      </c>
      <c r="E34" s="123">
        <f t="shared" ref="E34:E65" si="4">IF(B34=2,C34,"")</f>
        <v>15.980325605974301</v>
      </c>
      <c r="F34" s="123" t="str">
        <f t="shared" ref="F34:F65" si="5">IF(B34=3,C34,"")</f>
        <v/>
      </c>
      <c r="G34" s="123"/>
      <c r="I34" s="124"/>
    </row>
    <row r="35" spans="1:9" x14ac:dyDescent="0.2">
      <c r="A35" t="str">
        <f>Results!A44</f>
        <v>Egypt</v>
      </c>
      <c r="B35" s="119">
        <v>2</v>
      </c>
      <c r="C35" s="123">
        <f>Results!AD44</f>
        <v>13.710689280286017</v>
      </c>
      <c r="D35" s="123" t="str">
        <f t="shared" si="3"/>
        <v/>
      </c>
      <c r="E35" s="123">
        <f t="shared" si="4"/>
        <v>13.710689280286017</v>
      </c>
      <c r="F35" s="123" t="str">
        <f t="shared" si="5"/>
        <v/>
      </c>
      <c r="G35" s="123"/>
      <c r="I35" s="124"/>
    </row>
    <row r="36" spans="1:9" x14ac:dyDescent="0.2">
      <c r="A36" t="str">
        <f>Results!A63</f>
        <v>Pakistan</v>
      </c>
      <c r="B36" s="119">
        <v>2</v>
      </c>
      <c r="C36" s="123">
        <f>Results!AD63</f>
        <v>12.066774431206168</v>
      </c>
      <c r="D36" s="123" t="str">
        <f t="shared" si="3"/>
        <v/>
      </c>
      <c r="E36" s="123">
        <f t="shared" si="4"/>
        <v>12.066774431206168</v>
      </c>
      <c r="F36" s="123" t="str">
        <f t="shared" si="5"/>
        <v/>
      </c>
      <c r="G36" s="123"/>
      <c r="I36" s="124"/>
    </row>
    <row r="37" spans="1:9" x14ac:dyDescent="0.2">
      <c r="A37" t="str">
        <f>Results!A62</f>
        <v>Nigeria</v>
      </c>
      <c r="B37" s="119">
        <v>2</v>
      </c>
      <c r="C37" s="123">
        <f>Results!AD62</f>
        <v>10.71751643046542</v>
      </c>
      <c r="D37" s="123" t="str">
        <f t="shared" si="3"/>
        <v/>
      </c>
      <c r="E37" s="123">
        <f t="shared" si="4"/>
        <v>10.71751643046542</v>
      </c>
      <c r="F37" s="123" t="str">
        <f t="shared" si="5"/>
        <v/>
      </c>
      <c r="G37" s="123"/>
      <c r="I37" s="124"/>
    </row>
    <row r="38" spans="1:9" x14ac:dyDescent="0.2">
      <c r="A38" t="str">
        <f>Results!A77</f>
        <v>Vietnam</v>
      </c>
      <c r="B38" s="119">
        <v>2</v>
      </c>
      <c r="C38" s="123">
        <f>Results!AD77</f>
        <v>8.4056149900646133</v>
      </c>
      <c r="D38" s="123" t="str">
        <f t="shared" si="3"/>
        <v/>
      </c>
      <c r="E38" s="123">
        <f t="shared" si="4"/>
        <v>8.4056149900646133</v>
      </c>
      <c r="F38" s="123" t="str">
        <f t="shared" si="5"/>
        <v/>
      </c>
      <c r="G38" s="123"/>
      <c r="I38" s="124"/>
    </row>
    <row r="39" spans="1:9" x14ac:dyDescent="0.2">
      <c r="A39" t="str">
        <f>Results!A31</f>
        <v>Algeria</v>
      </c>
      <c r="B39" s="119">
        <v>2</v>
      </c>
      <c r="C39" s="123">
        <f>Results!AD31</f>
        <v>6.5330029219456698</v>
      </c>
      <c r="D39" s="123" t="str">
        <f t="shared" si="3"/>
        <v/>
      </c>
      <c r="E39" s="123">
        <f t="shared" si="4"/>
        <v>6.5330029219456698</v>
      </c>
      <c r="F39" s="123" t="str">
        <f t="shared" si="5"/>
        <v/>
      </c>
      <c r="G39" s="123"/>
      <c r="I39" s="124"/>
    </row>
    <row r="40" spans="1:9" x14ac:dyDescent="0.2">
      <c r="A40" t="str">
        <f>Results!A33</f>
        <v>Bangladesh</v>
      </c>
      <c r="B40" s="119">
        <v>2</v>
      </c>
      <c r="C40" s="123">
        <f>Results!AD33</f>
        <v>5.8379794400293701</v>
      </c>
      <c r="D40" s="123" t="str">
        <f t="shared" si="3"/>
        <v/>
      </c>
      <c r="E40" s="123">
        <f t="shared" si="4"/>
        <v>5.8379794400293701</v>
      </c>
      <c r="F40" s="123" t="str">
        <f t="shared" si="5"/>
        <v/>
      </c>
      <c r="G40" s="123"/>
      <c r="I40" s="124"/>
    </row>
    <row r="41" spans="1:9" x14ac:dyDescent="0.2">
      <c r="A41" t="str">
        <f>Results!A60</f>
        <v>Nepal</v>
      </c>
      <c r="B41" s="119">
        <v>2</v>
      </c>
      <c r="C41" s="123">
        <f>Results!AD60</f>
        <v>4.4132530448779486</v>
      </c>
      <c r="D41" s="123" t="str">
        <f t="shared" si="3"/>
        <v/>
      </c>
      <c r="E41" s="123">
        <f t="shared" si="4"/>
        <v>4.4132530448779486</v>
      </c>
      <c r="F41" s="123" t="str">
        <f t="shared" si="5"/>
        <v/>
      </c>
      <c r="G41" s="123"/>
      <c r="I41" s="124"/>
    </row>
    <row r="42" spans="1:9" x14ac:dyDescent="0.2">
      <c r="A42" t="str">
        <f>Results!A59</f>
        <v>Myanmar</v>
      </c>
      <c r="B42" s="119">
        <v>2</v>
      </c>
      <c r="C42" s="123">
        <f>Results!AD59</f>
        <v>3.5673533633334089</v>
      </c>
      <c r="D42" s="123" t="str">
        <f t="shared" si="3"/>
        <v/>
      </c>
      <c r="E42" s="123">
        <f t="shared" si="4"/>
        <v>3.5673533633334089</v>
      </c>
      <c r="F42" s="123" t="str">
        <f t="shared" si="5"/>
        <v/>
      </c>
      <c r="G42" s="123"/>
      <c r="I42" s="124"/>
    </row>
    <row r="43" spans="1:9" x14ac:dyDescent="0.2">
      <c r="A43" t="str">
        <f>Results!A47</f>
        <v>Ghana</v>
      </c>
      <c r="B43" s="119">
        <v>2</v>
      </c>
      <c r="C43" s="123">
        <f>Results!AD47</f>
        <v>3.5129506518662508</v>
      </c>
      <c r="D43" s="123" t="str">
        <f t="shared" si="3"/>
        <v/>
      </c>
      <c r="E43" s="123">
        <f t="shared" si="4"/>
        <v>3.5129506518662508</v>
      </c>
      <c r="F43" s="123" t="str">
        <f t="shared" si="5"/>
        <v/>
      </c>
      <c r="G43" s="123"/>
      <c r="I43" s="124"/>
    </row>
    <row r="44" spans="1:9" x14ac:dyDescent="0.2">
      <c r="A44" t="str">
        <f>Results!A58</f>
        <v>Morocco</v>
      </c>
      <c r="B44" s="119">
        <v>2</v>
      </c>
      <c r="C44" s="123">
        <f>Results!AD58</f>
        <v>3.4771683120953911</v>
      </c>
      <c r="D44" s="123" t="str">
        <f t="shared" si="3"/>
        <v/>
      </c>
      <c r="E44" s="123">
        <f t="shared" si="4"/>
        <v>3.4771683120953911</v>
      </c>
      <c r="F44" s="123" t="str">
        <f t="shared" si="5"/>
        <v/>
      </c>
      <c r="G44" s="123"/>
      <c r="I44" s="124"/>
    </row>
    <row r="45" spans="1:9" x14ac:dyDescent="0.2">
      <c r="A45" t="str">
        <f>Results!A70</f>
        <v>Sri Lanka</v>
      </c>
      <c r="B45" s="119">
        <v>2</v>
      </c>
      <c r="C45" s="123">
        <f>Results!AD70</f>
        <v>2.8706949013413263</v>
      </c>
      <c r="D45" s="123" t="str">
        <f t="shared" si="3"/>
        <v/>
      </c>
      <c r="E45" s="123">
        <f t="shared" si="4"/>
        <v>2.8706949013413263</v>
      </c>
      <c r="F45" s="123" t="str">
        <f t="shared" si="5"/>
        <v/>
      </c>
      <c r="G45" s="123"/>
      <c r="I45" s="124"/>
    </row>
    <row r="46" spans="1:9" x14ac:dyDescent="0.2">
      <c r="A46" t="str">
        <f>Results!A50</f>
        <v>Kenya</v>
      </c>
      <c r="B46" s="119">
        <v>2</v>
      </c>
      <c r="C46" s="123">
        <f>Results!AD50</f>
        <v>2.7097104904521001</v>
      </c>
      <c r="D46" s="123" t="str">
        <f t="shared" si="3"/>
        <v/>
      </c>
      <c r="E46" s="123">
        <f t="shared" si="4"/>
        <v>2.7097104904521001</v>
      </c>
      <c r="F46" s="123" t="str">
        <f t="shared" si="5"/>
        <v/>
      </c>
      <c r="G46" s="123"/>
      <c r="I46" s="124"/>
    </row>
    <row r="47" spans="1:9" x14ac:dyDescent="0.2">
      <c r="A47" t="str">
        <f>Results!A72</f>
        <v>Tunisia</v>
      </c>
      <c r="B47" s="119">
        <v>2</v>
      </c>
      <c r="C47" s="123">
        <f>Results!AD72</f>
        <v>2.4646119317421498</v>
      </c>
      <c r="D47" s="123" t="str">
        <f t="shared" si="3"/>
        <v/>
      </c>
      <c r="E47" s="123">
        <f t="shared" si="4"/>
        <v>2.4646119317421498</v>
      </c>
      <c r="F47" s="123" t="str">
        <f t="shared" si="5"/>
        <v/>
      </c>
      <c r="G47" s="123"/>
      <c r="I47" s="124"/>
    </row>
    <row r="48" spans="1:9" x14ac:dyDescent="0.2">
      <c r="A48" t="str">
        <f>Results!A52</f>
        <v>Kyrgyzstan</v>
      </c>
      <c r="B48" s="119">
        <v>2</v>
      </c>
      <c r="C48" s="123">
        <f>Results!AD52</f>
        <v>1.5055377801753855</v>
      </c>
      <c r="D48" s="123" t="str">
        <f t="shared" si="3"/>
        <v/>
      </c>
      <c r="E48" s="123">
        <f t="shared" si="4"/>
        <v>1.5055377801753855</v>
      </c>
      <c r="F48" s="123" t="str">
        <f t="shared" si="5"/>
        <v/>
      </c>
      <c r="G48" s="123"/>
      <c r="I48" s="124"/>
    </row>
    <row r="49" spans="1:9" x14ac:dyDescent="0.2">
      <c r="A49" t="str">
        <f>Results!A45</f>
        <v>El Salvador</v>
      </c>
      <c r="B49" s="119">
        <v>2</v>
      </c>
      <c r="C49" s="123">
        <f>Results!AD45</f>
        <v>1.2852946633884663</v>
      </c>
      <c r="D49" s="123" t="str">
        <f t="shared" si="3"/>
        <v/>
      </c>
      <c r="E49" s="123">
        <f t="shared" si="4"/>
        <v>1.2852946633884663</v>
      </c>
      <c r="F49" s="123" t="str">
        <f t="shared" si="5"/>
        <v/>
      </c>
      <c r="G49" s="123"/>
      <c r="I49" s="124"/>
    </row>
    <row r="50" spans="1:9" x14ac:dyDescent="0.2">
      <c r="A50" t="str">
        <f>Results!A74</f>
        <v>United Republic of Tanzania</v>
      </c>
      <c r="B50" s="119">
        <v>2</v>
      </c>
      <c r="C50" s="123">
        <f>Results!AD74</f>
        <v>1.2181781885284988</v>
      </c>
      <c r="D50" s="123" t="str">
        <f t="shared" si="3"/>
        <v/>
      </c>
      <c r="E50" s="123">
        <f t="shared" si="4"/>
        <v>1.2181781885284988</v>
      </c>
      <c r="F50" s="123" t="str">
        <f t="shared" si="5"/>
        <v/>
      </c>
      <c r="G50" s="123"/>
      <c r="I50" s="124"/>
    </row>
    <row r="51" spans="1:9" x14ac:dyDescent="0.2">
      <c r="A51" t="str">
        <f>Results!A78</f>
        <v>West Bank and Gaza</v>
      </c>
      <c r="B51" s="119">
        <v>2</v>
      </c>
      <c r="C51" s="123">
        <f>Results!AD78</f>
        <v>1.1193469663999998</v>
      </c>
      <c r="D51" s="123" t="str">
        <f t="shared" si="3"/>
        <v/>
      </c>
      <c r="E51" s="123">
        <f t="shared" si="4"/>
        <v>1.1193469663999998</v>
      </c>
      <c r="F51" s="123" t="str">
        <f t="shared" si="5"/>
        <v/>
      </c>
      <c r="G51" s="123"/>
      <c r="I51" s="124"/>
    </row>
    <row r="52" spans="1:9" x14ac:dyDescent="0.2">
      <c r="A52" t="str">
        <f>Results!A57</f>
        <v>Mongolia</v>
      </c>
      <c r="B52" s="119">
        <v>2</v>
      </c>
      <c r="C52" s="123">
        <f>Results!AD57</f>
        <v>1.0878818201731364</v>
      </c>
      <c r="D52" s="123" t="str">
        <f t="shared" si="3"/>
        <v/>
      </c>
      <c r="E52" s="123">
        <f t="shared" si="4"/>
        <v>1.0878818201731364</v>
      </c>
      <c r="F52" s="123" t="str">
        <f t="shared" si="5"/>
        <v/>
      </c>
      <c r="G52" s="123"/>
      <c r="I52" s="124"/>
    </row>
    <row r="53" spans="1:9" x14ac:dyDescent="0.2">
      <c r="A53" t="str">
        <f>Results!A79</f>
        <v>Zambia</v>
      </c>
      <c r="B53" s="119">
        <v>2</v>
      </c>
      <c r="C53" s="123">
        <f>Results!AD79</f>
        <v>1.0715715546264826</v>
      </c>
      <c r="D53" s="123" t="str">
        <f t="shared" si="3"/>
        <v/>
      </c>
      <c r="E53" s="123">
        <f t="shared" si="4"/>
        <v>1.0715715546264826</v>
      </c>
      <c r="F53" s="123" t="str">
        <f t="shared" si="5"/>
        <v/>
      </c>
      <c r="G53" s="123"/>
      <c r="I53" s="124"/>
    </row>
    <row r="54" spans="1:9" x14ac:dyDescent="0.2">
      <c r="A54" t="str">
        <f>Results!A68</f>
        <v>Senegal</v>
      </c>
      <c r="B54" s="119">
        <v>2</v>
      </c>
      <c r="C54" s="123">
        <f>Results!AD68</f>
        <v>1.0489866251473463</v>
      </c>
      <c r="D54" s="123" t="str">
        <f t="shared" si="3"/>
        <v/>
      </c>
      <c r="E54" s="123">
        <f t="shared" si="4"/>
        <v>1.0489866251473463</v>
      </c>
      <c r="F54" s="123" t="str">
        <f t="shared" si="5"/>
        <v/>
      </c>
      <c r="G54" s="123"/>
      <c r="I54" s="124"/>
    </row>
    <row r="55" spans="1:9" x14ac:dyDescent="0.2">
      <c r="A55" t="str">
        <f>Results!A80</f>
        <v>Zimbabwe</v>
      </c>
      <c r="B55" s="119">
        <v>2</v>
      </c>
      <c r="C55" s="123">
        <f>Results!AD80</f>
        <v>0.94340210526873636</v>
      </c>
      <c r="D55" s="123" t="str">
        <f t="shared" si="3"/>
        <v/>
      </c>
      <c r="E55" s="123">
        <f t="shared" si="4"/>
        <v>0.94340210526873636</v>
      </c>
      <c r="F55" s="123" t="str">
        <f t="shared" si="5"/>
        <v/>
      </c>
      <c r="G55" s="123"/>
      <c r="I55" s="124"/>
    </row>
    <row r="56" spans="1:9" x14ac:dyDescent="0.2">
      <c r="A56" t="str">
        <f>Results!A61</f>
        <v>Nicaragua</v>
      </c>
      <c r="B56" s="119">
        <v>2</v>
      </c>
      <c r="C56" s="123">
        <f>Results!AD61</f>
        <v>0.91165533705137736</v>
      </c>
      <c r="D56" s="123" t="str">
        <f t="shared" si="3"/>
        <v/>
      </c>
      <c r="E56" s="123">
        <f t="shared" si="4"/>
        <v>0.91165533705137736</v>
      </c>
      <c r="F56" s="123" t="str">
        <f t="shared" si="5"/>
        <v/>
      </c>
      <c r="G56" s="123"/>
      <c r="I56" s="124"/>
    </row>
    <row r="57" spans="1:9" x14ac:dyDescent="0.2">
      <c r="A57" t="str">
        <f>Results!A36</f>
        <v>Bolivia</v>
      </c>
      <c r="B57" s="119">
        <v>2</v>
      </c>
      <c r="C57" s="123">
        <f>Results!AD36</f>
        <v>0.89968931600876378</v>
      </c>
      <c r="D57" s="123" t="str">
        <f t="shared" si="3"/>
        <v/>
      </c>
      <c r="E57" s="123">
        <f t="shared" si="4"/>
        <v>0.89968931600876378</v>
      </c>
      <c r="F57" s="123" t="str">
        <f t="shared" si="5"/>
        <v/>
      </c>
      <c r="G57" s="123"/>
      <c r="I57" s="124"/>
    </row>
    <row r="58" spans="1:9" x14ac:dyDescent="0.2">
      <c r="A58" t="str">
        <f>Results!A42</f>
        <v>Côte d'Ivoire</v>
      </c>
      <c r="B58" s="119">
        <v>2</v>
      </c>
      <c r="C58" s="123">
        <f>Results!AD42</f>
        <v>0.83550783867913958</v>
      </c>
      <c r="D58" s="123" t="str">
        <f t="shared" si="3"/>
        <v/>
      </c>
      <c r="E58" s="123">
        <f t="shared" si="4"/>
        <v>0.83550783867913958</v>
      </c>
      <c r="F58" s="123" t="str">
        <f t="shared" si="5"/>
        <v/>
      </c>
      <c r="G58" s="123"/>
      <c r="I58" s="124"/>
    </row>
    <row r="59" spans="1:9" x14ac:dyDescent="0.2">
      <c r="A59" t="str">
        <f>Results!A66</f>
        <v>Republic of Moldova</v>
      </c>
      <c r="B59" s="119">
        <v>2</v>
      </c>
      <c r="C59" s="123">
        <f>Results!AD66</f>
        <v>0.82788439345991527</v>
      </c>
      <c r="D59" s="123" t="str">
        <f t="shared" si="3"/>
        <v/>
      </c>
      <c r="E59" s="123">
        <f t="shared" si="4"/>
        <v>0.82788439345991527</v>
      </c>
      <c r="F59" s="123" t="str">
        <f t="shared" si="5"/>
        <v/>
      </c>
      <c r="G59" s="123"/>
      <c r="I59" s="124"/>
    </row>
    <row r="60" spans="1:9" x14ac:dyDescent="0.2">
      <c r="A60" t="str">
        <f>Results!A32</f>
        <v>Angola</v>
      </c>
      <c r="B60" s="119">
        <v>2</v>
      </c>
      <c r="C60" s="123">
        <f>Results!AD32</f>
        <v>0.69775070892889723</v>
      </c>
      <c r="D60" s="123" t="str">
        <f t="shared" si="3"/>
        <v/>
      </c>
      <c r="E60" s="123">
        <f t="shared" si="4"/>
        <v>0.69775070892889723</v>
      </c>
      <c r="F60" s="123" t="str">
        <f t="shared" si="5"/>
        <v/>
      </c>
      <c r="G60" s="123"/>
      <c r="I60" s="124"/>
    </row>
    <row r="61" spans="1:9" x14ac:dyDescent="0.2">
      <c r="A61" t="str">
        <f>Results!A53</f>
        <v>Lao People's Democratic Republic</v>
      </c>
      <c r="B61" s="119">
        <v>2</v>
      </c>
      <c r="C61" s="123">
        <f>Results!AD53</f>
        <v>0.67484628563970805</v>
      </c>
      <c r="D61" s="123" t="str">
        <f t="shared" si="3"/>
        <v/>
      </c>
      <c r="E61" s="123">
        <f t="shared" si="4"/>
        <v>0.67484628563970805</v>
      </c>
      <c r="F61" s="123" t="str">
        <f t="shared" si="5"/>
        <v/>
      </c>
      <c r="G61" s="123"/>
      <c r="I61" s="124"/>
    </row>
    <row r="62" spans="1:9" x14ac:dyDescent="0.2">
      <c r="A62" t="str">
        <f>Results!A38</f>
        <v>Cambodia</v>
      </c>
      <c r="B62" s="119">
        <v>2</v>
      </c>
      <c r="C62" s="123">
        <f>Results!AD38</f>
        <v>0.65998459933236997</v>
      </c>
      <c r="D62" s="123" t="str">
        <f t="shared" si="3"/>
        <v/>
      </c>
      <c r="E62" s="123">
        <f t="shared" si="4"/>
        <v>0.65998459933236997</v>
      </c>
      <c r="F62" s="123" t="str">
        <f t="shared" si="5"/>
        <v/>
      </c>
      <c r="G62" s="123"/>
      <c r="I62" s="124"/>
    </row>
    <row r="63" spans="1:9" x14ac:dyDescent="0.2">
      <c r="A63" t="str">
        <f>Results!A48</f>
        <v>Honduras</v>
      </c>
      <c r="B63" s="119">
        <v>2</v>
      </c>
      <c r="C63" s="123">
        <f>Results!AD48</f>
        <v>0.60852726041846528</v>
      </c>
      <c r="D63" s="123" t="str">
        <f t="shared" si="3"/>
        <v/>
      </c>
      <c r="E63" s="123">
        <f t="shared" si="4"/>
        <v>0.60852726041846528</v>
      </c>
      <c r="F63" s="123" t="str">
        <f t="shared" si="5"/>
        <v/>
      </c>
      <c r="G63" s="123"/>
      <c r="I63" s="124"/>
    </row>
    <row r="64" spans="1:9" x14ac:dyDescent="0.2">
      <c r="A64" t="str">
        <f>Results!A54</f>
        <v>Lesotho</v>
      </c>
      <c r="B64" s="119">
        <v>2</v>
      </c>
      <c r="C64" s="123">
        <f>Results!AD54</f>
        <v>0.33155736198864311</v>
      </c>
      <c r="D64" s="123" t="str">
        <f t="shared" si="3"/>
        <v/>
      </c>
      <c r="E64" s="123">
        <f t="shared" si="4"/>
        <v>0.33155736198864311</v>
      </c>
      <c r="F64" s="123" t="str">
        <f t="shared" si="5"/>
        <v/>
      </c>
      <c r="G64" s="123"/>
      <c r="I64" s="124"/>
    </row>
    <row r="65" spans="1:9" x14ac:dyDescent="0.2">
      <c r="A65" t="str">
        <f>Results!A34</f>
        <v>Benin</v>
      </c>
      <c r="B65" s="119">
        <v>2</v>
      </c>
      <c r="C65" s="123">
        <f>Results!AD34</f>
        <v>0.24043409267399815</v>
      </c>
      <c r="D65" s="123" t="str">
        <f t="shared" si="3"/>
        <v/>
      </c>
      <c r="E65" s="123">
        <f t="shared" si="4"/>
        <v>0.24043409267399815</v>
      </c>
      <c r="F65" s="123" t="str">
        <f t="shared" si="5"/>
        <v/>
      </c>
      <c r="G65" s="123"/>
      <c r="I65" s="124"/>
    </row>
    <row r="66" spans="1:9" x14ac:dyDescent="0.2">
      <c r="A66" t="str">
        <f>Results!A55</f>
        <v>Mauritania</v>
      </c>
      <c r="B66" s="119">
        <v>2</v>
      </c>
      <c r="C66" s="123">
        <f>Results!AD55</f>
        <v>0.19636546645885672</v>
      </c>
      <c r="D66" s="123" t="str">
        <f t="shared" ref="D66:D97" si="6">IF(B66=1,C66,"")</f>
        <v/>
      </c>
      <c r="E66" s="123">
        <f t="shared" ref="E66:E97" si="7">IF(B66=2,C66,"")</f>
        <v>0.19636546645885672</v>
      </c>
      <c r="F66" s="123" t="str">
        <f t="shared" ref="F66:F97" si="8">IF(B66=3,C66,"")</f>
        <v/>
      </c>
      <c r="G66" s="123"/>
      <c r="I66" s="124"/>
    </row>
    <row r="67" spans="1:9" x14ac:dyDescent="0.2">
      <c r="A67" t="str">
        <f>Results!A64</f>
        <v>Papua New Guinea</v>
      </c>
      <c r="B67" s="119">
        <v>2</v>
      </c>
      <c r="C67" s="123">
        <f>Results!AD64</f>
        <v>0.19305773138665744</v>
      </c>
      <c r="D67" s="123" t="str">
        <f t="shared" si="6"/>
        <v/>
      </c>
      <c r="E67" s="123">
        <f t="shared" si="7"/>
        <v>0.19305773138665744</v>
      </c>
      <c r="F67" s="123" t="str">
        <f t="shared" si="8"/>
        <v/>
      </c>
      <c r="G67" s="123"/>
      <c r="I67" s="124"/>
    </row>
    <row r="68" spans="1:9" x14ac:dyDescent="0.2">
      <c r="A68" t="str">
        <f>Results!A46</f>
        <v>Eswatini</v>
      </c>
      <c r="B68" s="119">
        <v>2</v>
      </c>
      <c r="C68" s="123">
        <f>Results!AD46</f>
        <v>0.1862139876218897</v>
      </c>
      <c r="D68" s="123" t="str">
        <f t="shared" si="6"/>
        <v/>
      </c>
      <c r="E68" s="123">
        <f t="shared" si="7"/>
        <v>0.1862139876218897</v>
      </c>
      <c r="F68" s="123" t="str">
        <f t="shared" si="8"/>
        <v/>
      </c>
      <c r="G68" s="123"/>
      <c r="I68" s="124"/>
    </row>
    <row r="69" spans="1:9" x14ac:dyDescent="0.2">
      <c r="A69" t="str">
        <f>Results!A41</f>
        <v>Congo</v>
      </c>
      <c r="B69" s="119">
        <v>2</v>
      </c>
      <c r="C69" s="123">
        <f>Results!AD41</f>
        <v>0.15690549590231626</v>
      </c>
      <c r="D69" s="123" t="str">
        <f t="shared" si="6"/>
        <v/>
      </c>
      <c r="E69" s="123">
        <f t="shared" si="7"/>
        <v>0.15690549590231626</v>
      </c>
      <c r="F69" s="123" t="str">
        <f t="shared" si="8"/>
        <v/>
      </c>
      <c r="G69" s="123"/>
      <c r="I69" s="124"/>
    </row>
    <row r="70" spans="1:9" x14ac:dyDescent="0.2">
      <c r="A70" t="str">
        <f>Results!A71</f>
        <v>Timor-Leste</v>
      </c>
      <c r="B70" s="119">
        <v>2</v>
      </c>
      <c r="C70" s="123">
        <f>Results!AD71</f>
        <v>0.11819841153441951</v>
      </c>
      <c r="D70" s="123" t="str">
        <f t="shared" si="6"/>
        <v/>
      </c>
      <c r="E70" s="123">
        <f t="shared" si="7"/>
        <v>0.11819841153441951</v>
      </c>
      <c r="F70" s="123" t="str">
        <f t="shared" si="8"/>
        <v/>
      </c>
      <c r="G70" s="123"/>
      <c r="I70" s="124"/>
    </row>
    <row r="71" spans="1:9" x14ac:dyDescent="0.2">
      <c r="A71" t="str">
        <f>Results!A35</f>
        <v>Bhutan</v>
      </c>
      <c r="B71" s="119">
        <v>2</v>
      </c>
      <c r="C71" s="123">
        <f>Results!AD35</f>
        <v>8.8451043682357122E-2</v>
      </c>
      <c r="D71" s="123" t="str">
        <f t="shared" si="6"/>
        <v/>
      </c>
      <c r="E71" s="123">
        <f t="shared" si="7"/>
        <v>8.8451043682357122E-2</v>
      </c>
      <c r="F71" s="123" t="str">
        <f t="shared" si="8"/>
        <v/>
      </c>
      <c r="G71" s="123"/>
      <c r="I71" s="124"/>
    </row>
    <row r="72" spans="1:9" x14ac:dyDescent="0.2">
      <c r="A72" t="str">
        <f>Results!A69</f>
        <v>Solomon Islands</v>
      </c>
      <c r="B72" s="119">
        <v>2</v>
      </c>
      <c r="C72" s="123">
        <f>Results!AD69</f>
        <v>7.670251086587114E-2</v>
      </c>
      <c r="D72" s="123" t="str">
        <f t="shared" si="6"/>
        <v/>
      </c>
      <c r="E72" s="123">
        <f t="shared" si="7"/>
        <v>7.670251086587114E-2</v>
      </c>
      <c r="F72" s="123" t="str">
        <f t="shared" si="8"/>
        <v/>
      </c>
      <c r="G72" s="123"/>
      <c r="I72" s="124"/>
    </row>
    <row r="73" spans="1:9" x14ac:dyDescent="0.2">
      <c r="A73" t="str">
        <f>Results!A37</f>
        <v>Cabo Verde</v>
      </c>
      <c r="B73" s="119">
        <v>2</v>
      </c>
      <c r="C73" s="123">
        <f>Results!AD37</f>
        <v>6.0148713615863575E-2</v>
      </c>
      <c r="D73" s="123" t="str">
        <f t="shared" si="6"/>
        <v/>
      </c>
      <c r="E73" s="123">
        <f t="shared" si="7"/>
        <v>6.0148713615863575E-2</v>
      </c>
      <c r="F73" s="123" t="str">
        <f t="shared" si="8"/>
        <v/>
      </c>
      <c r="G73" s="123"/>
      <c r="I73" s="124"/>
    </row>
    <row r="74" spans="1:9" x14ac:dyDescent="0.2">
      <c r="A74" t="str">
        <f>Results!A43</f>
        <v>Djibouti</v>
      </c>
      <c r="B74" s="119">
        <v>2</v>
      </c>
      <c r="C74" s="123">
        <f>Results!AD43</f>
        <v>4.0014904480075324E-2</v>
      </c>
      <c r="D74" s="123" t="str">
        <f t="shared" si="6"/>
        <v/>
      </c>
      <c r="E74" s="123">
        <f t="shared" si="7"/>
        <v>4.0014904480075324E-2</v>
      </c>
      <c r="F74" s="123" t="str">
        <f t="shared" si="8"/>
        <v/>
      </c>
      <c r="G74" s="123"/>
      <c r="I74" s="124"/>
    </row>
    <row r="75" spans="1:9" x14ac:dyDescent="0.2">
      <c r="A75" t="str">
        <f>Results!A51</f>
        <v>Kiribati</v>
      </c>
      <c r="B75" s="119">
        <v>2</v>
      </c>
      <c r="C75" s="123">
        <f>Results!AD51</f>
        <v>3.100307750028531E-2</v>
      </c>
      <c r="D75" s="123" t="str">
        <f t="shared" si="6"/>
        <v/>
      </c>
      <c r="E75" s="123">
        <f t="shared" si="7"/>
        <v>3.100307750028531E-2</v>
      </c>
      <c r="F75" s="123" t="str">
        <f t="shared" si="8"/>
        <v/>
      </c>
      <c r="G75" s="123"/>
      <c r="I75" s="124"/>
    </row>
    <row r="76" spans="1:9" x14ac:dyDescent="0.2">
      <c r="A76" t="str">
        <f>Results!A40</f>
        <v>Comoros</v>
      </c>
      <c r="B76" s="119">
        <v>2</v>
      </c>
      <c r="C76" s="123">
        <f>Results!AD40</f>
        <v>3.0301551242373822E-2</v>
      </c>
      <c r="D76" s="123" t="str">
        <f t="shared" si="6"/>
        <v/>
      </c>
      <c r="E76" s="123">
        <f t="shared" si="7"/>
        <v>3.0301551242373822E-2</v>
      </c>
      <c r="F76" s="123" t="str">
        <f t="shared" si="8"/>
        <v/>
      </c>
      <c r="G76" s="123"/>
      <c r="I76" s="124"/>
    </row>
    <row r="77" spans="1:9" x14ac:dyDescent="0.2">
      <c r="A77" t="str">
        <f>Results!A76</f>
        <v>Vanuatu</v>
      </c>
      <c r="B77" s="119">
        <v>2</v>
      </c>
      <c r="C77" s="123">
        <f>Results!AD76</f>
        <v>2.191714178458682E-2</v>
      </c>
      <c r="D77" s="123" t="str">
        <f t="shared" si="6"/>
        <v/>
      </c>
      <c r="E77" s="123">
        <f t="shared" si="7"/>
        <v>2.191714178458682E-2</v>
      </c>
      <c r="F77" s="123" t="str">
        <f t="shared" si="8"/>
        <v/>
      </c>
      <c r="G77" s="123"/>
      <c r="I77" s="124"/>
    </row>
    <row r="78" spans="1:9" x14ac:dyDescent="0.2">
      <c r="A78" t="str">
        <f>Results!A39</f>
        <v>Cameroon</v>
      </c>
      <c r="B78" s="119">
        <v>2</v>
      </c>
      <c r="C78" s="123">
        <f>Results!AD39</f>
        <v>1.9337521159625788E-2</v>
      </c>
      <c r="D78" s="123" t="str">
        <f t="shared" si="6"/>
        <v/>
      </c>
      <c r="E78" s="123">
        <f t="shared" si="7"/>
        <v>1.9337521159625788E-2</v>
      </c>
      <c r="F78" s="123" t="str">
        <f t="shared" si="8"/>
        <v/>
      </c>
      <c r="G78" s="123"/>
      <c r="I78" s="124"/>
    </row>
    <row r="79" spans="1:9" x14ac:dyDescent="0.2">
      <c r="A79" t="str">
        <f>Results!A67</f>
        <v>Sao Tome and Principe</v>
      </c>
      <c r="B79" s="119">
        <v>2</v>
      </c>
      <c r="C79" s="123">
        <f>Results!AD67</f>
        <v>1.6698808710811312E-2</v>
      </c>
      <c r="D79" s="123" t="str">
        <f t="shared" si="6"/>
        <v/>
      </c>
      <c r="E79" s="123">
        <f t="shared" si="7"/>
        <v>1.6698808710811312E-2</v>
      </c>
      <c r="F79" s="123" t="str">
        <f t="shared" si="8"/>
        <v/>
      </c>
      <c r="G79" s="123"/>
      <c r="I79" s="124"/>
    </row>
    <row r="80" spans="1:9" x14ac:dyDescent="0.2">
      <c r="A80" t="str">
        <f>Results!A56</f>
        <v>Micronesia (Fed. States of)</v>
      </c>
      <c r="B80" s="119">
        <v>2</v>
      </c>
      <c r="C80" s="123">
        <f>Results!AD56</f>
        <v>1.1979953738528984E-2</v>
      </c>
      <c r="D80" s="123" t="str">
        <f t="shared" si="6"/>
        <v/>
      </c>
      <c r="E80" s="123">
        <f t="shared" si="7"/>
        <v>1.1979953738528984E-2</v>
      </c>
      <c r="F80" s="123" t="str">
        <f t="shared" si="8"/>
        <v/>
      </c>
      <c r="G80" s="123"/>
      <c r="I80" s="124"/>
    </row>
    <row r="81" spans="1:9" x14ac:dyDescent="0.2">
      <c r="A81" t="str">
        <f>Results!A91</f>
        <v>China</v>
      </c>
      <c r="B81" s="119">
        <v>3</v>
      </c>
      <c r="C81" s="123">
        <f>Results!AD91</f>
        <v>234.64847138368188</v>
      </c>
      <c r="D81" s="123" t="str">
        <f t="shared" si="6"/>
        <v/>
      </c>
      <c r="E81" s="123" t="str">
        <f t="shared" si="7"/>
        <v/>
      </c>
      <c r="F81" s="123">
        <f t="shared" si="8"/>
        <v>234.64847138368188</v>
      </c>
      <c r="G81" s="123"/>
      <c r="I81" s="124"/>
    </row>
    <row r="82" spans="1:9" x14ac:dyDescent="0.2">
      <c r="A82" t="str">
        <f>Results!A89</f>
        <v>Brazil</v>
      </c>
      <c r="B82" s="119">
        <v>3</v>
      </c>
      <c r="C82" s="123">
        <f>Results!AD89</f>
        <v>92.606722784252057</v>
      </c>
      <c r="D82" s="123" t="str">
        <f t="shared" si="6"/>
        <v/>
      </c>
      <c r="E82" s="123" t="str">
        <f t="shared" si="7"/>
        <v/>
      </c>
      <c r="F82" s="123">
        <f t="shared" si="8"/>
        <v>92.606722784252057</v>
      </c>
      <c r="G82" s="123"/>
      <c r="I82" s="124"/>
    </row>
    <row r="83" spans="1:9" x14ac:dyDescent="0.2">
      <c r="A83" t="str">
        <f>Results!A121</f>
        <v>Russian Federation</v>
      </c>
      <c r="B83" s="119">
        <v>3</v>
      </c>
      <c r="C83" s="123">
        <f>Results!AD121</f>
        <v>78.491036323748034</v>
      </c>
      <c r="D83" s="123" t="str">
        <f t="shared" si="6"/>
        <v/>
      </c>
      <c r="E83" s="123" t="str">
        <f t="shared" si="7"/>
        <v/>
      </c>
      <c r="F83" s="123">
        <f t="shared" si="8"/>
        <v>78.491036323748034</v>
      </c>
      <c r="G83" s="123"/>
      <c r="I83" s="124"/>
    </row>
    <row r="84" spans="1:9" x14ac:dyDescent="0.2">
      <c r="A84" t="str">
        <f>Results!A115</f>
        <v>Mexico</v>
      </c>
      <c r="B84" s="119">
        <v>3</v>
      </c>
      <c r="C84" s="123">
        <f>Results!AD115</f>
        <v>24.16990435758429</v>
      </c>
      <c r="D84" s="123" t="str">
        <f t="shared" si="6"/>
        <v/>
      </c>
      <c r="E84" s="123" t="str">
        <f t="shared" si="7"/>
        <v/>
      </c>
      <c r="F84" s="123">
        <f t="shared" si="8"/>
        <v>24.16990435758429</v>
      </c>
      <c r="G84" s="123"/>
      <c r="I84" s="124"/>
    </row>
    <row r="85" spans="1:9" x14ac:dyDescent="0.2">
      <c r="A85" t="str">
        <f>Results!A104</f>
        <v>Indonesia</v>
      </c>
      <c r="B85" s="119">
        <v>3</v>
      </c>
      <c r="C85" s="123">
        <f>Results!AD104</f>
        <v>21.506357593746486</v>
      </c>
      <c r="D85" s="123" t="str">
        <f t="shared" si="6"/>
        <v/>
      </c>
      <c r="E85" s="123" t="str">
        <f t="shared" si="7"/>
        <v/>
      </c>
      <c r="F85" s="123">
        <f t="shared" si="8"/>
        <v>21.506357593746486</v>
      </c>
      <c r="G85" s="123"/>
      <c r="I85" s="124"/>
    </row>
    <row r="86" spans="1:9" x14ac:dyDescent="0.2">
      <c r="A86" t="str">
        <f>Results!A130</f>
        <v>Turkey</v>
      </c>
      <c r="B86" s="119">
        <v>3</v>
      </c>
      <c r="C86" s="123">
        <f>Results!AD130</f>
        <v>19.61756866371006</v>
      </c>
      <c r="D86" s="123" t="str">
        <f t="shared" si="6"/>
        <v/>
      </c>
      <c r="E86" s="123" t="str">
        <f t="shared" si="7"/>
        <v/>
      </c>
      <c r="F86" s="123">
        <f t="shared" si="8"/>
        <v>19.61756866371006</v>
      </c>
      <c r="G86" s="123"/>
      <c r="I86" s="124"/>
    </row>
    <row r="87" spans="1:9" x14ac:dyDescent="0.2">
      <c r="A87" t="str">
        <f>Results!A82</f>
        <v>Argentina</v>
      </c>
      <c r="B87" s="119">
        <v>3</v>
      </c>
      <c r="C87" s="123">
        <f>Results!AD82</f>
        <v>15.952686788819891</v>
      </c>
      <c r="D87" s="123" t="str">
        <f t="shared" si="6"/>
        <v/>
      </c>
      <c r="E87" s="123" t="str">
        <f t="shared" si="7"/>
        <v/>
      </c>
      <c r="F87" s="123">
        <f t="shared" si="8"/>
        <v>15.952686788819891</v>
      </c>
      <c r="G87" s="123"/>
      <c r="I87" s="124"/>
    </row>
    <row r="88" spans="1:9" x14ac:dyDescent="0.2">
      <c r="A88" t="str">
        <f>Results!A105</f>
        <v>Iran</v>
      </c>
      <c r="B88" s="119">
        <v>3</v>
      </c>
      <c r="C88" s="123">
        <f>Results!AD105</f>
        <v>12.171315229374763</v>
      </c>
      <c r="D88" s="123" t="str">
        <f t="shared" si="6"/>
        <v/>
      </c>
      <c r="E88" s="123" t="str">
        <f t="shared" si="7"/>
        <v/>
      </c>
      <c r="F88" s="123">
        <f t="shared" si="8"/>
        <v>12.171315229374763</v>
      </c>
      <c r="G88" s="123"/>
      <c r="I88" s="124"/>
    </row>
    <row r="89" spans="1:9" x14ac:dyDescent="0.2">
      <c r="A89" t="str">
        <f>Results!A128</f>
        <v>Thailand</v>
      </c>
      <c r="B89" s="119">
        <v>3</v>
      </c>
      <c r="C89" s="123">
        <f>Results!AD128</f>
        <v>11.035855487814516</v>
      </c>
      <c r="D89" s="123" t="str">
        <f t="shared" si="6"/>
        <v/>
      </c>
      <c r="E89" s="123" t="str">
        <f t="shared" si="7"/>
        <v/>
      </c>
      <c r="F89" s="123">
        <f t="shared" si="8"/>
        <v>11.035855487814516</v>
      </c>
      <c r="G89" s="123"/>
      <c r="I89" s="124"/>
    </row>
    <row r="90" spans="1:9" x14ac:dyDescent="0.2">
      <c r="A90" t="str">
        <f>Results!A94</f>
        <v>Cuba</v>
      </c>
      <c r="B90" s="119">
        <v>3</v>
      </c>
      <c r="C90" s="123">
        <f>Results!AD94</f>
        <v>9.4441020983661517</v>
      </c>
      <c r="D90" s="123" t="str">
        <f t="shared" si="6"/>
        <v/>
      </c>
      <c r="E90" s="123" t="str">
        <f t="shared" si="7"/>
        <v/>
      </c>
      <c r="F90" s="123">
        <f t="shared" si="8"/>
        <v>9.4441020983661517</v>
      </c>
      <c r="G90" s="123"/>
      <c r="I90" s="124"/>
    </row>
    <row r="91" spans="1:9" x14ac:dyDescent="0.2">
      <c r="A91" t="str">
        <f>Results!A112</f>
        <v>Malaysia</v>
      </c>
      <c r="B91" s="119">
        <v>3</v>
      </c>
      <c r="C91" s="123">
        <f>Results!AD112</f>
        <v>9.1522916863004831</v>
      </c>
      <c r="D91" s="123" t="str">
        <f t="shared" si="6"/>
        <v/>
      </c>
      <c r="E91" s="123" t="str">
        <f t="shared" si="7"/>
        <v/>
      </c>
      <c r="F91" s="123">
        <f t="shared" si="8"/>
        <v>9.1522916863004831</v>
      </c>
      <c r="G91" s="123"/>
      <c r="I91" s="124"/>
    </row>
    <row r="92" spans="1:9" x14ac:dyDescent="0.2">
      <c r="A92" t="str">
        <f>Results!A109</f>
        <v>Kazakhstan</v>
      </c>
      <c r="B92" s="119">
        <v>3</v>
      </c>
      <c r="C92" s="123">
        <f>Results!AD109</f>
        <v>8.9223116138365235</v>
      </c>
      <c r="D92" s="123" t="str">
        <f t="shared" si="6"/>
        <v/>
      </c>
      <c r="E92" s="123" t="str">
        <f t="shared" si="7"/>
        <v/>
      </c>
      <c r="F92" s="123">
        <f t="shared" si="8"/>
        <v>8.9223116138365235</v>
      </c>
      <c r="G92" s="123"/>
      <c r="I92" s="124"/>
    </row>
    <row r="93" spans="1:9" x14ac:dyDescent="0.2">
      <c r="A93" t="str">
        <f>Results!A92</f>
        <v>Colombia</v>
      </c>
      <c r="B93" s="119">
        <v>3</v>
      </c>
      <c r="C93" s="123">
        <f>Results!AD92</f>
        <v>8.4775302606060716</v>
      </c>
      <c r="D93" s="123" t="str">
        <f t="shared" si="6"/>
        <v/>
      </c>
      <c r="E93" s="123" t="str">
        <f t="shared" si="7"/>
        <v/>
      </c>
      <c r="F93" s="123">
        <f t="shared" si="8"/>
        <v>8.4775302606060716</v>
      </c>
      <c r="G93" s="123"/>
      <c r="I93" s="124"/>
    </row>
    <row r="94" spans="1:9" x14ac:dyDescent="0.2">
      <c r="A94" t="str">
        <f>Results!A85</f>
        <v>Belarus</v>
      </c>
      <c r="B94" s="119">
        <v>3</v>
      </c>
      <c r="C94" s="123">
        <f>Results!AD85</f>
        <v>7.4383623519665951</v>
      </c>
      <c r="D94" s="123" t="str">
        <f t="shared" si="6"/>
        <v/>
      </c>
      <c r="E94" s="123" t="str">
        <f t="shared" si="7"/>
        <v/>
      </c>
      <c r="F94" s="123">
        <f t="shared" si="8"/>
        <v>7.4383623519665951</v>
      </c>
      <c r="G94" s="123"/>
      <c r="I94" s="124"/>
    </row>
    <row r="95" spans="1:9" x14ac:dyDescent="0.2">
      <c r="A95" t="str">
        <f>Results!A125</f>
        <v>Serbia</v>
      </c>
      <c r="B95" s="119">
        <v>3</v>
      </c>
      <c r="C95" s="123">
        <f>Results!AD125</f>
        <v>5.5728540719765363</v>
      </c>
      <c r="D95" s="123" t="str">
        <f t="shared" si="6"/>
        <v/>
      </c>
      <c r="E95" s="123" t="str">
        <f t="shared" si="7"/>
        <v/>
      </c>
      <c r="F95" s="123">
        <f t="shared" si="8"/>
        <v>5.5728540719765363</v>
      </c>
      <c r="G95" s="123"/>
      <c r="I95" s="124"/>
    </row>
    <row r="96" spans="1:9" x14ac:dyDescent="0.2">
      <c r="A96" t="str">
        <f>Results!A106</f>
        <v>Iraq</v>
      </c>
      <c r="B96" s="119">
        <v>3</v>
      </c>
      <c r="C96" s="123">
        <f>Results!AD106</f>
        <v>5.345487664862568</v>
      </c>
      <c r="D96" s="123" t="str">
        <f t="shared" si="6"/>
        <v/>
      </c>
      <c r="E96" s="123" t="str">
        <f t="shared" si="7"/>
        <v/>
      </c>
      <c r="F96" s="123">
        <f t="shared" si="8"/>
        <v>5.345487664862568</v>
      </c>
      <c r="G96" s="123"/>
      <c r="I96" s="124"/>
    </row>
    <row r="97" spans="1:9" x14ac:dyDescent="0.2">
      <c r="A97" t="str">
        <f>Results!A126</f>
        <v>South Africa</v>
      </c>
      <c r="B97" s="119">
        <v>3</v>
      </c>
      <c r="C97" s="123">
        <f>Results!AD126</f>
        <v>4.9795027234305449</v>
      </c>
      <c r="D97" s="123" t="str">
        <f t="shared" si="6"/>
        <v/>
      </c>
      <c r="E97" s="123" t="str">
        <f t="shared" si="7"/>
        <v/>
      </c>
      <c r="F97" s="123">
        <f t="shared" si="8"/>
        <v>4.9795027234305449</v>
      </c>
      <c r="G97" s="123"/>
      <c r="I97" s="124"/>
    </row>
    <row r="98" spans="1:9" x14ac:dyDescent="0.2">
      <c r="A98" t="str">
        <f>Results!A120</f>
        <v>Peru</v>
      </c>
      <c r="B98" s="119">
        <v>3</v>
      </c>
      <c r="C98" s="123">
        <f>Results!AD120</f>
        <v>4.6430066234021439</v>
      </c>
      <c r="D98" s="123" t="str">
        <f t="shared" ref="D98:D129" si="9">IF(B98=1,C98,"")</f>
        <v/>
      </c>
      <c r="E98" s="123" t="str">
        <f t="shared" ref="E98:E131" si="10">IF(B98=2,C98,"")</f>
        <v/>
      </c>
      <c r="F98" s="123">
        <f t="shared" ref="F98:F131" si="11">IF(B98=3,C98,"")</f>
        <v>4.6430066234021439</v>
      </c>
      <c r="G98" s="123"/>
      <c r="I98" s="124"/>
    </row>
    <row r="99" spans="1:9" x14ac:dyDescent="0.2">
      <c r="A99" t="str">
        <f>Results!A84</f>
        <v>Azerbaijan</v>
      </c>
      <c r="B99" s="119">
        <v>3</v>
      </c>
      <c r="C99" s="123">
        <f>Results!AD84</f>
        <v>3.8736056328415169</v>
      </c>
      <c r="D99" s="123" t="str">
        <f t="shared" si="9"/>
        <v/>
      </c>
      <c r="E99" s="123" t="str">
        <f t="shared" si="10"/>
        <v/>
      </c>
      <c r="F99" s="123">
        <f t="shared" si="11"/>
        <v>3.8736056328415169</v>
      </c>
      <c r="G99" s="123"/>
      <c r="I99" s="124"/>
    </row>
    <row r="100" spans="1:9" x14ac:dyDescent="0.2">
      <c r="A100" t="str">
        <f>Results!A86</f>
        <v>Belize</v>
      </c>
      <c r="B100" s="119">
        <v>3</v>
      </c>
      <c r="C100" s="123">
        <f>Results!AD86</f>
        <v>3.7792528828656446</v>
      </c>
      <c r="D100" s="123" t="str">
        <f t="shared" si="9"/>
        <v/>
      </c>
      <c r="E100" s="123" t="str">
        <f t="shared" si="10"/>
        <v/>
      </c>
      <c r="F100" s="123">
        <f t="shared" si="11"/>
        <v>3.7792528828656446</v>
      </c>
      <c r="G100" s="123"/>
      <c r="I100" s="124"/>
    </row>
    <row r="101" spans="1:9" x14ac:dyDescent="0.2">
      <c r="A101" t="str">
        <f>Results!A111</f>
        <v>Libya</v>
      </c>
      <c r="B101" s="119">
        <v>3</v>
      </c>
      <c r="C101" s="123">
        <f>Results!AD111</f>
        <v>3.7062910926867243</v>
      </c>
      <c r="D101" s="123" t="str">
        <f t="shared" si="9"/>
        <v/>
      </c>
      <c r="E101" s="123" t="str">
        <f t="shared" si="10"/>
        <v/>
      </c>
      <c r="F101" s="123">
        <f t="shared" si="11"/>
        <v>3.7062910926867243</v>
      </c>
      <c r="G101" s="123"/>
      <c r="I101" s="124"/>
    </row>
    <row r="102" spans="1:9" x14ac:dyDescent="0.2">
      <c r="A102" t="str">
        <f>Results!A96</f>
        <v>Ecuador</v>
      </c>
      <c r="B102" s="119">
        <v>3</v>
      </c>
      <c r="C102" s="123">
        <f>Results!AD96</f>
        <v>3.3153635487939268</v>
      </c>
      <c r="D102" s="123" t="str">
        <f t="shared" si="9"/>
        <v/>
      </c>
      <c r="E102" s="123" t="str">
        <f t="shared" si="10"/>
        <v/>
      </c>
      <c r="F102" s="123">
        <f t="shared" si="11"/>
        <v>3.3153635487939268</v>
      </c>
      <c r="G102" s="123"/>
      <c r="I102" s="124"/>
    </row>
    <row r="103" spans="1:9" x14ac:dyDescent="0.2">
      <c r="A103" t="str">
        <f>Results!A108</f>
        <v>Jordan</v>
      </c>
      <c r="B103" s="119">
        <v>3</v>
      </c>
      <c r="C103" s="123">
        <f>Results!AD108</f>
        <v>3.2407948319137536</v>
      </c>
      <c r="D103" s="123" t="str">
        <f t="shared" si="9"/>
        <v/>
      </c>
      <c r="E103" s="123" t="str">
        <f t="shared" si="10"/>
        <v/>
      </c>
      <c r="F103" s="123">
        <f t="shared" si="11"/>
        <v>3.2407948319137536</v>
      </c>
      <c r="G103" s="123"/>
      <c r="I103" s="124"/>
    </row>
    <row r="104" spans="1:9" x14ac:dyDescent="0.2">
      <c r="A104" t="str">
        <f>Results!A133</f>
        <v>Venezuela (Bolivarian Republic of)</v>
      </c>
      <c r="B104" s="119">
        <v>3</v>
      </c>
      <c r="C104" s="123">
        <f>Results!AD133</f>
        <v>2.8088619183755581</v>
      </c>
      <c r="D104" s="123" t="str">
        <f t="shared" si="9"/>
        <v/>
      </c>
      <c r="E104" s="123" t="str">
        <f t="shared" si="10"/>
        <v/>
      </c>
      <c r="F104" s="123">
        <f t="shared" si="11"/>
        <v>2.8088619183755581</v>
      </c>
      <c r="G104" s="123"/>
      <c r="I104" s="124"/>
    </row>
    <row r="105" spans="1:9" x14ac:dyDescent="0.2">
      <c r="A105" t="str">
        <f>Results!A90</f>
        <v>Bulgaria</v>
      </c>
      <c r="B105" s="119">
        <v>3</v>
      </c>
      <c r="C105" s="123">
        <f>Results!AD90</f>
        <v>2.6963776411810589</v>
      </c>
      <c r="D105" s="123" t="str">
        <f t="shared" si="9"/>
        <v/>
      </c>
      <c r="E105" s="123" t="str">
        <f t="shared" si="10"/>
        <v/>
      </c>
      <c r="F105" s="123">
        <f t="shared" si="11"/>
        <v>2.6963776411810589</v>
      </c>
      <c r="G105" s="123"/>
      <c r="I105" s="124"/>
    </row>
    <row r="106" spans="1:9" x14ac:dyDescent="0.2">
      <c r="A106" t="str">
        <f>Results!A100</f>
        <v>Georgia</v>
      </c>
      <c r="B106" s="119">
        <v>3</v>
      </c>
      <c r="C106" s="123">
        <f>Results!AD100</f>
        <v>1.8061747884141239</v>
      </c>
      <c r="D106" s="123" t="str">
        <f t="shared" si="9"/>
        <v/>
      </c>
      <c r="E106" s="123" t="str">
        <f t="shared" si="10"/>
        <v/>
      </c>
      <c r="F106" s="123">
        <f t="shared" si="11"/>
        <v>1.8061747884141239</v>
      </c>
      <c r="G106" s="123"/>
      <c r="I106" s="124"/>
    </row>
    <row r="107" spans="1:9" x14ac:dyDescent="0.2">
      <c r="A107" t="str">
        <f>Results!A93</f>
        <v>Costa Rica</v>
      </c>
      <c r="B107" s="119">
        <v>3</v>
      </c>
      <c r="C107" s="123">
        <f>Results!AD93</f>
        <v>1.4547755404773104</v>
      </c>
      <c r="D107" s="123" t="str">
        <f t="shared" si="9"/>
        <v/>
      </c>
      <c r="E107" s="123" t="str">
        <f t="shared" si="10"/>
        <v/>
      </c>
      <c r="F107" s="123">
        <f t="shared" si="11"/>
        <v>1.4547755404773104</v>
      </c>
      <c r="G107" s="123"/>
      <c r="I107" s="124"/>
    </row>
    <row r="108" spans="1:9" x14ac:dyDescent="0.2">
      <c r="A108" t="str">
        <f>Results!A83</f>
        <v>Armenia</v>
      </c>
      <c r="B108" s="119">
        <v>3</v>
      </c>
      <c r="C108" s="123">
        <f>Results!AD83</f>
        <v>1.2934396526028893</v>
      </c>
      <c r="D108" s="123" t="str">
        <f t="shared" si="9"/>
        <v/>
      </c>
      <c r="E108" s="123" t="str">
        <f t="shared" si="10"/>
        <v/>
      </c>
      <c r="F108" s="123">
        <f t="shared" si="11"/>
        <v>1.2934396526028893</v>
      </c>
      <c r="G108" s="123"/>
      <c r="I108" s="124"/>
    </row>
    <row r="109" spans="1:9" x14ac:dyDescent="0.2">
      <c r="A109" t="str">
        <f>Results!A110</f>
        <v>Lebanon</v>
      </c>
      <c r="B109" s="119">
        <v>3</v>
      </c>
      <c r="C109" s="123">
        <f>Results!AD110</f>
        <v>1.2695618397287847</v>
      </c>
      <c r="D109" s="123" t="str">
        <f t="shared" si="9"/>
        <v/>
      </c>
      <c r="E109" s="123" t="str">
        <f t="shared" si="10"/>
        <v/>
      </c>
      <c r="F109" s="123">
        <f t="shared" si="11"/>
        <v>1.2695618397287847</v>
      </c>
      <c r="G109" s="123"/>
      <c r="I109" s="124"/>
    </row>
    <row r="110" spans="1:9" x14ac:dyDescent="0.2">
      <c r="A110" t="str">
        <f>Results!A131</f>
        <v>Turkmenistan</v>
      </c>
      <c r="B110" s="119">
        <v>3</v>
      </c>
      <c r="C110" s="123">
        <f>Results!AD131</f>
        <v>1.2167915241163725</v>
      </c>
      <c r="D110" s="123" t="str">
        <f t="shared" si="9"/>
        <v/>
      </c>
      <c r="E110" s="123" t="str">
        <f t="shared" si="10"/>
        <v/>
      </c>
      <c r="F110" s="123">
        <f t="shared" si="11"/>
        <v>1.2167915241163725</v>
      </c>
      <c r="G110" s="123"/>
      <c r="I110" s="124"/>
    </row>
    <row r="111" spans="1:9" x14ac:dyDescent="0.2">
      <c r="A111" t="str">
        <f>Results!A87</f>
        <v>Bosnia and Herzegovina</v>
      </c>
      <c r="B111" s="119">
        <v>3</v>
      </c>
      <c r="C111" s="123">
        <f>Results!AD87</f>
        <v>0.99628258236762424</v>
      </c>
      <c r="D111" s="123" t="str">
        <f t="shared" si="9"/>
        <v/>
      </c>
      <c r="E111" s="123" t="str">
        <f t="shared" si="10"/>
        <v/>
      </c>
      <c r="F111" s="123">
        <f t="shared" si="11"/>
        <v>0.99628258236762424</v>
      </c>
      <c r="G111" s="123"/>
      <c r="I111" s="124"/>
    </row>
    <row r="112" spans="1:9" x14ac:dyDescent="0.2">
      <c r="A112" t="str">
        <f>Results!A81</f>
        <v>Albania</v>
      </c>
      <c r="B112" s="119">
        <v>3</v>
      </c>
      <c r="C112" s="123">
        <f>Results!AD81</f>
        <v>0.8151131372549234</v>
      </c>
      <c r="D112" s="123" t="str">
        <f t="shared" si="9"/>
        <v/>
      </c>
      <c r="E112" s="123" t="str">
        <f t="shared" si="10"/>
        <v/>
      </c>
      <c r="F112" s="123">
        <f t="shared" si="11"/>
        <v>0.8151131372549234</v>
      </c>
      <c r="G112" s="123"/>
      <c r="I112" s="124"/>
    </row>
    <row r="113" spans="1:9" x14ac:dyDescent="0.2">
      <c r="A113" t="str">
        <f>Results!A118</f>
        <v>North Macedonia</v>
      </c>
      <c r="B113" s="119">
        <v>3</v>
      </c>
      <c r="C113" s="123">
        <f>Results!AD118</f>
        <v>0.71938707974296812</v>
      </c>
      <c r="D113" s="123" t="str">
        <f t="shared" si="9"/>
        <v/>
      </c>
      <c r="E113" s="123" t="str">
        <f t="shared" si="10"/>
        <v/>
      </c>
      <c r="F113" s="123">
        <f t="shared" si="11"/>
        <v>0.71938707974296812</v>
      </c>
      <c r="G113" s="123"/>
      <c r="I113" s="124"/>
    </row>
    <row r="114" spans="1:9" x14ac:dyDescent="0.2">
      <c r="A114" t="str">
        <f>Results!A119</f>
        <v>Paraguay</v>
      </c>
      <c r="B114" s="119">
        <v>3</v>
      </c>
      <c r="C114" s="123">
        <f>Results!AD119</f>
        <v>0.60111049803566252</v>
      </c>
      <c r="D114" s="123" t="str">
        <f t="shared" si="9"/>
        <v/>
      </c>
      <c r="E114" s="123" t="str">
        <f t="shared" si="10"/>
        <v/>
      </c>
      <c r="F114" s="123">
        <f t="shared" si="11"/>
        <v>0.60111049803566252</v>
      </c>
      <c r="G114" s="123"/>
      <c r="I114" s="124"/>
    </row>
    <row r="115" spans="1:9" x14ac:dyDescent="0.2">
      <c r="A115" t="str">
        <f>Results!A88</f>
        <v>Botswana</v>
      </c>
      <c r="B115" s="119">
        <v>3</v>
      </c>
      <c r="C115" s="123">
        <f>Results!AD88</f>
        <v>0.52949592547206548</v>
      </c>
      <c r="D115" s="123" t="str">
        <f t="shared" si="9"/>
        <v/>
      </c>
      <c r="E115" s="123" t="str">
        <f t="shared" si="10"/>
        <v/>
      </c>
      <c r="F115" s="123">
        <f t="shared" si="11"/>
        <v>0.52949592547206548</v>
      </c>
      <c r="G115" s="123"/>
      <c r="I115" s="124"/>
    </row>
    <row r="116" spans="1:9" x14ac:dyDescent="0.2">
      <c r="A116" t="str">
        <f>Results!A107</f>
        <v>Jamaica</v>
      </c>
      <c r="B116" s="119">
        <v>3</v>
      </c>
      <c r="C116" s="123">
        <f>Results!AD107</f>
        <v>0.50392344957268043</v>
      </c>
      <c r="D116" s="123" t="str">
        <f t="shared" si="9"/>
        <v/>
      </c>
      <c r="E116" s="123" t="str">
        <f t="shared" si="10"/>
        <v/>
      </c>
      <c r="F116" s="123">
        <f t="shared" si="11"/>
        <v>0.50392344957268043</v>
      </c>
      <c r="G116" s="123"/>
      <c r="I116" s="124"/>
    </row>
    <row r="117" spans="1:9" x14ac:dyDescent="0.2">
      <c r="A117" t="str">
        <f>Results!A113</f>
        <v>Maldives</v>
      </c>
      <c r="B117" s="119">
        <v>3</v>
      </c>
      <c r="C117" s="123">
        <f>Results!AD113</f>
        <v>0.42897378380330736</v>
      </c>
      <c r="D117" s="123" t="str">
        <f t="shared" si="9"/>
        <v/>
      </c>
      <c r="E117" s="123" t="str">
        <f t="shared" si="10"/>
        <v/>
      </c>
      <c r="F117" s="123">
        <f t="shared" si="11"/>
        <v>0.42897378380330736</v>
      </c>
      <c r="G117" s="123"/>
      <c r="I117" s="124"/>
    </row>
    <row r="118" spans="1:9" x14ac:dyDescent="0.2">
      <c r="A118" t="str">
        <f>Results!A102</f>
        <v>Guatemala</v>
      </c>
      <c r="B118" s="119">
        <v>3</v>
      </c>
      <c r="C118" s="123">
        <f>Results!AD102</f>
        <v>0.29998067254384059</v>
      </c>
      <c r="D118" s="123" t="str">
        <f t="shared" si="9"/>
        <v/>
      </c>
      <c r="E118" s="123" t="str">
        <f t="shared" si="10"/>
        <v/>
      </c>
      <c r="F118" s="123">
        <f t="shared" si="11"/>
        <v>0.29998067254384059</v>
      </c>
      <c r="G118" s="123"/>
      <c r="I118" s="124"/>
    </row>
    <row r="119" spans="1:9" x14ac:dyDescent="0.2">
      <c r="A119" t="str">
        <f>Results!A98</f>
        <v>Fiji</v>
      </c>
      <c r="B119" s="119">
        <v>3</v>
      </c>
      <c r="C119" s="123">
        <f>Results!AD98</f>
        <v>0.28285206527061896</v>
      </c>
      <c r="D119" s="123" t="str">
        <f t="shared" si="9"/>
        <v/>
      </c>
      <c r="E119" s="123" t="str">
        <f t="shared" si="10"/>
        <v/>
      </c>
      <c r="F119" s="123">
        <f t="shared" si="11"/>
        <v>0.28285206527061896</v>
      </c>
      <c r="G119" s="123"/>
      <c r="I119" s="124"/>
    </row>
    <row r="120" spans="1:9" x14ac:dyDescent="0.2">
      <c r="A120" t="str">
        <f>Results!A117</f>
        <v>Namibia</v>
      </c>
      <c r="B120" s="119">
        <v>3</v>
      </c>
      <c r="C120" s="123">
        <f>Results!AD117</f>
        <v>0.26399314107152339</v>
      </c>
      <c r="D120" s="123" t="str">
        <f t="shared" si="9"/>
        <v/>
      </c>
      <c r="E120" s="123" t="str">
        <f t="shared" si="10"/>
        <v/>
      </c>
      <c r="F120" s="123">
        <f t="shared" si="11"/>
        <v>0.26399314107152339</v>
      </c>
      <c r="G120" s="123"/>
      <c r="I120" s="124"/>
    </row>
    <row r="121" spans="1:9" x14ac:dyDescent="0.2">
      <c r="A121" t="str">
        <f>Results!A116</f>
        <v>Montenegro</v>
      </c>
      <c r="B121" s="119">
        <v>3</v>
      </c>
      <c r="C121" s="123">
        <f>Results!AD116</f>
        <v>0.25166582621361866</v>
      </c>
      <c r="D121" s="123" t="str">
        <f t="shared" si="9"/>
        <v/>
      </c>
      <c r="E121" s="123" t="str">
        <f t="shared" si="10"/>
        <v/>
      </c>
      <c r="F121" s="123">
        <f t="shared" si="11"/>
        <v>0.25166582621361866</v>
      </c>
      <c r="G121" s="123"/>
      <c r="I121" s="124"/>
    </row>
    <row r="122" spans="1:9" x14ac:dyDescent="0.2">
      <c r="A122" t="str">
        <f>Results!A99</f>
        <v>Gabon</v>
      </c>
      <c r="B122" s="119">
        <v>3</v>
      </c>
      <c r="C122" s="123">
        <f>Results!AD99</f>
        <v>0.15342853367590814</v>
      </c>
      <c r="D122" s="123" t="str">
        <f t="shared" si="9"/>
        <v/>
      </c>
      <c r="E122" s="123" t="str">
        <f t="shared" si="10"/>
        <v/>
      </c>
      <c r="F122" s="123">
        <f t="shared" si="11"/>
        <v>0.15342853367590814</v>
      </c>
      <c r="G122" s="123"/>
      <c r="I122" s="124"/>
    </row>
    <row r="123" spans="1:9" x14ac:dyDescent="0.2">
      <c r="A123" t="str">
        <f>Results!A127</f>
        <v>Suriname</v>
      </c>
      <c r="B123" s="119">
        <v>3</v>
      </c>
      <c r="C123" s="123">
        <f>Results!AD127</f>
        <v>0.14047023184582616</v>
      </c>
      <c r="D123" s="123" t="str">
        <f t="shared" si="9"/>
        <v/>
      </c>
      <c r="E123" s="123" t="str">
        <f t="shared" si="10"/>
        <v/>
      </c>
      <c r="F123" s="123">
        <f t="shared" si="11"/>
        <v>0.14047023184582616</v>
      </c>
      <c r="G123" s="123"/>
      <c r="I123" s="124"/>
    </row>
    <row r="124" spans="1:9" x14ac:dyDescent="0.2">
      <c r="A124" t="str">
        <f>Results!A123</f>
        <v>Saint Vincent and the Grenadines</v>
      </c>
      <c r="B124" s="119">
        <v>3</v>
      </c>
      <c r="C124" s="123">
        <f>Results!AD123</f>
        <v>8.1471190029138621E-2</v>
      </c>
      <c r="D124" s="123" t="str">
        <f t="shared" si="9"/>
        <v/>
      </c>
      <c r="E124" s="123" t="str">
        <f t="shared" si="10"/>
        <v/>
      </c>
      <c r="F124" s="123">
        <f t="shared" si="11"/>
        <v>8.1471190029138621E-2</v>
      </c>
      <c r="G124" s="123"/>
      <c r="I124" s="124"/>
    </row>
    <row r="125" spans="1:9" x14ac:dyDescent="0.2">
      <c r="A125" t="str">
        <f>Results!A122</f>
        <v>Saint Lucia</v>
      </c>
      <c r="B125" s="119">
        <v>3</v>
      </c>
      <c r="C125" s="123">
        <f>Results!AD122</f>
        <v>7.9801973824425165E-2</v>
      </c>
      <c r="D125" s="123" t="str">
        <f t="shared" si="9"/>
        <v/>
      </c>
      <c r="E125" s="123" t="str">
        <f t="shared" si="10"/>
        <v/>
      </c>
      <c r="F125" s="123">
        <f t="shared" si="11"/>
        <v>7.9801973824425165E-2</v>
      </c>
      <c r="G125" s="123"/>
      <c r="I125" s="124"/>
    </row>
    <row r="126" spans="1:9" x14ac:dyDescent="0.2">
      <c r="A126" t="str">
        <f>Results!A97</f>
        <v>Equatorial Guinea</v>
      </c>
      <c r="B126" s="119">
        <v>3</v>
      </c>
      <c r="C126" s="123">
        <f>Results!AD97</f>
        <v>7.8848913834875356E-2</v>
      </c>
      <c r="D126" s="123" t="str">
        <f t="shared" si="9"/>
        <v/>
      </c>
      <c r="E126" s="123" t="str">
        <f t="shared" si="10"/>
        <v/>
      </c>
      <c r="F126" s="123">
        <f t="shared" si="11"/>
        <v>7.8848913834875356E-2</v>
      </c>
      <c r="G126" s="123"/>
      <c r="I126" s="124"/>
    </row>
    <row r="127" spans="1:9" x14ac:dyDescent="0.2">
      <c r="A127" t="str">
        <f>Results!A101</f>
        <v>Grenada</v>
      </c>
      <c r="B127" s="119">
        <v>3</v>
      </c>
      <c r="C127" s="123">
        <f>Results!AD101</f>
        <v>5.7432729381919234E-2</v>
      </c>
      <c r="D127" s="123" t="str">
        <f t="shared" si="9"/>
        <v/>
      </c>
      <c r="E127" s="123" t="str">
        <f t="shared" si="10"/>
        <v/>
      </c>
      <c r="F127" s="123">
        <f t="shared" si="11"/>
        <v>5.7432729381919234E-2</v>
      </c>
      <c r="G127" s="123"/>
      <c r="I127" s="124"/>
    </row>
    <row r="128" spans="1:9" x14ac:dyDescent="0.2">
      <c r="A128" t="str">
        <f>Results!A103</f>
        <v>Guyana</v>
      </c>
      <c r="B128" s="119">
        <v>3</v>
      </c>
      <c r="C128" s="123">
        <f>Results!AD103</f>
        <v>4.9688886514411862E-2</v>
      </c>
      <c r="D128" s="123" t="str">
        <f t="shared" si="9"/>
        <v/>
      </c>
      <c r="E128" s="123" t="str">
        <f t="shared" si="10"/>
        <v/>
      </c>
      <c r="F128" s="123">
        <f t="shared" si="11"/>
        <v>4.9688886514411862E-2</v>
      </c>
      <c r="G128" s="123"/>
      <c r="I128" s="124"/>
    </row>
    <row r="129" spans="1:9" x14ac:dyDescent="0.2">
      <c r="A129" t="str">
        <f>Results!A95</f>
        <v>Dominica</v>
      </c>
      <c r="B129" s="119">
        <v>3</v>
      </c>
      <c r="C129" s="123">
        <f>Results!AD95</f>
        <v>4.4892764245819089E-2</v>
      </c>
      <c r="D129" s="123" t="str">
        <f t="shared" si="9"/>
        <v/>
      </c>
      <c r="E129" s="123" t="str">
        <f t="shared" si="10"/>
        <v/>
      </c>
      <c r="F129" s="123">
        <f t="shared" si="11"/>
        <v>4.4892764245819089E-2</v>
      </c>
      <c r="G129" s="123"/>
      <c r="I129" s="124"/>
    </row>
    <row r="130" spans="1:9" x14ac:dyDescent="0.2">
      <c r="A130" t="str">
        <f>Results!A129</f>
        <v>Tonga</v>
      </c>
      <c r="B130" s="119">
        <v>3</v>
      </c>
      <c r="C130" s="123">
        <f>Results!AD129</f>
        <v>3.0023838095149847E-2</v>
      </c>
      <c r="D130" s="123" t="str">
        <f t="shared" ref="D130:D131" si="12">IF(B130=1,C130,"")</f>
        <v/>
      </c>
      <c r="E130" s="123" t="str">
        <f t="shared" si="10"/>
        <v/>
      </c>
      <c r="F130" s="123">
        <f t="shared" si="11"/>
        <v>3.0023838095149847E-2</v>
      </c>
      <c r="G130" s="123"/>
      <c r="I130" s="124"/>
    </row>
    <row r="131" spans="1:9" x14ac:dyDescent="0.2">
      <c r="A131" t="str">
        <f>Results!A114</f>
        <v>Marshall Islands</v>
      </c>
      <c r="B131" s="119">
        <v>3</v>
      </c>
      <c r="C131" s="123">
        <f>Results!AD114</f>
        <v>1.3891658759504495E-2</v>
      </c>
      <c r="D131" s="123" t="str">
        <f t="shared" si="12"/>
        <v/>
      </c>
      <c r="E131" s="123" t="str">
        <f t="shared" si="10"/>
        <v/>
      </c>
      <c r="F131" s="123">
        <f t="shared" si="11"/>
        <v>1.3891658759504495E-2</v>
      </c>
      <c r="G131" s="123"/>
      <c r="I131" s="124"/>
    </row>
    <row r="133" spans="1:9" x14ac:dyDescent="0.2">
      <c r="C133" s="123"/>
      <c r="D133" s="123"/>
      <c r="E133" s="123"/>
      <c r="F133" s="123"/>
      <c r="G133" s="123"/>
      <c r="I133" s="124"/>
    </row>
    <row r="134" spans="1:9" x14ac:dyDescent="0.2">
      <c r="C134" s="123"/>
      <c r="D134" s="123"/>
      <c r="E134" s="123"/>
      <c r="F134" s="123"/>
      <c r="G134" s="123"/>
      <c r="I134" s="124"/>
    </row>
    <row r="135" spans="1:9" x14ac:dyDescent="0.2">
      <c r="C135" s="123"/>
      <c r="D135" s="123"/>
      <c r="E135" s="123"/>
      <c r="F135" s="123"/>
      <c r="G135" s="123"/>
      <c r="I135" s="124"/>
    </row>
  </sheetData>
  <sortState ref="A81:F131">
    <sortCondition descending="1" ref="F81:F131"/>
  </sortState>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91A90-5F3C-1D45-A9D2-FCB2777173F3}">
  <dimension ref="A1:F135"/>
  <sheetViews>
    <sheetView topLeftCell="D119" zoomScale="62" zoomScaleNormal="50" workbookViewId="0">
      <selection activeCell="N134" sqref="N134"/>
    </sheetView>
  </sheetViews>
  <sheetFormatPr defaultColWidth="8.7109375" defaultRowHeight="12.75" x14ac:dyDescent="0.2"/>
  <cols>
    <col min="1" max="1" width="26.7109375" style="126" customWidth="1"/>
    <col min="2" max="2" width="26.7109375" style="152" customWidth="1"/>
    <col min="3" max="3" width="41.7109375" customWidth="1"/>
    <col min="4" max="4" width="17.7109375" customWidth="1"/>
    <col min="5" max="5" width="20.28515625" customWidth="1"/>
    <col min="6" max="6" width="20.7109375" customWidth="1"/>
  </cols>
  <sheetData>
    <row r="1" spans="1:6" x14ac:dyDescent="0.2">
      <c r="A1" s="125"/>
      <c r="B1" s="151" t="s">
        <v>742</v>
      </c>
      <c r="C1" s="1" t="s">
        <v>776</v>
      </c>
      <c r="D1" s="1" t="s">
        <v>739</v>
      </c>
      <c r="E1" s="1" t="s">
        <v>740</v>
      </c>
      <c r="F1" s="1" t="s">
        <v>741</v>
      </c>
    </row>
    <row r="2" spans="1:6" x14ac:dyDescent="0.2">
      <c r="A2" s="126" t="str">
        <f>Results!A22</f>
        <v>Sierra Leone</v>
      </c>
      <c r="B2" s="152">
        <v>1</v>
      </c>
      <c r="C2" s="124">
        <f>Results!AE22</f>
        <v>42.347868781871995</v>
      </c>
      <c r="D2" s="130">
        <f t="shared" ref="D2:D33" si="0">IF(B2=1,C2,"")</f>
        <v>42.347868781871995</v>
      </c>
      <c r="E2" s="130" t="str">
        <f t="shared" ref="E2:E33" si="1">IF(B2=2,C2,"")</f>
        <v/>
      </c>
      <c r="F2" s="130" t="str">
        <f t="shared" ref="F2:F33" si="2">IF(B2=3,C2,"")</f>
        <v/>
      </c>
    </row>
    <row r="3" spans="1:6" x14ac:dyDescent="0.2">
      <c r="A3" s="126" t="str">
        <f>Results!A10</f>
        <v>Ethiopia</v>
      </c>
      <c r="B3" s="152">
        <v>1</v>
      </c>
      <c r="C3" s="124">
        <f>Results!AE10</f>
        <v>41.378017080688963</v>
      </c>
      <c r="D3" s="130">
        <f t="shared" si="0"/>
        <v>41.378017080688963</v>
      </c>
      <c r="E3" s="130" t="str">
        <f t="shared" si="1"/>
        <v/>
      </c>
      <c r="F3" s="130" t="str">
        <f t="shared" si="2"/>
        <v/>
      </c>
    </row>
    <row r="4" spans="1:6" x14ac:dyDescent="0.2">
      <c r="A4" s="126" t="str">
        <f>Results!A8</f>
        <v>Democratic Republic of the Congo</v>
      </c>
      <c r="B4" s="152">
        <v>1</v>
      </c>
      <c r="C4" s="124">
        <f>Results!AE8</f>
        <v>32.038712155003992</v>
      </c>
      <c r="D4" s="130">
        <f t="shared" si="0"/>
        <v>32.038712155003992</v>
      </c>
      <c r="E4" s="130" t="str">
        <f t="shared" si="1"/>
        <v/>
      </c>
      <c r="F4" s="130" t="str">
        <f t="shared" si="2"/>
        <v/>
      </c>
    </row>
    <row r="5" spans="1:6" x14ac:dyDescent="0.2">
      <c r="A5" s="126" t="str">
        <f>Results!A25</f>
        <v>Sudan</v>
      </c>
      <c r="B5" s="152">
        <v>1</v>
      </c>
      <c r="C5" s="124">
        <f>Results!AE25</f>
        <v>22.307151577848316</v>
      </c>
      <c r="D5" s="130">
        <f t="shared" si="0"/>
        <v>22.307151577848316</v>
      </c>
      <c r="E5" s="130" t="str">
        <f t="shared" si="1"/>
        <v/>
      </c>
      <c r="F5" s="130" t="str">
        <f t="shared" si="2"/>
        <v/>
      </c>
    </row>
    <row r="6" spans="1:6" x14ac:dyDescent="0.2">
      <c r="A6" s="126" t="str">
        <f>Results!A7</f>
        <v>Dem. People's Republic of Korea</v>
      </c>
      <c r="B6" s="152">
        <v>1</v>
      </c>
      <c r="C6" s="124">
        <f>Results!AE7</f>
        <v>18.187709039493122</v>
      </c>
      <c r="D6" s="130">
        <f t="shared" si="0"/>
        <v>18.187709039493122</v>
      </c>
      <c r="E6" s="130" t="str">
        <f t="shared" si="1"/>
        <v/>
      </c>
      <c r="F6" s="130" t="str">
        <f t="shared" si="2"/>
        <v/>
      </c>
    </row>
    <row r="7" spans="1:6" x14ac:dyDescent="0.2">
      <c r="A7" s="126" t="str">
        <f>Results!A2</f>
        <v>Afghanistan</v>
      </c>
      <c r="B7" s="152">
        <v>1</v>
      </c>
      <c r="C7" s="124">
        <f>Results!AE2</f>
        <v>16.250137285423996</v>
      </c>
      <c r="D7" s="130">
        <f t="shared" si="0"/>
        <v>16.250137285423996</v>
      </c>
      <c r="E7" s="130" t="str">
        <f t="shared" si="1"/>
        <v/>
      </c>
      <c r="F7" s="130" t="str">
        <f t="shared" si="2"/>
        <v/>
      </c>
    </row>
    <row r="8" spans="1:6" x14ac:dyDescent="0.2">
      <c r="A8" s="126" t="str">
        <f>Results!A29</f>
        <v>Uganda</v>
      </c>
      <c r="B8" s="152">
        <v>1</v>
      </c>
      <c r="C8" s="124">
        <f>Results!AE29</f>
        <v>14.518154724121443</v>
      </c>
      <c r="D8" s="130">
        <f t="shared" si="0"/>
        <v>14.518154724121443</v>
      </c>
      <c r="E8" s="130" t="str">
        <f t="shared" si="1"/>
        <v/>
      </c>
      <c r="F8" s="130" t="str">
        <f t="shared" si="2"/>
        <v/>
      </c>
    </row>
    <row r="9" spans="1:6" x14ac:dyDescent="0.2">
      <c r="A9" s="126" t="str">
        <f>Results!A30</f>
        <v>Yemen</v>
      </c>
      <c r="B9" s="152">
        <v>1</v>
      </c>
      <c r="C9" s="124">
        <f>Results!AE30</f>
        <v>14.035208153580159</v>
      </c>
      <c r="D9" s="130">
        <f t="shared" si="0"/>
        <v>14.035208153580159</v>
      </c>
      <c r="E9" s="130" t="str">
        <f t="shared" si="1"/>
        <v/>
      </c>
      <c r="F9" s="130" t="str">
        <f t="shared" si="2"/>
        <v/>
      </c>
    </row>
    <row r="10" spans="1:6" x14ac:dyDescent="0.2">
      <c r="A10" s="126" t="str">
        <f>Results!A19</f>
        <v>Mozambique</v>
      </c>
      <c r="B10" s="152">
        <v>1</v>
      </c>
      <c r="C10" s="124">
        <f>Results!AE19</f>
        <v>12.128345430988798</v>
      </c>
      <c r="D10" s="130">
        <f t="shared" si="0"/>
        <v>12.128345430988798</v>
      </c>
      <c r="E10" s="130" t="str">
        <f t="shared" si="1"/>
        <v/>
      </c>
      <c r="F10" s="130" t="str">
        <f t="shared" si="2"/>
        <v/>
      </c>
    </row>
    <row r="11" spans="1:6" x14ac:dyDescent="0.2">
      <c r="A11" s="126" t="str">
        <f>Results!A26</f>
        <v>Syrian Arab Republic</v>
      </c>
      <c r="B11" s="152">
        <v>1</v>
      </c>
      <c r="C11" s="124">
        <f>Results!AE26</f>
        <v>11.784744603071999</v>
      </c>
      <c r="D11" s="130">
        <f t="shared" si="0"/>
        <v>11.784744603071999</v>
      </c>
      <c r="E11" s="130" t="str">
        <f t="shared" si="1"/>
        <v/>
      </c>
      <c r="F11" s="130" t="str">
        <f t="shared" si="2"/>
        <v/>
      </c>
    </row>
    <row r="12" spans="1:6" x14ac:dyDescent="0.2">
      <c r="A12" s="126" t="str">
        <f>Results!A16</f>
        <v>Madagascar</v>
      </c>
      <c r="B12" s="152">
        <v>1</v>
      </c>
      <c r="C12" s="124">
        <f>Results!AE16</f>
        <v>11.09686344168</v>
      </c>
      <c r="D12" s="130">
        <f t="shared" si="0"/>
        <v>11.09686344168</v>
      </c>
      <c r="E12" s="130" t="str">
        <f t="shared" si="1"/>
        <v/>
      </c>
      <c r="F12" s="130" t="str">
        <f t="shared" si="2"/>
        <v/>
      </c>
    </row>
    <row r="13" spans="1:6" x14ac:dyDescent="0.2">
      <c r="A13" s="126" t="str">
        <f>Results!A3</f>
        <v>Burkina Faso</v>
      </c>
      <c r="B13" s="152">
        <v>1</v>
      </c>
      <c r="C13" s="124">
        <f>Results!AE3</f>
        <v>8.0343673639180793</v>
      </c>
      <c r="D13" s="130">
        <f t="shared" si="0"/>
        <v>8.0343673639180793</v>
      </c>
      <c r="E13" s="130" t="str">
        <f t="shared" si="1"/>
        <v/>
      </c>
      <c r="F13" s="130" t="str">
        <f t="shared" si="2"/>
        <v/>
      </c>
    </row>
    <row r="14" spans="1:6" x14ac:dyDescent="0.2">
      <c r="A14" s="126" t="str">
        <f>Results!A17</f>
        <v>Malawi</v>
      </c>
      <c r="B14" s="152">
        <v>1</v>
      </c>
      <c r="C14" s="124">
        <f>Results!AE17</f>
        <v>7.7622553041280007</v>
      </c>
      <c r="D14" s="130">
        <f t="shared" si="0"/>
        <v>7.7622553041280007</v>
      </c>
      <c r="E14" s="130" t="str">
        <f t="shared" si="1"/>
        <v/>
      </c>
      <c r="F14" s="130" t="str">
        <f t="shared" si="2"/>
        <v/>
      </c>
    </row>
    <row r="15" spans="1:6" x14ac:dyDescent="0.2">
      <c r="A15" s="126" t="str">
        <f>Results!A14</f>
        <v>Haiti</v>
      </c>
      <c r="B15" s="152">
        <v>1</v>
      </c>
      <c r="C15" s="124">
        <f>Results!AE14</f>
        <v>7.3903340960064012</v>
      </c>
      <c r="D15" s="130">
        <f t="shared" si="0"/>
        <v>7.3903340960064012</v>
      </c>
      <c r="E15" s="130" t="str">
        <f t="shared" si="1"/>
        <v/>
      </c>
      <c r="F15" s="130" t="str">
        <f t="shared" si="2"/>
        <v/>
      </c>
    </row>
    <row r="16" spans="1:6" x14ac:dyDescent="0.2">
      <c r="A16" s="126" t="str">
        <f>Results!A20</f>
        <v>Niger</v>
      </c>
      <c r="B16" s="152">
        <v>1</v>
      </c>
      <c r="C16" s="124">
        <f>Results!AE20</f>
        <v>6.7417891656191999</v>
      </c>
      <c r="D16" s="130">
        <f t="shared" si="0"/>
        <v>6.7417891656191999</v>
      </c>
      <c r="E16" s="130" t="str">
        <f t="shared" si="1"/>
        <v/>
      </c>
      <c r="F16" s="130" t="str">
        <f t="shared" si="2"/>
        <v/>
      </c>
    </row>
    <row r="17" spans="1:6" x14ac:dyDescent="0.2">
      <c r="A17" s="126" t="str">
        <f>Results!A18</f>
        <v>Mali</v>
      </c>
      <c r="B17" s="152">
        <v>1</v>
      </c>
      <c r="C17" s="124">
        <f>Results!AE18</f>
        <v>6.5164846043068803</v>
      </c>
      <c r="D17" s="130">
        <f t="shared" si="0"/>
        <v>6.5164846043068803</v>
      </c>
      <c r="E17" s="130" t="str">
        <f t="shared" si="1"/>
        <v/>
      </c>
      <c r="F17" s="130" t="str">
        <f t="shared" si="2"/>
        <v/>
      </c>
    </row>
    <row r="18" spans="1:6" x14ac:dyDescent="0.2">
      <c r="A18" s="126" t="str">
        <f>Results!A21</f>
        <v>Rwanda</v>
      </c>
      <c r="B18" s="152">
        <v>1</v>
      </c>
      <c r="C18" s="124">
        <f>Results!AE21</f>
        <v>6.1267469306000004</v>
      </c>
      <c r="D18" s="130">
        <f t="shared" si="0"/>
        <v>6.1267469306000004</v>
      </c>
      <c r="E18" s="130" t="str">
        <f t="shared" si="1"/>
        <v/>
      </c>
      <c r="F18" s="130" t="str">
        <f t="shared" si="2"/>
        <v/>
      </c>
    </row>
    <row r="19" spans="1:6" x14ac:dyDescent="0.2">
      <c r="A19" s="126" t="str">
        <f>Results!A27</f>
        <v>Tajikistan</v>
      </c>
      <c r="B19" s="152">
        <v>1</v>
      </c>
      <c r="C19" s="124">
        <f>Results!AE27</f>
        <v>6.0229237941431988</v>
      </c>
      <c r="D19" s="130">
        <f t="shared" si="0"/>
        <v>6.0229237941431988</v>
      </c>
      <c r="E19" s="130" t="str">
        <f t="shared" si="1"/>
        <v/>
      </c>
      <c r="F19" s="130" t="str">
        <f t="shared" si="2"/>
        <v/>
      </c>
    </row>
    <row r="20" spans="1:6" x14ac:dyDescent="0.2">
      <c r="A20" s="126" t="str">
        <f>Results!A23</f>
        <v>Somalia</v>
      </c>
      <c r="B20" s="152">
        <v>1</v>
      </c>
      <c r="C20" s="124">
        <f>Results!AE23</f>
        <v>4.8829335201484803</v>
      </c>
      <c r="D20" s="130">
        <f t="shared" si="0"/>
        <v>4.8829335201484803</v>
      </c>
      <c r="E20" s="130" t="str">
        <f t="shared" si="1"/>
        <v/>
      </c>
      <c r="F20" s="130" t="str">
        <f t="shared" si="2"/>
        <v/>
      </c>
    </row>
    <row r="21" spans="1:6" x14ac:dyDescent="0.2">
      <c r="A21" s="126" t="str">
        <f>Results!A6</f>
        <v>Chad</v>
      </c>
      <c r="B21" s="152">
        <v>1</v>
      </c>
      <c r="C21" s="124">
        <f>Results!AE6</f>
        <v>4.8128805754198396</v>
      </c>
      <c r="D21" s="130">
        <f t="shared" si="0"/>
        <v>4.8128805754198396</v>
      </c>
      <c r="E21" s="130" t="str">
        <f t="shared" si="1"/>
        <v/>
      </c>
      <c r="F21" s="130" t="str">
        <f t="shared" si="2"/>
        <v/>
      </c>
    </row>
    <row r="22" spans="1:6" x14ac:dyDescent="0.2">
      <c r="A22" s="126" t="str">
        <f>Results!A12</f>
        <v>Guinea</v>
      </c>
      <c r="B22" s="152">
        <v>1</v>
      </c>
      <c r="C22" s="124">
        <f>Results!AE12</f>
        <v>4.7505034752000004</v>
      </c>
      <c r="D22" s="130">
        <f t="shared" si="0"/>
        <v>4.7505034752000004</v>
      </c>
      <c r="E22" s="130" t="str">
        <f t="shared" si="1"/>
        <v/>
      </c>
      <c r="F22" s="130" t="str">
        <f t="shared" si="2"/>
        <v/>
      </c>
    </row>
    <row r="23" spans="1:6" x14ac:dyDescent="0.2">
      <c r="A23" s="126" t="str">
        <f>Results!A24</f>
        <v>South Sudan</v>
      </c>
      <c r="B23" s="152">
        <v>1</v>
      </c>
      <c r="C23" s="124">
        <f>Results!AE24</f>
        <v>4.578813109185119</v>
      </c>
      <c r="D23" s="130">
        <f t="shared" si="0"/>
        <v>4.578813109185119</v>
      </c>
      <c r="E23" s="130" t="str">
        <f t="shared" si="1"/>
        <v/>
      </c>
      <c r="F23" s="130" t="str">
        <f t="shared" si="2"/>
        <v/>
      </c>
    </row>
    <row r="24" spans="1:6" x14ac:dyDescent="0.2">
      <c r="A24" s="126" t="str">
        <f>Results!A28</f>
        <v>Togo</v>
      </c>
      <c r="B24" s="152">
        <v>1</v>
      </c>
      <c r="C24" s="124">
        <f>Results!AE28</f>
        <v>4.5092417619907188</v>
      </c>
      <c r="D24" s="130">
        <f t="shared" si="0"/>
        <v>4.5092417619907188</v>
      </c>
      <c r="E24" s="130" t="str">
        <f t="shared" si="1"/>
        <v/>
      </c>
      <c r="F24" s="130" t="str">
        <f t="shared" si="2"/>
        <v/>
      </c>
    </row>
    <row r="25" spans="1:6" x14ac:dyDescent="0.2">
      <c r="A25" s="126" t="str">
        <f>Results!A4</f>
        <v>Burundi</v>
      </c>
      <c r="B25" s="152">
        <v>1</v>
      </c>
      <c r="C25" s="124">
        <f>Results!AE4</f>
        <v>4.0759952849897605</v>
      </c>
      <c r="D25" s="130">
        <f t="shared" si="0"/>
        <v>4.0759952849897605</v>
      </c>
      <c r="E25" s="130" t="str">
        <f t="shared" si="1"/>
        <v/>
      </c>
      <c r="F25" s="130" t="str">
        <f t="shared" si="2"/>
        <v/>
      </c>
    </row>
    <row r="26" spans="1:6" x14ac:dyDescent="0.2">
      <c r="A26" s="126" t="str">
        <f>Results!A15</f>
        <v>Liberia</v>
      </c>
      <c r="B26" s="152">
        <v>1</v>
      </c>
      <c r="C26" s="124">
        <f>Results!AE15</f>
        <v>2.4866422183679999</v>
      </c>
      <c r="D26" s="130">
        <f t="shared" si="0"/>
        <v>2.4866422183679999</v>
      </c>
      <c r="E26" s="130" t="str">
        <f t="shared" si="1"/>
        <v/>
      </c>
      <c r="F26" s="130" t="str">
        <f t="shared" si="2"/>
        <v/>
      </c>
    </row>
    <row r="27" spans="1:6" x14ac:dyDescent="0.2">
      <c r="A27" s="126" t="str">
        <f>Results!A5</f>
        <v>Central African Republic</v>
      </c>
      <c r="B27" s="152">
        <v>1</v>
      </c>
      <c r="C27" s="124">
        <f>Results!AE5</f>
        <v>2.1986850302105601</v>
      </c>
      <c r="D27" s="130">
        <f t="shared" si="0"/>
        <v>2.1986850302105601</v>
      </c>
      <c r="E27" s="130" t="str">
        <f t="shared" si="1"/>
        <v/>
      </c>
      <c r="F27" s="130" t="str">
        <f t="shared" si="2"/>
        <v/>
      </c>
    </row>
    <row r="28" spans="1:6" x14ac:dyDescent="0.2">
      <c r="A28" s="126" t="str">
        <f>Results!A9</f>
        <v>Eritrea</v>
      </c>
      <c r="B28" s="152">
        <v>1</v>
      </c>
      <c r="C28" s="124">
        <f>Results!AE9</f>
        <v>2.0559988630271997</v>
      </c>
      <c r="D28" s="130">
        <f t="shared" si="0"/>
        <v>2.0559988630271997</v>
      </c>
      <c r="E28" s="130" t="str">
        <f t="shared" si="1"/>
        <v/>
      </c>
      <c r="F28" s="130" t="str">
        <f t="shared" si="2"/>
        <v/>
      </c>
    </row>
    <row r="29" spans="1:6" x14ac:dyDescent="0.2">
      <c r="A29" s="126" t="str">
        <f>Results!A11</f>
        <v>Gambia</v>
      </c>
      <c r="B29" s="152">
        <v>1</v>
      </c>
      <c r="C29" s="124">
        <f>Results!AE11</f>
        <v>1.1995508129975998</v>
      </c>
      <c r="D29" s="130">
        <f t="shared" si="0"/>
        <v>1.1995508129975998</v>
      </c>
      <c r="E29" s="130" t="str">
        <f t="shared" si="1"/>
        <v/>
      </c>
      <c r="F29" s="130" t="str">
        <f t="shared" si="2"/>
        <v/>
      </c>
    </row>
    <row r="30" spans="1:6" x14ac:dyDescent="0.2">
      <c r="A30" s="126" t="str">
        <f>Results!A13</f>
        <v>Guinea-Bissau</v>
      </c>
      <c r="B30" s="152">
        <v>1</v>
      </c>
      <c r="C30" s="124">
        <f>Results!AE13</f>
        <v>1.1674590984806399</v>
      </c>
      <c r="D30" s="130">
        <f t="shared" si="0"/>
        <v>1.1674590984806399</v>
      </c>
      <c r="E30" s="130" t="str">
        <f t="shared" si="1"/>
        <v/>
      </c>
      <c r="F30" s="130" t="str">
        <f t="shared" si="2"/>
        <v/>
      </c>
    </row>
    <row r="31" spans="1:6" x14ac:dyDescent="0.2">
      <c r="A31" s="126" t="str">
        <f>Results!A49</f>
        <v>India</v>
      </c>
      <c r="B31" s="152">
        <v>2</v>
      </c>
      <c r="C31" s="124">
        <f>Results!AE49</f>
        <v>1138.2218179978879</v>
      </c>
      <c r="D31" s="130" t="str">
        <f t="shared" si="0"/>
        <v/>
      </c>
      <c r="E31" s="130">
        <f t="shared" si="1"/>
        <v>1138.2218179978879</v>
      </c>
      <c r="F31" s="130" t="str">
        <f t="shared" si="2"/>
        <v/>
      </c>
    </row>
    <row r="32" spans="1:6" x14ac:dyDescent="0.2">
      <c r="A32" s="126" t="str">
        <f>Results!A63</f>
        <v>Pakistan</v>
      </c>
      <c r="B32" s="152">
        <v>2</v>
      </c>
      <c r="C32" s="124">
        <f>Results!AE63</f>
        <v>124.36958869719039</v>
      </c>
      <c r="D32" s="130" t="str">
        <f t="shared" si="0"/>
        <v/>
      </c>
      <c r="E32" s="130">
        <f t="shared" si="1"/>
        <v>124.36958869719039</v>
      </c>
      <c r="F32" s="130" t="str">
        <f t="shared" si="2"/>
        <v/>
      </c>
    </row>
    <row r="33" spans="1:6" x14ac:dyDescent="0.2">
      <c r="A33" s="126" t="str">
        <f>Results!A33</f>
        <v>Bangladesh</v>
      </c>
      <c r="B33" s="152">
        <v>2</v>
      </c>
      <c r="C33" s="124">
        <f>Results!AE33</f>
        <v>121.20704521746481</v>
      </c>
      <c r="D33" s="130" t="str">
        <f t="shared" si="0"/>
        <v/>
      </c>
      <c r="E33" s="130">
        <f t="shared" si="1"/>
        <v>121.20704521746481</v>
      </c>
      <c r="F33" s="130" t="str">
        <f t="shared" si="2"/>
        <v/>
      </c>
    </row>
    <row r="34" spans="1:6" x14ac:dyDescent="0.2">
      <c r="A34" s="126" t="str">
        <f>Results!A77</f>
        <v>Vietnam</v>
      </c>
      <c r="B34" s="152">
        <v>2</v>
      </c>
      <c r="C34" s="124">
        <f>Results!AE77</f>
        <v>89.026558122124484</v>
      </c>
      <c r="D34" s="130" t="str">
        <f t="shared" ref="D34:D65" si="3">IF(B34=1,C34,"")</f>
        <v/>
      </c>
      <c r="E34" s="130">
        <f t="shared" ref="E34:E65" si="4">IF(B34=2,C34,"")</f>
        <v>89.026558122124484</v>
      </c>
      <c r="F34" s="130" t="str">
        <f t="shared" ref="F34:F65" si="5">IF(B34=3,C34,"")</f>
        <v/>
      </c>
    </row>
    <row r="35" spans="1:6" x14ac:dyDescent="0.2">
      <c r="A35" s="126" t="str">
        <f>Results!A44</f>
        <v>Egypt</v>
      </c>
      <c r="B35" s="152">
        <v>2</v>
      </c>
      <c r="C35" s="124">
        <f>Results!AE44</f>
        <v>85.816169028744</v>
      </c>
      <c r="D35" s="130" t="str">
        <f t="shared" si="3"/>
        <v/>
      </c>
      <c r="E35" s="130">
        <f t="shared" si="4"/>
        <v>85.816169028744</v>
      </c>
      <c r="F35" s="130" t="str">
        <f t="shared" si="5"/>
        <v/>
      </c>
    </row>
    <row r="36" spans="1:6" x14ac:dyDescent="0.2">
      <c r="A36" s="126" t="str">
        <f>Results!A73</f>
        <v>Ukraine</v>
      </c>
      <c r="B36" s="152">
        <v>2</v>
      </c>
      <c r="C36" s="124">
        <f>Results!AE73</f>
        <v>83.601824616755209</v>
      </c>
      <c r="D36" s="130" t="str">
        <f t="shared" si="3"/>
        <v/>
      </c>
      <c r="E36" s="130">
        <f t="shared" si="4"/>
        <v>83.601824616755209</v>
      </c>
      <c r="F36" s="130" t="str">
        <f t="shared" si="5"/>
        <v/>
      </c>
    </row>
    <row r="37" spans="1:6" x14ac:dyDescent="0.2">
      <c r="A37" s="126" t="str">
        <f>Results!A62</f>
        <v>Nigeria</v>
      </c>
      <c r="B37" s="152">
        <v>2</v>
      </c>
      <c r="C37" s="124">
        <f>Results!AE62</f>
        <v>83.406738503934704</v>
      </c>
      <c r="D37" s="130" t="str">
        <f t="shared" si="3"/>
        <v/>
      </c>
      <c r="E37" s="130">
        <f t="shared" si="4"/>
        <v>83.406738503934704</v>
      </c>
      <c r="F37" s="130" t="str">
        <f t="shared" si="5"/>
        <v/>
      </c>
    </row>
    <row r="38" spans="1:6" x14ac:dyDescent="0.2">
      <c r="A38" s="126" t="str">
        <f>Results!A65</f>
        <v>Philippines</v>
      </c>
      <c r="B38" s="152">
        <v>2</v>
      </c>
      <c r="C38" s="124">
        <f>Results!AE65</f>
        <v>79.969436670223359</v>
      </c>
      <c r="D38" s="130" t="str">
        <f t="shared" si="3"/>
        <v/>
      </c>
      <c r="E38" s="130">
        <f t="shared" si="4"/>
        <v>79.969436670223359</v>
      </c>
      <c r="F38" s="130" t="str">
        <f t="shared" si="5"/>
        <v/>
      </c>
    </row>
    <row r="39" spans="1:6" x14ac:dyDescent="0.2">
      <c r="A39" s="126" t="str">
        <f>Results!A59</f>
        <v>Myanmar</v>
      </c>
      <c r="B39" s="152">
        <v>2</v>
      </c>
      <c r="C39" s="124">
        <f>Results!AE59</f>
        <v>59.590130214854405</v>
      </c>
      <c r="D39" s="130" t="str">
        <f t="shared" si="3"/>
        <v/>
      </c>
      <c r="E39" s="130">
        <f t="shared" si="4"/>
        <v>59.590130214854405</v>
      </c>
      <c r="F39" s="130" t="str">
        <f t="shared" si="5"/>
        <v/>
      </c>
    </row>
    <row r="40" spans="1:6" x14ac:dyDescent="0.2">
      <c r="A40" s="126" t="str">
        <f>Results!A58</f>
        <v>Morocco</v>
      </c>
      <c r="B40" s="152">
        <v>2</v>
      </c>
      <c r="C40" s="124">
        <f>Results!AE58</f>
        <v>42.581583033721593</v>
      </c>
      <c r="D40" s="130" t="str">
        <f t="shared" si="3"/>
        <v/>
      </c>
      <c r="E40" s="130">
        <f t="shared" si="4"/>
        <v>42.581583033721593</v>
      </c>
      <c r="F40" s="130" t="str">
        <f t="shared" si="5"/>
        <v/>
      </c>
    </row>
    <row r="41" spans="1:6" x14ac:dyDescent="0.2">
      <c r="A41" s="126" t="str">
        <f>Results!A31</f>
        <v>Algeria</v>
      </c>
      <c r="B41" s="152">
        <v>2</v>
      </c>
      <c r="C41" s="124">
        <f>Results!AE31</f>
        <v>36.176205425379834</v>
      </c>
      <c r="D41" s="130" t="str">
        <f t="shared" si="3"/>
        <v/>
      </c>
      <c r="E41" s="130">
        <f t="shared" si="4"/>
        <v>36.176205425379834</v>
      </c>
      <c r="F41" s="130" t="str">
        <f t="shared" si="5"/>
        <v/>
      </c>
    </row>
    <row r="42" spans="1:6" x14ac:dyDescent="0.2">
      <c r="A42" s="126" t="str">
        <f>Results!A75</f>
        <v>Uzbekistan</v>
      </c>
      <c r="B42" s="152">
        <v>2</v>
      </c>
      <c r="C42" s="124">
        <f>Results!AE75</f>
        <v>34.309538466846718</v>
      </c>
      <c r="D42" s="130" t="str">
        <f t="shared" si="3"/>
        <v/>
      </c>
      <c r="E42" s="130">
        <f t="shared" si="4"/>
        <v>34.309538466846718</v>
      </c>
      <c r="F42" s="130" t="str">
        <f t="shared" si="5"/>
        <v/>
      </c>
    </row>
    <row r="43" spans="1:6" x14ac:dyDescent="0.2">
      <c r="A43" s="126" t="str">
        <f>Results!A70</f>
        <v>Sri Lanka</v>
      </c>
      <c r="B43" s="152">
        <v>2</v>
      </c>
      <c r="C43" s="124">
        <f>Results!AE70</f>
        <v>30.840863665297913</v>
      </c>
      <c r="D43" s="130" t="str">
        <f t="shared" si="3"/>
        <v/>
      </c>
      <c r="E43" s="130">
        <f t="shared" si="4"/>
        <v>30.840863665297913</v>
      </c>
      <c r="F43" s="130" t="str">
        <f t="shared" si="5"/>
        <v/>
      </c>
    </row>
    <row r="44" spans="1:6" x14ac:dyDescent="0.2">
      <c r="A44" s="126" t="str">
        <f>Results!A50</f>
        <v>Kenya</v>
      </c>
      <c r="B44" s="152">
        <v>2</v>
      </c>
      <c r="C44" s="124">
        <f>Results!AE50</f>
        <v>24.319201309844001</v>
      </c>
      <c r="D44" s="130" t="str">
        <f t="shared" si="3"/>
        <v/>
      </c>
      <c r="E44" s="130">
        <f t="shared" si="4"/>
        <v>24.319201309844001</v>
      </c>
      <c r="F44" s="130" t="str">
        <f t="shared" si="5"/>
        <v/>
      </c>
    </row>
    <row r="45" spans="1:6" x14ac:dyDescent="0.2">
      <c r="A45" s="126" t="str">
        <f>Results!A74</f>
        <v>United Republic of Tanzania</v>
      </c>
      <c r="B45" s="152">
        <v>2</v>
      </c>
      <c r="C45" s="124">
        <f>Results!AE74</f>
        <v>21.902262355357117</v>
      </c>
      <c r="D45" s="130" t="str">
        <f t="shared" si="3"/>
        <v/>
      </c>
      <c r="E45" s="130">
        <f t="shared" si="4"/>
        <v>21.902262355357117</v>
      </c>
      <c r="F45" s="130" t="str">
        <f t="shared" si="5"/>
        <v/>
      </c>
    </row>
    <row r="46" spans="1:6" x14ac:dyDescent="0.2">
      <c r="A46" s="126" t="str">
        <f>Results!A60</f>
        <v>Nepal</v>
      </c>
      <c r="B46" s="152">
        <v>2</v>
      </c>
      <c r="C46" s="124">
        <f>Results!AE60</f>
        <v>21.68601648304</v>
      </c>
      <c r="D46" s="130" t="str">
        <f t="shared" si="3"/>
        <v/>
      </c>
      <c r="E46" s="130">
        <f t="shared" si="4"/>
        <v>21.68601648304</v>
      </c>
      <c r="F46" s="130" t="str">
        <f t="shared" si="5"/>
        <v/>
      </c>
    </row>
    <row r="47" spans="1:6" x14ac:dyDescent="0.2">
      <c r="A47" s="126" t="str">
        <f>Results!A47</f>
        <v>Ghana</v>
      </c>
      <c r="B47" s="152">
        <v>2</v>
      </c>
      <c r="C47" s="124">
        <f>Results!AE47</f>
        <v>19.557294958090239</v>
      </c>
      <c r="D47" s="130" t="str">
        <f t="shared" si="3"/>
        <v/>
      </c>
      <c r="E47" s="130">
        <f t="shared" si="4"/>
        <v>19.557294958090239</v>
      </c>
      <c r="F47" s="130" t="str">
        <f t="shared" si="5"/>
        <v/>
      </c>
    </row>
    <row r="48" spans="1:6" x14ac:dyDescent="0.2">
      <c r="A48" s="126" t="str">
        <f>Results!A72</f>
        <v>Tunisia</v>
      </c>
      <c r="B48" s="152">
        <v>2</v>
      </c>
      <c r="C48" s="124">
        <f>Results!AE72</f>
        <v>16.433989432992</v>
      </c>
      <c r="D48" s="130" t="str">
        <f t="shared" si="3"/>
        <v/>
      </c>
      <c r="E48" s="130">
        <f t="shared" si="4"/>
        <v>16.433989432992</v>
      </c>
      <c r="F48" s="130" t="str">
        <f t="shared" si="5"/>
        <v/>
      </c>
    </row>
    <row r="49" spans="1:6" x14ac:dyDescent="0.2">
      <c r="A49" s="126" t="str">
        <f>Results!A38</f>
        <v>Cambodia</v>
      </c>
      <c r="B49" s="152">
        <v>2</v>
      </c>
      <c r="C49" s="124">
        <f>Results!AE38</f>
        <v>13.988265704117762</v>
      </c>
      <c r="D49" s="130" t="str">
        <f t="shared" si="3"/>
        <v/>
      </c>
      <c r="E49" s="130">
        <f t="shared" si="4"/>
        <v>13.988265704117762</v>
      </c>
      <c r="F49" s="130" t="str">
        <f t="shared" si="5"/>
        <v/>
      </c>
    </row>
    <row r="50" spans="1:6" x14ac:dyDescent="0.2">
      <c r="A50" s="126" t="str">
        <f>Results!A42</f>
        <v>Côte d'Ivoire</v>
      </c>
      <c r="B50" s="152">
        <v>2</v>
      </c>
      <c r="C50" s="124">
        <f>Results!AE42</f>
        <v>13.2111877983744</v>
      </c>
      <c r="D50" s="130" t="str">
        <f t="shared" si="3"/>
        <v/>
      </c>
      <c r="E50" s="130">
        <f t="shared" si="4"/>
        <v>13.2111877983744</v>
      </c>
      <c r="F50" s="130" t="str">
        <f t="shared" si="5"/>
        <v/>
      </c>
    </row>
    <row r="51" spans="1:6" x14ac:dyDescent="0.2">
      <c r="A51" s="126" t="str">
        <f>Results!A39</f>
        <v>Cameroon</v>
      </c>
      <c r="B51" s="152">
        <v>2</v>
      </c>
      <c r="C51" s="124">
        <f>Results!AE39</f>
        <v>12.467725455852799</v>
      </c>
      <c r="D51" s="130" t="str">
        <f t="shared" si="3"/>
        <v/>
      </c>
      <c r="E51" s="130">
        <f t="shared" si="4"/>
        <v>12.467725455852799</v>
      </c>
      <c r="F51" s="130" t="str">
        <f t="shared" si="5"/>
        <v/>
      </c>
    </row>
    <row r="52" spans="1:6" x14ac:dyDescent="0.2">
      <c r="A52" s="126" t="str">
        <f>Results!A32</f>
        <v>Angola</v>
      </c>
      <c r="B52" s="152">
        <v>2</v>
      </c>
      <c r="C52" s="124">
        <f>Results!AE32</f>
        <v>11.623487770119999</v>
      </c>
      <c r="D52" s="130" t="str">
        <f t="shared" si="3"/>
        <v/>
      </c>
      <c r="E52" s="130">
        <f t="shared" si="4"/>
        <v>11.623487770119999</v>
      </c>
      <c r="F52" s="130" t="str">
        <f t="shared" si="5"/>
        <v/>
      </c>
    </row>
    <row r="53" spans="1:6" x14ac:dyDescent="0.2">
      <c r="A53" s="126" t="str">
        <f>Results!A66</f>
        <v>Republic of Moldova</v>
      </c>
      <c r="B53" s="152">
        <v>2</v>
      </c>
      <c r="C53" s="124">
        <f>Results!AE66</f>
        <v>9.3014700322233583</v>
      </c>
      <c r="D53" s="130" t="str">
        <f t="shared" si="3"/>
        <v/>
      </c>
      <c r="E53" s="130">
        <f t="shared" si="4"/>
        <v>9.3014700322233583</v>
      </c>
      <c r="F53" s="130" t="str">
        <f t="shared" si="5"/>
        <v/>
      </c>
    </row>
    <row r="54" spans="1:6" x14ac:dyDescent="0.2">
      <c r="A54" s="126" t="str">
        <f>Results!A80</f>
        <v>Zimbabwe</v>
      </c>
      <c r="B54" s="152">
        <v>2</v>
      </c>
      <c r="C54" s="124">
        <f>Results!AE80</f>
        <v>9.2536104802960004</v>
      </c>
      <c r="D54" s="130" t="str">
        <f t="shared" si="3"/>
        <v/>
      </c>
      <c r="E54" s="130">
        <f t="shared" si="4"/>
        <v>9.2536104802960004</v>
      </c>
      <c r="F54" s="130" t="str">
        <f t="shared" si="5"/>
        <v/>
      </c>
    </row>
    <row r="55" spans="1:6" x14ac:dyDescent="0.2">
      <c r="A55" s="126" t="str">
        <f>Results!A68</f>
        <v>Senegal</v>
      </c>
      <c r="B55" s="152">
        <v>2</v>
      </c>
      <c r="C55" s="124">
        <f>Results!AE68</f>
        <v>7.7581540182092787</v>
      </c>
      <c r="D55" s="130" t="str">
        <f t="shared" si="3"/>
        <v/>
      </c>
      <c r="E55" s="130">
        <f t="shared" si="4"/>
        <v>7.7581540182092787</v>
      </c>
      <c r="F55" s="130" t="str">
        <f t="shared" si="5"/>
        <v/>
      </c>
    </row>
    <row r="56" spans="1:6" x14ac:dyDescent="0.2">
      <c r="A56" s="126" t="str">
        <f>Results!A64</f>
        <v>Papua New Guinea</v>
      </c>
      <c r="B56" s="152">
        <v>2</v>
      </c>
      <c r="C56" s="124">
        <f>Results!AE64</f>
        <v>7.6458563849881598</v>
      </c>
      <c r="D56" s="130" t="str">
        <f t="shared" si="3"/>
        <v/>
      </c>
      <c r="E56" s="130">
        <f t="shared" si="4"/>
        <v>7.6458563849881598</v>
      </c>
      <c r="F56" s="130" t="str">
        <f t="shared" si="5"/>
        <v/>
      </c>
    </row>
    <row r="57" spans="1:6" x14ac:dyDescent="0.2">
      <c r="A57" s="126" t="str">
        <f>Results!A79</f>
        <v>Zambia</v>
      </c>
      <c r="B57" s="152">
        <v>2</v>
      </c>
      <c r="C57" s="124">
        <f>Results!AE79</f>
        <v>7.6290808012800007</v>
      </c>
      <c r="D57" s="130" t="str">
        <f t="shared" si="3"/>
        <v/>
      </c>
      <c r="E57" s="130">
        <f t="shared" si="4"/>
        <v>7.6290808012800007</v>
      </c>
      <c r="F57" s="130" t="str">
        <f t="shared" si="5"/>
        <v/>
      </c>
    </row>
    <row r="58" spans="1:6" x14ac:dyDescent="0.2">
      <c r="A58" s="126" t="str">
        <f>Results!A36</f>
        <v>Bolivia</v>
      </c>
      <c r="B58" s="152">
        <v>2</v>
      </c>
      <c r="C58" s="124">
        <f>Results!AE36</f>
        <v>7.5013143573913599</v>
      </c>
      <c r="D58" s="130" t="str">
        <f t="shared" si="3"/>
        <v/>
      </c>
      <c r="E58" s="130">
        <f t="shared" si="4"/>
        <v>7.5013143573913599</v>
      </c>
      <c r="F58" s="130" t="str">
        <f t="shared" si="5"/>
        <v/>
      </c>
    </row>
    <row r="59" spans="1:6" x14ac:dyDescent="0.2">
      <c r="A59" s="126" t="str">
        <f>Results!A48</f>
        <v>Honduras</v>
      </c>
      <c r="B59" s="152">
        <v>2</v>
      </c>
      <c r="C59" s="124">
        <f>Results!AE48</f>
        <v>6.5116463490271999</v>
      </c>
      <c r="D59" s="130" t="str">
        <f t="shared" si="3"/>
        <v/>
      </c>
      <c r="E59" s="130">
        <f t="shared" si="4"/>
        <v>6.5116463490271999</v>
      </c>
      <c r="F59" s="130" t="str">
        <f t="shared" si="5"/>
        <v/>
      </c>
    </row>
    <row r="60" spans="1:6" x14ac:dyDescent="0.2">
      <c r="A60" s="126" t="str">
        <f>Results!A45</f>
        <v>El Salvador</v>
      </c>
      <c r="B60" s="152">
        <v>2</v>
      </c>
      <c r="C60" s="124">
        <f>Results!AE45</f>
        <v>6.0763944569827197</v>
      </c>
      <c r="D60" s="130" t="str">
        <f t="shared" si="3"/>
        <v/>
      </c>
      <c r="E60" s="130">
        <f t="shared" si="4"/>
        <v>6.0763944569827197</v>
      </c>
      <c r="F60" s="130" t="str">
        <f t="shared" si="5"/>
        <v/>
      </c>
    </row>
    <row r="61" spans="1:6" x14ac:dyDescent="0.2">
      <c r="A61" s="126" t="str">
        <f>Results!A52</f>
        <v>Kyrgyzstan</v>
      </c>
      <c r="B61" s="152">
        <v>2</v>
      </c>
      <c r="C61" s="124">
        <f>Results!AE52</f>
        <v>5.8023712545427193</v>
      </c>
      <c r="D61" s="130" t="str">
        <f t="shared" si="3"/>
        <v/>
      </c>
      <c r="E61" s="130">
        <f t="shared" si="4"/>
        <v>5.8023712545427193</v>
      </c>
      <c r="F61" s="130" t="str">
        <f t="shared" si="5"/>
        <v/>
      </c>
    </row>
    <row r="62" spans="1:6" x14ac:dyDescent="0.2">
      <c r="A62" s="126" t="str">
        <f>Results!A61</f>
        <v>Nicaragua</v>
      </c>
      <c r="B62" s="152">
        <v>2</v>
      </c>
      <c r="C62" s="124">
        <f>Results!AE61</f>
        <v>5.70589317063168</v>
      </c>
      <c r="D62" s="130" t="str">
        <f t="shared" si="3"/>
        <v/>
      </c>
      <c r="E62" s="130">
        <f t="shared" si="4"/>
        <v>5.70589317063168</v>
      </c>
      <c r="F62" s="130" t="str">
        <f t="shared" si="5"/>
        <v/>
      </c>
    </row>
    <row r="63" spans="1:6" x14ac:dyDescent="0.2">
      <c r="A63" s="126" t="str">
        <f>Results!A53</f>
        <v>Lao People's Democratic Republic</v>
      </c>
      <c r="B63" s="152">
        <v>2</v>
      </c>
      <c r="C63" s="124">
        <f>Results!AE53</f>
        <v>5.5112005319449597</v>
      </c>
      <c r="D63" s="130" t="str">
        <f t="shared" si="3"/>
        <v/>
      </c>
      <c r="E63" s="130">
        <f t="shared" si="4"/>
        <v>5.5112005319449597</v>
      </c>
      <c r="F63" s="130" t="str">
        <f t="shared" si="5"/>
        <v/>
      </c>
    </row>
    <row r="64" spans="1:6" x14ac:dyDescent="0.2">
      <c r="A64" s="126" t="str">
        <f>Results!A34</f>
        <v>Benin</v>
      </c>
      <c r="B64" s="152">
        <v>2</v>
      </c>
      <c r="C64" s="124">
        <f>Results!AE34</f>
        <v>5.4807716548345597</v>
      </c>
      <c r="D64" s="130" t="str">
        <f t="shared" si="3"/>
        <v/>
      </c>
      <c r="E64" s="130">
        <f t="shared" si="4"/>
        <v>5.4807716548345597</v>
      </c>
      <c r="F64" s="130" t="str">
        <f t="shared" si="5"/>
        <v/>
      </c>
    </row>
    <row r="65" spans="1:6" x14ac:dyDescent="0.2">
      <c r="A65" s="126" t="str">
        <f>Results!A57</f>
        <v>Mongolia</v>
      </c>
      <c r="B65" s="152">
        <v>2</v>
      </c>
      <c r="C65" s="124">
        <f>Results!AE57</f>
        <v>3.8576918620822402</v>
      </c>
      <c r="D65" s="130" t="str">
        <f t="shared" si="3"/>
        <v/>
      </c>
      <c r="E65" s="130">
        <f t="shared" si="4"/>
        <v>3.8576918620822402</v>
      </c>
      <c r="F65" s="130" t="str">
        <f t="shared" si="5"/>
        <v/>
      </c>
    </row>
    <row r="66" spans="1:6" x14ac:dyDescent="0.2">
      <c r="A66" s="126" t="str">
        <f>Results!A41</f>
        <v>Congo</v>
      </c>
      <c r="B66" s="152">
        <v>2</v>
      </c>
      <c r="C66" s="124">
        <f>Results!AE41</f>
        <v>3.0618478312396804</v>
      </c>
      <c r="D66" s="130" t="str">
        <f t="shared" ref="D66:D97" si="6">IF(B66=1,C66,"")</f>
        <v/>
      </c>
      <c r="E66" s="130">
        <f t="shared" ref="E66:E97" si="7">IF(B66=2,C66,"")</f>
        <v>3.0618478312396804</v>
      </c>
      <c r="F66" s="130" t="str">
        <f t="shared" ref="F66:F97" si="8">IF(B66=3,C66,"")</f>
        <v/>
      </c>
    </row>
    <row r="67" spans="1:6" x14ac:dyDescent="0.2">
      <c r="A67" s="126" t="str">
        <f>Results!A54</f>
        <v>Lesotho</v>
      </c>
      <c r="B67" s="152">
        <v>2</v>
      </c>
      <c r="C67" s="124">
        <f>Results!AE54</f>
        <v>2.9051756786111995</v>
      </c>
      <c r="D67" s="130" t="str">
        <f t="shared" si="6"/>
        <v/>
      </c>
      <c r="E67" s="130">
        <f t="shared" si="7"/>
        <v>2.9051756786111995</v>
      </c>
      <c r="F67" s="130" t="str">
        <f t="shared" si="8"/>
        <v/>
      </c>
    </row>
    <row r="68" spans="1:6" x14ac:dyDescent="0.2">
      <c r="A68" s="126" t="str">
        <f>Results!A78</f>
        <v>West Bank and Gaza</v>
      </c>
      <c r="B68" s="152">
        <v>2</v>
      </c>
      <c r="C68" s="124">
        <f>Results!AE78</f>
        <v>2.6243948734383622</v>
      </c>
      <c r="D68" s="130" t="str">
        <f t="shared" si="6"/>
        <v/>
      </c>
      <c r="E68" s="130">
        <f t="shared" si="7"/>
        <v>2.6243948734383622</v>
      </c>
      <c r="F68" s="130" t="str">
        <f t="shared" si="8"/>
        <v/>
      </c>
    </row>
    <row r="69" spans="1:6" x14ac:dyDescent="0.2">
      <c r="A69" s="126" t="str">
        <f>Results!A55</f>
        <v>Mauritania</v>
      </c>
      <c r="B69" s="152">
        <v>2</v>
      </c>
      <c r="C69" s="124">
        <f>Results!AE55</f>
        <v>2.54386305936</v>
      </c>
      <c r="D69" s="130" t="str">
        <f t="shared" si="6"/>
        <v/>
      </c>
      <c r="E69" s="130">
        <f t="shared" si="7"/>
        <v>2.54386305936</v>
      </c>
      <c r="F69" s="130" t="str">
        <f t="shared" si="8"/>
        <v/>
      </c>
    </row>
    <row r="70" spans="1:6" x14ac:dyDescent="0.2">
      <c r="A70" s="126" t="str">
        <f>Results!A43</f>
        <v>Djibouti</v>
      </c>
      <c r="B70" s="152">
        <v>2</v>
      </c>
      <c r="C70" s="124">
        <f>Results!AE43</f>
        <v>0.92522382206943976</v>
      </c>
      <c r="D70" s="130" t="str">
        <f t="shared" si="6"/>
        <v/>
      </c>
      <c r="E70" s="130">
        <f t="shared" si="7"/>
        <v>0.92522382206943976</v>
      </c>
      <c r="F70" s="130" t="str">
        <f t="shared" si="8"/>
        <v/>
      </c>
    </row>
    <row r="71" spans="1:6" x14ac:dyDescent="0.2">
      <c r="A71" s="126" t="str">
        <f>Results!A71</f>
        <v>Timor-Leste</v>
      </c>
      <c r="B71" s="152">
        <v>2</v>
      </c>
      <c r="C71" s="124">
        <f>Results!AE71</f>
        <v>0.91709268307536007</v>
      </c>
      <c r="D71" s="130" t="str">
        <f t="shared" si="6"/>
        <v/>
      </c>
      <c r="E71" s="130">
        <f t="shared" si="7"/>
        <v>0.91709268307536007</v>
      </c>
      <c r="F71" s="130" t="str">
        <f t="shared" si="8"/>
        <v/>
      </c>
    </row>
    <row r="72" spans="1:6" x14ac:dyDescent="0.2">
      <c r="A72" s="126" t="str">
        <f>Results!A35</f>
        <v>Bhutan</v>
      </c>
      <c r="B72" s="152">
        <v>2</v>
      </c>
      <c r="C72" s="124">
        <f>Results!AE35</f>
        <v>0.85172215649663996</v>
      </c>
      <c r="D72" s="130" t="str">
        <f t="shared" si="6"/>
        <v/>
      </c>
      <c r="E72" s="130">
        <f t="shared" si="7"/>
        <v>0.85172215649663996</v>
      </c>
      <c r="F72" s="130" t="str">
        <f t="shared" si="8"/>
        <v/>
      </c>
    </row>
    <row r="73" spans="1:6" x14ac:dyDescent="0.2">
      <c r="A73" s="126" t="str">
        <f>Results!A37</f>
        <v>Cabo Verde</v>
      </c>
      <c r="B73" s="152">
        <v>2</v>
      </c>
      <c r="C73" s="124">
        <f>Results!AE37</f>
        <v>0.71507973284320014</v>
      </c>
      <c r="D73" s="130" t="str">
        <f t="shared" si="6"/>
        <v/>
      </c>
      <c r="E73" s="130">
        <f t="shared" si="7"/>
        <v>0.71507973284320014</v>
      </c>
      <c r="F73" s="130" t="str">
        <f t="shared" si="8"/>
        <v/>
      </c>
    </row>
    <row r="74" spans="1:6" x14ac:dyDescent="0.2">
      <c r="A74" s="126" t="str">
        <f>Results!A40</f>
        <v>Comoros</v>
      </c>
      <c r="B74" s="152">
        <v>2</v>
      </c>
      <c r="C74" s="124">
        <f>Results!AE40</f>
        <v>0.57953613156000006</v>
      </c>
      <c r="D74" s="130" t="str">
        <f t="shared" si="6"/>
        <v/>
      </c>
      <c r="E74" s="130">
        <f t="shared" si="7"/>
        <v>0.57953613156000006</v>
      </c>
      <c r="F74" s="130" t="str">
        <f t="shared" si="8"/>
        <v/>
      </c>
    </row>
    <row r="75" spans="1:6" x14ac:dyDescent="0.2">
      <c r="A75" s="126" t="str">
        <f>Results!A46</f>
        <v>Eswatini</v>
      </c>
      <c r="B75" s="152">
        <v>2</v>
      </c>
      <c r="C75" s="124">
        <f>Results!AE46</f>
        <v>0.65620494533375995</v>
      </c>
      <c r="D75" s="130" t="str">
        <f t="shared" si="6"/>
        <v/>
      </c>
      <c r="E75" s="130">
        <f t="shared" si="7"/>
        <v>0.65620494533375995</v>
      </c>
      <c r="F75" s="130" t="str">
        <f t="shared" si="8"/>
        <v/>
      </c>
    </row>
    <row r="76" spans="1:6" x14ac:dyDescent="0.2">
      <c r="A76" s="126" t="str">
        <f>Results!A69</f>
        <v>Solomon Islands</v>
      </c>
      <c r="B76" s="152">
        <v>2</v>
      </c>
      <c r="C76" s="124">
        <f>Results!AE69</f>
        <v>0.5059566739558401</v>
      </c>
      <c r="D76" s="130" t="str">
        <f t="shared" si="6"/>
        <v/>
      </c>
      <c r="E76" s="130">
        <f t="shared" si="7"/>
        <v>0.5059566739558401</v>
      </c>
      <c r="F76" s="130" t="str">
        <f t="shared" si="8"/>
        <v/>
      </c>
    </row>
    <row r="77" spans="1:6" x14ac:dyDescent="0.2">
      <c r="A77" s="126" t="str">
        <f>Results!A76</f>
        <v>Vanuatu</v>
      </c>
      <c r="B77" s="152">
        <v>2</v>
      </c>
      <c r="C77" s="124">
        <f>Results!AE76</f>
        <v>0.31817645271552003</v>
      </c>
      <c r="D77" s="130" t="str">
        <f t="shared" si="6"/>
        <v/>
      </c>
      <c r="E77" s="130">
        <f t="shared" si="7"/>
        <v>0.31817645271552003</v>
      </c>
      <c r="F77" s="130" t="str">
        <f t="shared" si="8"/>
        <v/>
      </c>
    </row>
    <row r="78" spans="1:6" x14ac:dyDescent="0.2">
      <c r="A78" s="126" t="str">
        <f>Results!A51</f>
        <v>Kiribati</v>
      </c>
      <c r="B78" s="152">
        <v>2</v>
      </c>
      <c r="C78" s="124">
        <f>Results!AE51</f>
        <v>0.18341568780192</v>
      </c>
      <c r="D78" s="130" t="str">
        <f t="shared" si="6"/>
        <v/>
      </c>
      <c r="E78" s="130">
        <f t="shared" si="7"/>
        <v>0.18341568780192</v>
      </c>
      <c r="F78" s="130" t="str">
        <f t="shared" si="8"/>
        <v/>
      </c>
    </row>
    <row r="79" spans="1:6" x14ac:dyDescent="0.2">
      <c r="A79" s="126" t="str">
        <f>Results!A56</f>
        <v>Micronesia (Fed. States of)</v>
      </c>
      <c r="B79" s="152">
        <v>2</v>
      </c>
      <c r="C79" s="124">
        <f>Results!AE56</f>
        <v>0.18120177313919997</v>
      </c>
      <c r="D79" s="130" t="str">
        <f t="shared" si="6"/>
        <v/>
      </c>
      <c r="E79" s="130">
        <f t="shared" si="7"/>
        <v>0.18120177313919997</v>
      </c>
      <c r="F79" s="130" t="str">
        <f t="shared" si="8"/>
        <v/>
      </c>
    </row>
    <row r="80" spans="1:6" x14ac:dyDescent="0.2">
      <c r="A80" s="126" t="str">
        <f>Results!A67</f>
        <v>Sao Tome and Principe</v>
      </c>
      <c r="B80" s="152">
        <v>2</v>
      </c>
      <c r="C80" s="124">
        <f>Results!AE67</f>
        <v>0.15741155778880001</v>
      </c>
      <c r="D80" s="130" t="str">
        <f t="shared" si="6"/>
        <v/>
      </c>
      <c r="E80" s="130">
        <f t="shared" si="7"/>
        <v>0.15741155778880001</v>
      </c>
      <c r="F80" s="130" t="str">
        <f t="shared" si="8"/>
        <v/>
      </c>
    </row>
    <row r="81" spans="1:6" x14ac:dyDescent="0.2">
      <c r="A81" s="126" t="str">
        <f>Results!A91</f>
        <v>China</v>
      </c>
      <c r="B81" s="152">
        <v>3</v>
      </c>
      <c r="C81" s="124">
        <f>Results!AE91</f>
        <v>1868.2394851363892</v>
      </c>
      <c r="D81" s="130" t="str">
        <f t="shared" si="6"/>
        <v/>
      </c>
      <c r="E81" s="130" t="str">
        <f t="shared" si="7"/>
        <v/>
      </c>
      <c r="F81" s="130">
        <f t="shared" si="8"/>
        <v>1868.2394851363892</v>
      </c>
    </row>
    <row r="82" spans="1:6" x14ac:dyDescent="0.2">
      <c r="A82" s="126" t="str">
        <f>Results!A121</f>
        <v>Russian Federation</v>
      </c>
      <c r="B82" s="152">
        <v>3</v>
      </c>
      <c r="C82" s="124">
        <f>Results!AE121</f>
        <v>321.07798826403831</v>
      </c>
      <c r="D82" s="130" t="str">
        <f t="shared" si="6"/>
        <v/>
      </c>
      <c r="E82" s="130" t="str">
        <f t="shared" si="7"/>
        <v/>
      </c>
      <c r="F82" s="130">
        <f t="shared" si="8"/>
        <v>321.07798826403831</v>
      </c>
    </row>
    <row r="83" spans="1:6" x14ac:dyDescent="0.2">
      <c r="A83" s="126" t="str">
        <f>Results!A104</f>
        <v>Indonesia</v>
      </c>
      <c r="B83" s="152">
        <v>3</v>
      </c>
      <c r="C83" s="124">
        <f>Results!AE104</f>
        <v>267.37360015564803</v>
      </c>
      <c r="D83" s="130" t="str">
        <f t="shared" si="6"/>
        <v/>
      </c>
      <c r="E83" s="130" t="str">
        <f t="shared" si="7"/>
        <v/>
      </c>
      <c r="F83" s="130">
        <f t="shared" si="8"/>
        <v>267.37360015564803</v>
      </c>
    </row>
    <row r="84" spans="1:6" x14ac:dyDescent="0.2">
      <c r="A84" s="126" t="str">
        <f>Results!A89</f>
        <v>Brazil</v>
      </c>
      <c r="B84" s="152">
        <v>3</v>
      </c>
      <c r="C84" s="124">
        <f>Results!AE89</f>
        <v>192.04613405144059</v>
      </c>
      <c r="D84" s="130" t="str">
        <f t="shared" si="6"/>
        <v/>
      </c>
      <c r="E84" s="130" t="str">
        <f t="shared" si="7"/>
        <v/>
      </c>
      <c r="F84" s="130">
        <f t="shared" si="8"/>
        <v>192.04613405144059</v>
      </c>
    </row>
    <row r="85" spans="1:6" x14ac:dyDescent="0.2">
      <c r="A85" s="126" t="str">
        <f>Results!A115</f>
        <v>Mexico</v>
      </c>
      <c r="B85" s="152">
        <v>3</v>
      </c>
      <c r="C85" s="124">
        <f>Results!AE115</f>
        <v>142.17168205751037</v>
      </c>
      <c r="D85" s="130" t="str">
        <f t="shared" si="6"/>
        <v/>
      </c>
      <c r="E85" s="130" t="str">
        <f t="shared" si="7"/>
        <v/>
      </c>
      <c r="F85" s="130">
        <f t="shared" si="8"/>
        <v>142.17168205751037</v>
      </c>
    </row>
    <row r="86" spans="1:6" x14ac:dyDescent="0.2">
      <c r="A86" s="126" t="str">
        <f>Results!A128</f>
        <v>Thailand</v>
      </c>
      <c r="B86" s="152">
        <v>3</v>
      </c>
      <c r="C86" s="124">
        <f>Results!AE128</f>
        <v>111.07447868712958</v>
      </c>
      <c r="D86" s="130" t="str">
        <f t="shared" si="6"/>
        <v/>
      </c>
      <c r="E86" s="130" t="str">
        <f t="shared" si="7"/>
        <v/>
      </c>
      <c r="F86" s="130">
        <f t="shared" si="8"/>
        <v>111.07447868712958</v>
      </c>
    </row>
    <row r="87" spans="1:6" x14ac:dyDescent="0.2">
      <c r="A87" s="126" t="str">
        <f>Results!A130</f>
        <v>Turkey</v>
      </c>
      <c r="B87" s="152">
        <v>3</v>
      </c>
      <c r="C87" s="124">
        <f>Results!AE130</f>
        <v>103.85749905399919</v>
      </c>
      <c r="D87" s="130" t="str">
        <f t="shared" si="6"/>
        <v/>
      </c>
      <c r="E87" s="130" t="str">
        <f t="shared" si="7"/>
        <v/>
      </c>
      <c r="F87" s="130">
        <f t="shared" si="8"/>
        <v>103.85749905399919</v>
      </c>
    </row>
    <row r="88" spans="1:6" x14ac:dyDescent="0.2">
      <c r="A88" s="126" t="str">
        <f>Results!A105</f>
        <v>Iran</v>
      </c>
      <c r="B88" s="152">
        <v>3</v>
      </c>
      <c r="C88" s="124">
        <f>Results!AE105</f>
        <v>101.16214887222</v>
      </c>
      <c r="D88" s="130" t="str">
        <f t="shared" si="6"/>
        <v/>
      </c>
      <c r="E88" s="130" t="str">
        <f t="shared" si="7"/>
        <v/>
      </c>
      <c r="F88" s="130">
        <f t="shared" si="8"/>
        <v>101.16214887222</v>
      </c>
    </row>
    <row r="89" spans="1:6" x14ac:dyDescent="0.2">
      <c r="A89" s="126" t="str">
        <f>Results!A126</f>
        <v>South Africa</v>
      </c>
      <c r="B89" s="152">
        <v>3</v>
      </c>
      <c r="C89" s="124">
        <f>Results!AE126</f>
        <v>66.041202810299978</v>
      </c>
      <c r="D89" s="130" t="str">
        <f t="shared" si="6"/>
        <v/>
      </c>
      <c r="E89" s="130" t="str">
        <f t="shared" si="7"/>
        <v/>
      </c>
      <c r="F89" s="130">
        <f t="shared" si="8"/>
        <v>66.041202810299978</v>
      </c>
    </row>
    <row r="90" spans="1:6" x14ac:dyDescent="0.2">
      <c r="A90" s="126" t="str">
        <f>Results!A82</f>
        <v>Argentina</v>
      </c>
      <c r="B90" s="152">
        <v>3</v>
      </c>
      <c r="C90" s="124">
        <f>Results!AE82</f>
        <v>51.952004034021428</v>
      </c>
      <c r="D90" s="130" t="str">
        <f t="shared" si="6"/>
        <v/>
      </c>
      <c r="E90" s="130" t="str">
        <f t="shared" si="7"/>
        <v/>
      </c>
      <c r="F90" s="130">
        <f t="shared" si="8"/>
        <v>51.952004034021428</v>
      </c>
    </row>
    <row r="91" spans="1:6" x14ac:dyDescent="0.2">
      <c r="A91" s="126" t="str">
        <f>Results!A92</f>
        <v>Colombia</v>
      </c>
      <c r="B91" s="152">
        <v>3</v>
      </c>
      <c r="C91" s="124">
        <f>Results!AE92</f>
        <v>48.284082685574397</v>
      </c>
      <c r="D91" s="130" t="str">
        <f t="shared" si="6"/>
        <v/>
      </c>
      <c r="E91" s="130" t="str">
        <f t="shared" si="7"/>
        <v/>
      </c>
      <c r="F91" s="130">
        <f t="shared" si="8"/>
        <v>48.284082685574397</v>
      </c>
    </row>
    <row r="92" spans="1:6" x14ac:dyDescent="0.2">
      <c r="A92" s="126" t="str">
        <f>Results!A112</f>
        <v>Malaysia</v>
      </c>
      <c r="B92" s="152">
        <v>3</v>
      </c>
      <c r="C92" s="124">
        <f>Results!AE112</f>
        <v>41.379750765104646</v>
      </c>
      <c r="D92" s="130" t="str">
        <f t="shared" si="6"/>
        <v/>
      </c>
      <c r="E92" s="130" t="str">
        <f t="shared" si="7"/>
        <v/>
      </c>
      <c r="F92" s="130">
        <f t="shared" si="8"/>
        <v>41.379750765104646</v>
      </c>
    </row>
    <row r="93" spans="1:6" x14ac:dyDescent="0.2">
      <c r="A93" s="126" t="str">
        <f>Results!A133</f>
        <v>Venezuela (Bolivarian Republic of)</v>
      </c>
      <c r="B93" s="152">
        <v>3</v>
      </c>
      <c r="C93" s="124">
        <f>Results!AE133</f>
        <v>27.540618775819198</v>
      </c>
      <c r="D93" s="130" t="str">
        <f t="shared" si="6"/>
        <v/>
      </c>
      <c r="E93" s="130" t="str">
        <f t="shared" si="7"/>
        <v/>
      </c>
      <c r="F93" s="130">
        <f t="shared" si="8"/>
        <v>27.540618775819198</v>
      </c>
    </row>
    <row r="94" spans="1:6" x14ac:dyDescent="0.2">
      <c r="A94" s="126" t="str">
        <f>Results!A120</f>
        <v>Peru</v>
      </c>
      <c r="B94" s="152">
        <v>3</v>
      </c>
      <c r="C94" s="124">
        <f>Results!AE120</f>
        <v>26.947318769423354</v>
      </c>
      <c r="D94" s="130" t="str">
        <f t="shared" si="6"/>
        <v/>
      </c>
      <c r="E94" s="130" t="str">
        <f t="shared" si="7"/>
        <v/>
      </c>
      <c r="F94" s="130">
        <f t="shared" si="8"/>
        <v>26.947318769423354</v>
      </c>
    </row>
    <row r="95" spans="1:6" x14ac:dyDescent="0.2">
      <c r="A95" s="126" t="str">
        <f>Results!A106</f>
        <v>Iraq</v>
      </c>
      <c r="B95" s="152">
        <v>3</v>
      </c>
      <c r="C95" s="124">
        <f>Results!AE106</f>
        <v>26.195558815858078</v>
      </c>
      <c r="D95" s="130" t="str">
        <f t="shared" si="6"/>
        <v/>
      </c>
      <c r="E95" s="130" t="str">
        <f t="shared" si="7"/>
        <v/>
      </c>
      <c r="F95" s="130">
        <f t="shared" si="8"/>
        <v>26.195558815858078</v>
      </c>
    </row>
    <row r="96" spans="1:6" x14ac:dyDescent="0.2">
      <c r="A96" s="126" t="str">
        <f>Results!A109</f>
        <v>Kazakhstan</v>
      </c>
      <c r="B96" s="152">
        <v>3</v>
      </c>
      <c r="C96" s="124">
        <f>Results!AE109</f>
        <v>26.017488677359999</v>
      </c>
      <c r="D96" s="130" t="str">
        <f t="shared" si="6"/>
        <v/>
      </c>
      <c r="E96" s="130" t="str">
        <f t="shared" si="7"/>
        <v/>
      </c>
      <c r="F96" s="130">
        <f t="shared" si="8"/>
        <v>26.017488677359999</v>
      </c>
    </row>
    <row r="97" spans="1:6" x14ac:dyDescent="0.2">
      <c r="A97" s="126" t="str">
        <f>Results!A125</f>
        <v>Serbia</v>
      </c>
      <c r="B97" s="152">
        <v>3</v>
      </c>
      <c r="C97" s="124">
        <f>Results!AE125</f>
        <v>25.659200179445758</v>
      </c>
      <c r="D97" s="130" t="str">
        <f t="shared" si="6"/>
        <v/>
      </c>
      <c r="E97" s="130" t="str">
        <f t="shared" si="7"/>
        <v/>
      </c>
      <c r="F97" s="130">
        <f t="shared" si="8"/>
        <v>25.659200179445758</v>
      </c>
    </row>
    <row r="98" spans="1:6" x14ac:dyDescent="0.2">
      <c r="A98" s="126" t="str">
        <f>Results!A85</f>
        <v>Belarus</v>
      </c>
      <c r="B98" s="152">
        <v>3</v>
      </c>
      <c r="C98" s="124">
        <f>Results!AE85</f>
        <v>23.290751286760958</v>
      </c>
      <c r="D98" s="130" t="str">
        <f t="shared" ref="D98:D129" si="9">IF(B98=1,C98,"")</f>
        <v/>
      </c>
      <c r="E98" s="130" t="str">
        <f t="shared" ref="E98:E131" si="10">IF(B98=2,C98,"")</f>
        <v/>
      </c>
      <c r="F98" s="130">
        <f t="shared" ref="F98:F131" si="11">IF(B98=3,C98,"")</f>
        <v>23.290751286760958</v>
      </c>
    </row>
    <row r="99" spans="1:6" x14ac:dyDescent="0.2">
      <c r="A99" s="126" t="str">
        <f>Results!A96</f>
        <v>Ecuador</v>
      </c>
      <c r="B99" s="152">
        <v>3</v>
      </c>
      <c r="C99" s="124">
        <f>Results!AE96</f>
        <v>22.99549712824</v>
      </c>
      <c r="D99" s="130" t="str">
        <f t="shared" si="9"/>
        <v/>
      </c>
      <c r="E99" s="130" t="str">
        <f t="shared" si="10"/>
        <v/>
      </c>
      <c r="F99" s="130">
        <f t="shared" si="11"/>
        <v>22.99549712824</v>
      </c>
    </row>
    <row r="100" spans="1:6" x14ac:dyDescent="0.2">
      <c r="A100" s="126" t="str">
        <f>Results!A94</f>
        <v>Cuba</v>
      </c>
      <c r="B100" s="152">
        <v>3</v>
      </c>
      <c r="C100" s="124">
        <f>Results!AE94</f>
        <v>22.675944558960001</v>
      </c>
      <c r="D100" s="130" t="str">
        <f t="shared" si="9"/>
        <v/>
      </c>
      <c r="E100" s="130" t="str">
        <f t="shared" si="10"/>
        <v/>
      </c>
      <c r="F100" s="130">
        <f t="shared" si="11"/>
        <v>22.675944558960001</v>
      </c>
    </row>
    <row r="101" spans="1:6" x14ac:dyDescent="0.2">
      <c r="A101" s="126" t="str">
        <f>Results!A90</f>
        <v>Bulgaria</v>
      </c>
      <c r="B101" s="152">
        <v>3</v>
      </c>
      <c r="C101" s="124">
        <f>Results!AE90</f>
        <v>21.276712471837602</v>
      </c>
      <c r="D101" s="130" t="str">
        <f t="shared" si="9"/>
        <v/>
      </c>
      <c r="E101" s="130" t="str">
        <f t="shared" si="10"/>
        <v/>
      </c>
      <c r="F101" s="130">
        <f t="shared" si="11"/>
        <v>21.276712471837602</v>
      </c>
    </row>
    <row r="102" spans="1:6" x14ac:dyDescent="0.2">
      <c r="A102" s="126" t="str">
        <f>Results!A84</f>
        <v>Azerbaijan</v>
      </c>
      <c r="B102" s="152">
        <v>3</v>
      </c>
      <c r="C102" s="124">
        <f>Results!AE84</f>
        <v>15.854417971342077</v>
      </c>
      <c r="D102" s="130" t="str">
        <f t="shared" si="9"/>
        <v/>
      </c>
      <c r="E102" s="130" t="str">
        <f t="shared" si="10"/>
        <v/>
      </c>
      <c r="F102" s="130">
        <f t="shared" si="11"/>
        <v>15.854417971342077</v>
      </c>
    </row>
    <row r="103" spans="1:6" x14ac:dyDescent="0.2">
      <c r="A103" s="126" t="str">
        <f>Results!A102</f>
        <v>Guatemala</v>
      </c>
      <c r="B103" s="152">
        <v>3</v>
      </c>
      <c r="C103" s="124">
        <f>Results!AE102</f>
        <v>10.612765038142079</v>
      </c>
      <c r="D103" s="130" t="str">
        <f t="shared" si="9"/>
        <v/>
      </c>
      <c r="E103" s="130" t="str">
        <f t="shared" si="10"/>
        <v/>
      </c>
      <c r="F103" s="130">
        <f t="shared" si="11"/>
        <v>10.612765038142079</v>
      </c>
    </row>
    <row r="104" spans="1:6" x14ac:dyDescent="0.2">
      <c r="A104" s="126" t="str">
        <f>Results!A100</f>
        <v>Georgia</v>
      </c>
      <c r="B104" s="152">
        <v>3</v>
      </c>
      <c r="C104" s="124">
        <f>Results!AE100</f>
        <v>10.101550165278878</v>
      </c>
      <c r="D104" s="130" t="str">
        <f t="shared" si="9"/>
        <v/>
      </c>
      <c r="E104" s="130" t="str">
        <f t="shared" si="10"/>
        <v/>
      </c>
      <c r="F104" s="130">
        <f t="shared" si="11"/>
        <v>10.101550165278878</v>
      </c>
    </row>
    <row r="105" spans="1:6" x14ac:dyDescent="0.2">
      <c r="A105" s="126" t="str">
        <f>Results!A111</f>
        <v>Libya</v>
      </c>
      <c r="B105" s="152">
        <v>3</v>
      </c>
      <c r="C105" s="124">
        <f>Results!AE111</f>
        <v>9.3058709411359999</v>
      </c>
      <c r="D105" s="130" t="str">
        <f t="shared" si="9"/>
        <v/>
      </c>
      <c r="E105" s="130" t="str">
        <f t="shared" si="10"/>
        <v/>
      </c>
      <c r="F105" s="130">
        <f t="shared" si="11"/>
        <v>9.3058709411359999</v>
      </c>
    </row>
    <row r="106" spans="1:6" x14ac:dyDescent="0.2">
      <c r="A106" s="126" t="str">
        <f>Results!A110</f>
        <v>Lebanon</v>
      </c>
      <c r="B106" s="152">
        <v>3</v>
      </c>
      <c r="C106" s="124">
        <f>Results!AE110</f>
        <v>8.5355978459399999</v>
      </c>
      <c r="D106" s="130" t="str">
        <f t="shared" si="9"/>
        <v/>
      </c>
      <c r="E106" s="130" t="str">
        <f t="shared" si="10"/>
        <v/>
      </c>
      <c r="F106" s="130">
        <f t="shared" si="11"/>
        <v>8.5355978459399999</v>
      </c>
    </row>
    <row r="107" spans="1:6" x14ac:dyDescent="0.2">
      <c r="A107" s="126" t="str">
        <f>Results!A108</f>
        <v>Jordan</v>
      </c>
      <c r="B107" s="152">
        <v>3</v>
      </c>
      <c r="C107" s="124">
        <f>Results!AE108</f>
        <v>8.4843379374124801</v>
      </c>
      <c r="D107" s="130" t="str">
        <f t="shared" si="9"/>
        <v/>
      </c>
      <c r="E107" s="130" t="str">
        <f t="shared" si="10"/>
        <v/>
      </c>
      <c r="F107" s="130">
        <f t="shared" si="11"/>
        <v>8.4843379374124801</v>
      </c>
    </row>
    <row r="108" spans="1:6" x14ac:dyDescent="0.2">
      <c r="A108" s="126" t="str">
        <f>Results!A87</f>
        <v>Bosnia and Herzegovina</v>
      </c>
      <c r="B108" s="152">
        <v>3</v>
      </c>
      <c r="C108" s="124">
        <f>Results!AE87</f>
        <v>7.9978990785280004</v>
      </c>
      <c r="D108" s="130" t="str">
        <f t="shared" si="9"/>
        <v/>
      </c>
      <c r="E108" s="130" t="str">
        <f t="shared" si="10"/>
        <v/>
      </c>
      <c r="F108" s="130">
        <f t="shared" si="11"/>
        <v>7.9978990785280004</v>
      </c>
    </row>
    <row r="109" spans="1:6" x14ac:dyDescent="0.2">
      <c r="A109" s="126" t="str">
        <f>Results!A131</f>
        <v>Turkmenistan</v>
      </c>
      <c r="B109" s="152">
        <v>3</v>
      </c>
      <c r="C109" s="124">
        <f>Results!AE131</f>
        <v>7.77146925937536</v>
      </c>
      <c r="D109" s="130" t="str">
        <f t="shared" si="9"/>
        <v/>
      </c>
      <c r="E109" s="130" t="str">
        <f t="shared" si="10"/>
        <v/>
      </c>
      <c r="F109" s="130">
        <f t="shared" si="11"/>
        <v>7.77146925937536</v>
      </c>
    </row>
    <row r="110" spans="1:6" x14ac:dyDescent="0.2">
      <c r="A110" s="126" t="str">
        <f>Results!A93</f>
        <v>Costa Rica</v>
      </c>
      <c r="B110" s="152">
        <v>3</v>
      </c>
      <c r="C110" s="124">
        <f>Results!AE93</f>
        <v>7.4884012452329598</v>
      </c>
      <c r="D110" s="130" t="str">
        <f t="shared" si="9"/>
        <v/>
      </c>
      <c r="E110" s="130" t="str">
        <f t="shared" si="10"/>
        <v/>
      </c>
      <c r="F110" s="130">
        <f t="shared" si="11"/>
        <v>7.4884012452329598</v>
      </c>
    </row>
    <row r="111" spans="1:6" x14ac:dyDescent="0.2">
      <c r="A111" s="126" t="str">
        <f>Results!A83</f>
        <v>Armenia</v>
      </c>
      <c r="B111" s="152">
        <v>3</v>
      </c>
      <c r="C111" s="124">
        <f>Results!AE83</f>
        <v>6.4062230021433599</v>
      </c>
      <c r="D111" s="130" t="str">
        <f t="shared" si="9"/>
        <v/>
      </c>
      <c r="E111" s="130" t="str">
        <f t="shared" si="10"/>
        <v/>
      </c>
      <c r="F111" s="130">
        <f t="shared" si="11"/>
        <v>6.4062230021433599</v>
      </c>
    </row>
    <row r="112" spans="1:6" x14ac:dyDescent="0.2">
      <c r="A112" s="126" t="str">
        <f>Results!A119</f>
        <v>Paraguay</v>
      </c>
      <c r="B112" s="152">
        <v>3</v>
      </c>
      <c r="C112" s="124">
        <f>Results!AE119</f>
        <v>6.2123505487507202</v>
      </c>
      <c r="D112" s="130" t="str">
        <f t="shared" si="9"/>
        <v/>
      </c>
      <c r="E112" s="130" t="str">
        <f t="shared" si="10"/>
        <v/>
      </c>
      <c r="F112" s="130">
        <f t="shared" si="11"/>
        <v>6.2123505487507202</v>
      </c>
    </row>
    <row r="113" spans="1:6" x14ac:dyDescent="0.2">
      <c r="A113" s="126" t="str">
        <f>Results!A81</f>
        <v>Albania</v>
      </c>
      <c r="B113" s="152">
        <v>3</v>
      </c>
      <c r="C113" s="124">
        <f>Results!AE81</f>
        <v>6.17196721831424</v>
      </c>
      <c r="D113" s="130" t="str">
        <f t="shared" si="9"/>
        <v/>
      </c>
      <c r="E113" s="130" t="str">
        <f t="shared" si="10"/>
        <v/>
      </c>
      <c r="F113" s="130">
        <f t="shared" si="11"/>
        <v>6.17196721831424</v>
      </c>
    </row>
    <row r="114" spans="1:6" x14ac:dyDescent="0.2">
      <c r="A114" s="126" t="str">
        <f>Results!A118</f>
        <v>North Macedonia</v>
      </c>
      <c r="B114" s="152">
        <v>3</v>
      </c>
      <c r="C114" s="124">
        <f>Results!AE118</f>
        <v>5.4341792866265592</v>
      </c>
      <c r="D114" s="130" t="str">
        <f t="shared" si="9"/>
        <v/>
      </c>
      <c r="E114" s="130" t="str">
        <f t="shared" si="10"/>
        <v/>
      </c>
      <c r="F114" s="130">
        <f t="shared" si="11"/>
        <v>5.4341792866265592</v>
      </c>
    </row>
    <row r="115" spans="1:6" x14ac:dyDescent="0.2">
      <c r="A115" s="126" t="str">
        <f>Results!A107</f>
        <v>Jamaica</v>
      </c>
      <c r="B115" s="152">
        <v>3</v>
      </c>
      <c r="C115" s="124">
        <f>Results!AE107</f>
        <v>4.9333305767636793</v>
      </c>
      <c r="D115" s="130" t="str">
        <f t="shared" si="9"/>
        <v/>
      </c>
      <c r="E115" s="130" t="str">
        <f t="shared" si="10"/>
        <v/>
      </c>
      <c r="F115" s="130">
        <f t="shared" si="11"/>
        <v>4.9333305767636793</v>
      </c>
    </row>
    <row r="116" spans="1:6" x14ac:dyDescent="0.2">
      <c r="A116" s="126" t="str">
        <f>Results!A88</f>
        <v>Botswana</v>
      </c>
      <c r="B116" s="152">
        <v>3</v>
      </c>
      <c r="C116" s="124">
        <f>Results!AE88</f>
        <v>2.9149172172768001</v>
      </c>
      <c r="D116" s="130" t="str">
        <f t="shared" si="9"/>
        <v/>
      </c>
      <c r="E116" s="130" t="str">
        <f t="shared" si="10"/>
        <v/>
      </c>
      <c r="F116" s="130">
        <f t="shared" si="11"/>
        <v>2.9149172172768001</v>
      </c>
    </row>
    <row r="117" spans="1:6" x14ac:dyDescent="0.2">
      <c r="A117" s="126" t="str">
        <f>Results!A117</f>
        <v>Namibia</v>
      </c>
      <c r="B117" s="152">
        <v>3</v>
      </c>
      <c r="C117" s="124">
        <f>Results!AE117</f>
        <v>2.5078855515417597</v>
      </c>
      <c r="D117" s="130" t="str">
        <f t="shared" si="9"/>
        <v/>
      </c>
      <c r="E117" s="130" t="str">
        <f t="shared" si="10"/>
        <v/>
      </c>
      <c r="F117" s="130">
        <f t="shared" si="11"/>
        <v>2.5078855515417597</v>
      </c>
    </row>
    <row r="118" spans="1:6" x14ac:dyDescent="0.2">
      <c r="A118" s="126" t="str">
        <f>Results!A98</f>
        <v>Fiji</v>
      </c>
      <c r="B118" s="152">
        <v>3</v>
      </c>
      <c r="C118" s="124">
        <f>Results!AE98</f>
        <v>2.3876756167263999</v>
      </c>
      <c r="D118" s="130" t="str">
        <f t="shared" si="9"/>
        <v/>
      </c>
      <c r="E118" s="130" t="str">
        <f t="shared" si="10"/>
        <v/>
      </c>
      <c r="F118" s="130">
        <f t="shared" si="11"/>
        <v>2.3876756167263999</v>
      </c>
    </row>
    <row r="119" spans="1:6" x14ac:dyDescent="0.2">
      <c r="A119" s="126" t="str">
        <f>Results!A116</f>
        <v>Montenegro</v>
      </c>
      <c r="B119" s="152">
        <v>3</v>
      </c>
      <c r="C119" s="124">
        <f>Results!AE116</f>
        <v>1.7717175321440002</v>
      </c>
      <c r="D119" s="130" t="str">
        <f t="shared" si="9"/>
        <v/>
      </c>
      <c r="E119" s="130" t="str">
        <f t="shared" si="10"/>
        <v/>
      </c>
      <c r="F119" s="130">
        <f t="shared" si="11"/>
        <v>1.7717175321440002</v>
      </c>
    </row>
    <row r="120" spans="1:6" x14ac:dyDescent="0.2">
      <c r="A120" s="126" t="str">
        <f>Results!A99</f>
        <v>Gabon</v>
      </c>
      <c r="B120" s="152">
        <v>3</v>
      </c>
      <c r="C120" s="124">
        <f>Results!AE99</f>
        <v>1.7016721814848002</v>
      </c>
      <c r="D120" s="130" t="str">
        <f t="shared" si="9"/>
        <v/>
      </c>
      <c r="E120" s="130" t="str">
        <f t="shared" si="10"/>
        <v/>
      </c>
      <c r="F120" s="130">
        <f t="shared" si="11"/>
        <v>1.7016721814848002</v>
      </c>
    </row>
    <row r="121" spans="1:6" x14ac:dyDescent="0.2">
      <c r="A121" s="126" t="str">
        <f>Results!A103</f>
        <v>Guyana</v>
      </c>
      <c r="B121" s="152">
        <v>3</v>
      </c>
      <c r="C121" s="124">
        <f>Results!AE103</f>
        <v>1.1119416220879998</v>
      </c>
      <c r="D121" s="130" t="str">
        <f t="shared" si="9"/>
        <v/>
      </c>
      <c r="E121" s="130" t="str">
        <f t="shared" si="10"/>
        <v/>
      </c>
      <c r="F121" s="130">
        <f t="shared" si="11"/>
        <v>1.1119416220879998</v>
      </c>
    </row>
    <row r="122" spans="1:6" x14ac:dyDescent="0.2">
      <c r="A122" s="126" t="str">
        <f>Results!A127</f>
        <v>Suriname</v>
      </c>
      <c r="B122" s="152">
        <v>3</v>
      </c>
      <c r="C122" s="124">
        <f>Results!AE127</f>
        <v>1.04342406135296</v>
      </c>
      <c r="D122" s="130" t="str">
        <f t="shared" si="9"/>
        <v/>
      </c>
      <c r="E122" s="130" t="str">
        <f t="shared" si="10"/>
        <v/>
      </c>
      <c r="F122" s="130">
        <f t="shared" si="11"/>
        <v>1.04342406135296</v>
      </c>
    </row>
    <row r="123" spans="1:6" x14ac:dyDescent="0.2">
      <c r="A123" s="126" t="str">
        <f>Results!A113</f>
        <v>Maldives</v>
      </c>
      <c r="B123" s="152">
        <v>3</v>
      </c>
      <c r="C123" s="124">
        <f>Results!AE113</f>
        <v>0.85696156053311989</v>
      </c>
      <c r="D123" s="130" t="str">
        <f t="shared" si="9"/>
        <v/>
      </c>
      <c r="E123" s="130" t="str">
        <f t="shared" si="10"/>
        <v/>
      </c>
      <c r="F123" s="130">
        <f t="shared" si="11"/>
        <v>0.85696156053311989</v>
      </c>
    </row>
    <row r="124" spans="1:6" x14ac:dyDescent="0.2">
      <c r="A124" s="126" t="str">
        <f>Results!A97</f>
        <v>Equatorial Guinea</v>
      </c>
      <c r="B124" s="152">
        <v>3</v>
      </c>
      <c r="C124" s="124">
        <f>Results!AE97</f>
        <v>0.72615652954879994</v>
      </c>
      <c r="D124" s="130" t="str">
        <f t="shared" si="9"/>
        <v/>
      </c>
      <c r="E124" s="130" t="str">
        <f t="shared" si="10"/>
        <v/>
      </c>
      <c r="F124" s="130">
        <f t="shared" si="11"/>
        <v>0.72615652954879994</v>
      </c>
    </row>
    <row r="125" spans="1:6" x14ac:dyDescent="0.2">
      <c r="A125" s="126" t="str">
        <f>Results!A95</f>
        <v>Dominica</v>
      </c>
      <c r="B125" s="152">
        <v>3</v>
      </c>
      <c r="C125" s="124">
        <f>Results!AE95</f>
        <v>0.65701275033600004</v>
      </c>
      <c r="D125" s="130" t="str">
        <f t="shared" si="9"/>
        <v/>
      </c>
      <c r="E125" s="130" t="str">
        <f t="shared" si="10"/>
        <v/>
      </c>
      <c r="F125" s="130">
        <f t="shared" si="11"/>
        <v>0.65701275033600004</v>
      </c>
    </row>
    <row r="126" spans="1:6" x14ac:dyDescent="0.2">
      <c r="A126" s="126" t="str">
        <f>Results!A122</f>
        <v>Saint Lucia</v>
      </c>
      <c r="B126" s="152">
        <v>3</v>
      </c>
      <c r="C126" s="124">
        <f>Results!AE122</f>
        <v>0.50854559859999993</v>
      </c>
      <c r="D126" s="130" t="str">
        <f t="shared" si="9"/>
        <v/>
      </c>
      <c r="E126" s="130" t="str">
        <f t="shared" si="10"/>
        <v/>
      </c>
      <c r="F126" s="130">
        <f t="shared" si="11"/>
        <v>0.50854559859999993</v>
      </c>
    </row>
    <row r="127" spans="1:6" x14ac:dyDescent="0.2">
      <c r="A127" s="126" t="str">
        <f>Results!A86</f>
        <v>Belize</v>
      </c>
      <c r="B127" s="152">
        <v>3</v>
      </c>
      <c r="C127" s="124">
        <f>Results!AE86</f>
        <v>0.49271868484608</v>
      </c>
      <c r="D127" s="130" t="str">
        <f t="shared" si="9"/>
        <v/>
      </c>
      <c r="E127" s="130" t="str">
        <f t="shared" si="10"/>
        <v/>
      </c>
      <c r="F127" s="130">
        <f t="shared" si="11"/>
        <v>0.49271868484608</v>
      </c>
    </row>
    <row r="128" spans="1:6" x14ac:dyDescent="0.2">
      <c r="A128" s="126" t="str">
        <f>Results!A101</f>
        <v>Grenada</v>
      </c>
      <c r="B128" s="152">
        <v>3</v>
      </c>
      <c r="C128" s="124">
        <f>Results!AE101</f>
        <v>0.35839288690688004</v>
      </c>
      <c r="D128" s="130" t="str">
        <f t="shared" si="9"/>
        <v/>
      </c>
      <c r="E128" s="130" t="str">
        <f t="shared" si="10"/>
        <v/>
      </c>
      <c r="F128" s="130">
        <f t="shared" si="11"/>
        <v>0.35839288690688004</v>
      </c>
    </row>
    <row r="129" spans="1:6" x14ac:dyDescent="0.2">
      <c r="A129" s="126" t="str">
        <f>Results!A123</f>
        <v>Saint Vincent and the Grenadines</v>
      </c>
      <c r="B129" s="152">
        <v>3</v>
      </c>
      <c r="C129" s="124">
        <f>Results!AE123</f>
        <v>0.34879521259200003</v>
      </c>
      <c r="D129" s="130" t="str">
        <f t="shared" si="9"/>
        <v/>
      </c>
      <c r="E129" s="130" t="str">
        <f t="shared" si="10"/>
        <v/>
      </c>
      <c r="F129" s="130">
        <f t="shared" si="11"/>
        <v>0.34879521259200003</v>
      </c>
    </row>
    <row r="130" spans="1:6" x14ac:dyDescent="0.2">
      <c r="A130" s="126" t="str">
        <f>Results!A124</f>
        <v>Samoa</v>
      </c>
      <c r="B130" s="152">
        <v>3</v>
      </c>
      <c r="C130" s="124">
        <f>Results!AE124</f>
        <v>0.170588007756</v>
      </c>
      <c r="D130" s="130" t="str">
        <f t="shared" ref="D130:D131" si="12">IF(B130=1,C130,"")</f>
        <v/>
      </c>
      <c r="E130" s="130" t="str">
        <f t="shared" si="10"/>
        <v/>
      </c>
      <c r="F130" s="130">
        <f t="shared" si="11"/>
        <v>0.170588007756</v>
      </c>
    </row>
    <row r="131" spans="1:6" x14ac:dyDescent="0.2">
      <c r="A131" s="126" t="str">
        <f>Results!A129</f>
        <v>Tonga</v>
      </c>
      <c r="B131" s="152">
        <v>3</v>
      </c>
      <c r="C131" s="124">
        <f>Results!AE129</f>
        <v>0.16957033706495997</v>
      </c>
      <c r="D131" s="130" t="str">
        <f t="shared" si="12"/>
        <v/>
      </c>
      <c r="E131" s="130" t="str">
        <f t="shared" si="10"/>
        <v/>
      </c>
      <c r="F131" s="130">
        <f t="shared" si="11"/>
        <v>0.16957033706495997</v>
      </c>
    </row>
    <row r="133" spans="1:6" x14ac:dyDescent="0.2">
      <c r="C133" s="124"/>
    </row>
    <row r="134" spans="1:6" x14ac:dyDescent="0.2">
      <c r="C134" s="124"/>
    </row>
    <row r="135" spans="1:6" x14ac:dyDescent="0.2">
      <c r="C135" s="124"/>
    </row>
  </sheetData>
  <sortState ref="A81:F131">
    <sortCondition descending="1" ref="F81:F131"/>
  </sortState>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32371-D881-804C-BD5D-4299B9A547D4}">
  <dimension ref="A1:E143"/>
  <sheetViews>
    <sheetView topLeftCell="D1" zoomScale="59" workbookViewId="0">
      <selection activeCell="B23" sqref="B23"/>
    </sheetView>
  </sheetViews>
  <sheetFormatPr defaultColWidth="11.42578125" defaultRowHeight="12.75" x14ac:dyDescent="0.2"/>
  <cols>
    <col min="1" max="1" width="27.42578125" customWidth="1"/>
    <col min="2" max="2" width="21.7109375" style="124" customWidth="1"/>
    <col min="3" max="3" width="6.140625" customWidth="1"/>
    <col min="4" max="4" width="27.140625" customWidth="1"/>
    <col min="5" max="5" width="21.7109375" style="124" customWidth="1"/>
  </cols>
  <sheetData>
    <row r="1" spans="1:5" x14ac:dyDescent="0.2">
      <c r="B1" s="127" t="s">
        <v>746</v>
      </c>
      <c r="E1" s="127" t="s">
        <v>747</v>
      </c>
    </row>
    <row r="2" spans="1:5" x14ac:dyDescent="0.2">
      <c r="A2" t="str">
        <f>Results!A13</f>
        <v>Guinea-Bissau</v>
      </c>
      <c r="B2" s="124">
        <f>Results!AR13</f>
        <v>0.51671229917840356</v>
      </c>
      <c r="D2" t="str">
        <f>Results!A22</f>
        <v>Sierra Leone</v>
      </c>
      <c r="E2" s="124">
        <f>Results!AS22</f>
        <v>12.692978531999998</v>
      </c>
    </row>
    <row r="3" spans="1:5" x14ac:dyDescent="0.2">
      <c r="A3" t="str">
        <f>Results!A11</f>
        <v>Gambia</v>
      </c>
      <c r="B3" s="124">
        <f>Results!AR11</f>
        <v>0.49894422251641857</v>
      </c>
      <c r="D3" t="str">
        <f>Results!A25</f>
        <v>Sudan</v>
      </c>
      <c r="E3" s="124">
        <f>Results!AS25</f>
        <v>6.0427800623519996</v>
      </c>
    </row>
    <row r="4" spans="1:5" x14ac:dyDescent="0.2">
      <c r="A4" t="str">
        <f>Results!A15</f>
        <v>Liberia</v>
      </c>
      <c r="B4" s="124">
        <f>Results!AR15</f>
        <v>0.3971013610926396</v>
      </c>
      <c r="D4" t="str">
        <f>Results!A8</f>
        <v>Democratic Republic of the Congo</v>
      </c>
      <c r="E4" s="124">
        <f>Results!AS8</f>
        <v>5.4274210823999995</v>
      </c>
    </row>
    <row r="5" spans="1:5" x14ac:dyDescent="0.2">
      <c r="A5" t="str">
        <f>Results!A28</f>
        <v>Togo</v>
      </c>
      <c r="B5" s="124">
        <f>Results!AR28</f>
        <v>0.39310939364395925</v>
      </c>
      <c r="D5" t="str">
        <f>Results!A10</f>
        <v>Ethiopia</v>
      </c>
      <c r="E5" s="124">
        <f>Results!AS10</f>
        <v>4.9498720296479997</v>
      </c>
    </row>
    <row r="6" spans="1:5" x14ac:dyDescent="0.2">
      <c r="A6" t="str">
        <f>Results!A22</f>
        <v>Sierra Leone</v>
      </c>
      <c r="B6" s="124">
        <f>Results!AR22</f>
        <v>0.26051654125232288</v>
      </c>
      <c r="D6" t="str">
        <f>Results!A7</f>
        <v>Dem. People's Republic of Korea</v>
      </c>
      <c r="E6" s="124">
        <f>Results!AS7</f>
        <v>4.2763960627199999</v>
      </c>
    </row>
    <row r="7" spans="1:5" x14ac:dyDescent="0.2">
      <c r="A7" t="str">
        <f>Results!A12</f>
        <v>Guinea</v>
      </c>
      <c r="B7" s="124">
        <f>Results!AR12</f>
        <v>0.13607958813317358</v>
      </c>
      <c r="D7" t="str">
        <f>Results!A29</f>
        <v>Uganda</v>
      </c>
      <c r="E7" s="124">
        <f>Results!AS29</f>
        <v>4.1265700560000012</v>
      </c>
    </row>
    <row r="8" spans="1:5" x14ac:dyDescent="0.2">
      <c r="A8" t="str">
        <f>Results!A25</f>
        <v>Sudan</v>
      </c>
      <c r="B8" s="124">
        <f>Results!AR25</f>
        <v>0.11844429533891342</v>
      </c>
      <c r="D8" t="str">
        <f>Results!A3</f>
        <v>Burkina Faso</v>
      </c>
      <c r="E8" s="124">
        <f>Results!AS3</f>
        <v>2.3960173374720002</v>
      </c>
    </row>
    <row r="9" spans="1:5" x14ac:dyDescent="0.2">
      <c r="A9" t="str">
        <f>Results!A30</f>
        <v>Yemen</v>
      </c>
      <c r="B9" s="124">
        <f>Results!AR30</f>
        <v>9.7487625118931567E-2</v>
      </c>
      <c r="D9" t="str">
        <f>Results!A19</f>
        <v>Mozambique</v>
      </c>
      <c r="E9" s="124">
        <f>Results!AS19</f>
        <v>2.28189679848</v>
      </c>
    </row>
    <row r="10" spans="1:5" x14ac:dyDescent="0.2">
      <c r="A10" t="str">
        <f>Results!A29</f>
        <v>Uganda</v>
      </c>
      <c r="B10" s="124">
        <f>Results!AR29</f>
        <v>8.2787710264756953E-2</v>
      </c>
      <c r="D10" t="str">
        <f>Results!A17</f>
        <v>Malawi</v>
      </c>
      <c r="E10" s="124">
        <f>Results!AS17</f>
        <v>2.1463809510000003</v>
      </c>
    </row>
    <row r="11" spans="1:5" x14ac:dyDescent="0.2">
      <c r="A11" t="str">
        <f>Results!A3</f>
        <v>Burkina Faso</v>
      </c>
      <c r="B11" s="124">
        <f>Results!AR3</f>
        <v>8.2466239164604369E-2</v>
      </c>
      <c r="D11" t="str">
        <f>Results!A21</f>
        <v>Rwanda</v>
      </c>
      <c r="E11" s="124">
        <f>Results!AS21</f>
        <v>2.1371144850000001</v>
      </c>
    </row>
    <row r="12" spans="1:5" x14ac:dyDescent="0.2">
      <c r="A12" t="str">
        <f>Results!A10</f>
        <v>Ethiopia</v>
      </c>
      <c r="B12" s="124">
        <f>Results!AR10</f>
        <v>6.7258094480544997E-2</v>
      </c>
      <c r="D12" t="str">
        <f>Results!A27</f>
        <v>Tajikistan</v>
      </c>
      <c r="E12" s="124">
        <f>Results!AS27</f>
        <v>2.0507456322720001</v>
      </c>
    </row>
    <row r="13" spans="1:5" x14ac:dyDescent="0.2">
      <c r="A13" t="str">
        <f>Results!A21</f>
        <v>Rwanda</v>
      </c>
      <c r="B13" s="124">
        <f>Results!AR21</f>
        <v>6.0148097392283426E-2</v>
      </c>
      <c r="D13" t="str">
        <f>Results!A2</f>
        <v>Afghanistan</v>
      </c>
      <c r="E13" s="124">
        <f>Results!AS2</f>
        <v>1.9619883863999996</v>
      </c>
    </row>
    <row r="14" spans="1:5" x14ac:dyDescent="0.2">
      <c r="A14" t="str">
        <f>Results!A27</f>
        <v>Tajikistan</v>
      </c>
      <c r="B14" s="124">
        <f>Results!AR27</f>
        <v>5.433549318758326E-2</v>
      </c>
      <c r="D14" t="str">
        <f>Results!A30</f>
        <v>Yemen</v>
      </c>
      <c r="E14" s="124">
        <f>Results!AS30</f>
        <v>1.8475397617920002</v>
      </c>
    </row>
    <row r="15" spans="1:5" x14ac:dyDescent="0.2">
      <c r="A15" t="str">
        <f>Results!A4</f>
        <v>Burundi</v>
      </c>
      <c r="B15" s="124">
        <f>Results!AR4</f>
        <v>5.3374083945163908E-2</v>
      </c>
      <c r="D15" t="str">
        <f>Results!A16</f>
        <v>Madagascar</v>
      </c>
      <c r="E15" s="124">
        <f>Results!AS16</f>
        <v>1.6946903628000003</v>
      </c>
    </row>
    <row r="16" spans="1:5" x14ac:dyDescent="0.2">
      <c r="A16" t="str">
        <f>Results!A2</f>
        <v>Afghanistan</v>
      </c>
      <c r="B16" s="124">
        <f>Results!AR2</f>
        <v>3.632838415202478E-2</v>
      </c>
      <c r="D16" t="str">
        <f>Results!A20</f>
        <v>Niger</v>
      </c>
      <c r="E16" s="124">
        <f>Results!AS20</f>
        <v>1.4152167671040001</v>
      </c>
    </row>
    <row r="17" spans="1:5" x14ac:dyDescent="0.2">
      <c r="A17" t="str">
        <f>Results!A19</f>
        <v>Mozambique</v>
      </c>
      <c r="B17" s="124">
        <f>Results!AR19</f>
        <v>3.1186756858356254E-2</v>
      </c>
      <c r="D17" t="str">
        <f>Results!A28</f>
        <v>Togo</v>
      </c>
      <c r="E17" s="124">
        <f>Results!AS28</f>
        <v>1.3365855311759998</v>
      </c>
    </row>
    <row r="18" spans="1:5" x14ac:dyDescent="0.2">
      <c r="A18" t="str">
        <f>Results!A9</f>
        <v>Eritrea</v>
      </c>
      <c r="B18" s="124">
        <f>Results!AR9</f>
        <v>2.0445695999999999E-2</v>
      </c>
      <c r="D18" t="str">
        <f>Results!A18</f>
        <v>Mali</v>
      </c>
      <c r="E18" s="124">
        <f>Results!AS18</f>
        <v>1.2631660215839997</v>
      </c>
    </row>
    <row r="19" spans="1:5" x14ac:dyDescent="0.2">
      <c r="A19" t="str">
        <f>Results!A5</f>
        <v>Central African Republic</v>
      </c>
      <c r="B19" s="124">
        <f>Results!AR5</f>
        <v>1.573340673449973E-2</v>
      </c>
      <c r="D19" t="str">
        <f>Results!A26</f>
        <v>Syrian Arab Republic</v>
      </c>
      <c r="E19" s="124">
        <f>Results!AS26</f>
        <v>1.1340425735999999</v>
      </c>
    </row>
    <row r="20" spans="1:5" x14ac:dyDescent="0.2">
      <c r="A20" t="str">
        <f>Results!A8</f>
        <v>Democratic Republic of the Congo</v>
      </c>
      <c r="B20" s="124">
        <f>Results!AR8</f>
        <v>1.5560325235276392E-2</v>
      </c>
      <c r="D20" t="str">
        <f>Results!A4</f>
        <v>Burundi</v>
      </c>
      <c r="E20" s="124">
        <f>Results!AS4</f>
        <v>1.1112648291360001</v>
      </c>
    </row>
    <row r="21" spans="1:5" x14ac:dyDescent="0.2">
      <c r="A21" t="str">
        <f>Results!A14</f>
        <v>Haiti</v>
      </c>
      <c r="B21" s="124">
        <f>Results!AR14</f>
        <v>1.3680414613960298E-2</v>
      </c>
      <c r="D21" t="str">
        <f>Results!A14</f>
        <v>Haiti</v>
      </c>
      <c r="E21" s="124">
        <f>Results!AS14</f>
        <v>0.99612528288000002</v>
      </c>
    </row>
    <row r="22" spans="1:5" x14ac:dyDescent="0.2">
      <c r="A22" t="str">
        <f>Results!A24</f>
        <v>South Sudan</v>
      </c>
      <c r="B22" s="124">
        <f>Results!AR24</f>
        <v>1.2933685235042772E-2</v>
      </c>
      <c r="D22" t="str">
        <f>Results!A9</f>
        <v>Eritrea</v>
      </c>
      <c r="E22" s="124">
        <f>Results!AS9</f>
        <v>0.88859274912000008</v>
      </c>
    </row>
    <row r="23" spans="1:5" x14ac:dyDescent="0.2">
      <c r="A23" t="str">
        <f>Results!A17</f>
        <v>Malawi</v>
      </c>
      <c r="B23" s="124">
        <f>Results!AR17</f>
        <v>1.1501666539273423E-2</v>
      </c>
      <c r="D23" t="str">
        <f>Results!A15</f>
        <v>Liberia</v>
      </c>
      <c r="E23" s="124">
        <f>Results!AS15</f>
        <v>0.72053689612799998</v>
      </c>
    </row>
    <row r="24" spans="1:5" x14ac:dyDescent="0.2">
      <c r="A24" t="str">
        <f>Results!A16</f>
        <v>Madagascar</v>
      </c>
      <c r="B24" s="124">
        <f>Results!AR16</f>
        <v>1.1359756785951376E-2</v>
      </c>
      <c r="D24" t="str">
        <f>Results!A11</f>
        <v>Gambia</v>
      </c>
      <c r="E24" s="124">
        <f>Results!AS11</f>
        <v>0.54966539347199994</v>
      </c>
    </row>
    <row r="25" spans="1:5" x14ac:dyDescent="0.2">
      <c r="A25" t="str">
        <f>Results!A7</f>
        <v>Dem. People's Republic of Korea</v>
      </c>
      <c r="B25" s="124">
        <f>Results!AR7</f>
        <v>9.6411375876985315E-3</v>
      </c>
      <c r="D25" t="str">
        <f>Results!A12</f>
        <v>Guinea</v>
      </c>
      <c r="E25" s="124">
        <f>Results!AS12</f>
        <v>0.50429921280000012</v>
      </c>
    </row>
    <row r="26" spans="1:5" x14ac:dyDescent="0.2">
      <c r="A26" t="str">
        <f>Results!A26</f>
        <v>Syrian Arab Republic</v>
      </c>
      <c r="B26" s="124">
        <f>Results!AR26</f>
        <v>7.4174279070685434E-3</v>
      </c>
      <c r="D26" t="str">
        <f>Results!A24</f>
        <v>South Sudan</v>
      </c>
      <c r="E26" s="124">
        <f>Results!AS24</f>
        <v>0.48598693826400008</v>
      </c>
    </row>
    <row r="27" spans="1:5" x14ac:dyDescent="0.2">
      <c r="A27" t="str">
        <f>Results!A23</f>
        <v>Somalia</v>
      </c>
      <c r="B27" s="124">
        <f>Results!AR23</f>
        <v>5.3533523384002813E-3</v>
      </c>
      <c r="D27" t="str">
        <f>Results!A13</f>
        <v>Guinea-Bissau</v>
      </c>
      <c r="E27" s="124">
        <f>Results!AS13</f>
        <v>0.467029541376</v>
      </c>
    </row>
    <row r="28" spans="1:5" x14ac:dyDescent="0.2">
      <c r="A28" t="str">
        <f>Results!A20</f>
        <v>Niger</v>
      </c>
      <c r="B28" s="124">
        <f>Results!AR20</f>
        <v>5.3474285858321063E-3</v>
      </c>
      <c r="D28" t="str">
        <f>Results!A6</f>
        <v>Chad</v>
      </c>
      <c r="E28" s="124">
        <f>Results!AS6</f>
        <v>0.44231553115199995</v>
      </c>
    </row>
    <row r="29" spans="1:5" x14ac:dyDescent="0.2">
      <c r="A29" t="str">
        <f>Results!A18</f>
        <v>Mali</v>
      </c>
      <c r="B29" s="124">
        <f>Results!AR18</f>
        <v>3.8101748157412757E-3</v>
      </c>
      <c r="D29" t="str">
        <f>Results!A23</f>
        <v>Somalia</v>
      </c>
      <c r="E29" s="124">
        <f>Results!AS23</f>
        <v>0.42110673062399995</v>
      </c>
    </row>
    <row r="30" spans="1:5" x14ac:dyDescent="0.2">
      <c r="A30" t="str">
        <f>Results!A6</f>
        <v>Chad</v>
      </c>
      <c r="B30" s="124">
        <f>Results!AR6</f>
        <v>5.7361393123814156E-4</v>
      </c>
      <c r="D30" t="str">
        <f>Results!A5</f>
        <v>Central African Republic</v>
      </c>
      <c r="E30" s="124">
        <f>Results!AS5</f>
        <v>0.25593885388799997</v>
      </c>
    </row>
    <row r="33" spans="1:5" x14ac:dyDescent="0.2">
      <c r="B33" s="127" t="s">
        <v>746</v>
      </c>
      <c r="E33" s="127" t="s">
        <v>747</v>
      </c>
    </row>
    <row r="36" spans="1:5" x14ac:dyDescent="0.2">
      <c r="A36" t="str">
        <f>Results!A49</f>
        <v>India</v>
      </c>
      <c r="B36" s="124">
        <f>Results!AR49</f>
        <v>10.928962641683821</v>
      </c>
      <c r="D36" t="str">
        <f>Results!A49</f>
        <v>India</v>
      </c>
      <c r="E36" s="124">
        <f>Results!AS49</f>
        <v>139.10444200799998</v>
      </c>
    </row>
    <row r="37" spans="1:5" x14ac:dyDescent="0.2">
      <c r="A37" t="str">
        <f>Results!A75</f>
        <v>Uzbekistan</v>
      </c>
      <c r="B37" s="124">
        <f>Results!AR75</f>
        <v>3.0199378264947692</v>
      </c>
      <c r="D37" t="str">
        <f>Results!A33</f>
        <v>Bangladesh</v>
      </c>
      <c r="E37" s="124">
        <f>Results!AS33</f>
        <v>26.738968223879997</v>
      </c>
    </row>
    <row r="38" spans="1:5" x14ac:dyDescent="0.2">
      <c r="A38" t="str">
        <f>Results!A44</f>
        <v>Egypt</v>
      </c>
      <c r="B38" s="124">
        <f>Results!AR44</f>
        <v>2.2053414188473877</v>
      </c>
      <c r="D38" t="str">
        <f>Results!A44</f>
        <v>Egypt</v>
      </c>
      <c r="E38" s="124">
        <f>Results!AS44</f>
        <v>22.656836824199996</v>
      </c>
    </row>
    <row r="39" spans="1:5" x14ac:dyDescent="0.2">
      <c r="A39" t="str">
        <f>Results!A65</f>
        <v>Philippines</v>
      </c>
      <c r="B39" s="124">
        <f>Results!AR65</f>
        <v>1.6556817667630626</v>
      </c>
      <c r="D39" t="str">
        <f>Results!A63</f>
        <v>Pakistan</v>
      </c>
      <c r="E39" s="124">
        <f>Results!AS63</f>
        <v>15.268077918720001</v>
      </c>
    </row>
    <row r="40" spans="1:5" x14ac:dyDescent="0.2">
      <c r="A40" t="str">
        <f>Results!A31</f>
        <v>Algeria</v>
      </c>
      <c r="B40" s="124">
        <f>Results!AR31</f>
        <v>1.256609509164045</v>
      </c>
      <c r="D40" t="str">
        <f>Results!A58</f>
        <v>Morocco</v>
      </c>
      <c r="E40" s="124">
        <f>Results!AS58</f>
        <v>13.65100077072</v>
      </c>
    </row>
    <row r="41" spans="1:5" x14ac:dyDescent="0.2">
      <c r="A41" t="str">
        <f>Results!A73</f>
        <v>Ukraine</v>
      </c>
      <c r="B41" s="124">
        <f>Results!AR73</f>
        <v>1.0172127655783778</v>
      </c>
      <c r="D41" t="str">
        <f>Results!A59</f>
        <v>Myanmar</v>
      </c>
      <c r="E41" s="124">
        <f>Results!AS59</f>
        <v>11.837394782640001</v>
      </c>
    </row>
    <row r="42" spans="1:5" x14ac:dyDescent="0.2">
      <c r="A42" t="str">
        <f>Results!A63</f>
        <v>Pakistan</v>
      </c>
      <c r="B42" s="124">
        <f>Results!AR63</f>
        <v>0.87614400484743338</v>
      </c>
      <c r="D42" t="str">
        <f>Results!A77</f>
        <v>Vietnam</v>
      </c>
      <c r="E42" s="124">
        <f>Results!AS77</f>
        <v>11.685302211984002</v>
      </c>
    </row>
    <row r="43" spans="1:5" x14ac:dyDescent="0.2">
      <c r="A43" t="str">
        <f>Results!A33</f>
        <v>Bangladesh</v>
      </c>
      <c r="B43" s="124">
        <f>Results!AR33</f>
        <v>0.87024198454033541</v>
      </c>
      <c r="D43" t="str">
        <f>Results!A70</f>
        <v>Sri Lanka</v>
      </c>
      <c r="E43" s="124">
        <f>Results!AS70</f>
        <v>10.849836815999998</v>
      </c>
    </row>
    <row r="44" spans="1:5" x14ac:dyDescent="0.2">
      <c r="A44" t="str">
        <f>Results!A77</f>
        <v>Vietnam</v>
      </c>
      <c r="B44" s="124">
        <f>Results!AR77</f>
        <v>0.8028578886509099</v>
      </c>
      <c r="D44" t="str">
        <f>Results!A31</f>
        <v>Algeria</v>
      </c>
      <c r="E44" s="124">
        <f>Results!AS31</f>
        <v>10.684218924864</v>
      </c>
    </row>
    <row r="45" spans="1:5" x14ac:dyDescent="0.2">
      <c r="A45" t="str">
        <f>Results!A58</f>
        <v>Morocco</v>
      </c>
      <c r="B45" s="124">
        <f>Results!AR58</f>
        <v>0.76202144696915941</v>
      </c>
      <c r="D45" t="str">
        <f>Results!A75</f>
        <v>Uzbekistan</v>
      </c>
      <c r="E45" s="124">
        <f>Results!AS75</f>
        <v>9.6841119154559987</v>
      </c>
    </row>
    <row r="46" spans="1:5" x14ac:dyDescent="0.2">
      <c r="A46" t="str">
        <f>Results!A70</f>
        <v>Sri Lanka</v>
      </c>
      <c r="B46" s="124">
        <f>Results!AR70</f>
        <v>0.72283086839473232</v>
      </c>
      <c r="D46" t="str">
        <f>Results!A65</f>
        <v>Philippines</v>
      </c>
      <c r="E46" s="124">
        <f>Results!AS65</f>
        <v>9.5940431539199977</v>
      </c>
    </row>
    <row r="47" spans="1:5" x14ac:dyDescent="0.2">
      <c r="A47" t="str">
        <f>Results!A47</f>
        <v>Ghana</v>
      </c>
      <c r="B47" s="124">
        <f>Results!AR47</f>
        <v>0.71574988260071581</v>
      </c>
      <c r="D47" t="str">
        <f>Results!A62</f>
        <v>Nigeria</v>
      </c>
      <c r="E47" s="124">
        <f>Results!AS62</f>
        <v>8.5885997527679994</v>
      </c>
    </row>
    <row r="48" spans="1:5" x14ac:dyDescent="0.2">
      <c r="A48" t="str">
        <f>Results!A60</f>
        <v>Nepal</v>
      </c>
      <c r="B48" s="124">
        <f>Results!AR60</f>
        <v>0.64458418376990489</v>
      </c>
      <c r="D48" t="str">
        <f>Results!A74</f>
        <v>United Republic of Tanzania</v>
      </c>
      <c r="E48" s="124">
        <f>Results!AS74</f>
        <v>7.0333451754719984</v>
      </c>
    </row>
    <row r="49" spans="1:5" x14ac:dyDescent="0.2">
      <c r="A49" t="str">
        <f>Results!A72</f>
        <v>Tunisia</v>
      </c>
      <c r="B49" s="124">
        <f>Results!AR72</f>
        <v>0.62379665259467432</v>
      </c>
      <c r="D49" t="str">
        <f>Results!A47</f>
        <v>Ghana</v>
      </c>
      <c r="E49" s="124">
        <f>Results!AS47</f>
        <v>7.0279544083199994</v>
      </c>
    </row>
    <row r="50" spans="1:5" x14ac:dyDescent="0.2">
      <c r="A50" t="str">
        <f>Results!A62</f>
        <v>Nigeria</v>
      </c>
      <c r="B50" s="124">
        <f>Results!AR62</f>
        <v>0.55075813544115948</v>
      </c>
      <c r="D50" t="str">
        <f>Results!A50</f>
        <v>Kenya</v>
      </c>
      <c r="E50" s="124">
        <f>Results!AS50</f>
        <v>6.8074465799999988</v>
      </c>
    </row>
    <row r="51" spans="1:5" x14ac:dyDescent="0.2">
      <c r="A51" t="str">
        <f>Results!A59</f>
        <v>Myanmar</v>
      </c>
      <c r="B51" s="124">
        <f>Results!AR59</f>
        <v>0.48826879001949297</v>
      </c>
      <c r="D51" t="str">
        <f>Results!A73</f>
        <v>Ukraine</v>
      </c>
      <c r="E51" s="124">
        <f>Results!AS73</f>
        <v>6.5495677478400003</v>
      </c>
    </row>
    <row r="52" spans="1:5" x14ac:dyDescent="0.2">
      <c r="A52" t="str">
        <f>Results!A50</f>
        <v>Kenya</v>
      </c>
      <c r="B52" s="124">
        <f>Results!AR50</f>
        <v>0.41361744815603296</v>
      </c>
      <c r="D52" t="str">
        <f>Results!A72</f>
        <v>Tunisia</v>
      </c>
      <c r="E52" s="124">
        <f>Results!AS72</f>
        <v>5.8005777144000001</v>
      </c>
    </row>
    <row r="53" spans="1:5" x14ac:dyDescent="0.2">
      <c r="A53" t="str">
        <f>Results!A57</f>
        <v>Mongolia</v>
      </c>
      <c r="B53" s="124">
        <f>Results!AR57</f>
        <v>0.35557603099999707</v>
      </c>
      <c r="D53" t="str">
        <f>Results!A60</f>
        <v>Nepal</v>
      </c>
      <c r="E53" s="124">
        <f>Results!AS60</f>
        <v>4.894983744000001</v>
      </c>
    </row>
    <row r="54" spans="1:5" x14ac:dyDescent="0.2">
      <c r="A54" t="str">
        <f>Results!A52</f>
        <v>Kyrgyzstan</v>
      </c>
      <c r="B54" s="124">
        <f>Results!AR52</f>
        <v>0.32183760629749869</v>
      </c>
      <c r="D54" t="str">
        <f>Results!A38</f>
        <v>Cambodia</v>
      </c>
      <c r="E54" s="124">
        <f>Results!AS38</f>
        <v>3.9339070004160002</v>
      </c>
    </row>
    <row r="55" spans="1:5" x14ac:dyDescent="0.2">
      <c r="A55" t="str">
        <f>Results!A45</f>
        <v>El Salvador</v>
      </c>
      <c r="B55" s="124">
        <f>Results!AR45</f>
        <v>0.24992585081889024</v>
      </c>
      <c r="D55" t="str">
        <f>Results!A42</f>
        <v>Côte d'Ivoire</v>
      </c>
      <c r="E55" s="124">
        <f>Results!AS42</f>
        <v>3.3996320820000006</v>
      </c>
    </row>
    <row r="56" spans="1:5" x14ac:dyDescent="0.2">
      <c r="A56" t="str">
        <f>Results!A61</f>
        <v>Nicaragua</v>
      </c>
      <c r="B56" s="124">
        <f>Results!AR61</f>
        <v>0.2334968026860427</v>
      </c>
      <c r="D56" t="str">
        <f>Results!A80</f>
        <v>Zimbabwe</v>
      </c>
      <c r="E56" s="124">
        <f>Results!AS80</f>
        <v>3.3084875501999997</v>
      </c>
    </row>
    <row r="57" spans="1:5" x14ac:dyDescent="0.2">
      <c r="A57" t="str">
        <f>Results!A66</f>
        <v>Republic of Moldova</v>
      </c>
      <c r="B57" s="124">
        <f>Results!AR66</f>
        <v>0.22485618226644408</v>
      </c>
      <c r="D57" t="str">
        <f>Results!A66</f>
        <v>Republic of Moldova</v>
      </c>
      <c r="E57" s="124">
        <f>Results!AS66</f>
        <v>3.1138644472559998</v>
      </c>
    </row>
    <row r="58" spans="1:5" x14ac:dyDescent="0.2">
      <c r="A58" t="str">
        <f>Results!A74</f>
        <v>United Republic of Tanzania</v>
      </c>
      <c r="B58" s="124">
        <f>Results!AR74</f>
        <v>0.19452840921310482</v>
      </c>
      <c r="D58" t="str">
        <f>Results!A39</f>
        <v>Cameroon</v>
      </c>
      <c r="E58" s="124">
        <f>Results!AS39</f>
        <v>2.86376780832</v>
      </c>
    </row>
    <row r="59" spans="1:5" x14ac:dyDescent="0.2">
      <c r="A59" t="str">
        <f>Results!A79</f>
        <v>Zambia</v>
      </c>
      <c r="B59" s="124">
        <f>Results!AR79</f>
        <v>0.18155391550523989</v>
      </c>
      <c r="D59" t="str">
        <f>Results!A79</f>
        <v>Zambia</v>
      </c>
      <c r="E59" s="124">
        <f>Results!AS79</f>
        <v>2.6472896639999997</v>
      </c>
    </row>
    <row r="60" spans="1:5" x14ac:dyDescent="0.2">
      <c r="A60" t="str">
        <f>Results!A80</f>
        <v>Zimbabwe</v>
      </c>
      <c r="B60" s="124">
        <f>Results!AR80</f>
        <v>0.17288782501294236</v>
      </c>
      <c r="D60" t="str">
        <f>Results!A61</f>
        <v>Nicaragua</v>
      </c>
      <c r="E60" s="124">
        <f>Results!AS61</f>
        <v>2.2487446026239999</v>
      </c>
    </row>
    <row r="61" spans="1:5" x14ac:dyDescent="0.2">
      <c r="A61" t="str">
        <f>Results!A36</f>
        <v>Bolivia</v>
      </c>
      <c r="B61" s="124">
        <f>Results!AR36</f>
        <v>0.16438898948888489</v>
      </c>
      <c r="D61" t="str">
        <f>Results!A36</f>
        <v>Bolivia</v>
      </c>
      <c r="E61" s="124">
        <f>Results!AS36</f>
        <v>2.1448490405760001</v>
      </c>
    </row>
    <row r="62" spans="1:5" x14ac:dyDescent="0.2">
      <c r="A62" t="str">
        <f>Results!A68</f>
        <v>Senegal</v>
      </c>
      <c r="B62" s="124">
        <f>Results!AR68</f>
        <v>0.14552344019537561</v>
      </c>
      <c r="D62" t="str">
        <f>Results!A48</f>
        <v>Honduras</v>
      </c>
      <c r="E62" s="124">
        <f>Results!AS48</f>
        <v>2.1232310077440002</v>
      </c>
    </row>
    <row r="63" spans="1:5" x14ac:dyDescent="0.2">
      <c r="A63" t="str">
        <f>Results!A48</f>
        <v>Honduras</v>
      </c>
      <c r="B63" s="124">
        <f>Results!AR48</f>
        <v>0.1252202935707615</v>
      </c>
      <c r="D63" t="str">
        <f>Results!A68</f>
        <v>Senegal</v>
      </c>
      <c r="E63" s="124">
        <f>Results!AS68</f>
        <v>2.1153611404800001</v>
      </c>
    </row>
    <row r="64" spans="1:5" x14ac:dyDescent="0.2">
      <c r="A64" t="str">
        <f>Results!A38</f>
        <v>Cambodia</v>
      </c>
      <c r="B64" s="124">
        <f>Results!AR38</f>
        <v>0.11843036915490952</v>
      </c>
      <c r="D64" t="str">
        <f>Results!A32</f>
        <v>Angola</v>
      </c>
      <c r="E64" s="124">
        <f>Results!AS32</f>
        <v>2.070574884</v>
      </c>
    </row>
    <row r="65" spans="1:5" x14ac:dyDescent="0.2">
      <c r="A65" t="str">
        <f>Results!A42</f>
        <v>Côte d'Ivoire</v>
      </c>
      <c r="B65" s="124">
        <f>Results!AR42</f>
        <v>0.11123091915796027</v>
      </c>
      <c r="D65" t="str">
        <f>Results!A52</f>
        <v>Kyrgyzstan</v>
      </c>
      <c r="E65" s="124">
        <f>Results!AS52</f>
        <v>1.9785522594239997</v>
      </c>
    </row>
    <row r="66" spans="1:5" x14ac:dyDescent="0.2">
      <c r="A66" t="str">
        <f>Results!A78</f>
        <v>West Bank and Gaza</v>
      </c>
      <c r="B66" s="124">
        <f>Results!AR78</f>
        <v>0.10012048000000001</v>
      </c>
      <c r="D66" t="str">
        <f>Results!A78</f>
        <v>West Bank and Gaza</v>
      </c>
      <c r="E66" s="124">
        <f>Results!AS78</f>
        <v>0.38078834689788893</v>
      </c>
    </row>
    <row r="67" spans="1:5" x14ac:dyDescent="0.2">
      <c r="A67" t="str">
        <f>Results!A53</f>
        <v>Lao People's Democratic Republic</v>
      </c>
      <c r="B67" s="124">
        <f>Results!AR53</f>
        <v>8.6862336460579864E-2</v>
      </c>
      <c r="D67" t="str">
        <f>Results!A57</f>
        <v>Mongolia</v>
      </c>
      <c r="E67" s="124">
        <f>Results!AS57</f>
        <v>1.9451811147839999</v>
      </c>
    </row>
    <row r="68" spans="1:5" x14ac:dyDescent="0.2">
      <c r="A68" t="str">
        <f>Results!A54</f>
        <v>Lesotho</v>
      </c>
      <c r="B68" s="124">
        <f>Results!AR54</f>
        <v>8.29051515957238E-2</v>
      </c>
      <c r="D68" t="str">
        <f>Results!A45</f>
        <v>El Salvador</v>
      </c>
      <c r="E68" s="124">
        <f>Results!AS45</f>
        <v>1.7363300628959999</v>
      </c>
    </row>
    <row r="69" spans="1:5" x14ac:dyDescent="0.2">
      <c r="A69" t="str">
        <f>Results!A32</f>
        <v>Angola</v>
      </c>
      <c r="B69" s="124">
        <f>Results!AR32</f>
        <v>5.82738482150231E-2</v>
      </c>
      <c r="D69" t="str">
        <f>Results!A64</f>
        <v>Papua New Guinea</v>
      </c>
      <c r="E69" s="124">
        <f>Results!AS64</f>
        <v>1.3725455180160002</v>
      </c>
    </row>
    <row r="70" spans="1:5" x14ac:dyDescent="0.2">
      <c r="A70" t="str">
        <f>Results!A46</f>
        <v>Eswatini</v>
      </c>
      <c r="B70" s="124">
        <f>Results!AR46</f>
        <v>5.8644438246240813E-2</v>
      </c>
      <c r="D70" t="str">
        <f>Results!A46</f>
        <v>Eswatini</v>
      </c>
      <c r="E70" s="124">
        <f>Results!AS46</f>
        <v>0.72750635980800005</v>
      </c>
    </row>
    <row r="71" spans="1:5" x14ac:dyDescent="0.2">
      <c r="A71" t="str">
        <f>Results!A35</f>
        <v>Bhutan</v>
      </c>
      <c r="B71" s="124">
        <f>Results!AR35</f>
        <v>3.2445318634671823E-2</v>
      </c>
      <c r="D71" t="str">
        <f>Results!A34</f>
        <v>Benin</v>
      </c>
      <c r="E71" s="124">
        <f>Results!AS34</f>
        <v>1.1975779912320001</v>
      </c>
    </row>
    <row r="72" spans="1:5" x14ac:dyDescent="0.2">
      <c r="A72" t="str">
        <f>Results!A55</f>
        <v>Mauritania</v>
      </c>
      <c r="B72" s="124">
        <f>Results!AR55</f>
        <v>3.2151338772865815E-2</v>
      </c>
      <c r="D72" t="str">
        <f>Results!A54</f>
        <v>Lesotho</v>
      </c>
      <c r="E72" s="124">
        <f>Results!AS54</f>
        <v>1.1781014958719997</v>
      </c>
    </row>
    <row r="73" spans="1:5" x14ac:dyDescent="0.2">
      <c r="A73" t="str">
        <f>Results!A71</f>
        <v>Timor-Leste</v>
      </c>
      <c r="B73" s="124">
        <f>Results!AR71</f>
        <v>2.769343823803214E-2</v>
      </c>
      <c r="D73" t="str">
        <f>Results!A53</f>
        <v>Lao People's Democratic Republic</v>
      </c>
      <c r="E73" s="124">
        <f>Results!AS53</f>
        <v>1.141272816384</v>
      </c>
    </row>
    <row r="74" spans="1:5" x14ac:dyDescent="0.2">
      <c r="A74" t="str">
        <f>Results!A34</f>
        <v>Benin</v>
      </c>
      <c r="B74" s="124">
        <f>Results!AR34</f>
        <v>2.7046213598996321E-2</v>
      </c>
      <c r="D74" t="str">
        <f>Results!A41</f>
        <v>Congo</v>
      </c>
      <c r="E74" s="124">
        <f>Results!AS41</f>
        <v>0.8941957724159999</v>
      </c>
    </row>
    <row r="75" spans="1:5" x14ac:dyDescent="0.2">
      <c r="A75" t="str">
        <f>Results!A41</f>
        <v>Congo</v>
      </c>
      <c r="B75" s="124">
        <f>Results!AR41</f>
        <v>2.3950474061878443E-2</v>
      </c>
      <c r="D75" t="str">
        <f>Results!A55</f>
        <v>Mauritania</v>
      </c>
      <c r="E75" s="124">
        <f>Results!AS55</f>
        <v>0.76998369599999983</v>
      </c>
    </row>
    <row r="76" spans="1:5" x14ac:dyDescent="0.2">
      <c r="A76" t="str">
        <f>Results!A37</f>
        <v>Cabo Verde</v>
      </c>
      <c r="B76" s="124">
        <f>Results!AR37</f>
        <v>2.3705931120335162E-2</v>
      </c>
      <c r="D76" t="str">
        <f>Results!A35</f>
        <v>Bhutan</v>
      </c>
      <c r="E76" s="124">
        <f>Results!AS35</f>
        <v>0.44794854403199996</v>
      </c>
    </row>
    <row r="77" spans="1:5" x14ac:dyDescent="0.2">
      <c r="A77" t="str">
        <f>Results!A69</f>
        <v>Solomon Islands</v>
      </c>
      <c r="B77" s="124">
        <f>Results!AR69</f>
        <v>2.1173748081389734E-2</v>
      </c>
      <c r="D77" t="str">
        <f>Results!A37</f>
        <v>Cabo Verde</v>
      </c>
      <c r="E77" s="124">
        <f>Results!AS37</f>
        <v>0.42339598175999993</v>
      </c>
    </row>
    <row r="78" spans="1:5" x14ac:dyDescent="0.2">
      <c r="A78" t="str">
        <f>Results!A64</f>
        <v>Papua New Guinea</v>
      </c>
      <c r="B78" s="124">
        <f>Results!AR64</f>
        <v>2.0293384518569456E-2</v>
      </c>
      <c r="D78" t="str">
        <f>Results!A71</f>
        <v>Timor-Leste</v>
      </c>
      <c r="E78" s="124">
        <f>Results!AS71</f>
        <v>0.38322362548799999</v>
      </c>
    </row>
    <row r="79" spans="1:5" x14ac:dyDescent="0.2">
      <c r="A79" t="str">
        <f>Results!A51</f>
        <v>Kiribati</v>
      </c>
      <c r="B79" s="124">
        <f>Results!AR51</f>
        <v>1.2847158335655995E-2</v>
      </c>
      <c r="D79" t="str">
        <f>Results!A43</f>
        <v>Djibouti</v>
      </c>
      <c r="E79" s="124">
        <f>Results!AS43</f>
        <v>0.35269300195199993</v>
      </c>
    </row>
    <row r="80" spans="1:5" x14ac:dyDescent="0.2">
      <c r="A80" t="str">
        <f>Results!A43</f>
        <v>Djibouti</v>
      </c>
      <c r="B80" s="124">
        <f>Results!AR43</f>
        <v>1.0005634325570141E-2</v>
      </c>
      <c r="D80" t="str">
        <f>Results!A40</f>
        <v>Comoros</v>
      </c>
      <c r="E80" s="124">
        <f>Results!AS40</f>
        <v>0.29740148999999999</v>
      </c>
    </row>
    <row r="81" spans="1:5" x14ac:dyDescent="0.2">
      <c r="A81" t="str">
        <f>Results!A40</f>
        <v>Comoros</v>
      </c>
      <c r="B81" s="124">
        <f>Results!AR40</f>
        <v>8.497433931001221E-3</v>
      </c>
      <c r="D81" t="str">
        <f>Results!A69</f>
        <v>Solomon Islands</v>
      </c>
      <c r="E81" s="124">
        <f>Results!AS69</f>
        <v>0.26006849587199998</v>
      </c>
    </row>
    <row r="82" spans="1:5" x14ac:dyDescent="0.2">
      <c r="A82" t="str">
        <f>Results!A76</f>
        <v>Vanuatu</v>
      </c>
      <c r="B82" s="124">
        <f>Results!AR76</f>
        <v>7.2000292877727424E-3</v>
      </c>
      <c r="D82" t="str">
        <f>Results!A76</f>
        <v>Vanuatu</v>
      </c>
      <c r="E82" s="124">
        <f>Results!AS76</f>
        <v>0.1882411776</v>
      </c>
    </row>
    <row r="83" spans="1:5" x14ac:dyDescent="0.2">
      <c r="A83" t="str">
        <f>Results!A67</f>
        <v>Sao Tome and Principe</v>
      </c>
      <c r="B83" s="124">
        <f>Results!AR67</f>
        <v>6.4874585371930615E-3</v>
      </c>
      <c r="D83" t="str">
        <f>Results!A51</f>
        <v>Kiribati</v>
      </c>
      <c r="E83" s="124">
        <f>Results!AS51</f>
        <v>0.12909054782400001</v>
      </c>
    </row>
    <row r="84" spans="1:5" x14ac:dyDescent="0.2">
      <c r="A84" t="str">
        <f>Results!A56</f>
        <v>Micronesia (Fed. States of)</v>
      </c>
      <c r="B84" s="124">
        <f>Results!AR56</f>
        <v>3.7644923510859749E-3</v>
      </c>
      <c r="D84" t="str">
        <f>Results!A67</f>
        <v>Sao Tome and Principe</v>
      </c>
      <c r="E84" s="124">
        <f>Results!AS67</f>
        <v>0.119735544096</v>
      </c>
    </row>
    <row r="85" spans="1:5" x14ac:dyDescent="0.2">
      <c r="A85" t="str">
        <f>Results!A39</f>
        <v>Cameroon</v>
      </c>
      <c r="B85" s="124">
        <f>Results!AR39</f>
        <v>2.2771918198966723E-3</v>
      </c>
      <c r="D85" t="str">
        <f>Results!A56</f>
        <v>Micronesia (Fed. States of)</v>
      </c>
      <c r="E85" s="124">
        <f>Results!AS56</f>
        <v>9.0621825311999998E-2</v>
      </c>
    </row>
    <row r="88" spans="1:5" x14ac:dyDescent="0.2">
      <c r="B88" s="127" t="s">
        <v>746</v>
      </c>
      <c r="E88" s="127" t="s">
        <v>747</v>
      </c>
    </row>
    <row r="91" spans="1:5" x14ac:dyDescent="0.2">
      <c r="A91" t="str">
        <f>Results!A91</f>
        <v>China</v>
      </c>
      <c r="B91" s="124">
        <f>Results!AR91</f>
        <v>35.148325842593906</v>
      </c>
      <c r="D91" t="str">
        <f>Results!A91</f>
        <v>China</v>
      </c>
      <c r="E91" s="124">
        <f>Results!AS91</f>
        <v>354.83361135667201</v>
      </c>
    </row>
    <row r="92" spans="1:5" x14ac:dyDescent="0.2">
      <c r="A92" t="str">
        <f>Results!A121</f>
        <v>Russian Federation</v>
      </c>
      <c r="B92" s="124">
        <f>Results!AR121</f>
        <v>17.064392902587031</v>
      </c>
      <c r="D92" t="str">
        <f>Results!A121</f>
        <v>Russian Federation</v>
      </c>
      <c r="E92" s="124">
        <f>Results!AS121</f>
        <v>88.765510901759995</v>
      </c>
    </row>
    <row r="93" spans="1:5" x14ac:dyDescent="0.2">
      <c r="A93" t="str">
        <f>Results!A89</f>
        <v>Brazil</v>
      </c>
      <c r="B93" s="124">
        <f>Results!AR89</f>
        <v>12.715851782107995</v>
      </c>
      <c r="D93" t="str">
        <f>Results!A104</f>
        <v>Indonesia</v>
      </c>
      <c r="E93" s="124">
        <f>Results!AS104</f>
        <v>38.402716388400002</v>
      </c>
    </row>
    <row r="94" spans="1:5" x14ac:dyDescent="0.2">
      <c r="A94" t="str">
        <f>Results!A130</f>
        <v>Turkey</v>
      </c>
      <c r="B94" s="124">
        <f>Results!AR130</f>
        <v>4.6009591078838286</v>
      </c>
      <c r="D94" t="str">
        <f>Results!A89</f>
        <v>Brazil</v>
      </c>
      <c r="E94" s="124">
        <f>Results!AS89</f>
        <v>35.261055240191993</v>
      </c>
    </row>
    <row r="95" spans="1:5" x14ac:dyDescent="0.2">
      <c r="A95" t="str">
        <f>Results!A115</f>
        <v>Mexico</v>
      </c>
      <c r="B95" s="124">
        <f>Results!AR115</f>
        <v>4.1123781743067571</v>
      </c>
      <c r="D95" t="str">
        <f>Results!A115</f>
        <v>Mexico</v>
      </c>
      <c r="E95" s="124">
        <f>Results!AS115</f>
        <v>35.09033805648</v>
      </c>
    </row>
    <row r="96" spans="1:5" x14ac:dyDescent="0.2">
      <c r="A96" t="str">
        <f>Results!A82</f>
        <v>Argentina</v>
      </c>
      <c r="B96" s="124">
        <f>Results!AR82</f>
        <v>3.2267144412690234</v>
      </c>
      <c r="D96" t="str">
        <f>Results!A130</f>
        <v>Turkey</v>
      </c>
      <c r="E96" s="124">
        <f>Results!AS130</f>
        <v>34.205901437591997</v>
      </c>
    </row>
    <row r="97" spans="1:5" x14ac:dyDescent="0.2">
      <c r="A97" t="str">
        <f>Results!A94</f>
        <v>Cuba</v>
      </c>
      <c r="B97" s="124">
        <f>Results!AR94</f>
        <v>2.7147855417973541</v>
      </c>
      <c r="D97" t="str">
        <f>Results!A128</f>
        <v>Thailand</v>
      </c>
      <c r="E97" s="124">
        <f>Results!AS128</f>
        <v>30.756662305919999</v>
      </c>
    </row>
    <row r="98" spans="1:5" x14ac:dyDescent="0.2">
      <c r="A98" t="str">
        <f>Results!A112</f>
        <v>Malaysia</v>
      </c>
      <c r="B98" s="124">
        <f>Results!AR112</f>
        <v>2.4846571064617042</v>
      </c>
      <c r="D98" t="str">
        <f>Results!A105</f>
        <v>Iran</v>
      </c>
      <c r="E98" s="124">
        <f>Results!AS105</f>
        <v>28.392977832119996</v>
      </c>
    </row>
    <row r="99" spans="1:5" x14ac:dyDescent="0.2">
      <c r="A99" t="str">
        <f>Results!A109</f>
        <v>Kazakhstan</v>
      </c>
      <c r="B99" s="124">
        <f>Results!AR109</f>
        <v>2.4618540614060747</v>
      </c>
      <c r="D99" t="str">
        <f>Results!A112</f>
        <v>Malaysia</v>
      </c>
      <c r="E99" s="124">
        <f>Results!AS112</f>
        <v>15.669285879744001</v>
      </c>
    </row>
    <row r="100" spans="1:5" x14ac:dyDescent="0.2">
      <c r="A100" t="str">
        <f>Results!A128</f>
        <v>Thailand</v>
      </c>
      <c r="B100" s="124">
        <f>Results!AR128</f>
        <v>2.4371674968999835</v>
      </c>
      <c r="D100" t="str">
        <f>Results!A82</f>
        <v>Argentina</v>
      </c>
      <c r="E100" s="124">
        <f>Results!AS82</f>
        <v>14.832169312751999</v>
      </c>
    </row>
    <row r="101" spans="1:5" x14ac:dyDescent="0.2">
      <c r="A101" t="str">
        <f>Results!A105</f>
        <v>Iran</v>
      </c>
      <c r="B101" s="124">
        <f>Results!AR105</f>
        <v>2.4338379666134782</v>
      </c>
      <c r="D101" t="str">
        <f>Results!A92</f>
        <v>Colombia</v>
      </c>
      <c r="E101" s="124">
        <f>Results!AS92</f>
        <v>12.90797001312</v>
      </c>
    </row>
    <row r="102" spans="1:5" x14ac:dyDescent="0.2">
      <c r="A102" t="str">
        <f>Results!A104</f>
        <v>Indonesia</v>
      </c>
      <c r="B102" s="124">
        <f>Results!AR104</f>
        <v>2.1297748874006222</v>
      </c>
      <c r="D102" t="str">
        <f>Results!A126</f>
        <v>South Africa</v>
      </c>
      <c r="E102" s="124">
        <f>Results!AS126</f>
        <v>12.703921398</v>
      </c>
    </row>
    <row r="103" spans="1:5" x14ac:dyDescent="0.2">
      <c r="A103" t="str">
        <f>Results!A85</f>
        <v>Belarus</v>
      </c>
      <c r="B103" s="124">
        <f>Results!AR85</f>
        <v>2.0167922161647338</v>
      </c>
      <c r="D103" t="str">
        <f>Results!A109</f>
        <v>Kazakhstan</v>
      </c>
      <c r="E103" s="124">
        <f>Results!AS109</f>
        <v>10.69596337548</v>
      </c>
    </row>
    <row r="104" spans="1:5" x14ac:dyDescent="0.2">
      <c r="A104" t="str">
        <f>Results!A92</f>
        <v>Colombia</v>
      </c>
      <c r="B104" s="124">
        <f>Results!AR92</f>
        <v>1.651651602937694</v>
      </c>
      <c r="D104" t="str">
        <f>Results!A125</f>
        <v>Serbia</v>
      </c>
      <c r="E104" s="124">
        <f>Results!AS125</f>
        <v>8.9683161638399991</v>
      </c>
    </row>
    <row r="105" spans="1:5" x14ac:dyDescent="0.2">
      <c r="A105" t="str">
        <f>Results!A125</f>
        <v>Serbia</v>
      </c>
      <c r="B105" s="124">
        <f>Results!AR125</f>
        <v>1.580294893233493</v>
      </c>
      <c r="D105" t="str">
        <f>Results!A94</f>
        <v>Cuba</v>
      </c>
      <c r="E105" s="124">
        <f>Results!AS94</f>
        <v>8.0736118848000018</v>
      </c>
    </row>
    <row r="106" spans="1:5" x14ac:dyDescent="0.2">
      <c r="A106" t="str">
        <f>Results!A86</f>
        <v>Belize</v>
      </c>
      <c r="B106" s="124">
        <f>Results!AR86</f>
        <v>1.4528522858438031</v>
      </c>
      <c r="D106" t="str">
        <f>Results!A85</f>
        <v>Belarus</v>
      </c>
      <c r="E106" s="124">
        <f>Results!AS85</f>
        <v>7.905906705144</v>
      </c>
    </row>
    <row r="107" spans="1:5" x14ac:dyDescent="0.2">
      <c r="A107" t="str">
        <f>Results!A111</f>
        <v>Libya</v>
      </c>
      <c r="B107" s="124">
        <f>Results!AR111</f>
        <v>1.0900208489572387</v>
      </c>
      <c r="D107" t="str">
        <f>Results!A106</f>
        <v>Iraq</v>
      </c>
      <c r="E107" s="124">
        <f>Results!AS106</f>
        <v>7.7410620373680006</v>
      </c>
    </row>
    <row r="108" spans="1:5" x14ac:dyDescent="0.2">
      <c r="A108" t="str">
        <f>Results!A84</f>
        <v>Azerbaijan</v>
      </c>
      <c r="B108" s="124">
        <f>Results!AR84</f>
        <v>0.9601973798555633</v>
      </c>
      <c r="D108" t="str">
        <f>Results!A90</f>
        <v>Bulgaria</v>
      </c>
      <c r="E108" s="124">
        <f>Results!AS90</f>
        <v>7.0448894166000002</v>
      </c>
    </row>
    <row r="109" spans="1:5" x14ac:dyDescent="0.2">
      <c r="A109" t="str">
        <f>Results!A106</f>
        <v>Iraq</v>
      </c>
      <c r="B109" s="124">
        <f>Results!AR106</f>
        <v>0.88444004060009074</v>
      </c>
      <c r="D109" t="str">
        <f>Results!A120</f>
        <v>Peru</v>
      </c>
      <c r="E109" s="124">
        <f>Results!AS120</f>
        <v>6.761074853375999</v>
      </c>
    </row>
    <row r="110" spans="1:5" x14ac:dyDescent="0.2">
      <c r="A110" t="str">
        <f>Results!A120</f>
        <v>Peru</v>
      </c>
      <c r="B110" s="124">
        <f>Results!AR120</f>
        <v>0.82546828577059372</v>
      </c>
      <c r="D110" t="str">
        <f>Results!A96</f>
        <v>Ecuador</v>
      </c>
      <c r="E110" s="124">
        <f>Results!AS96</f>
        <v>6.6716172806399996</v>
      </c>
    </row>
    <row r="111" spans="1:5" x14ac:dyDescent="0.2">
      <c r="A111" t="str">
        <f>Results!A108</f>
        <v>Jordan</v>
      </c>
      <c r="B111" s="124">
        <f>Results!AR108</f>
        <v>0.8045717188543634</v>
      </c>
      <c r="D111" t="str">
        <f>Results!A133</f>
        <v>Venezuela (Bolivarian Republic of)</v>
      </c>
      <c r="E111" s="124">
        <f>Results!AS133</f>
        <v>5.546373810263999</v>
      </c>
    </row>
    <row r="112" spans="1:5" x14ac:dyDescent="0.2">
      <c r="A112" t="str">
        <f>Results!A90</f>
        <v>Bulgaria</v>
      </c>
      <c r="B112" s="124">
        <f>Results!AR90</f>
        <v>0.73664500804403377</v>
      </c>
      <c r="D112" t="str">
        <f>Results!A84</f>
        <v>Azerbaijan</v>
      </c>
      <c r="E112" s="124">
        <f>Results!AS84</f>
        <v>5.4031258007999998</v>
      </c>
    </row>
    <row r="113" spans="1:5" x14ac:dyDescent="0.2">
      <c r="A113" t="str">
        <f>Results!A96</f>
        <v>Ecuador</v>
      </c>
      <c r="B113" s="124">
        <f>Results!AR96</f>
        <v>0.64748464166398367</v>
      </c>
      <c r="D113" t="str">
        <f>Results!A111</f>
        <v>Libya</v>
      </c>
      <c r="E113" s="124">
        <f>Results!AS111</f>
        <v>4.0706603593919999</v>
      </c>
    </row>
    <row r="114" spans="1:5" x14ac:dyDescent="0.2">
      <c r="A114" t="str">
        <f>Results!A126</f>
        <v>South Africa</v>
      </c>
      <c r="B114" s="124">
        <f>Results!AR126</f>
        <v>0.63383172016027078</v>
      </c>
      <c r="D114" t="str">
        <f>Results!A131</f>
        <v>Turkmenistan</v>
      </c>
      <c r="E114" s="124">
        <f>Results!AS131</f>
        <v>3.7631711910240004</v>
      </c>
    </row>
    <row r="115" spans="1:5" x14ac:dyDescent="0.2">
      <c r="A115" t="str">
        <f>Results!A100</f>
        <v>Georgia</v>
      </c>
      <c r="B115" s="124">
        <f>Results!AR100</f>
        <v>0.48088221698759975</v>
      </c>
      <c r="D115" t="str">
        <f>Results!A100</f>
        <v>Georgia</v>
      </c>
      <c r="E115" s="124">
        <f>Results!AS100</f>
        <v>3.5164418057999991</v>
      </c>
    </row>
    <row r="116" spans="1:5" x14ac:dyDescent="0.2">
      <c r="A116" t="str">
        <f>Results!A93</f>
        <v>Costa Rica</v>
      </c>
      <c r="B116" s="124">
        <f>Results!AR93</f>
        <v>0.45473748836003575</v>
      </c>
      <c r="D116" t="str">
        <f>Results!A108</f>
        <v>Jordan</v>
      </c>
      <c r="E116" s="124">
        <f>Results!AS108</f>
        <v>3.4586195846400001</v>
      </c>
    </row>
    <row r="117" spans="1:5" x14ac:dyDescent="0.2">
      <c r="A117" t="str">
        <f>Results!A133</f>
        <v>Venezuela (Bolivarian Republic of)</v>
      </c>
      <c r="B117" s="124">
        <f>Results!AR133</f>
        <v>0.38078659633778716</v>
      </c>
      <c r="D117" t="str">
        <f>Results!A102</f>
        <v>Guatemala</v>
      </c>
      <c r="E117" s="124">
        <f>Results!AS102</f>
        <v>3.2622097638960001</v>
      </c>
    </row>
    <row r="118" spans="1:5" x14ac:dyDescent="0.2">
      <c r="A118" t="str">
        <f>Results!A131</f>
        <v>Turkmenistan</v>
      </c>
      <c r="B118" s="124">
        <f>Results!AR131</f>
        <v>0.37895534212651799</v>
      </c>
      <c r="D118" t="str">
        <f>Results!A93</f>
        <v>Costa Rica</v>
      </c>
      <c r="E118" s="124">
        <f>Results!AS93</f>
        <v>3.1228548936479998</v>
      </c>
    </row>
    <row r="119" spans="1:5" x14ac:dyDescent="0.2">
      <c r="A119" t="str">
        <f>Results!A83</f>
        <v>Armenia</v>
      </c>
      <c r="B119" s="124">
        <f>Results!AR83</f>
        <v>0.34845178777226571</v>
      </c>
      <c r="D119" t="str">
        <f>Results!A110</f>
        <v>Lebanon</v>
      </c>
      <c r="E119" s="124">
        <f>Results!AS110</f>
        <v>2.7937899194400004</v>
      </c>
    </row>
    <row r="120" spans="1:5" x14ac:dyDescent="0.2">
      <c r="A120" t="str">
        <f>Results!A110</f>
        <v>Lebanon</v>
      </c>
      <c r="B120" s="124">
        <f>Results!AR110</f>
        <v>0.29049595130097611</v>
      </c>
      <c r="D120" t="str">
        <f>Results!A81</f>
        <v>Albania</v>
      </c>
      <c r="E120" s="124">
        <f>Results!AS81</f>
        <v>2.5024427904000004</v>
      </c>
    </row>
    <row r="121" spans="1:5" x14ac:dyDescent="0.2">
      <c r="A121" t="str">
        <f>Results!A81</f>
        <v>Albania</v>
      </c>
      <c r="B121" s="124">
        <f>Results!AR81</f>
        <v>0.26028029563019756</v>
      </c>
      <c r="D121" t="str">
        <f>Results!A83</f>
        <v>Armenia</v>
      </c>
      <c r="E121" s="124">
        <f>Results!AS83</f>
        <v>2.2811686508160003</v>
      </c>
    </row>
    <row r="122" spans="1:5" x14ac:dyDescent="0.2">
      <c r="A122" t="str">
        <f>Results!A118</f>
        <v>North Macedonia</v>
      </c>
      <c r="B122" s="124">
        <f>Results!AR118</f>
        <v>0.21157186410360002</v>
      </c>
      <c r="D122" t="str">
        <f>Results!A119</f>
        <v>Paraguay</v>
      </c>
      <c r="E122" s="124">
        <f>Results!AS119</f>
        <v>2.22569172144</v>
      </c>
    </row>
    <row r="123" spans="1:5" x14ac:dyDescent="0.2">
      <c r="A123" t="str">
        <f>Results!A87</f>
        <v>Bosnia and Herzegovina</v>
      </c>
      <c r="B123" s="124">
        <f>Results!AR87</f>
        <v>0.18983927880242052</v>
      </c>
      <c r="D123" t="str">
        <f>Results!A107</f>
        <v>Jamaica</v>
      </c>
      <c r="E123" s="124">
        <f>Results!AS107</f>
        <v>2.1137714789520001</v>
      </c>
    </row>
    <row r="124" spans="1:5" x14ac:dyDescent="0.2">
      <c r="A124" t="str">
        <f>Results!A113</f>
        <v>Maldives</v>
      </c>
      <c r="B124" s="124">
        <f>Results!AR113</f>
        <v>0.18238805428600224</v>
      </c>
      <c r="D124" t="str">
        <f>Results!A118</f>
        <v>North Macedonia</v>
      </c>
      <c r="E124" s="124">
        <f>Results!AS118</f>
        <v>1.9915946107199998</v>
      </c>
    </row>
    <row r="125" spans="1:5" x14ac:dyDescent="0.2">
      <c r="A125" t="str">
        <f>Results!A88</f>
        <v>Botswana</v>
      </c>
      <c r="B125" s="124">
        <f>Results!AR88</f>
        <v>0.17407441873611643</v>
      </c>
      <c r="D125" t="str">
        <f>Results!A87</f>
        <v>Bosnia and Herzegovina</v>
      </c>
      <c r="E125" s="124">
        <f>Results!AS87</f>
        <v>1.8456552864000002</v>
      </c>
    </row>
    <row r="126" spans="1:5" x14ac:dyDescent="0.2">
      <c r="A126" t="str">
        <f>Results!A107</f>
        <v>Jamaica</v>
      </c>
      <c r="B126" s="124">
        <f>Results!AR107</f>
        <v>0.15519156189803637</v>
      </c>
      <c r="D126" t="str">
        <f>Results!A88</f>
        <v>Botswana</v>
      </c>
      <c r="E126" s="124">
        <f>Results!AS88</f>
        <v>1.5781473180000001</v>
      </c>
    </row>
    <row r="127" spans="1:5" x14ac:dyDescent="0.2">
      <c r="A127" t="str">
        <f>Results!A119</f>
        <v>Paraguay</v>
      </c>
      <c r="B127" s="124">
        <f>Results!AR119</f>
        <v>0.14122242359180651</v>
      </c>
      <c r="D127" t="str">
        <f>Results!A98</f>
        <v>Fiji</v>
      </c>
      <c r="E127" s="124">
        <f>Results!AS98</f>
        <v>1.3717314372479998</v>
      </c>
    </row>
    <row r="128" spans="1:5" x14ac:dyDescent="0.2">
      <c r="A128" t="str">
        <f>Results!A98</f>
        <v>Fiji</v>
      </c>
      <c r="B128" s="124">
        <f>Results!AR98</f>
        <v>0.10705724077921686</v>
      </c>
      <c r="D128" t="str">
        <f>Results!A117</f>
        <v>Namibia</v>
      </c>
      <c r="E128" s="124">
        <f>Results!AS117</f>
        <v>1.217688256512</v>
      </c>
    </row>
    <row r="129" spans="1:5" x14ac:dyDescent="0.2">
      <c r="A129" t="str">
        <f>Results!A116</f>
        <v>Montenegro</v>
      </c>
      <c r="B129" s="124">
        <f>Results!AR116</f>
        <v>8.6067526872004585E-2</v>
      </c>
      <c r="D129" t="str">
        <f>Results!A116</f>
        <v>Montenegro</v>
      </c>
      <c r="E129" s="124">
        <f>Results!AS116</f>
        <v>0.77447581344000005</v>
      </c>
    </row>
    <row r="130" spans="1:5" x14ac:dyDescent="0.2">
      <c r="A130" t="str">
        <f>Results!A117</f>
        <v>Namibia</v>
      </c>
      <c r="B130" s="124">
        <f>Results!AR117</f>
        <v>7.3463219731190924E-2</v>
      </c>
      <c r="D130" t="str">
        <f>Results!A99</f>
        <v>Gabon</v>
      </c>
      <c r="E130" s="124">
        <f>Results!AS99</f>
        <v>0.61323257856000002</v>
      </c>
    </row>
    <row r="131" spans="1:5" x14ac:dyDescent="0.2">
      <c r="A131" t="str">
        <f>Results!A102</f>
        <v>Guatemala</v>
      </c>
      <c r="B131" s="124">
        <f>Results!AR102</f>
        <v>5.5416363223967001E-2</v>
      </c>
      <c r="D131" t="str">
        <f>Results!A103</f>
        <v>Guyana</v>
      </c>
      <c r="E131" s="124">
        <f>Results!AS103</f>
        <v>0.57351477549599994</v>
      </c>
    </row>
    <row r="132" spans="1:5" x14ac:dyDescent="0.2">
      <c r="A132" t="str">
        <f>Results!A127</f>
        <v>Suriname</v>
      </c>
      <c r="B132" s="124">
        <f>Results!AR127</f>
        <v>5.1949289640902091E-2</v>
      </c>
      <c r="D132" t="str">
        <f>Results!A127</f>
        <v>Suriname</v>
      </c>
      <c r="E132" s="124">
        <f>Results!AS127</f>
        <v>0.56643501811199992</v>
      </c>
    </row>
    <row r="133" spans="1:5" x14ac:dyDescent="0.2">
      <c r="A133" t="str">
        <f>Results!A123</f>
        <v>Saint Vincent and the Grenadines</v>
      </c>
      <c r="B133" s="124">
        <f>Results!AR123</f>
        <v>3.7708845530780917E-2</v>
      </c>
      <c r="D133" t="str">
        <f>Results!A113</f>
        <v>Maldives</v>
      </c>
      <c r="E133" s="124">
        <f>Results!AS113</f>
        <v>0.46892234716799996</v>
      </c>
    </row>
    <row r="134" spans="1:5" x14ac:dyDescent="0.2">
      <c r="A134" t="str">
        <f>Results!A122</f>
        <v>Saint Lucia</v>
      </c>
      <c r="B134" s="124">
        <f>Results!AR122</f>
        <v>3.5700055815889933E-2</v>
      </c>
      <c r="D134" t="str">
        <f>Results!A95</f>
        <v>Dominica</v>
      </c>
      <c r="E134" s="124">
        <f>Results!AS95</f>
        <v>0.30409758719999996</v>
      </c>
    </row>
    <row r="135" spans="1:5" x14ac:dyDescent="0.2">
      <c r="A135" t="str">
        <f>Results!A99</f>
        <v>Gabon</v>
      </c>
      <c r="B135" s="124">
        <f>Results!AR99</f>
        <v>3.1731024720275586E-2</v>
      </c>
      <c r="D135" t="str">
        <f>Results!A86</f>
        <v>Belize</v>
      </c>
      <c r="E135" s="124">
        <f>Results!AS86</f>
        <v>0.29224189209599999</v>
      </c>
    </row>
    <row r="136" spans="1:5" x14ac:dyDescent="0.2">
      <c r="A136" t="str">
        <f>Results!A101</f>
        <v>Grenada</v>
      </c>
      <c r="B136" s="124">
        <f>Results!AR101</f>
        <v>2.7240432760012256E-2</v>
      </c>
      <c r="D136" t="str">
        <f>Results!A122</f>
        <v>Saint Lucia</v>
      </c>
      <c r="E136" s="124">
        <f>Results!AS122</f>
        <v>0.29197011</v>
      </c>
    </row>
    <row r="137" spans="1:5" x14ac:dyDescent="0.2">
      <c r="A137" t="str">
        <f>Results!A95</f>
        <v>Dominica</v>
      </c>
      <c r="B137" s="124">
        <f>Results!AR95</f>
        <v>2.0778563708102188E-2</v>
      </c>
      <c r="D137" t="str">
        <f>Results!A101</f>
        <v>Grenada</v>
      </c>
      <c r="E137" s="124">
        <f>Results!AS101</f>
        <v>0.235306934016</v>
      </c>
    </row>
    <row r="138" spans="1:5" x14ac:dyDescent="0.2">
      <c r="A138" t="str">
        <f>Results!A103</f>
        <v>Guyana</v>
      </c>
      <c r="B138" s="124">
        <f>Results!AR103</f>
        <v>1.7078360404335607E-2</v>
      </c>
      <c r="D138" t="str">
        <f>Results!A123</f>
        <v>Saint Vincent and the Grenadines</v>
      </c>
      <c r="E138" s="124">
        <f>Results!AS123</f>
        <v>0.22037802019200001</v>
      </c>
    </row>
    <row r="139" spans="1:5" x14ac:dyDescent="0.2">
      <c r="A139" t="str">
        <f>Results!A129</f>
        <v>Tonga</v>
      </c>
      <c r="B139" s="124">
        <f>Results!AR129</f>
        <v>1.0513673181512518E-2</v>
      </c>
      <c r="D139" t="str">
        <f>Results!A97</f>
        <v>Equatorial Guinea</v>
      </c>
      <c r="E139" s="124">
        <f>Results!AS97</f>
        <v>0.13199282879999999</v>
      </c>
    </row>
    <row r="140" spans="1:5" x14ac:dyDescent="0.2">
      <c r="A140" t="str">
        <f>Results!A97</f>
        <v>Equatorial Guinea</v>
      </c>
      <c r="B140" s="124">
        <f>Results!AR97</f>
        <v>8.3215759902119952E-3</v>
      </c>
      <c r="D140" t="str">
        <f>Results!A129</f>
        <v>Tonga</v>
      </c>
      <c r="E140" s="124">
        <f>Results!AS129</f>
        <v>0.101306769408</v>
      </c>
    </row>
    <row r="141" spans="1:5" x14ac:dyDescent="0.2">
      <c r="A141" t="str">
        <f>Results!A114</f>
        <v>Marshall Islands</v>
      </c>
      <c r="B141" s="124">
        <f>Results!AR114</f>
        <v>5.0809964407511222E-3</v>
      </c>
      <c r="D141" t="str">
        <f>Results!A114</f>
        <v>Marshall Islands</v>
      </c>
      <c r="E141" s="124">
        <f>Results!AS114</f>
        <v>5.5704023999999991E-2</v>
      </c>
    </row>
    <row r="142" spans="1:5" x14ac:dyDescent="0.2">
      <c r="A142" t="str">
        <f>Results!A124</f>
        <v>Samoa</v>
      </c>
      <c r="B142" s="124">
        <f>Results!AR124</f>
        <v>3.1032399832092265E-3</v>
      </c>
      <c r="D142" t="str">
        <f>Results!A124</f>
        <v>Samoa</v>
      </c>
      <c r="E142" s="124">
        <f>Results!AS124</f>
        <v>4.1785145999999995E-2</v>
      </c>
    </row>
    <row r="143" spans="1:5" x14ac:dyDescent="0.2">
      <c r="A143" t="str">
        <f>Results!A132</f>
        <v>Tuvalu</v>
      </c>
      <c r="B143" s="124">
        <f>Results!AR132</f>
        <v>2.8675431469156174E-3</v>
      </c>
      <c r="D143" t="str">
        <f>Results!A132</f>
        <v>Tuvalu</v>
      </c>
      <c r="E143" s="124">
        <f>Results!AS132</f>
        <v>2.59553088E-2</v>
      </c>
    </row>
  </sheetData>
  <sortState ref="D89:E144">
    <sortCondition descending="1" ref="E89:E144"/>
  </sortState>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EA0D0-62EB-5049-9C9C-9F8A0DC6AD85}">
  <dimension ref="A1:G136"/>
  <sheetViews>
    <sheetView zoomScale="65" workbookViewId="0">
      <selection activeCell="G19" sqref="G19"/>
    </sheetView>
  </sheetViews>
  <sheetFormatPr defaultColWidth="11.42578125" defaultRowHeight="12.75" x14ac:dyDescent="0.2"/>
  <cols>
    <col min="1" max="1" width="23" customWidth="1"/>
    <col min="2" max="2" width="19.7109375" customWidth="1"/>
    <col min="3" max="3" width="17.28515625" customWidth="1"/>
    <col min="4" max="4" width="16.7109375" customWidth="1"/>
    <col min="5" max="5" width="21.7109375" customWidth="1"/>
    <col min="6" max="6" width="20.7109375" customWidth="1"/>
    <col min="7" max="7" width="17.42578125" customWidth="1"/>
  </cols>
  <sheetData>
    <row r="1" spans="1:7" x14ac:dyDescent="0.2">
      <c r="A1" s="119"/>
      <c r="B1" s="1" t="s">
        <v>562</v>
      </c>
      <c r="C1" s="1" t="s">
        <v>744</v>
      </c>
      <c r="D1" s="1" t="s">
        <v>739</v>
      </c>
      <c r="E1" s="1" t="s">
        <v>740</v>
      </c>
      <c r="F1" s="1" t="s">
        <v>741</v>
      </c>
      <c r="G1" s="1" t="s">
        <v>743</v>
      </c>
    </row>
    <row r="2" spans="1:7" x14ac:dyDescent="0.2">
      <c r="A2" s="122" t="str">
        <f>Results!A2</f>
        <v>Afghanistan</v>
      </c>
      <c r="B2" s="122">
        <v>1</v>
      </c>
      <c r="C2" s="120">
        <f>Results!AO2</f>
        <v>1.0056985011589172E-2</v>
      </c>
      <c r="D2" s="119">
        <f>IF(B2=1,C2,"")</f>
        <v>1.0056985011589172E-2</v>
      </c>
      <c r="E2" s="119" t="str">
        <f>IF(B2=2,C2,"")</f>
        <v/>
      </c>
      <c r="F2" s="119" t="str">
        <f>IF(B2=3,C2,"")</f>
        <v/>
      </c>
      <c r="G2" s="119">
        <v>1</v>
      </c>
    </row>
    <row r="3" spans="1:7" x14ac:dyDescent="0.2">
      <c r="A3" s="122" t="str">
        <f>Results!A3</f>
        <v>Burkina Faso</v>
      </c>
      <c r="B3" s="122">
        <v>1</v>
      </c>
      <c r="C3" s="120">
        <f>Results!AO3</f>
        <v>1.7268039840619295E-2</v>
      </c>
      <c r="D3" s="119">
        <f t="shared" ref="D3:D63" si="0">IF(B3=1,C3,"")</f>
        <v>1.7268039840619295E-2</v>
      </c>
      <c r="E3" s="119" t="str">
        <f t="shared" ref="E3:E63" si="1">IF(B3=2,C3,"")</f>
        <v/>
      </c>
      <c r="F3" s="119" t="str">
        <f t="shared" ref="F3:F63" si="2">IF(B3=3,C3,"")</f>
        <v/>
      </c>
      <c r="G3" s="119">
        <v>1</v>
      </c>
    </row>
    <row r="4" spans="1:7" x14ac:dyDescent="0.2">
      <c r="A4" s="122" t="str">
        <f>Results!A4</f>
        <v>Burundi</v>
      </c>
      <c r="B4" s="122">
        <v>1</v>
      </c>
      <c r="C4" s="120">
        <f>Results!AO4</f>
        <v>1.4890526766896601E-2</v>
      </c>
      <c r="D4" s="119">
        <f t="shared" si="0"/>
        <v>1.4890526766896601E-2</v>
      </c>
      <c r="E4" s="119" t="str">
        <f t="shared" si="1"/>
        <v/>
      </c>
      <c r="F4" s="119" t="str">
        <f t="shared" si="2"/>
        <v/>
      </c>
      <c r="G4" s="119">
        <v>1</v>
      </c>
    </row>
    <row r="5" spans="1:7" x14ac:dyDescent="0.2">
      <c r="A5" s="122" t="str">
        <f>Results!A5</f>
        <v>Central African Republic</v>
      </c>
      <c r="B5" s="122">
        <v>1</v>
      </c>
      <c r="C5" s="120">
        <f>Results!AO5</f>
        <v>5.3343447824932541E-2</v>
      </c>
      <c r="D5" s="119">
        <f t="shared" si="0"/>
        <v>5.3343447824932541E-2</v>
      </c>
      <c r="E5" s="119" t="str">
        <f t="shared" si="1"/>
        <v/>
      </c>
      <c r="F5" s="119" t="str">
        <f t="shared" si="2"/>
        <v/>
      </c>
      <c r="G5" s="119">
        <v>1</v>
      </c>
    </row>
    <row r="6" spans="1:7" x14ac:dyDescent="0.2">
      <c r="A6" s="122" t="str">
        <f>Results!A6</f>
        <v>Chad</v>
      </c>
      <c r="B6" s="122">
        <v>1</v>
      </c>
      <c r="C6" s="120">
        <f>Results!AO6</f>
        <v>1.2795418163224408E-3</v>
      </c>
      <c r="D6" s="119">
        <f t="shared" si="0"/>
        <v>1.2795418163224408E-3</v>
      </c>
      <c r="E6" s="119" t="str">
        <f t="shared" si="1"/>
        <v/>
      </c>
      <c r="F6" s="119" t="str">
        <f t="shared" si="2"/>
        <v/>
      </c>
      <c r="G6" s="119">
        <v>1</v>
      </c>
    </row>
    <row r="7" spans="1:7" x14ac:dyDescent="0.2">
      <c r="A7" s="122" t="str">
        <f>Results!A7</f>
        <v>Dem. People's Republic of Korea</v>
      </c>
      <c r="B7" s="122">
        <v>1</v>
      </c>
      <c r="C7" s="120">
        <f>Results!AO7</f>
        <v>5.5694446166274685E-3</v>
      </c>
      <c r="D7" s="119">
        <f t="shared" si="0"/>
        <v>5.5694446166274685E-3</v>
      </c>
      <c r="E7" s="119" t="str">
        <f t="shared" si="1"/>
        <v/>
      </c>
      <c r="F7" s="119" t="str">
        <f t="shared" si="2"/>
        <v/>
      </c>
      <c r="G7" s="119">
        <v>1</v>
      </c>
    </row>
    <row r="8" spans="1:7" x14ac:dyDescent="0.2">
      <c r="A8" s="122" t="str">
        <f>Results!A8</f>
        <v>Democratic Republic of the Congo</v>
      </c>
      <c r="B8" s="122">
        <v>1</v>
      </c>
      <c r="C8" s="120">
        <f>Results!AO8</f>
        <v>2.0564887156576468E-3</v>
      </c>
      <c r="D8" s="119">
        <f t="shared" si="0"/>
        <v>2.0564887156576468E-3</v>
      </c>
      <c r="E8" s="119" t="str">
        <f t="shared" si="1"/>
        <v/>
      </c>
      <c r="F8" s="119" t="str">
        <f t="shared" si="2"/>
        <v/>
      </c>
      <c r="G8" s="119">
        <v>1</v>
      </c>
    </row>
    <row r="9" spans="1:7" x14ac:dyDescent="0.2">
      <c r="A9" s="122" t="str">
        <f>Results!A9</f>
        <v>Eritrea</v>
      </c>
      <c r="B9" s="122">
        <v>1</v>
      </c>
      <c r="C9" s="120">
        <f>Results!AO9</f>
        <v>2.9772440059044104E-2</v>
      </c>
      <c r="D9" s="119">
        <f t="shared" si="0"/>
        <v>2.9772440059044104E-2</v>
      </c>
      <c r="E9" s="119" t="str">
        <f t="shared" si="1"/>
        <v/>
      </c>
      <c r="F9" s="119" t="str">
        <f t="shared" si="2"/>
        <v/>
      </c>
      <c r="G9" s="119">
        <v>1</v>
      </c>
    </row>
    <row r="10" spans="1:7" x14ac:dyDescent="0.2">
      <c r="A10" s="122" t="str">
        <f>Results!A10</f>
        <v>Ethiopia</v>
      </c>
      <c r="B10" s="122">
        <v>1</v>
      </c>
      <c r="C10" s="120">
        <f>Results!AO10</f>
        <v>1.2595802561177554E-2</v>
      </c>
      <c r="D10" s="119">
        <f t="shared" si="0"/>
        <v>1.2595802561177554E-2</v>
      </c>
      <c r="E10" s="119" t="str">
        <f t="shared" si="1"/>
        <v/>
      </c>
      <c r="F10" s="119" t="str">
        <f t="shared" si="2"/>
        <v/>
      </c>
      <c r="G10" s="119">
        <v>1</v>
      </c>
    </row>
    <row r="11" spans="1:7" x14ac:dyDescent="0.2">
      <c r="A11" s="122" t="str">
        <f>Results!A11</f>
        <v>Gambia</v>
      </c>
      <c r="B11" s="122">
        <v>1</v>
      </c>
      <c r="C11" s="120">
        <f>Results!AO11</f>
        <v>1.108568137968714</v>
      </c>
      <c r="D11" s="119">
        <f t="shared" si="0"/>
        <v>1.108568137968714</v>
      </c>
      <c r="E11" s="119" t="str">
        <f t="shared" si="1"/>
        <v/>
      </c>
      <c r="F11" s="119" t="str">
        <f t="shared" si="2"/>
        <v/>
      </c>
      <c r="G11" s="119">
        <v>1</v>
      </c>
    </row>
    <row r="12" spans="1:7" x14ac:dyDescent="0.2">
      <c r="A12" s="122" t="str">
        <f>Results!A12</f>
        <v>Guinea</v>
      </c>
      <c r="B12" s="122">
        <v>1</v>
      </c>
      <c r="C12" s="120">
        <f>Results!AO12</f>
        <v>0.19620342856219414</v>
      </c>
      <c r="D12" s="119">
        <f t="shared" si="0"/>
        <v>0.19620342856219414</v>
      </c>
      <c r="E12" s="119" t="str">
        <f t="shared" si="1"/>
        <v/>
      </c>
      <c r="F12" s="119" t="str">
        <f t="shared" si="2"/>
        <v/>
      </c>
      <c r="G12" s="119">
        <v>1</v>
      </c>
    </row>
    <row r="13" spans="1:7" x14ac:dyDescent="0.2">
      <c r="A13" s="122" t="str">
        <f>Results!A13</f>
        <v>Guinea-Bissau</v>
      </c>
      <c r="B13" s="122">
        <v>1</v>
      </c>
      <c r="C13" s="120">
        <f>Results!AO13</f>
        <v>0.92191542867428544</v>
      </c>
      <c r="D13" s="119">
        <f t="shared" si="0"/>
        <v>0.92191542867428544</v>
      </c>
      <c r="E13" s="119" t="str">
        <f t="shared" si="1"/>
        <v/>
      </c>
      <c r="F13" s="119" t="str">
        <f t="shared" si="2"/>
        <v/>
      </c>
      <c r="G13" s="119">
        <v>1</v>
      </c>
    </row>
    <row r="14" spans="1:7" x14ac:dyDescent="0.2">
      <c r="A14" s="122" t="str">
        <f>Results!A14</f>
        <v>Haiti</v>
      </c>
      <c r="B14" s="122">
        <v>1</v>
      </c>
      <c r="C14" s="120">
        <f>Results!AO14</f>
        <v>1.5054581564908473E-2</v>
      </c>
      <c r="D14" s="119">
        <f t="shared" si="0"/>
        <v>1.5054581564908473E-2</v>
      </c>
      <c r="E14" s="119" t="str">
        <f t="shared" si="1"/>
        <v/>
      </c>
      <c r="F14" s="119" t="str">
        <f t="shared" si="2"/>
        <v/>
      </c>
      <c r="G14" s="119">
        <v>1</v>
      </c>
    </row>
    <row r="15" spans="1:7" x14ac:dyDescent="0.2">
      <c r="A15" s="122" t="str">
        <f>Results!A15</f>
        <v>Liberia</v>
      </c>
      <c r="B15" s="122">
        <v>1</v>
      </c>
      <c r="C15" s="120">
        <f>Results!AO15</f>
        <v>6.7078852346059176E-2</v>
      </c>
      <c r="D15" s="119">
        <f t="shared" si="0"/>
        <v>6.7078852346059176E-2</v>
      </c>
      <c r="E15" s="119" t="str">
        <f t="shared" si="1"/>
        <v/>
      </c>
      <c r="F15" s="119" t="str">
        <f t="shared" si="2"/>
        <v/>
      </c>
      <c r="G15" s="119">
        <v>1</v>
      </c>
    </row>
    <row r="16" spans="1:7" x14ac:dyDescent="0.2">
      <c r="A16" s="122" t="str">
        <f>Results!A16</f>
        <v>Madagascar</v>
      </c>
      <c r="B16" s="122">
        <v>1</v>
      </c>
      <c r="C16" s="120">
        <f>Results!AO16</f>
        <v>7.3495862821121999E-3</v>
      </c>
      <c r="D16" s="119">
        <f t="shared" si="0"/>
        <v>7.3495862821121999E-3</v>
      </c>
      <c r="E16" s="119" t="str">
        <f t="shared" si="1"/>
        <v/>
      </c>
      <c r="F16" s="119" t="str">
        <f t="shared" si="2"/>
        <v/>
      </c>
      <c r="G16" s="119">
        <v>1</v>
      </c>
    </row>
    <row r="17" spans="1:7" x14ac:dyDescent="0.2">
      <c r="A17" s="122" t="str">
        <f>Results!A17</f>
        <v>Malawi</v>
      </c>
      <c r="B17" s="122">
        <v>1</v>
      </c>
      <c r="C17" s="120">
        <f>Results!AO17</f>
        <v>4.7003371953655854E-3</v>
      </c>
      <c r="D17" s="119">
        <f t="shared" si="0"/>
        <v>4.7003371953655854E-3</v>
      </c>
      <c r="E17" s="119" t="str">
        <f t="shared" si="1"/>
        <v/>
      </c>
      <c r="F17" s="119" t="str">
        <f t="shared" si="2"/>
        <v/>
      </c>
      <c r="G17" s="119">
        <v>1</v>
      </c>
    </row>
    <row r="18" spans="1:7" x14ac:dyDescent="0.2">
      <c r="A18" s="122" t="str">
        <f>Results!A18</f>
        <v>Mali</v>
      </c>
      <c r="B18" s="122">
        <v>1</v>
      </c>
      <c r="C18" s="120">
        <f>Results!AO18</f>
        <v>8.3341097900757393E-4</v>
      </c>
      <c r="D18" s="119">
        <f t="shared" si="0"/>
        <v>8.3341097900757393E-4</v>
      </c>
      <c r="E18" s="119" t="str">
        <f t="shared" si="1"/>
        <v/>
      </c>
      <c r="F18" s="119" t="str">
        <f t="shared" si="2"/>
        <v/>
      </c>
      <c r="G18" s="119">
        <v>1</v>
      </c>
    </row>
    <row r="19" spans="1:7" x14ac:dyDescent="0.2">
      <c r="A19" s="122" t="str">
        <f>Results!A19</f>
        <v>Mozambique</v>
      </c>
      <c r="B19" s="122">
        <v>1</v>
      </c>
      <c r="C19" s="120">
        <f>Results!AO19</f>
        <v>1.8792994299795356E-2</v>
      </c>
      <c r="D19" s="119">
        <f t="shared" si="0"/>
        <v>1.8792994299795356E-2</v>
      </c>
      <c r="E19" s="119" t="str">
        <f t="shared" si="1"/>
        <v/>
      </c>
      <c r="F19" s="119" t="str">
        <f t="shared" si="2"/>
        <v/>
      </c>
      <c r="G19" s="119">
        <v>1</v>
      </c>
    </row>
    <row r="20" spans="1:7" x14ac:dyDescent="0.2">
      <c r="A20" s="122" t="str">
        <f>Results!A20</f>
        <v>Niger</v>
      </c>
      <c r="B20" s="122">
        <v>1</v>
      </c>
      <c r="C20" s="120">
        <f>Results!AO20</f>
        <v>3.0780767308953151E-3</v>
      </c>
      <c r="D20" s="119">
        <f t="shared" si="0"/>
        <v>3.0780767308953151E-3</v>
      </c>
      <c r="E20" s="119" t="str">
        <f t="shared" si="1"/>
        <v/>
      </c>
      <c r="F20" s="119" t="str">
        <f t="shared" si="2"/>
        <v/>
      </c>
      <c r="G20" s="119">
        <v>1</v>
      </c>
    </row>
    <row r="21" spans="1:7" x14ac:dyDescent="0.2">
      <c r="A21" s="122" t="str">
        <f>Results!A21</f>
        <v>Rwanda</v>
      </c>
      <c r="B21" s="122">
        <v>1</v>
      </c>
      <c r="C21" s="120">
        <f>Results!AO21</f>
        <v>2.7644871674516201E-2</v>
      </c>
      <c r="D21" s="119">
        <f t="shared" si="0"/>
        <v>2.7644871674516201E-2</v>
      </c>
      <c r="E21" s="119" t="str">
        <f t="shared" si="1"/>
        <v/>
      </c>
      <c r="F21" s="119" t="str">
        <f t="shared" si="2"/>
        <v/>
      </c>
      <c r="G21" s="119">
        <v>1</v>
      </c>
    </row>
    <row r="22" spans="1:7" x14ac:dyDescent="0.2">
      <c r="A22" s="122" t="str">
        <f>Results!A22</f>
        <v>Sierra Leone</v>
      </c>
      <c r="B22" s="122">
        <v>1</v>
      </c>
      <c r="C22" s="120">
        <f>Results!AO22</f>
        <v>0.15550222341596456</v>
      </c>
      <c r="D22" s="119">
        <f t="shared" si="0"/>
        <v>0.15550222341596456</v>
      </c>
      <c r="E22" s="119" t="str">
        <f t="shared" si="1"/>
        <v/>
      </c>
      <c r="F22" s="119" t="str">
        <f t="shared" si="2"/>
        <v/>
      </c>
      <c r="G22" s="119">
        <v>1</v>
      </c>
    </row>
    <row r="23" spans="1:7" x14ac:dyDescent="0.2">
      <c r="A23" s="122" t="str">
        <f>Results!A23</f>
        <v>Somalia</v>
      </c>
      <c r="B23" s="122">
        <v>1</v>
      </c>
      <c r="C23" s="120">
        <f>Results!AO23</f>
        <v>3.086941902332117E-2</v>
      </c>
      <c r="D23" s="119">
        <f t="shared" si="0"/>
        <v>3.086941902332117E-2</v>
      </c>
      <c r="E23" s="119" t="str">
        <f t="shared" si="1"/>
        <v/>
      </c>
      <c r="F23" s="119" t="str">
        <f t="shared" si="2"/>
        <v/>
      </c>
      <c r="G23" s="119">
        <v>1</v>
      </c>
    </row>
    <row r="24" spans="1:7" x14ac:dyDescent="0.2">
      <c r="A24" s="122" t="str">
        <f>Results!A24</f>
        <v>South Sudan</v>
      </c>
      <c r="B24" s="122">
        <v>1</v>
      </c>
      <c r="C24" s="120">
        <f>Results!AO24</f>
        <v>5.7157287997600087E-2</v>
      </c>
      <c r="D24" s="119">
        <f t="shared" si="0"/>
        <v>5.7157287997600087E-2</v>
      </c>
      <c r="E24" s="119" t="str">
        <f t="shared" si="1"/>
        <v/>
      </c>
      <c r="F24" s="119" t="str">
        <f t="shared" si="2"/>
        <v/>
      </c>
      <c r="G24" s="119">
        <v>1</v>
      </c>
    </row>
    <row r="25" spans="1:7" x14ac:dyDescent="0.2">
      <c r="A25" s="122" t="str">
        <f>Results!A25</f>
        <v>Sudan</v>
      </c>
      <c r="B25" s="122">
        <v>1</v>
      </c>
      <c r="C25" s="120">
        <f>Results!AO25</f>
        <v>7.1221945006508169E-3</v>
      </c>
      <c r="D25" s="119">
        <f t="shared" si="0"/>
        <v>7.1221945006508169E-3</v>
      </c>
      <c r="E25" s="119" t="str">
        <f t="shared" si="1"/>
        <v/>
      </c>
      <c r="F25" s="119" t="str">
        <f t="shared" si="2"/>
        <v/>
      </c>
      <c r="G25" s="119">
        <v>1</v>
      </c>
    </row>
    <row r="26" spans="1:7" x14ac:dyDescent="0.2">
      <c r="A26" s="122" t="str">
        <f>Results!A26</f>
        <v>Syrian Arab Republic</v>
      </c>
      <c r="B26" s="122">
        <v>1</v>
      </c>
      <c r="C26" s="120">
        <f>Results!AO26</f>
        <v>5.4840698617595225E-3</v>
      </c>
      <c r="D26" s="119">
        <f t="shared" si="0"/>
        <v>5.4840698617595225E-3</v>
      </c>
      <c r="E26" s="119" t="str">
        <f t="shared" si="1"/>
        <v/>
      </c>
      <c r="F26" s="119" t="str">
        <f t="shared" si="2"/>
        <v/>
      </c>
      <c r="G26" s="119">
        <v>1</v>
      </c>
    </row>
    <row r="27" spans="1:7" x14ac:dyDescent="0.2">
      <c r="A27" s="122" t="str">
        <f>Results!A27</f>
        <v>Tajikistan</v>
      </c>
      <c r="B27" s="122">
        <v>1</v>
      </c>
      <c r="C27" s="120">
        <f>Results!AO27</f>
        <v>5.0998516598456528E-2</v>
      </c>
      <c r="D27" s="119">
        <f t="shared" si="0"/>
        <v>5.0998516598456528E-2</v>
      </c>
      <c r="E27" s="119" t="str">
        <f t="shared" si="1"/>
        <v/>
      </c>
      <c r="F27" s="119" t="str">
        <f t="shared" si="2"/>
        <v/>
      </c>
      <c r="G27" s="119">
        <v>1</v>
      </c>
    </row>
    <row r="28" spans="1:7" x14ac:dyDescent="0.2">
      <c r="A28" s="122" t="str">
        <f>Results!A28</f>
        <v>Togo</v>
      </c>
      <c r="B28" s="122">
        <v>1</v>
      </c>
      <c r="C28" s="120">
        <f>Results!AO28</f>
        <v>0.32611735034576839</v>
      </c>
      <c r="D28" s="119">
        <f t="shared" si="0"/>
        <v>0.32611735034576839</v>
      </c>
      <c r="E28" s="119" t="str">
        <f t="shared" si="1"/>
        <v/>
      </c>
      <c r="F28" s="119" t="str">
        <f t="shared" si="2"/>
        <v/>
      </c>
      <c r="G28" s="119">
        <v>1</v>
      </c>
    </row>
    <row r="29" spans="1:7" x14ac:dyDescent="0.2">
      <c r="A29" s="122" t="str">
        <f>Results!A29</f>
        <v>Uganda</v>
      </c>
      <c r="B29" s="122">
        <v>1</v>
      </c>
      <c r="C29" s="120">
        <f>Results!AO29</f>
        <v>9.3033403525388855E-3</v>
      </c>
      <c r="D29" s="119">
        <f t="shared" si="0"/>
        <v>9.3033403525388855E-3</v>
      </c>
      <c r="E29" s="119" t="str">
        <f t="shared" si="1"/>
        <v/>
      </c>
      <c r="F29" s="119" t="str">
        <f t="shared" si="2"/>
        <v/>
      </c>
      <c r="G29" s="119">
        <v>1</v>
      </c>
    </row>
    <row r="30" spans="1:7" x14ac:dyDescent="0.2">
      <c r="A30" s="122" t="str">
        <f>Results!A30</f>
        <v>Yemen</v>
      </c>
      <c r="B30" s="122">
        <v>1</v>
      </c>
      <c r="C30" s="120">
        <f>Results!AO30</f>
        <v>5.7346401008569588E-2</v>
      </c>
      <c r="D30" s="119">
        <f t="shared" si="0"/>
        <v>5.7346401008569588E-2</v>
      </c>
      <c r="E30" s="119" t="str">
        <f t="shared" si="1"/>
        <v/>
      </c>
      <c r="F30" s="119" t="str">
        <f t="shared" si="2"/>
        <v/>
      </c>
      <c r="G30" s="119">
        <v>1</v>
      </c>
    </row>
    <row r="31" spans="1:7" x14ac:dyDescent="0.2">
      <c r="A31" s="122" t="str">
        <f>Results!A31</f>
        <v>Algeria</v>
      </c>
      <c r="B31" s="122">
        <v>2</v>
      </c>
      <c r="C31" s="120">
        <f>Results!AO31</f>
        <v>5.2812623580253244E-2</v>
      </c>
      <c r="D31" s="119" t="str">
        <f t="shared" si="0"/>
        <v/>
      </c>
      <c r="E31" s="119">
        <f t="shared" si="1"/>
        <v>5.2812623580253244E-2</v>
      </c>
      <c r="F31" s="119" t="str">
        <f t="shared" si="2"/>
        <v/>
      </c>
      <c r="G31" s="119">
        <v>1</v>
      </c>
    </row>
    <row r="32" spans="1:7" x14ac:dyDescent="0.2">
      <c r="A32" s="122" t="str">
        <f>Results!A32</f>
        <v>Angola</v>
      </c>
      <c r="B32" s="122">
        <v>2</v>
      </c>
      <c r="C32" s="120">
        <f>Results!AO32</f>
        <v>2.339934158211843E-2</v>
      </c>
      <c r="D32" s="119" t="str">
        <f t="shared" si="0"/>
        <v/>
      </c>
      <c r="E32" s="119">
        <f t="shared" si="1"/>
        <v>2.339934158211843E-2</v>
      </c>
      <c r="F32" s="119" t="str">
        <f t="shared" si="2"/>
        <v/>
      </c>
      <c r="G32" s="119">
        <v>1</v>
      </c>
    </row>
    <row r="33" spans="1:7" x14ac:dyDescent="0.2">
      <c r="A33" s="122" t="str">
        <f>Results!A33</f>
        <v>Bangladesh</v>
      </c>
      <c r="B33" s="122">
        <v>2</v>
      </c>
      <c r="C33" s="120">
        <f>Results!AO33</f>
        <v>5.7319023515504275E-2</v>
      </c>
      <c r="D33" s="119" t="str">
        <f t="shared" si="0"/>
        <v/>
      </c>
      <c r="E33" s="119">
        <f t="shared" si="1"/>
        <v>5.7319023515504275E-2</v>
      </c>
      <c r="F33" s="119" t="str">
        <f t="shared" si="2"/>
        <v/>
      </c>
      <c r="G33" s="119">
        <v>1</v>
      </c>
    </row>
    <row r="34" spans="1:7" x14ac:dyDescent="0.2">
      <c r="A34" s="122" t="str">
        <f>Results!A34</f>
        <v>Benin</v>
      </c>
      <c r="B34" s="122">
        <v>2</v>
      </c>
      <c r="C34" s="120">
        <f>Results!AO34</f>
        <v>2.4203084197153654E-2</v>
      </c>
      <c r="D34" s="119" t="str">
        <f t="shared" si="0"/>
        <v/>
      </c>
      <c r="E34" s="119">
        <f t="shared" si="1"/>
        <v>2.4203084197153654E-2</v>
      </c>
      <c r="F34" s="119" t="str">
        <f t="shared" si="2"/>
        <v/>
      </c>
      <c r="G34" s="119">
        <v>1</v>
      </c>
    </row>
    <row r="35" spans="1:7" x14ac:dyDescent="0.2">
      <c r="A35" s="122" t="str">
        <f>Results!A35</f>
        <v>Bhutan</v>
      </c>
      <c r="B35" s="122">
        <v>2</v>
      </c>
      <c r="C35" s="120">
        <f>Results!AO35</f>
        <v>6.2516120229875155E-2</v>
      </c>
      <c r="D35" s="119" t="str">
        <f t="shared" si="0"/>
        <v/>
      </c>
      <c r="E35" s="119">
        <f t="shared" si="1"/>
        <v>6.2516120229875155E-2</v>
      </c>
      <c r="F35" s="119" t="str">
        <f t="shared" si="2"/>
        <v/>
      </c>
      <c r="G35" s="119">
        <v>1</v>
      </c>
    </row>
    <row r="36" spans="1:7" x14ac:dyDescent="0.2">
      <c r="A36" s="122" t="str">
        <f>Results!A36</f>
        <v>Bolivia</v>
      </c>
      <c r="B36" s="122">
        <v>2</v>
      </c>
      <c r="C36" s="120">
        <f>Results!AO36</f>
        <v>6.4664437977458036E-2</v>
      </c>
      <c r="D36" s="119" t="str">
        <f t="shared" si="0"/>
        <v/>
      </c>
      <c r="E36" s="119">
        <f t="shared" si="1"/>
        <v>6.4664437977458036E-2</v>
      </c>
      <c r="F36" s="119" t="str">
        <f t="shared" si="2"/>
        <v/>
      </c>
      <c r="G36" s="119">
        <v>1</v>
      </c>
    </row>
    <row r="37" spans="1:7" x14ac:dyDescent="0.2">
      <c r="A37" s="122" t="str">
        <f>Results!A37</f>
        <v>Cabo Verde</v>
      </c>
      <c r="B37" s="122">
        <v>2</v>
      </c>
      <c r="C37" s="120">
        <f>Results!AO37</f>
        <v>0.19814424257628907</v>
      </c>
      <c r="D37" s="119" t="str">
        <f t="shared" si="0"/>
        <v/>
      </c>
      <c r="E37" s="119">
        <f t="shared" si="1"/>
        <v>0.19814424257628907</v>
      </c>
      <c r="F37" s="119" t="str">
        <f t="shared" si="2"/>
        <v/>
      </c>
      <c r="G37" s="119">
        <v>1</v>
      </c>
    </row>
    <row r="38" spans="1:7" x14ac:dyDescent="0.2">
      <c r="A38" s="122" t="str">
        <f>Results!A38</f>
        <v>Cambodia</v>
      </c>
      <c r="B38" s="122">
        <v>2</v>
      </c>
      <c r="C38" s="120">
        <f>Results!AO38</f>
        <v>6.1918896135759592E-2</v>
      </c>
      <c r="D38" s="119" t="str">
        <f t="shared" si="0"/>
        <v/>
      </c>
      <c r="E38" s="119">
        <f t="shared" si="1"/>
        <v>6.1918896135759592E-2</v>
      </c>
      <c r="F38" s="119" t="str">
        <f t="shared" si="2"/>
        <v/>
      </c>
      <c r="G38" s="119">
        <v>1</v>
      </c>
    </row>
    <row r="39" spans="1:7" x14ac:dyDescent="0.2">
      <c r="A39" s="122" t="str">
        <f>Results!A39</f>
        <v>Cameroon</v>
      </c>
      <c r="B39" s="122">
        <v>2</v>
      </c>
      <c r="C39" s="120">
        <f>Results!AO39</f>
        <v>1.1683771446843925E-3</v>
      </c>
      <c r="D39" s="119" t="str">
        <f t="shared" si="0"/>
        <v/>
      </c>
      <c r="E39" s="119">
        <f t="shared" si="1"/>
        <v>1.1683771446843925E-3</v>
      </c>
      <c r="F39" s="119" t="str">
        <f t="shared" si="2"/>
        <v/>
      </c>
      <c r="G39" s="119">
        <v>1</v>
      </c>
    </row>
    <row r="40" spans="1:7" x14ac:dyDescent="0.2">
      <c r="A40" s="122" t="str">
        <f>Results!A40</f>
        <v>Comoros</v>
      </c>
      <c r="B40" s="122">
        <v>2</v>
      </c>
      <c r="C40" s="120">
        <f>Results!AO40</f>
        <v>2.6094716534462655E-2</v>
      </c>
      <c r="D40" s="119" t="str">
        <f t="shared" si="0"/>
        <v/>
      </c>
      <c r="E40" s="119">
        <f t="shared" si="1"/>
        <v>2.6094716534462655E-2</v>
      </c>
      <c r="F40" s="119" t="str">
        <f t="shared" si="2"/>
        <v/>
      </c>
      <c r="G40" s="119">
        <v>1</v>
      </c>
    </row>
    <row r="41" spans="1:7" x14ac:dyDescent="0.2">
      <c r="A41" s="122" t="str">
        <f>Results!A41</f>
        <v>Congo</v>
      </c>
      <c r="B41" s="122">
        <v>2</v>
      </c>
      <c r="C41" s="120">
        <f>Results!AO41</f>
        <v>2.5328669420907401E-2</v>
      </c>
      <c r="D41" s="119" t="str">
        <f t="shared" si="0"/>
        <v/>
      </c>
      <c r="E41" s="119">
        <f t="shared" si="1"/>
        <v>2.5328669420907401E-2</v>
      </c>
      <c r="F41" s="119" t="str">
        <f t="shared" si="2"/>
        <v/>
      </c>
      <c r="G41" s="119">
        <v>1</v>
      </c>
    </row>
    <row r="42" spans="1:7" x14ac:dyDescent="0.2">
      <c r="A42" s="122" t="str">
        <f>Results!A42</f>
        <v>Côte d'Ivoire</v>
      </c>
      <c r="B42" s="122">
        <v>2</v>
      </c>
      <c r="C42" s="120">
        <f>Results!AO42</f>
        <v>1.9166004487354799E-2</v>
      </c>
      <c r="D42" s="119" t="str">
        <f t="shared" si="0"/>
        <v/>
      </c>
      <c r="E42" s="119">
        <f t="shared" si="1"/>
        <v>1.9166004487354799E-2</v>
      </c>
      <c r="F42" s="119" t="str">
        <f t="shared" si="2"/>
        <v/>
      </c>
      <c r="G42" s="119">
        <v>1</v>
      </c>
    </row>
    <row r="43" spans="1:7" x14ac:dyDescent="0.2">
      <c r="A43" s="122" t="str">
        <f>Results!A43</f>
        <v>Djibouti</v>
      </c>
      <c r="B43" s="122">
        <v>2</v>
      </c>
      <c r="C43" s="120">
        <f>Results!AO43</f>
        <v>1.7591458429998291E-2</v>
      </c>
      <c r="D43" s="119" t="str">
        <f t="shared" si="0"/>
        <v/>
      </c>
      <c r="E43" s="119">
        <f t="shared" si="1"/>
        <v>1.7591458429998291E-2</v>
      </c>
      <c r="F43" s="119" t="str">
        <f t="shared" si="2"/>
        <v/>
      </c>
      <c r="G43" s="119">
        <v>1</v>
      </c>
    </row>
    <row r="44" spans="1:7" x14ac:dyDescent="0.2">
      <c r="A44" s="122" t="str">
        <f>Results!A44</f>
        <v>Egypt</v>
      </c>
      <c r="B44" s="122">
        <v>2</v>
      </c>
      <c r="C44" s="120">
        <f>Results!AO44</f>
        <v>0.36096939490384383</v>
      </c>
      <c r="D44" s="119" t="str">
        <f t="shared" si="0"/>
        <v/>
      </c>
      <c r="E44" s="119">
        <f t="shared" si="1"/>
        <v>0.36096939490384383</v>
      </c>
      <c r="F44" s="119" t="str">
        <f t="shared" si="2"/>
        <v/>
      </c>
      <c r="G44" s="119">
        <v>1</v>
      </c>
    </row>
    <row r="45" spans="1:7" x14ac:dyDescent="0.2">
      <c r="A45" s="122" t="str">
        <f>Results!A45</f>
        <v>El Salvador</v>
      </c>
      <c r="B45" s="122">
        <v>2</v>
      </c>
      <c r="C45" s="120">
        <f>Results!AO45</f>
        <v>8.4330391781215125E-2</v>
      </c>
      <c r="D45" s="119" t="str">
        <f t="shared" si="0"/>
        <v/>
      </c>
      <c r="E45" s="119">
        <f t="shared" si="1"/>
        <v>8.4330391781215125E-2</v>
      </c>
      <c r="F45" s="119" t="str">
        <f t="shared" si="2"/>
        <v/>
      </c>
      <c r="G45" s="119">
        <v>1</v>
      </c>
    </row>
    <row r="46" spans="1:7" x14ac:dyDescent="0.2">
      <c r="A46" s="122" t="str">
        <f>Results!A46</f>
        <v>Eswatini</v>
      </c>
      <c r="B46" s="122">
        <v>2</v>
      </c>
      <c r="C46" s="120">
        <f>Results!AO46</f>
        <v>4.8370054805178343E-2</v>
      </c>
      <c r="D46" s="119" t="str">
        <f t="shared" si="0"/>
        <v/>
      </c>
      <c r="E46" s="119">
        <f t="shared" si="1"/>
        <v>4.8370054805178343E-2</v>
      </c>
      <c r="F46" s="119" t="str">
        <f t="shared" si="2"/>
        <v/>
      </c>
      <c r="G46" s="119">
        <v>1</v>
      </c>
    </row>
    <row r="47" spans="1:7" x14ac:dyDescent="0.2">
      <c r="A47" s="122" t="str">
        <f>Results!A47</f>
        <v>Ghana</v>
      </c>
      <c r="B47" s="122">
        <v>2</v>
      </c>
      <c r="C47" s="120">
        <f>Results!AO47</f>
        <v>8.9706211642523181E-2</v>
      </c>
      <c r="D47" s="119" t="str">
        <f t="shared" si="0"/>
        <v/>
      </c>
      <c r="E47" s="119">
        <f t="shared" si="1"/>
        <v>8.9706211642523181E-2</v>
      </c>
      <c r="F47" s="119" t="str">
        <f t="shared" si="2"/>
        <v/>
      </c>
      <c r="G47" s="119">
        <v>1</v>
      </c>
    </row>
    <row r="48" spans="1:7" x14ac:dyDescent="0.2">
      <c r="A48" s="122" t="str">
        <f>Results!A48</f>
        <v>Honduras</v>
      </c>
      <c r="B48" s="122">
        <v>2</v>
      </c>
      <c r="C48" s="120">
        <f>Results!AO48</f>
        <v>3.3351448005249931E-2</v>
      </c>
      <c r="D48" s="119" t="str">
        <f t="shared" si="0"/>
        <v/>
      </c>
      <c r="E48" s="119">
        <f t="shared" si="1"/>
        <v>3.3351448005249931E-2</v>
      </c>
      <c r="F48" s="119" t="str">
        <f t="shared" si="2"/>
        <v/>
      </c>
      <c r="G48" s="119">
        <v>1</v>
      </c>
    </row>
    <row r="49" spans="1:7" x14ac:dyDescent="0.2">
      <c r="A49" s="122" t="str">
        <f>Results!A49</f>
        <v>India</v>
      </c>
      <c r="B49" s="122">
        <v>2</v>
      </c>
      <c r="C49" s="120">
        <f>Results!AO49</f>
        <v>0.44705971677138406</v>
      </c>
      <c r="D49" s="119" t="str">
        <f t="shared" si="0"/>
        <v/>
      </c>
      <c r="E49" s="119">
        <f t="shared" si="1"/>
        <v>0.44705971677138406</v>
      </c>
      <c r="F49" s="119" t="str">
        <f t="shared" si="2"/>
        <v/>
      </c>
      <c r="G49" s="119">
        <v>1</v>
      </c>
    </row>
    <row r="50" spans="1:7" x14ac:dyDescent="0.2">
      <c r="A50" s="122" t="str">
        <f>Results!A50</f>
        <v>Kenya</v>
      </c>
      <c r="B50" s="122">
        <v>2</v>
      </c>
      <c r="C50" s="120">
        <f>Results!AO50</f>
        <v>9.4203758825922523E-2</v>
      </c>
      <c r="D50" s="119" t="str">
        <f t="shared" si="0"/>
        <v/>
      </c>
      <c r="E50" s="119">
        <f t="shared" si="1"/>
        <v>9.4203758825922523E-2</v>
      </c>
      <c r="F50" s="119" t="str">
        <f t="shared" si="2"/>
        <v/>
      </c>
      <c r="G50" s="119">
        <v>1</v>
      </c>
    </row>
    <row r="51" spans="1:7" x14ac:dyDescent="0.2">
      <c r="A51" s="122" t="str">
        <f>Results!A51</f>
        <v>Kiribati</v>
      </c>
      <c r="B51" s="122">
        <v>2</v>
      </c>
      <c r="C51" s="120">
        <f>Results!AO51</f>
        <v>0.12599081284461827</v>
      </c>
      <c r="D51" s="119" t="str">
        <f t="shared" si="0"/>
        <v/>
      </c>
      <c r="E51" s="119">
        <f t="shared" si="1"/>
        <v>0.12599081284461827</v>
      </c>
      <c r="F51" s="119" t="str">
        <f t="shared" si="2"/>
        <v/>
      </c>
      <c r="G51" s="119">
        <v>1</v>
      </c>
    </row>
    <row r="52" spans="1:7" x14ac:dyDescent="0.2">
      <c r="A52" s="122" t="str">
        <f>Results!A52</f>
        <v>Kyrgyzstan</v>
      </c>
      <c r="B52" s="122">
        <v>2</v>
      </c>
      <c r="C52" s="120">
        <f>Results!AO52</f>
        <v>0.26708875679815786</v>
      </c>
      <c r="D52" s="119" t="str">
        <f t="shared" si="0"/>
        <v/>
      </c>
      <c r="E52" s="119">
        <f t="shared" si="1"/>
        <v>0.26708875679815786</v>
      </c>
      <c r="F52" s="119" t="str">
        <f t="shared" si="2"/>
        <v/>
      </c>
      <c r="G52" s="119">
        <v>1</v>
      </c>
    </row>
    <row r="53" spans="1:7" x14ac:dyDescent="0.2">
      <c r="A53" s="122" t="str">
        <f>Results!A53</f>
        <v>Lao People's Democratic Republic</v>
      </c>
      <c r="B53" s="122">
        <v>2</v>
      </c>
      <c r="C53" s="120">
        <f>Results!AO53</f>
        <v>6.2362841351390384E-2</v>
      </c>
      <c r="D53" s="119" t="str">
        <f t="shared" si="0"/>
        <v/>
      </c>
      <c r="E53" s="119">
        <f t="shared" si="1"/>
        <v>6.2362841351390384E-2</v>
      </c>
      <c r="F53" s="119" t="str">
        <f t="shared" si="2"/>
        <v/>
      </c>
      <c r="G53" s="119">
        <v>1</v>
      </c>
    </row>
    <row r="54" spans="1:7" x14ac:dyDescent="0.2">
      <c r="A54" s="122" t="str">
        <f>Results!A54</f>
        <v>Lesotho</v>
      </c>
      <c r="B54" s="122">
        <v>2</v>
      </c>
      <c r="C54" s="120">
        <f>Results!AO54</f>
        <v>0.26742289324638774</v>
      </c>
      <c r="D54" s="119" t="str">
        <f t="shared" si="0"/>
        <v/>
      </c>
      <c r="E54" s="119">
        <f t="shared" si="1"/>
        <v>0.26742289324638774</v>
      </c>
      <c r="F54" s="119" t="str">
        <f t="shared" si="2"/>
        <v/>
      </c>
      <c r="G54" s="119">
        <v>1</v>
      </c>
    </row>
    <row r="55" spans="1:7" x14ac:dyDescent="0.2">
      <c r="A55" s="122" t="str">
        <f>Results!A55</f>
        <v>Mauritania</v>
      </c>
      <c r="B55" s="122">
        <v>2</v>
      </c>
      <c r="C55" s="120">
        <f>Results!AO55</f>
        <v>3.2626376470194438E-2</v>
      </c>
      <c r="D55" s="119" t="str">
        <f t="shared" si="0"/>
        <v/>
      </c>
      <c r="E55" s="119">
        <f t="shared" si="1"/>
        <v>3.2626376470194438E-2</v>
      </c>
      <c r="F55" s="119" t="str">
        <f t="shared" si="2"/>
        <v/>
      </c>
      <c r="G55" s="119">
        <v>1</v>
      </c>
    </row>
    <row r="56" spans="1:7" x14ac:dyDescent="0.2">
      <c r="A56" s="122" t="str">
        <f>Results!A56</f>
        <v>Micronesia (Fed. States of)</v>
      </c>
      <c r="B56" s="122">
        <v>2</v>
      </c>
      <c r="C56" s="120">
        <f>Results!AO56</f>
        <v>5.049075523324501E-3</v>
      </c>
      <c r="D56" s="119" t="str">
        <f t="shared" si="0"/>
        <v/>
      </c>
      <c r="E56" s="119">
        <f t="shared" si="1"/>
        <v>5.049075523324501E-3</v>
      </c>
      <c r="F56" s="119" t="str">
        <f t="shared" si="2"/>
        <v/>
      </c>
      <c r="G56" s="119">
        <v>1</v>
      </c>
    </row>
    <row r="57" spans="1:7" x14ac:dyDescent="0.2">
      <c r="A57" s="122" t="str">
        <f>Results!A57</f>
        <v>Mongolia</v>
      </c>
      <c r="B57" s="122">
        <v>2</v>
      </c>
      <c r="C57" s="120">
        <f>Results!AO57</f>
        <v>0.26427662365175769</v>
      </c>
      <c r="D57" s="119" t="str">
        <f t="shared" si="0"/>
        <v/>
      </c>
      <c r="E57" s="119">
        <f t="shared" si="1"/>
        <v>0.26427662365175769</v>
      </c>
      <c r="F57" s="119" t="str">
        <f t="shared" si="2"/>
        <v/>
      </c>
      <c r="G57" s="119">
        <v>1</v>
      </c>
    </row>
    <row r="58" spans="1:7" x14ac:dyDescent="0.2">
      <c r="A58" s="122" t="str">
        <f>Results!A58</f>
        <v>Morocco</v>
      </c>
      <c r="B58" s="122">
        <v>2</v>
      </c>
      <c r="C58" s="120">
        <f>Results!AO58</f>
        <v>0.20430263141433563</v>
      </c>
      <c r="D58" s="119" t="str">
        <f t="shared" si="0"/>
        <v/>
      </c>
      <c r="E58" s="119">
        <f t="shared" si="1"/>
        <v>0.20430263141433563</v>
      </c>
      <c r="F58" s="119" t="str">
        <f t="shared" si="2"/>
        <v/>
      </c>
      <c r="G58" s="119">
        <v>1</v>
      </c>
    </row>
    <row r="59" spans="1:7" x14ac:dyDescent="0.2">
      <c r="A59" s="122" t="str">
        <f>Results!A59</f>
        <v>Myanmar</v>
      </c>
      <c r="B59" s="122">
        <v>2</v>
      </c>
      <c r="C59" s="120">
        <f>Results!AO59</f>
        <v>5.7989030748599235E-2</v>
      </c>
      <c r="D59" s="119" t="str">
        <f t="shared" si="0"/>
        <v/>
      </c>
      <c r="E59" s="119">
        <f t="shared" si="1"/>
        <v>5.7989030748599235E-2</v>
      </c>
      <c r="F59" s="119" t="str">
        <f t="shared" si="2"/>
        <v/>
      </c>
      <c r="G59" s="119">
        <v>1</v>
      </c>
    </row>
    <row r="60" spans="1:7" x14ac:dyDescent="0.2">
      <c r="A60" s="122" t="str">
        <f>Results!A60</f>
        <v>Nepal</v>
      </c>
      <c r="B60" s="122">
        <v>2</v>
      </c>
      <c r="C60" s="120">
        <f>Results!AO60</f>
        <v>0.19201894603120184</v>
      </c>
      <c r="D60" s="119" t="str">
        <f t="shared" si="0"/>
        <v/>
      </c>
      <c r="E60" s="119">
        <f t="shared" si="1"/>
        <v>0.19201894603120184</v>
      </c>
      <c r="F60" s="119" t="str">
        <f t="shared" si="2"/>
        <v/>
      </c>
      <c r="G60" s="119">
        <v>1</v>
      </c>
    </row>
    <row r="61" spans="1:7" x14ac:dyDescent="0.2">
      <c r="A61" s="122" t="str">
        <f>Results!A61</f>
        <v>Nicaragua</v>
      </c>
      <c r="B61" s="122">
        <v>2</v>
      </c>
      <c r="C61" s="120">
        <f>Results!AO61</f>
        <v>4.710941418929971E-2</v>
      </c>
      <c r="D61" s="119" t="str">
        <f t="shared" si="0"/>
        <v/>
      </c>
      <c r="E61" s="119">
        <f t="shared" si="1"/>
        <v>4.710941418929971E-2</v>
      </c>
      <c r="F61" s="119" t="str">
        <f t="shared" si="2"/>
        <v/>
      </c>
      <c r="G61" s="119">
        <v>1</v>
      </c>
    </row>
    <row r="62" spans="1:7" x14ac:dyDescent="0.2">
      <c r="A62" s="122" t="str">
        <f>Results!A62</f>
        <v>Nigeria</v>
      </c>
      <c r="B62" s="122">
        <v>2</v>
      </c>
      <c r="C62" s="120">
        <f>Results!AO62</f>
        <v>0.10284076466874288</v>
      </c>
      <c r="D62" s="119" t="str">
        <f t="shared" si="0"/>
        <v/>
      </c>
      <c r="E62" s="119">
        <f t="shared" si="1"/>
        <v>0.10284076466874288</v>
      </c>
      <c r="F62" s="119" t="str">
        <f t="shared" si="2"/>
        <v/>
      </c>
      <c r="G62" s="119">
        <v>1</v>
      </c>
    </row>
    <row r="63" spans="1:7" x14ac:dyDescent="0.2">
      <c r="A63" s="122" t="str">
        <f>Results!A63</f>
        <v>Pakistan</v>
      </c>
      <c r="B63" s="122">
        <v>2</v>
      </c>
      <c r="C63" s="120">
        <f>Results!AO63</f>
        <v>8.2188293865297107E-2</v>
      </c>
      <c r="D63" s="119" t="str">
        <f t="shared" si="0"/>
        <v/>
      </c>
      <c r="E63" s="119">
        <f t="shared" si="1"/>
        <v>8.2188293865297107E-2</v>
      </c>
      <c r="F63" s="119" t="str">
        <f t="shared" si="2"/>
        <v/>
      </c>
      <c r="G63" s="119">
        <v>1</v>
      </c>
    </row>
    <row r="64" spans="1:7" x14ac:dyDescent="0.2">
      <c r="A64" s="122" t="str">
        <f>Results!A64</f>
        <v>Papua New Guinea</v>
      </c>
      <c r="B64" s="122">
        <v>2</v>
      </c>
      <c r="C64" s="120">
        <f>Results!AO64</f>
        <v>6.4671050739540825E-2</v>
      </c>
      <c r="D64" s="119" t="str">
        <f t="shared" ref="D64:D124" si="3">IF(B64=1,C64,"")</f>
        <v/>
      </c>
      <c r="E64" s="119">
        <f t="shared" ref="E64:E124" si="4">IF(B64=2,C64,"")</f>
        <v>6.4671050739540825E-2</v>
      </c>
      <c r="F64" s="119" t="str">
        <f t="shared" ref="F64:F124" si="5">IF(B64=3,C64,"")</f>
        <v/>
      </c>
      <c r="G64" s="119">
        <v>1</v>
      </c>
    </row>
    <row r="65" spans="1:7" x14ac:dyDescent="0.2">
      <c r="A65" s="122" t="str">
        <f>Results!A65</f>
        <v>Philippines</v>
      </c>
      <c r="B65" s="122">
        <v>2</v>
      </c>
      <c r="C65" s="120">
        <f>Results!AO65</f>
        <v>0.14851688413790021</v>
      </c>
      <c r="D65" s="119" t="str">
        <f t="shared" si="3"/>
        <v/>
      </c>
      <c r="E65" s="119">
        <f t="shared" si="4"/>
        <v>0.14851688413790021</v>
      </c>
      <c r="F65" s="119" t="str">
        <f t="shared" si="5"/>
        <v/>
      </c>
      <c r="G65" s="119">
        <v>1</v>
      </c>
    </row>
    <row r="66" spans="1:7" x14ac:dyDescent="0.2">
      <c r="A66" s="122" t="str">
        <f>Results!A66</f>
        <v>Republic of Moldova</v>
      </c>
      <c r="B66" s="122">
        <v>2</v>
      </c>
      <c r="C66" s="120">
        <f>Results!AO66</f>
        <v>0.28896331099881578</v>
      </c>
      <c r="D66" s="119" t="str">
        <f t="shared" si="3"/>
        <v/>
      </c>
      <c r="E66" s="119">
        <f t="shared" si="4"/>
        <v>0.28896331099881578</v>
      </c>
      <c r="F66" s="119" t="str">
        <f t="shared" si="5"/>
        <v/>
      </c>
      <c r="G66" s="119">
        <v>1</v>
      </c>
    </row>
    <row r="67" spans="1:7" x14ac:dyDescent="0.2">
      <c r="A67" s="122" t="str">
        <f>Results!A67</f>
        <v>Sao Tome and Principe</v>
      </c>
      <c r="B67" s="122">
        <v>2</v>
      </c>
      <c r="C67" s="120">
        <f>Results!AO67</f>
        <v>2.364171914843103E-2</v>
      </c>
      <c r="D67" s="119" t="str">
        <f t="shared" si="3"/>
        <v/>
      </c>
      <c r="E67" s="119">
        <f t="shared" si="4"/>
        <v>2.364171914843103E-2</v>
      </c>
      <c r="F67" s="119" t="str">
        <f t="shared" si="5"/>
        <v/>
      </c>
      <c r="G67" s="119">
        <v>1</v>
      </c>
    </row>
    <row r="68" spans="1:7" x14ac:dyDescent="0.2">
      <c r="A68" s="122" t="str">
        <f>Results!A68</f>
        <v>Senegal</v>
      </c>
      <c r="B68" s="122">
        <v>2</v>
      </c>
      <c r="C68" s="120">
        <f>Results!AO68</f>
        <v>2.3920935269491524E-2</v>
      </c>
      <c r="D68" s="119" t="str">
        <f t="shared" si="3"/>
        <v/>
      </c>
      <c r="E68" s="119">
        <f t="shared" si="4"/>
        <v>2.3920935269491524E-2</v>
      </c>
      <c r="F68" s="119" t="str">
        <f t="shared" si="5"/>
        <v/>
      </c>
      <c r="G68" s="119">
        <v>1</v>
      </c>
    </row>
    <row r="69" spans="1:7" x14ac:dyDescent="0.2">
      <c r="A69" s="122" t="str">
        <f>Results!A69</f>
        <v>Solomon Islands</v>
      </c>
      <c r="B69" s="122">
        <v>2</v>
      </c>
      <c r="C69" s="120">
        <f>Results!AO69</f>
        <v>6.65258958222541E-2</v>
      </c>
      <c r="D69" s="119" t="str">
        <f t="shared" si="3"/>
        <v/>
      </c>
      <c r="E69" s="119">
        <f t="shared" si="4"/>
        <v>6.65258958222541E-2</v>
      </c>
      <c r="F69" s="119" t="str">
        <f t="shared" si="5"/>
        <v/>
      </c>
      <c r="G69" s="119">
        <v>1</v>
      </c>
    </row>
    <row r="70" spans="1:7" x14ac:dyDescent="0.2">
      <c r="A70" s="122" t="str">
        <f>Results!A70</f>
        <v>Sri Lanka</v>
      </c>
      <c r="B70" s="122">
        <v>2</v>
      </c>
      <c r="C70" s="120">
        <f>Results!AO70</f>
        <v>0.2862319153228543</v>
      </c>
      <c r="D70" s="119" t="str">
        <f t="shared" si="3"/>
        <v/>
      </c>
      <c r="E70" s="119">
        <f t="shared" si="4"/>
        <v>0.2862319153228543</v>
      </c>
      <c r="F70" s="119" t="str">
        <f t="shared" si="5"/>
        <v/>
      </c>
      <c r="G70" s="119">
        <v>1</v>
      </c>
    </row>
    <row r="71" spans="1:7" x14ac:dyDescent="0.2">
      <c r="A71" s="122" t="str">
        <f>Results!A71</f>
        <v>Timor-Leste</v>
      </c>
      <c r="B71" s="122">
        <v>2</v>
      </c>
      <c r="C71" s="120">
        <f>Results!AO71</f>
        <v>3.618155418565324E-2</v>
      </c>
      <c r="D71" s="119" t="str">
        <f t="shared" si="3"/>
        <v/>
      </c>
      <c r="E71" s="119">
        <f t="shared" si="4"/>
        <v>3.618155418565324E-2</v>
      </c>
      <c r="F71" s="119" t="str">
        <f t="shared" si="5"/>
        <v/>
      </c>
      <c r="G71" s="119">
        <v>1</v>
      </c>
    </row>
    <row r="72" spans="1:7" x14ac:dyDescent="0.2">
      <c r="A72" s="122" t="str">
        <f>Results!A72</f>
        <v>Tunisia</v>
      </c>
      <c r="B72" s="122">
        <v>2</v>
      </c>
      <c r="C72" s="120">
        <f>Results!AO72</f>
        <v>0.44216224867671361</v>
      </c>
      <c r="D72" s="119" t="str">
        <f t="shared" si="3"/>
        <v/>
      </c>
      <c r="E72" s="119">
        <f t="shared" si="4"/>
        <v>0.44216224867671361</v>
      </c>
      <c r="F72" s="119" t="str">
        <f t="shared" si="5"/>
        <v/>
      </c>
      <c r="G72" s="119">
        <v>1</v>
      </c>
    </row>
    <row r="73" spans="1:7" x14ac:dyDescent="0.2">
      <c r="A73" s="122" t="str">
        <f>Results!A73</f>
        <v>Ukraine</v>
      </c>
      <c r="B73" s="122">
        <v>2</v>
      </c>
      <c r="C73" s="120">
        <f>Results!AO73</f>
        <v>1.0126028647585892</v>
      </c>
      <c r="D73" s="119" t="str">
        <f t="shared" si="3"/>
        <v/>
      </c>
      <c r="E73" s="119">
        <f t="shared" si="4"/>
        <v>1.0126028647585892</v>
      </c>
      <c r="F73" s="119" t="str">
        <f t="shared" si="5"/>
        <v/>
      </c>
      <c r="G73" s="119">
        <v>1</v>
      </c>
    </row>
    <row r="74" spans="1:7" x14ac:dyDescent="0.2">
      <c r="A74" s="122" t="str">
        <f>Results!A74</f>
        <v>United Republic of Tanzania</v>
      </c>
      <c r="B74" s="122">
        <v>2</v>
      </c>
      <c r="C74" s="120">
        <f>Results!AO74</f>
        <v>2.4714933042457091E-2</v>
      </c>
      <c r="D74" s="119" t="str">
        <f t="shared" si="3"/>
        <v/>
      </c>
      <c r="E74" s="119">
        <f t="shared" si="4"/>
        <v>2.4714933042457091E-2</v>
      </c>
      <c r="F74" s="119" t="str">
        <f t="shared" si="5"/>
        <v/>
      </c>
      <c r="G74" s="119">
        <v>1</v>
      </c>
    </row>
    <row r="75" spans="1:7" x14ac:dyDescent="0.2">
      <c r="A75" s="122" t="str">
        <f>Results!A75</f>
        <v>Uzbekistan</v>
      </c>
      <c r="B75" s="122">
        <v>2</v>
      </c>
      <c r="C75" s="120">
        <f>Results!AO75</f>
        <v>0.4779644184527333</v>
      </c>
      <c r="D75" s="119" t="str">
        <f t="shared" si="3"/>
        <v/>
      </c>
      <c r="E75" s="119">
        <f t="shared" si="4"/>
        <v>0.4779644184527333</v>
      </c>
      <c r="F75" s="119" t="str">
        <f t="shared" si="5"/>
        <v/>
      </c>
      <c r="G75" s="119">
        <v>1</v>
      </c>
    </row>
    <row r="76" spans="1:7" x14ac:dyDescent="0.2">
      <c r="A76" s="122" t="str">
        <f>Results!A76</f>
        <v>Vanuatu</v>
      </c>
      <c r="B76" s="122">
        <v>2</v>
      </c>
      <c r="C76" s="120">
        <f>Results!AO76</f>
        <v>0.20763323507443557</v>
      </c>
      <c r="D76" s="119" t="str">
        <f t="shared" si="3"/>
        <v/>
      </c>
      <c r="E76" s="119">
        <f t="shared" si="4"/>
        <v>0.20763323507443557</v>
      </c>
      <c r="F76" s="119" t="str">
        <f t="shared" si="5"/>
        <v/>
      </c>
      <c r="G76" s="119">
        <v>1</v>
      </c>
    </row>
    <row r="77" spans="1:7" x14ac:dyDescent="0.2">
      <c r="A77" s="122" t="str">
        <f>Results!A77</f>
        <v>Vietnam</v>
      </c>
      <c r="B77" s="122">
        <v>2</v>
      </c>
      <c r="C77" s="120">
        <f>Results!AO77</f>
        <v>0.38928944020982248</v>
      </c>
      <c r="D77" s="119" t="str">
        <f t="shared" si="3"/>
        <v/>
      </c>
      <c r="E77" s="119">
        <f t="shared" si="4"/>
        <v>0.38928944020982248</v>
      </c>
      <c r="F77" s="119" t="str">
        <f t="shared" si="5"/>
        <v/>
      </c>
      <c r="G77" s="119">
        <v>1</v>
      </c>
    </row>
    <row r="78" spans="1:7" x14ac:dyDescent="0.2">
      <c r="A78" s="122" t="str">
        <f>Results!A78</f>
        <v>West Bank and Gaza</v>
      </c>
      <c r="B78" s="122">
        <v>2</v>
      </c>
      <c r="C78" s="120">
        <f>Results!AO78</f>
        <v>0.12373808265010368</v>
      </c>
      <c r="D78" s="119" t="str">
        <f t="shared" si="3"/>
        <v/>
      </c>
      <c r="E78" s="119">
        <f t="shared" si="4"/>
        <v>0.12373808265010368</v>
      </c>
      <c r="F78" s="119" t="str">
        <f t="shared" si="5"/>
        <v/>
      </c>
      <c r="G78" s="119">
        <v>1</v>
      </c>
    </row>
    <row r="79" spans="1:7" x14ac:dyDescent="0.2">
      <c r="A79" s="122" t="str">
        <f>Results!A79</f>
        <v>Zambia</v>
      </c>
      <c r="B79" s="122">
        <v>2</v>
      </c>
      <c r="C79" s="120">
        <f>Results!AO79</f>
        <v>3.6419670738772732E-2</v>
      </c>
      <c r="D79" s="119" t="str">
        <f t="shared" si="3"/>
        <v/>
      </c>
      <c r="E79" s="119">
        <f t="shared" si="4"/>
        <v>3.6419670738772732E-2</v>
      </c>
      <c r="F79" s="119" t="str">
        <f t="shared" si="5"/>
        <v/>
      </c>
      <c r="G79" s="119">
        <v>1</v>
      </c>
    </row>
    <row r="80" spans="1:7" x14ac:dyDescent="0.2">
      <c r="A80" s="122" t="str">
        <f>Results!A80</f>
        <v>Zimbabwe</v>
      </c>
      <c r="B80" s="122">
        <v>2</v>
      </c>
      <c r="C80" s="120">
        <f>Results!AO80</f>
        <v>3.5787871927865152E-2</v>
      </c>
      <c r="D80" s="119" t="str">
        <f t="shared" si="3"/>
        <v/>
      </c>
      <c r="E80" s="119">
        <f t="shared" si="4"/>
        <v>3.5787871927865152E-2</v>
      </c>
      <c r="F80" s="119" t="str">
        <f t="shared" si="5"/>
        <v/>
      </c>
      <c r="G80" s="119">
        <v>1</v>
      </c>
    </row>
    <row r="81" spans="1:7" x14ac:dyDescent="0.2">
      <c r="A81" s="122" t="str">
        <f>Results!A81</f>
        <v>Albania</v>
      </c>
      <c r="B81" s="122">
        <v>3</v>
      </c>
      <c r="C81" s="120">
        <f>Results!AO81</f>
        <v>0.25478674552338815</v>
      </c>
      <c r="D81" s="119" t="str">
        <f t="shared" si="3"/>
        <v/>
      </c>
      <c r="E81" s="119" t="str">
        <f t="shared" si="4"/>
        <v/>
      </c>
      <c r="F81" s="119">
        <f t="shared" si="5"/>
        <v>0.25478674552338815</v>
      </c>
      <c r="G81" s="119">
        <v>1</v>
      </c>
    </row>
    <row r="82" spans="1:7" x14ac:dyDescent="0.2">
      <c r="A82" s="122" t="e">
        <f>Results!#REF!</f>
        <v>#REF!</v>
      </c>
      <c r="B82" s="122">
        <v>3</v>
      </c>
      <c r="C82" s="120" t="e">
        <f>Results!#REF!</f>
        <v>#REF!</v>
      </c>
      <c r="D82" s="119" t="str">
        <f t="shared" si="3"/>
        <v/>
      </c>
      <c r="E82" s="119" t="str">
        <f t="shared" si="4"/>
        <v/>
      </c>
      <c r="F82" s="119" t="e">
        <f t="shared" si="5"/>
        <v>#REF!</v>
      </c>
      <c r="G82" s="119">
        <v>1</v>
      </c>
    </row>
    <row r="83" spans="1:7" x14ac:dyDescent="0.2">
      <c r="A83" s="122" t="str">
        <f>Results!A82</f>
        <v>Argentina</v>
      </c>
      <c r="B83" s="122">
        <v>3</v>
      </c>
      <c r="C83" s="120">
        <f>Results!AO82</f>
        <v>6.3720985996597757E-2</v>
      </c>
      <c r="D83" s="119" t="str">
        <f t="shared" si="3"/>
        <v/>
      </c>
      <c r="E83" s="119" t="str">
        <f t="shared" si="4"/>
        <v/>
      </c>
      <c r="F83" s="119">
        <f t="shared" si="5"/>
        <v>6.3720985996597757E-2</v>
      </c>
      <c r="G83" s="119">
        <v>1</v>
      </c>
    </row>
    <row r="84" spans="1:7" x14ac:dyDescent="0.2">
      <c r="A84" s="122" t="str">
        <f>Results!A83</f>
        <v>Armenia</v>
      </c>
      <c r="B84" s="122">
        <v>3</v>
      </c>
      <c r="C84" s="120">
        <f>Results!AO83</f>
        <v>0.29597488998907523</v>
      </c>
      <c r="D84" s="119" t="str">
        <f t="shared" si="3"/>
        <v/>
      </c>
      <c r="E84" s="119" t="str">
        <f t="shared" si="4"/>
        <v/>
      </c>
      <c r="F84" s="119">
        <f t="shared" si="5"/>
        <v>0.29597488998907523</v>
      </c>
      <c r="G84" s="119">
        <v>1</v>
      </c>
    </row>
    <row r="85" spans="1:7" x14ac:dyDescent="0.2">
      <c r="A85" s="122" t="str">
        <f>Results!A84</f>
        <v>Azerbaijan</v>
      </c>
      <c r="B85" s="122">
        <v>3</v>
      </c>
      <c r="C85" s="120">
        <f>Results!AO84</f>
        <v>1.0924109185248203</v>
      </c>
      <c r="D85" s="119" t="str">
        <f t="shared" si="3"/>
        <v/>
      </c>
      <c r="E85" s="119" t="str">
        <f t="shared" si="4"/>
        <v/>
      </c>
      <c r="F85" s="119">
        <f t="shared" si="5"/>
        <v>1.0924109185248203</v>
      </c>
      <c r="G85" s="119">
        <v>1</v>
      </c>
    </row>
    <row r="86" spans="1:7" x14ac:dyDescent="0.2">
      <c r="A86" s="122" t="str">
        <f>Results!A85</f>
        <v>Belarus</v>
      </c>
      <c r="B86" s="122">
        <v>3</v>
      </c>
      <c r="C86" s="120">
        <f>Results!AO85</f>
        <v>0.48025318298794728</v>
      </c>
      <c r="D86" s="119" t="str">
        <f t="shared" si="3"/>
        <v/>
      </c>
      <c r="E86" s="119" t="str">
        <f t="shared" si="4"/>
        <v/>
      </c>
      <c r="F86" s="119">
        <f t="shared" si="5"/>
        <v>0.48025318298794728</v>
      </c>
      <c r="G86" s="119">
        <v>1</v>
      </c>
    </row>
    <row r="87" spans="1:7" x14ac:dyDescent="0.2">
      <c r="A87" s="122" t="str">
        <f>Results!A86</f>
        <v>Belize</v>
      </c>
      <c r="B87" s="122">
        <v>3</v>
      </c>
      <c r="C87" s="120">
        <f>Results!AO86</f>
        <v>12.687797573873299</v>
      </c>
      <c r="D87" s="119" t="str">
        <f t="shared" si="3"/>
        <v/>
      </c>
      <c r="E87" s="119" t="str">
        <f t="shared" si="4"/>
        <v/>
      </c>
      <c r="F87" s="119">
        <f t="shared" si="5"/>
        <v>12.687797573873299</v>
      </c>
      <c r="G87" s="119">
        <v>1</v>
      </c>
    </row>
    <row r="88" spans="1:7" x14ac:dyDescent="0.2">
      <c r="A88" s="122" t="str">
        <f>Results!A87</f>
        <v>Bosnia and Herzegovina</v>
      </c>
      <c r="B88" s="122">
        <v>3</v>
      </c>
      <c r="C88" s="120">
        <f>Results!AO87</f>
        <v>0.2149054967858153</v>
      </c>
      <c r="D88" s="119" t="str">
        <f t="shared" si="3"/>
        <v/>
      </c>
      <c r="E88" s="119" t="str">
        <f t="shared" si="4"/>
        <v/>
      </c>
      <c r="F88" s="119">
        <f t="shared" si="5"/>
        <v>0.2149054967858153</v>
      </c>
      <c r="G88" s="119">
        <v>1</v>
      </c>
    </row>
    <row r="89" spans="1:7" x14ac:dyDescent="0.2">
      <c r="A89" s="122" t="str">
        <f>Results!A88</f>
        <v>Botswana</v>
      </c>
      <c r="B89" s="122">
        <v>3</v>
      </c>
      <c r="C89" s="120">
        <f>Results!AO88</f>
        <v>8.9762820817357425E-2</v>
      </c>
      <c r="D89" s="119" t="str">
        <f t="shared" si="3"/>
        <v/>
      </c>
      <c r="E89" s="119" t="str">
        <f t="shared" si="4"/>
        <v/>
      </c>
      <c r="F89" s="119">
        <f t="shared" si="5"/>
        <v>8.9762820817357425E-2</v>
      </c>
      <c r="G89" s="119">
        <v>1</v>
      </c>
    </row>
    <row r="90" spans="1:7" x14ac:dyDescent="0.2">
      <c r="A90" s="122" t="str">
        <f>Results!A89</f>
        <v>Brazil</v>
      </c>
      <c r="B90" s="122">
        <v>3</v>
      </c>
      <c r="C90" s="120">
        <f>Results!AO89</f>
        <v>7.3477932730315346E-2</v>
      </c>
      <c r="D90" s="119" t="str">
        <f t="shared" si="3"/>
        <v/>
      </c>
      <c r="E90" s="119" t="str">
        <f t="shared" si="4"/>
        <v/>
      </c>
      <c r="F90" s="119">
        <f t="shared" si="5"/>
        <v>7.3477932730315346E-2</v>
      </c>
      <c r="G90" s="119">
        <v>1</v>
      </c>
    </row>
    <row r="91" spans="1:7" x14ac:dyDescent="0.2">
      <c r="A91" s="122" t="str">
        <f>Results!A90</f>
        <v>Bulgaria</v>
      </c>
      <c r="B91" s="122">
        <v>3</v>
      </c>
      <c r="C91" s="120">
        <f>Results!AO90</f>
        <v>9.6072135531171846E-2</v>
      </c>
      <c r="D91" s="119" t="str">
        <f t="shared" si="3"/>
        <v/>
      </c>
      <c r="E91" s="119" t="str">
        <f t="shared" si="4"/>
        <v/>
      </c>
      <c r="F91" s="119">
        <f t="shared" si="5"/>
        <v>9.6072135531171846E-2</v>
      </c>
      <c r="G91" s="119">
        <v>1</v>
      </c>
    </row>
    <row r="92" spans="1:7" x14ac:dyDescent="0.2">
      <c r="A92" s="122" t="str">
        <f>Results!A91</f>
        <v>China</v>
      </c>
      <c r="B92" s="122">
        <v>3</v>
      </c>
      <c r="C92" s="120">
        <f>Results!AO91</f>
        <v>0.40642603010142186</v>
      </c>
      <c r="D92" s="119" t="str">
        <f t="shared" si="3"/>
        <v/>
      </c>
      <c r="E92" s="119" t="str">
        <f t="shared" si="4"/>
        <v/>
      </c>
      <c r="F92" s="119">
        <f t="shared" si="5"/>
        <v>0.40642603010142186</v>
      </c>
      <c r="G92" s="119">
        <v>1</v>
      </c>
    </row>
    <row r="93" spans="1:7" x14ac:dyDescent="0.2">
      <c r="A93" s="122" t="str">
        <f>Results!A92</f>
        <v>Colombia</v>
      </c>
      <c r="B93" s="122">
        <v>3</v>
      </c>
      <c r="C93" s="120">
        <f>Results!AO92</f>
        <v>7.0986000728421358E-2</v>
      </c>
      <c r="D93" s="119" t="str">
        <f t="shared" si="3"/>
        <v/>
      </c>
      <c r="E93" s="119" t="str">
        <f t="shared" si="4"/>
        <v/>
      </c>
      <c r="F93" s="119">
        <f t="shared" si="5"/>
        <v>7.0986000728421358E-2</v>
      </c>
      <c r="G93" s="119">
        <v>1</v>
      </c>
    </row>
    <row r="94" spans="1:7" x14ac:dyDescent="0.2">
      <c r="A94" s="122" t="str">
        <f>Results!A93</f>
        <v>Costa Rica</v>
      </c>
      <c r="B94" s="122">
        <v>3</v>
      </c>
      <c r="C94" s="120">
        <f>Results!AO93</f>
        <v>6.5726140733534472E-2</v>
      </c>
      <c r="D94" s="119" t="str">
        <f t="shared" si="3"/>
        <v/>
      </c>
      <c r="E94" s="119" t="str">
        <f t="shared" si="4"/>
        <v/>
      </c>
      <c r="F94" s="119">
        <f t="shared" si="5"/>
        <v>6.5726140733534472E-2</v>
      </c>
      <c r="G94" s="119">
        <v>1</v>
      </c>
    </row>
    <row r="95" spans="1:7" x14ac:dyDescent="0.2">
      <c r="A95" s="122" t="str">
        <f>Results!A94</f>
        <v>Cuba</v>
      </c>
      <c r="B95" s="122">
        <v>3</v>
      </c>
      <c r="C95" s="120">
        <f>Results!AO94</f>
        <v>0.23773071518252661</v>
      </c>
      <c r="D95" s="119" t="str">
        <f t="shared" si="3"/>
        <v/>
      </c>
      <c r="E95" s="119" t="str">
        <f t="shared" si="4"/>
        <v/>
      </c>
      <c r="F95" s="119">
        <f t="shared" si="5"/>
        <v>0.23773071518252661</v>
      </c>
      <c r="G95" s="119">
        <v>1</v>
      </c>
    </row>
    <row r="96" spans="1:7" x14ac:dyDescent="0.2">
      <c r="A96" s="122" t="str">
        <f>Results!A95</f>
        <v>Dominica</v>
      </c>
      <c r="B96" s="122">
        <v>3</v>
      </c>
      <c r="C96" s="120">
        <f>Results!AO95</f>
        <v>8.1743067831890254E-2</v>
      </c>
      <c r="D96" s="119" t="str">
        <f t="shared" si="3"/>
        <v/>
      </c>
      <c r="E96" s="119" t="str">
        <f t="shared" si="4"/>
        <v/>
      </c>
      <c r="F96" s="119">
        <f t="shared" si="5"/>
        <v>8.1743067831890254E-2</v>
      </c>
      <c r="G96" s="119">
        <v>1</v>
      </c>
    </row>
    <row r="97" spans="1:7" x14ac:dyDescent="0.2">
      <c r="A97" s="122" t="str">
        <f>Results!A96</f>
        <v>Ecuador</v>
      </c>
      <c r="B97" s="122">
        <v>3</v>
      </c>
      <c r="C97" s="120">
        <f>Results!AO96</f>
        <v>8.1842667221364657E-2</v>
      </c>
      <c r="D97" s="119" t="str">
        <f t="shared" si="3"/>
        <v/>
      </c>
      <c r="E97" s="119" t="str">
        <f t="shared" si="4"/>
        <v/>
      </c>
      <c r="F97" s="119">
        <f t="shared" si="5"/>
        <v>8.1842667221364657E-2</v>
      </c>
      <c r="G97" s="119">
        <v>1</v>
      </c>
    </row>
    <row r="98" spans="1:7" x14ac:dyDescent="0.2">
      <c r="A98" s="122" t="str">
        <f>Results!A97</f>
        <v>Equatorial Guinea</v>
      </c>
      <c r="B98" s="122">
        <v>3</v>
      </c>
      <c r="C98" s="120">
        <f>Results!AO97</f>
        <v>0.13150116536947926</v>
      </c>
      <c r="D98" s="119" t="str">
        <f t="shared" si="3"/>
        <v/>
      </c>
      <c r="E98" s="119" t="str">
        <f t="shared" si="4"/>
        <v/>
      </c>
      <c r="F98" s="119">
        <f t="shared" si="5"/>
        <v>0.13150116536947926</v>
      </c>
      <c r="G98" s="119">
        <v>1</v>
      </c>
    </row>
    <row r="99" spans="1:7" x14ac:dyDescent="0.2">
      <c r="A99" s="122" t="str">
        <f>Results!A98</f>
        <v>Fiji</v>
      </c>
      <c r="B99" s="122">
        <v>3</v>
      </c>
      <c r="C99" s="120">
        <f>Results!AO98</f>
        <v>7.2480955728019325E-2</v>
      </c>
      <c r="D99" s="119" t="str">
        <f t="shared" si="3"/>
        <v/>
      </c>
      <c r="E99" s="119" t="str">
        <f t="shared" si="4"/>
        <v/>
      </c>
      <c r="F99" s="119">
        <f t="shared" si="5"/>
        <v>7.2480955728019325E-2</v>
      </c>
      <c r="G99" s="119">
        <v>1</v>
      </c>
    </row>
    <row r="100" spans="1:7" x14ac:dyDescent="0.2">
      <c r="A100" s="122" t="str">
        <f>Results!A99</f>
        <v>Gabon</v>
      </c>
      <c r="B100" s="122">
        <v>3</v>
      </c>
      <c r="C100" s="120">
        <f>Results!AO99</f>
        <v>0.16209669948310643</v>
      </c>
      <c r="D100" s="119" t="str">
        <f t="shared" si="3"/>
        <v/>
      </c>
      <c r="E100" s="119" t="str">
        <f t="shared" si="4"/>
        <v/>
      </c>
      <c r="F100" s="119">
        <f t="shared" si="5"/>
        <v>0.16209669948310643</v>
      </c>
      <c r="G100" s="119">
        <v>1</v>
      </c>
    </row>
    <row r="101" spans="1:7" x14ac:dyDescent="0.2">
      <c r="A101" s="122" t="str">
        <f>Results!A100</f>
        <v>Georgia</v>
      </c>
      <c r="B101" s="122">
        <v>3</v>
      </c>
      <c r="C101" s="120">
        <f>Results!AO100</f>
        <v>0.21818029063794925</v>
      </c>
      <c r="D101" s="119" t="str">
        <f t="shared" si="3"/>
        <v/>
      </c>
      <c r="E101" s="119" t="str">
        <f t="shared" si="4"/>
        <v/>
      </c>
      <c r="F101" s="119">
        <f t="shared" si="5"/>
        <v>0.21818029063794925</v>
      </c>
      <c r="G101" s="119">
        <v>1</v>
      </c>
    </row>
    <row r="102" spans="1:7" x14ac:dyDescent="0.2">
      <c r="A102" s="122" t="str">
        <f>Results!A101</f>
        <v>Grenada</v>
      </c>
      <c r="B102" s="122">
        <v>3</v>
      </c>
      <c r="C102" s="120">
        <f>Results!AO101</f>
        <v>0.18538967652862415</v>
      </c>
      <c r="D102" s="119" t="str">
        <f t="shared" si="3"/>
        <v/>
      </c>
      <c r="E102" s="119" t="str">
        <f t="shared" si="4"/>
        <v/>
      </c>
      <c r="F102" s="119">
        <f t="shared" si="5"/>
        <v>0.18538967652862415</v>
      </c>
      <c r="G102" s="119">
        <v>1</v>
      </c>
    </row>
    <row r="103" spans="1:7" x14ac:dyDescent="0.2">
      <c r="A103" s="122" t="str">
        <f>Results!A102</f>
        <v>Guatemala</v>
      </c>
      <c r="B103" s="122">
        <v>3</v>
      </c>
      <c r="C103" s="120">
        <f>Results!AO102</f>
        <v>1.0740200480209978E-2</v>
      </c>
      <c r="D103" s="119" t="str">
        <f t="shared" si="3"/>
        <v/>
      </c>
      <c r="E103" s="119" t="str">
        <f t="shared" si="4"/>
        <v/>
      </c>
      <c r="F103" s="119">
        <f t="shared" si="5"/>
        <v>1.0740200480209978E-2</v>
      </c>
      <c r="G103" s="119">
        <v>1</v>
      </c>
    </row>
    <row r="104" spans="1:7" x14ac:dyDescent="0.2">
      <c r="A104" s="122" t="str">
        <f>Results!A103</f>
        <v>Guyana</v>
      </c>
      <c r="B104" s="122">
        <v>3</v>
      </c>
      <c r="C104" s="120">
        <f>Results!AO103</f>
        <v>4.7451388544890928E-2</v>
      </c>
      <c r="D104" s="119" t="str">
        <f t="shared" si="3"/>
        <v/>
      </c>
      <c r="E104" s="119" t="str">
        <f t="shared" si="4"/>
        <v/>
      </c>
      <c r="F104" s="119">
        <f t="shared" si="5"/>
        <v>4.7451388544890928E-2</v>
      </c>
      <c r="G104" s="119">
        <v>1</v>
      </c>
    </row>
    <row r="105" spans="1:7" x14ac:dyDescent="0.2">
      <c r="A105" s="122" t="str">
        <f>Results!A104</f>
        <v>Indonesia</v>
      </c>
      <c r="B105" s="122">
        <v>3</v>
      </c>
      <c r="C105" s="120">
        <f>Results!AO104</f>
        <v>0.2259096073966764</v>
      </c>
      <c r="D105" s="119" t="str">
        <f t="shared" si="3"/>
        <v/>
      </c>
      <c r="E105" s="119" t="str">
        <f t="shared" si="4"/>
        <v/>
      </c>
      <c r="F105" s="119">
        <f t="shared" si="5"/>
        <v>0.2259096073966764</v>
      </c>
      <c r="G105" s="119">
        <v>1</v>
      </c>
    </row>
    <row r="106" spans="1:7" x14ac:dyDescent="0.2">
      <c r="A106" s="122" t="e">
        <f>Results!#REF!</f>
        <v>#REF!</v>
      </c>
      <c r="B106" s="122">
        <v>3</v>
      </c>
      <c r="C106" s="120" t="e">
        <f>Results!#REF!</f>
        <v>#REF!</v>
      </c>
      <c r="D106" s="119" t="str">
        <f t="shared" si="3"/>
        <v/>
      </c>
      <c r="E106" s="119" t="str">
        <f t="shared" si="4"/>
        <v/>
      </c>
      <c r="F106" s="119" t="e">
        <f t="shared" si="5"/>
        <v>#REF!</v>
      </c>
      <c r="G106" s="119">
        <v>1</v>
      </c>
    </row>
    <row r="107" spans="1:7" x14ac:dyDescent="0.2">
      <c r="A107" s="122" t="str">
        <f>Results!A105</f>
        <v>Iran</v>
      </c>
      <c r="B107" s="122">
        <v>3</v>
      </c>
      <c r="C107" s="120">
        <f>Results!AO105</f>
        <v>0.25071314635610609</v>
      </c>
      <c r="D107" s="119" t="str">
        <f t="shared" si="3"/>
        <v/>
      </c>
      <c r="E107" s="119" t="str">
        <f t="shared" si="4"/>
        <v/>
      </c>
      <c r="F107" s="119">
        <f t="shared" si="5"/>
        <v>0.25071314635610609</v>
      </c>
      <c r="G107" s="119">
        <v>1</v>
      </c>
    </row>
    <row r="108" spans="1:7" x14ac:dyDescent="0.2">
      <c r="A108" s="122" t="str">
        <f>Results!A106</f>
        <v>Iraq</v>
      </c>
      <c r="B108" s="122">
        <v>3</v>
      </c>
      <c r="C108" s="120">
        <f>Results!AO106</f>
        <v>2.4407440922023339E-2</v>
      </c>
      <c r="D108" s="119" t="str">
        <f t="shared" si="3"/>
        <v/>
      </c>
      <c r="E108" s="119" t="str">
        <f t="shared" si="4"/>
        <v/>
      </c>
      <c r="F108" s="119">
        <f t="shared" si="5"/>
        <v>2.4407440922023339E-2</v>
      </c>
      <c r="G108" s="119">
        <v>1</v>
      </c>
    </row>
    <row r="109" spans="1:7" x14ac:dyDescent="0.2">
      <c r="A109" s="122" t="str">
        <f>Results!A107</f>
        <v>Jamaica</v>
      </c>
      <c r="B109" s="122">
        <v>3</v>
      </c>
      <c r="C109" s="120">
        <f>Results!AO107</f>
        <v>0.23490188026668338</v>
      </c>
      <c r="D109" s="119" t="str">
        <f t="shared" si="3"/>
        <v/>
      </c>
      <c r="E109" s="119" t="str">
        <f t="shared" si="4"/>
        <v/>
      </c>
      <c r="F109" s="119">
        <f t="shared" si="5"/>
        <v>0.23490188026668338</v>
      </c>
      <c r="G109" s="119">
        <v>1</v>
      </c>
    </row>
    <row r="110" spans="1:7" x14ac:dyDescent="0.2">
      <c r="A110" s="122" t="str">
        <f>Results!A108</f>
        <v>Jordan</v>
      </c>
      <c r="B110" s="122">
        <v>3</v>
      </c>
      <c r="C110" s="120">
        <f>Results!AO108</f>
        <v>0.1082846649885086</v>
      </c>
      <c r="D110" s="119" t="str">
        <f t="shared" si="3"/>
        <v/>
      </c>
      <c r="E110" s="119" t="str">
        <f t="shared" si="4"/>
        <v/>
      </c>
      <c r="F110" s="119">
        <f t="shared" si="5"/>
        <v>0.1082846649885086</v>
      </c>
      <c r="G110" s="119">
        <v>1</v>
      </c>
    </row>
    <row r="111" spans="1:7" x14ac:dyDescent="0.2">
      <c r="A111" s="122" t="str">
        <f>Results!A109</f>
        <v>Kazakhstan</v>
      </c>
      <c r="B111" s="122">
        <v>3</v>
      </c>
      <c r="C111" s="120">
        <f>Results!AO109</f>
        <v>0.11804271472458419</v>
      </c>
      <c r="D111" s="119" t="str">
        <f t="shared" si="3"/>
        <v/>
      </c>
      <c r="E111" s="119" t="str">
        <f t="shared" si="4"/>
        <v/>
      </c>
      <c r="F111" s="119">
        <f t="shared" si="5"/>
        <v>0.11804271472458419</v>
      </c>
      <c r="G111" s="119">
        <v>1</v>
      </c>
    </row>
    <row r="112" spans="1:7" x14ac:dyDescent="0.2">
      <c r="A112" s="122" t="e">
        <f>Results!#REF!</f>
        <v>#REF!</v>
      </c>
      <c r="B112" s="122">
        <v>3</v>
      </c>
      <c r="C112" s="120" t="e">
        <f>Results!#REF!</f>
        <v>#REF!</v>
      </c>
      <c r="D112" s="119" t="str">
        <f t="shared" si="3"/>
        <v/>
      </c>
      <c r="E112" s="119" t="str">
        <f t="shared" si="4"/>
        <v/>
      </c>
      <c r="F112" s="119" t="e">
        <f t="shared" si="5"/>
        <v>#REF!</v>
      </c>
      <c r="G112" s="119">
        <v>1</v>
      </c>
    </row>
    <row r="113" spans="1:7" x14ac:dyDescent="0.2">
      <c r="A113" s="122" t="str">
        <f>Results!A110</f>
        <v>Lebanon</v>
      </c>
      <c r="B113" s="122">
        <v>3</v>
      </c>
      <c r="C113" s="120">
        <f>Results!AO110</f>
        <v>5.974628882657429E-2</v>
      </c>
      <c r="D113" s="119" t="str">
        <f t="shared" si="3"/>
        <v/>
      </c>
      <c r="E113" s="119" t="str">
        <f t="shared" si="4"/>
        <v/>
      </c>
      <c r="F113" s="119">
        <f t="shared" si="5"/>
        <v>5.974628882657429E-2</v>
      </c>
      <c r="G113" s="119">
        <v>1</v>
      </c>
    </row>
    <row r="114" spans="1:7" x14ac:dyDescent="0.2">
      <c r="A114" s="122" t="str">
        <f>Results!A111</f>
        <v>Libya</v>
      </c>
      <c r="B114" s="122">
        <v>3</v>
      </c>
      <c r="C114" s="120">
        <f>Results!AO111</f>
        <v>0.16053639496416544</v>
      </c>
      <c r="D114" s="119" t="str">
        <f t="shared" si="3"/>
        <v/>
      </c>
      <c r="E114" s="119" t="str">
        <f t="shared" si="4"/>
        <v/>
      </c>
      <c r="F114" s="119">
        <f t="shared" si="5"/>
        <v>0.16053639496416544</v>
      </c>
      <c r="G114" s="119">
        <v>1</v>
      </c>
    </row>
    <row r="115" spans="1:7" x14ac:dyDescent="0.2">
      <c r="A115" s="122" t="str">
        <f>Results!A112</f>
        <v>Malaysia</v>
      </c>
      <c r="B115" s="122">
        <v>3</v>
      </c>
      <c r="C115" s="120">
        <f>Results!AO112</f>
        <v>0.145161888540283</v>
      </c>
      <c r="D115" s="119" t="str">
        <f t="shared" si="3"/>
        <v/>
      </c>
      <c r="E115" s="119" t="str">
        <f t="shared" si="4"/>
        <v/>
      </c>
      <c r="F115" s="119">
        <f t="shared" si="5"/>
        <v>0.145161888540283</v>
      </c>
      <c r="G115" s="119">
        <v>1</v>
      </c>
    </row>
    <row r="116" spans="1:7" x14ac:dyDescent="0.2">
      <c r="A116" s="122" t="str">
        <f>Results!A113</f>
        <v>Maldives</v>
      </c>
      <c r="B116" s="122">
        <v>3</v>
      </c>
      <c r="C116" s="120">
        <f>Results!AO113</f>
        <v>2.0688113133756696</v>
      </c>
      <c r="D116" s="119" t="str">
        <f t="shared" si="3"/>
        <v/>
      </c>
      <c r="E116" s="119" t="str">
        <f t="shared" si="4"/>
        <v/>
      </c>
      <c r="F116" s="119">
        <f t="shared" si="5"/>
        <v>2.0688113133756696</v>
      </c>
      <c r="G116" s="119">
        <v>1</v>
      </c>
    </row>
    <row r="117" spans="1:7" x14ac:dyDescent="0.2">
      <c r="A117" s="122" t="str">
        <f>Results!A114</f>
        <v>Marshall Islands</v>
      </c>
      <c r="B117" s="122">
        <v>3</v>
      </c>
      <c r="C117" s="120">
        <f>Results!AO114</f>
        <v>8.5494618797910763E-3</v>
      </c>
      <c r="D117" s="119" t="str">
        <f t="shared" si="3"/>
        <v/>
      </c>
      <c r="E117" s="119" t="str">
        <f t="shared" si="4"/>
        <v/>
      </c>
      <c r="F117" s="119">
        <f t="shared" si="5"/>
        <v>8.5494618797910763E-3</v>
      </c>
      <c r="G117" s="119">
        <v>1</v>
      </c>
    </row>
    <row r="118" spans="1:7" x14ac:dyDescent="0.2">
      <c r="A118" s="122" t="str">
        <f>Results!A115</f>
        <v>Mexico</v>
      </c>
      <c r="B118" s="122">
        <v>3</v>
      </c>
      <c r="C118" s="120">
        <f>Results!AO115</f>
        <v>7.9503400955899736E-2</v>
      </c>
      <c r="D118" s="119" t="str">
        <f t="shared" si="3"/>
        <v/>
      </c>
      <c r="E118" s="119" t="str">
        <f t="shared" si="4"/>
        <v/>
      </c>
      <c r="F118" s="119">
        <f t="shared" si="5"/>
        <v>7.9503400955899736E-2</v>
      </c>
      <c r="G118" s="119">
        <v>1</v>
      </c>
    </row>
    <row r="119" spans="1:7" x14ac:dyDescent="0.2">
      <c r="A119" s="122" t="str">
        <f>Results!A116</f>
        <v>Montenegro</v>
      </c>
      <c r="B119" s="122">
        <v>3</v>
      </c>
      <c r="C119" s="120">
        <f>Results!AO116</f>
        <v>0.28524326403734179</v>
      </c>
      <c r="D119" s="119" t="str">
        <f t="shared" si="3"/>
        <v/>
      </c>
      <c r="E119" s="119" t="str">
        <f t="shared" si="4"/>
        <v/>
      </c>
      <c r="F119" s="119">
        <f t="shared" si="5"/>
        <v>0.28524326403734179</v>
      </c>
      <c r="G119" s="119">
        <v>1</v>
      </c>
    </row>
    <row r="120" spans="1:7" x14ac:dyDescent="0.2">
      <c r="A120" s="122" t="str">
        <f>Results!A117</f>
        <v>Namibia</v>
      </c>
      <c r="B120" s="122">
        <v>3</v>
      </c>
      <c r="C120" s="120">
        <f>Results!AO117</f>
        <v>6.9803959224463433E-2</v>
      </c>
      <c r="D120" s="119" t="str">
        <f t="shared" si="3"/>
        <v/>
      </c>
      <c r="E120" s="119" t="str">
        <f t="shared" si="4"/>
        <v/>
      </c>
      <c r="F120" s="119">
        <f t="shared" si="5"/>
        <v>6.9803959224463433E-2</v>
      </c>
      <c r="G120" s="119">
        <v>1</v>
      </c>
    </row>
    <row r="121" spans="1:7" x14ac:dyDescent="0.2">
      <c r="A121" s="122" t="str">
        <f>Results!A118</f>
        <v>North Macedonia</v>
      </c>
      <c r="B121" s="122">
        <v>3</v>
      </c>
      <c r="C121" s="120">
        <f>Results!AO118</f>
        <v>0.1091358721265141</v>
      </c>
      <c r="D121" s="119" t="str">
        <f t="shared" si="3"/>
        <v/>
      </c>
      <c r="E121" s="119" t="str">
        <f t="shared" si="4"/>
        <v/>
      </c>
      <c r="F121" s="119">
        <f t="shared" si="5"/>
        <v>0.1091358721265141</v>
      </c>
      <c r="G121" s="119">
        <v>1</v>
      </c>
    </row>
    <row r="122" spans="1:7" x14ac:dyDescent="0.2">
      <c r="A122" s="122" t="str">
        <f>Results!A119</f>
        <v>Paraguay</v>
      </c>
      <c r="B122" s="122">
        <v>3</v>
      </c>
      <c r="C122" s="120">
        <f>Results!AO119</f>
        <v>3.7907810888806646E-2</v>
      </c>
      <c r="D122" s="119" t="str">
        <f t="shared" si="3"/>
        <v/>
      </c>
      <c r="E122" s="119" t="str">
        <f t="shared" si="4"/>
        <v/>
      </c>
      <c r="F122" s="119">
        <f t="shared" si="5"/>
        <v>3.7907810888806646E-2</v>
      </c>
      <c r="G122" s="119">
        <v>1</v>
      </c>
    </row>
    <row r="123" spans="1:7" x14ac:dyDescent="0.2">
      <c r="A123" s="122" t="str">
        <f>Results!A120</f>
        <v>Peru</v>
      </c>
      <c r="B123" s="122">
        <v>3</v>
      </c>
      <c r="C123" s="120">
        <f>Results!AO120</f>
        <v>1.9102444516834381E-2</v>
      </c>
      <c r="D123" s="119" t="str">
        <f t="shared" si="3"/>
        <v/>
      </c>
      <c r="E123" s="119" t="str">
        <f t="shared" si="4"/>
        <v/>
      </c>
      <c r="F123" s="119">
        <f t="shared" si="5"/>
        <v>1.9102444516834381E-2</v>
      </c>
      <c r="G123" s="119">
        <v>1</v>
      </c>
    </row>
    <row r="124" spans="1:7" x14ac:dyDescent="0.2">
      <c r="A124" s="122" t="str">
        <f>Results!A121</f>
        <v>Russian Federation</v>
      </c>
      <c r="B124" s="122">
        <v>3</v>
      </c>
      <c r="C124" s="120" t="e">
        <f>Results!AO121</f>
        <v>#DIV/0!</v>
      </c>
      <c r="D124" s="119" t="str">
        <f t="shared" si="3"/>
        <v/>
      </c>
      <c r="E124" s="119" t="str">
        <f t="shared" si="4"/>
        <v/>
      </c>
      <c r="F124" s="119" t="e">
        <f t="shared" si="5"/>
        <v>#DIV/0!</v>
      </c>
      <c r="G124" s="119">
        <v>1</v>
      </c>
    </row>
    <row r="125" spans="1:7" x14ac:dyDescent="0.2">
      <c r="A125" s="122" t="str">
        <f>Results!A122</f>
        <v>Saint Lucia</v>
      </c>
      <c r="B125" s="122">
        <v>3</v>
      </c>
      <c r="C125" s="120">
        <f>Results!AO122</f>
        <v>0.48415433716470935</v>
      </c>
      <c r="D125" s="119" t="str">
        <f t="shared" ref="D125:D136" si="6">IF(B125=1,C125,"")</f>
        <v/>
      </c>
      <c r="E125" s="119" t="str">
        <f t="shared" ref="E125:E136" si="7">IF(B125=2,C125,"")</f>
        <v/>
      </c>
      <c r="F125" s="119">
        <f t="shared" ref="F125:F136" si="8">IF(B125=3,C125,"")</f>
        <v>0.48415433716470935</v>
      </c>
      <c r="G125" s="119">
        <v>1</v>
      </c>
    </row>
    <row r="126" spans="1:7" x14ac:dyDescent="0.2">
      <c r="A126" s="122" t="str">
        <f>Results!A123</f>
        <v>Saint Vincent and the Grenadines</v>
      </c>
      <c r="B126" s="122">
        <v>3</v>
      </c>
      <c r="C126" s="120">
        <f>Results!AO123</f>
        <v>0.49302010853959211</v>
      </c>
      <c r="D126" s="119" t="str">
        <f t="shared" si="6"/>
        <v/>
      </c>
      <c r="E126" s="119" t="str">
        <f t="shared" si="7"/>
        <v/>
      </c>
      <c r="F126" s="119">
        <f t="shared" si="8"/>
        <v>0.49302010853959211</v>
      </c>
      <c r="G126" s="119">
        <v>1</v>
      </c>
    </row>
    <row r="127" spans="1:7" x14ac:dyDescent="0.2">
      <c r="A127" s="122" t="str">
        <f>Results!A124</f>
        <v>Samoa</v>
      </c>
      <c r="B127" s="122">
        <v>3</v>
      </c>
      <c r="C127" s="120">
        <f>Results!AO124</f>
        <v>0.16721685011014964</v>
      </c>
      <c r="D127" s="119" t="str">
        <f t="shared" si="6"/>
        <v/>
      </c>
      <c r="E127" s="119" t="str">
        <f t="shared" si="7"/>
        <v/>
      </c>
      <c r="F127" s="119">
        <f t="shared" si="8"/>
        <v>0.16721685011014964</v>
      </c>
      <c r="G127" s="119">
        <v>1</v>
      </c>
    </row>
    <row r="128" spans="1:7" x14ac:dyDescent="0.2">
      <c r="A128" s="122" t="str">
        <f>Results!A125</f>
        <v>Serbia</v>
      </c>
      <c r="B128" s="122">
        <v>3</v>
      </c>
      <c r="C128" s="120" t="e">
        <f>Results!AO125</f>
        <v>#DIV/0!</v>
      </c>
      <c r="D128" s="119" t="str">
        <f t="shared" si="6"/>
        <v/>
      </c>
      <c r="E128" s="119" t="str">
        <f t="shared" si="7"/>
        <v/>
      </c>
      <c r="F128" s="119" t="e">
        <f t="shared" si="8"/>
        <v>#DIV/0!</v>
      </c>
      <c r="G128" s="119">
        <v>1</v>
      </c>
    </row>
    <row r="129" spans="1:7" x14ac:dyDescent="0.2">
      <c r="A129" s="122" t="str">
        <f>Results!A126</f>
        <v>South Africa</v>
      </c>
      <c r="B129" s="122">
        <v>3</v>
      </c>
      <c r="C129" s="120">
        <f>Results!AO126</f>
        <v>3.0163450653025347E-2</v>
      </c>
      <c r="D129" s="119" t="str">
        <f t="shared" si="6"/>
        <v/>
      </c>
      <c r="E129" s="119" t="str">
        <f t="shared" si="7"/>
        <v/>
      </c>
      <c r="F129" s="119">
        <f t="shared" si="8"/>
        <v>3.0163450653025347E-2</v>
      </c>
      <c r="G129" s="119">
        <v>1</v>
      </c>
    </row>
    <row r="130" spans="1:7" x14ac:dyDescent="0.2">
      <c r="A130" s="122" t="str">
        <f>Results!A127</f>
        <v>Suriname</v>
      </c>
      <c r="B130" s="122">
        <v>3</v>
      </c>
      <c r="C130" s="120">
        <f>Results!AO127</f>
        <v>0.32352349693347504</v>
      </c>
      <c r="D130" s="119" t="str">
        <f t="shared" si="6"/>
        <v/>
      </c>
      <c r="E130" s="119" t="str">
        <f t="shared" si="7"/>
        <v/>
      </c>
      <c r="F130" s="119">
        <f t="shared" si="8"/>
        <v>0.32352349693347504</v>
      </c>
      <c r="G130" s="119">
        <v>1</v>
      </c>
    </row>
    <row r="131" spans="1:7" x14ac:dyDescent="0.2">
      <c r="A131" s="122" t="str">
        <f>Results!A128</f>
        <v>Thailand</v>
      </c>
      <c r="B131" s="122">
        <v>3</v>
      </c>
      <c r="C131" s="120">
        <f>Results!AO128</f>
        <v>0.13793983388913805</v>
      </c>
      <c r="D131" s="119" t="str">
        <f t="shared" si="6"/>
        <v/>
      </c>
      <c r="E131" s="119" t="str">
        <f t="shared" si="7"/>
        <v/>
      </c>
      <c r="F131" s="119">
        <f t="shared" si="8"/>
        <v>0.13793983388913805</v>
      </c>
      <c r="G131" s="119">
        <v>1</v>
      </c>
    </row>
    <row r="132" spans="1:7" x14ac:dyDescent="0.2">
      <c r="A132" s="122" t="str">
        <f>Results!A129</f>
        <v>Tonga</v>
      </c>
      <c r="B132" s="122">
        <v>3</v>
      </c>
      <c r="C132" s="120">
        <f>Results!AO129</f>
        <v>0.6793295406411507</v>
      </c>
      <c r="D132" s="119" t="str">
        <f t="shared" si="6"/>
        <v/>
      </c>
      <c r="E132" s="119" t="str">
        <f t="shared" si="7"/>
        <v/>
      </c>
      <c r="F132" s="119">
        <f t="shared" si="8"/>
        <v>0.6793295406411507</v>
      </c>
      <c r="G132" s="119">
        <v>1</v>
      </c>
    </row>
    <row r="133" spans="1:7" x14ac:dyDescent="0.2">
      <c r="A133" s="122" t="str">
        <f>Results!A130</f>
        <v>Turkey</v>
      </c>
      <c r="B133" s="122">
        <v>3</v>
      </c>
      <c r="C133" s="120">
        <f>Results!AO130</f>
        <v>8.084857444923349E-2</v>
      </c>
      <c r="D133" s="119" t="str">
        <f t="shared" si="6"/>
        <v/>
      </c>
      <c r="E133" s="119" t="str">
        <f t="shared" si="7"/>
        <v/>
      </c>
      <c r="F133" s="119">
        <f t="shared" si="8"/>
        <v>8.084857444923349E-2</v>
      </c>
      <c r="G133" s="119">
        <v>1</v>
      </c>
    </row>
    <row r="134" spans="1:7" x14ac:dyDescent="0.2">
      <c r="A134" s="122" t="str">
        <f>Results!A131</f>
        <v>Turkmenistan</v>
      </c>
      <c r="B134" s="122">
        <v>3</v>
      </c>
      <c r="C134" s="120">
        <f>Results!AO131</f>
        <v>0.17466678203180791</v>
      </c>
      <c r="D134" s="119" t="str">
        <f t="shared" si="6"/>
        <v/>
      </c>
      <c r="E134" s="119" t="str">
        <f t="shared" si="7"/>
        <v/>
      </c>
      <c r="F134" s="119">
        <f t="shared" si="8"/>
        <v>0.17466678203180791</v>
      </c>
      <c r="G134" s="119">
        <v>1</v>
      </c>
    </row>
    <row r="135" spans="1:7" x14ac:dyDescent="0.2">
      <c r="A135" s="122" t="str">
        <f>Results!A132</f>
        <v>Tuvalu</v>
      </c>
      <c r="B135" s="122">
        <v>3</v>
      </c>
      <c r="C135" s="120">
        <f>Results!AO132</f>
        <v>0.27947433636728647</v>
      </c>
      <c r="D135" s="119" t="str">
        <f t="shared" si="6"/>
        <v/>
      </c>
      <c r="E135" s="119" t="str">
        <f t="shared" si="7"/>
        <v/>
      </c>
      <c r="F135" s="119">
        <f t="shared" si="8"/>
        <v>0.27947433636728647</v>
      </c>
      <c r="G135" s="119">
        <v>1</v>
      </c>
    </row>
    <row r="136" spans="1:7" x14ac:dyDescent="0.2">
      <c r="A136" s="122" t="str">
        <f>Results!A133</f>
        <v>Venezuela (Bolivarian Republic of)</v>
      </c>
      <c r="B136" s="122">
        <v>3</v>
      </c>
      <c r="C136" s="120">
        <f>Results!AO133</f>
        <v>5.4137567717669387E-2</v>
      </c>
      <c r="D136" s="119" t="str">
        <f t="shared" si="6"/>
        <v/>
      </c>
      <c r="E136" s="119" t="str">
        <f t="shared" si="7"/>
        <v/>
      </c>
      <c r="F136" s="119">
        <f t="shared" si="8"/>
        <v>5.4137567717669387E-2</v>
      </c>
      <c r="G136" s="119">
        <v>1</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C7BFF-9C7D-CF41-A95C-BDCAB41AB2EC}">
  <dimension ref="A1:H136"/>
  <sheetViews>
    <sheetView topLeftCell="E3" zoomScale="85" zoomScaleNormal="85" workbookViewId="0">
      <selection activeCell="AA107" sqref="AA107"/>
    </sheetView>
  </sheetViews>
  <sheetFormatPr defaultColWidth="11.42578125" defaultRowHeight="12.75" x14ac:dyDescent="0.2"/>
  <cols>
    <col min="1" max="1" width="16.140625" customWidth="1"/>
    <col min="2" max="2" width="19.7109375" customWidth="1"/>
    <col min="3" max="3" width="15.28515625" customWidth="1"/>
    <col min="4" max="4" width="15" customWidth="1"/>
    <col min="5" max="5" width="24.28515625" customWidth="1"/>
    <col min="6" max="6" width="20.140625" customWidth="1"/>
    <col min="7" max="7" width="16.140625" customWidth="1"/>
  </cols>
  <sheetData>
    <row r="1" spans="1:8" x14ac:dyDescent="0.2">
      <c r="A1" s="1"/>
      <c r="B1" s="1" t="s">
        <v>742</v>
      </c>
      <c r="C1" s="1" t="s">
        <v>738</v>
      </c>
      <c r="D1" s="1" t="s">
        <v>739</v>
      </c>
      <c r="E1" s="1" t="s">
        <v>740</v>
      </c>
      <c r="F1" s="121" t="s">
        <v>741</v>
      </c>
      <c r="G1" s="1" t="s">
        <v>743</v>
      </c>
      <c r="H1" s="119"/>
    </row>
    <row r="2" spans="1:8" x14ac:dyDescent="0.2">
      <c r="A2" s="119" t="str">
        <f>Results!A2</f>
        <v>Afghanistan</v>
      </c>
      <c r="B2" s="118">
        <v>1</v>
      </c>
      <c r="C2" s="120">
        <f>Results!AP2</f>
        <v>0.27613919227522393</v>
      </c>
      <c r="D2" s="119">
        <f t="shared" ref="D2:D33" si="0">IF(B2=1,C2,"")</f>
        <v>0.27613919227522393</v>
      </c>
      <c r="E2" t="str">
        <f t="shared" ref="E2:E33" si="1">IF(B2=2,C2,"")</f>
        <v/>
      </c>
      <c r="F2" t="str">
        <f t="shared" ref="F2:F33" si="2">IF(B2=3,C2,"")</f>
        <v/>
      </c>
      <c r="G2">
        <v>1</v>
      </c>
    </row>
    <row r="3" spans="1:8" x14ac:dyDescent="0.2">
      <c r="A3" s="119" t="str">
        <f>Results!A3</f>
        <v>Burkina Faso</v>
      </c>
      <c r="B3" s="118">
        <v>1</v>
      </c>
      <c r="C3" s="120">
        <f>Results!AP3</f>
        <v>0.24470161849446362</v>
      </c>
      <c r="D3" s="119">
        <f t="shared" si="0"/>
        <v>0.24470161849446362</v>
      </c>
      <c r="E3" t="str">
        <f t="shared" si="1"/>
        <v/>
      </c>
      <c r="F3" t="str">
        <f t="shared" si="2"/>
        <v/>
      </c>
      <c r="G3">
        <v>1</v>
      </c>
    </row>
    <row r="4" spans="1:8" x14ac:dyDescent="0.2">
      <c r="A4" s="119" t="str">
        <f>Results!A4</f>
        <v>Burundi</v>
      </c>
      <c r="B4" s="118">
        <v>1</v>
      </c>
      <c r="C4" s="120">
        <f>Results!AP4</f>
        <v>0.14995863867629963</v>
      </c>
      <c r="D4" s="119">
        <f t="shared" si="0"/>
        <v>0.14995863867629963</v>
      </c>
      <c r="E4" t="str">
        <f t="shared" si="1"/>
        <v/>
      </c>
      <c r="F4" t="str">
        <f t="shared" si="2"/>
        <v/>
      </c>
      <c r="G4">
        <v>1</v>
      </c>
    </row>
    <row r="5" spans="1:8" x14ac:dyDescent="0.2">
      <c r="A5" s="119" t="str">
        <f>Results!A5</f>
        <v>Central African Republic</v>
      </c>
      <c r="B5" s="118">
        <v>1</v>
      </c>
      <c r="C5" s="120">
        <f>Results!AP5</f>
        <v>0.42343068140844342</v>
      </c>
      <c r="D5" s="119">
        <f t="shared" si="0"/>
        <v>0.42343068140844342</v>
      </c>
      <c r="E5" t="str">
        <f t="shared" si="1"/>
        <v/>
      </c>
      <c r="F5" t="str">
        <f t="shared" si="2"/>
        <v/>
      </c>
      <c r="G5">
        <v>1</v>
      </c>
    </row>
    <row r="6" spans="1:8" x14ac:dyDescent="0.2">
      <c r="A6" s="119" t="str">
        <f>Results!A6</f>
        <v>Chad</v>
      </c>
      <c r="B6" s="118">
        <v>1</v>
      </c>
      <c r="C6" s="120">
        <f>Results!AP6</f>
        <v>0.45875707974146912</v>
      </c>
      <c r="D6" s="119">
        <f t="shared" si="0"/>
        <v>0.45875707974146912</v>
      </c>
      <c r="E6" t="str">
        <f t="shared" si="1"/>
        <v/>
      </c>
      <c r="F6" t="str">
        <f t="shared" si="2"/>
        <v/>
      </c>
      <c r="G6">
        <v>1</v>
      </c>
    </row>
    <row r="7" spans="1:8" x14ac:dyDescent="0.2">
      <c r="A7" s="119" t="str">
        <f>Results!A7</f>
        <v>Dem. People's Republic of Korea</v>
      </c>
      <c r="B7" s="118">
        <v>1</v>
      </c>
      <c r="C7" s="120">
        <f>Results!AP7</f>
        <v>1.8738058744263786</v>
      </c>
      <c r="D7" s="119">
        <f t="shared" si="0"/>
        <v>1.8738058744263786</v>
      </c>
      <c r="E7" t="str">
        <f t="shared" si="1"/>
        <v/>
      </c>
      <c r="F7" t="str">
        <f t="shared" si="2"/>
        <v/>
      </c>
      <c r="G7">
        <v>1</v>
      </c>
    </row>
    <row r="8" spans="1:8" x14ac:dyDescent="0.2">
      <c r="A8" s="119" t="str">
        <f>Results!A8</f>
        <v>Democratic Republic of the Congo</v>
      </c>
      <c r="B8" s="118">
        <v>1</v>
      </c>
      <c r="C8" s="120">
        <f>Results!AP8</f>
        <v>0.34144576249192315</v>
      </c>
      <c r="D8" s="119">
        <f t="shared" si="0"/>
        <v>0.34144576249192315</v>
      </c>
      <c r="E8" t="str">
        <f t="shared" si="1"/>
        <v/>
      </c>
      <c r="F8" t="str">
        <f t="shared" si="2"/>
        <v/>
      </c>
      <c r="G8">
        <v>1</v>
      </c>
    </row>
    <row r="9" spans="1:8" x14ac:dyDescent="0.2">
      <c r="A9" s="119" t="str">
        <f>Results!A9</f>
        <v>Eritrea</v>
      </c>
      <c r="B9" s="118">
        <v>1</v>
      </c>
      <c r="C9" s="120">
        <f>Results!AP9</f>
        <v>0.67479965110491569</v>
      </c>
      <c r="D9" s="119">
        <f t="shared" si="0"/>
        <v>0.67479965110491569</v>
      </c>
      <c r="E9" t="str">
        <f t="shared" si="1"/>
        <v/>
      </c>
      <c r="F9" t="str">
        <f t="shared" si="2"/>
        <v/>
      </c>
      <c r="G9">
        <v>1</v>
      </c>
    </row>
    <row r="10" spans="1:8" x14ac:dyDescent="0.2">
      <c r="A10" s="119" t="str">
        <f>Results!A10</f>
        <v>Ethiopia</v>
      </c>
      <c r="B10" s="118">
        <v>1</v>
      </c>
      <c r="C10" s="120">
        <f>Results!AP10</f>
        <v>0.49326140745757846</v>
      </c>
      <c r="D10" s="119">
        <f t="shared" si="0"/>
        <v>0.49326140745757846</v>
      </c>
      <c r="E10" t="str">
        <f t="shared" si="1"/>
        <v/>
      </c>
      <c r="F10" t="str">
        <f t="shared" si="2"/>
        <v/>
      </c>
      <c r="G10">
        <v>1</v>
      </c>
    </row>
    <row r="11" spans="1:8" x14ac:dyDescent="0.2">
      <c r="A11" s="119" t="str">
        <f>Results!A11</f>
        <v>Gambia</v>
      </c>
      <c r="B11" s="118">
        <v>1</v>
      </c>
      <c r="C11" s="120">
        <f>Results!AP11</f>
        <v>0.6045075930819146</v>
      </c>
      <c r="D11" s="119">
        <f t="shared" si="0"/>
        <v>0.6045075930819146</v>
      </c>
      <c r="E11" t="str">
        <f t="shared" si="1"/>
        <v/>
      </c>
      <c r="F11" t="str">
        <f t="shared" si="2"/>
        <v/>
      </c>
      <c r="G11">
        <v>1</v>
      </c>
    </row>
    <row r="12" spans="1:8" x14ac:dyDescent="0.2">
      <c r="A12" s="119" t="str">
        <f>Results!A12</f>
        <v>Guinea</v>
      </c>
      <c r="B12" s="118">
        <v>1</v>
      </c>
      <c r="C12" s="120">
        <f>Results!AP12</f>
        <v>0.36262655806253674</v>
      </c>
      <c r="D12" s="119">
        <f t="shared" si="0"/>
        <v>0.36262655806253674</v>
      </c>
      <c r="E12" t="str">
        <f t="shared" si="1"/>
        <v/>
      </c>
      <c r="F12" t="str">
        <f t="shared" si="2"/>
        <v/>
      </c>
      <c r="G12">
        <v>1</v>
      </c>
    </row>
    <row r="13" spans="1:8" x14ac:dyDescent="0.2">
      <c r="A13" s="119" t="str">
        <f>Results!A13</f>
        <v>Guinea-Bissau</v>
      </c>
      <c r="B13" s="118">
        <v>1</v>
      </c>
      <c r="C13" s="120">
        <f>Results!AP13</f>
        <v>0.42967902502660182</v>
      </c>
      <c r="D13" s="119">
        <f t="shared" si="0"/>
        <v>0.42967902502660182</v>
      </c>
      <c r="E13" t="str">
        <f t="shared" si="1"/>
        <v/>
      </c>
      <c r="F13" t="str">
        <f t="shared" si="2"/>
        <v/>
      </c>
      <c r="G13">
        <v>1</v>
      </c>
    </row>
    <row r="14" spans="1:8" x14ac:dyDescent="0.2">
      <c r="A14" s="119" t="str">
        <f>Results!A14</f>
        <v>Haiti</v>
      </c>
      <c r="B14" s="118">
        <v>1</v>
      </c>
      <c r="C14" s="120">
        <f>Results!AP14</f>
        <v>0.67337774690683383</v>
      </c>
      <c r="D14" s="119">
        <f t="shared" si="0"/>
        <v>0.67337774690683383</v>
      </c>
      <c r="E14" t="str">
        <f t="shared" si="1"/>
        <v/>
      </c>
      <c r="F14" t="str">
        <f t="shared" si="2"/>
        <v/>
      </c>
      <c r="G14">
        <v>1</v>
      </c>
    </row>
    <row r="15" spans="1:8" x14ac:dyDescent="0.2">
      <c r="A15" s="119" t="str">
        <f>Results!A15</f>
        <v>Liberia</v>
      </c>
      <c r="B15" s="118">
        <v>1</v>
      </c>
      <c r="C15" s="120">
        <f>Results!AP15</f>
        <v>6.4365973343144617E-2</v>
      </c>
      <c r="D15" s="119">
        <f t="shared" si="0"/>
        <v>6.4365973343144617E-2</v>
      </c>
      <c r="E15" t="str">
        <f t="shared" si="1"/>
        <v/>
      </c>
      <c r="F15" t="str">
        <f t="shared" si="2"/>
        <v/>
      </c>
      <c r="G15">
        <v>1</v>
      </c>
    </row>
    <row r="16" spans="1:8" x14ac:dyDescent="0.2">
      <c r="A16" s="119" t="str">
        <f>Results!A16</f>
        <v>Madagascar</v>
      </c>
      <c r="B16" s="118">
        <v>1</v>
      </c>
      <c r="C16" s="120">
        <f>Results!AP16</f>
        <v>0.58412118358081577</v>
      </c>
      <c r="D16" s="119">
        <f t="shared" si="0"/>
        <v>0.58412118358081577</v>
      </c>
      <c r="E16" t="str">
        <f t="shared" si="1"/>
        <v/>
      </c>
      <c r="F16" t="str">
        <f t="shared" si="2"/>
        <v/>
      </c>
      <c r="G16">
        <v>1</v>
      </c>
    </row>
    <row r="17" spans="1:7" x14ac:dyDescent="0.2">
      <c r="A17" s="119" t="str">
        <f>Results!A17</f>
        <v>Malawi</v>
      </c>
      <c r="B17" s="118">
        <v>1</v>
      </c>
      <c r="C17" s="120">
        <f>Results!AP17</f>
        <v>0.43810806273242631</v>
      </c>
      <c r="D17" s="119">
        <f t="shared" si="0"/>
        <v>0.43810806273242631</v>
      </c>
      <c r="E17" t="str">
        <f t="shared" si="1"/>
        <v/>
      </c>
      <c r="F17" t="str">
        <f t="shared" si="2"/>
        <v/>
      </c>
      <c r="G17">
        <v>1</v>
      </c>
    </row>
    <row r="18" spans="1:7" x14ac:dyDescent="0.2">
      <c r="A18" s="119" t="str">
        <f>Results!A18</f>
        <v>Mali</v>
      </c>
      <c r="B18" s="118">
        <v>1</v>
      </c>
      <c r="C18" s="120">
        <f>Results!AP18</f>
        <v>0.12715736057597174</v>
      </c>
      <c r="D18" s="119">
        <f t="shared" si="0"/>
        <v>0.12715736057597174</v>
      </c>
      <c r="E18" t="str">
        <f t="shared" si="1"/>
        <v/>
      </c>
      <c r="F18" t="str">
        <f t="shared" si="2"/>
        <v/>
      </c>
      <c r="G18">
        <v>1</v>
      </c>
    </row>
    <row r="19" spans="1:7" x14ac:dyDescent="0.2">
      <c r="A19" s="119" t="str">
        <f>Results!A19</f>
        <v>Mozambique</v>
      </c>
      <c r="B19" s="118">
        <v>1</v>
      </c>
      <c r="C19" s="120">
        <f>Results!AP19</f>
        <v>0.67256344240565613</v>
      </c>
      <c r="D19" s="119">
        <f t="shared" si="0"/>
        <v>0.67256344240565613</v>
      </c>
      <c r="E19" t="str">
        <f t="shared" si="1"/>
        <v/>
      </c>
      <c r="F19" t="str">
        <f t="shared" si="2"/>
        <v/>
      </c>
      <c r="G19">
        <v>1</v>
      </c>
    </row>
    <row r="20" spans="1:7" x14ac:dyDescent="0.2">
      <c r="A20" s="119" t="str">
        <f>Results!A20</f>
        <v>Niger</v>
      </c>
      <c r="B20" s="118">
        <v>1</v>
      </c>
      <c r="C20" s="120">
        <f>Results!AP20</f>
        <v>0.35439773477666731</v>
      </c>
      <c r="D20" s="119">
        <f t="shared" si="0"/>
        <v>0.35439773477666731</v>
      </c>
      <c r="E20" t="str">
        <f t="shared" si="1"/>
        <v/>
      </c>
      <c r="F20" t="str">
        <f t="shared" si="2"/>
        <v/>
      </c>
      <c r="G20">
        <v>1</v>
      </c>
    </row>
    <row r="21" spans="1:7" x14ac:dyDescent="0.2">
      <c r="A21" s="119" t="str">
        <f>Results!A21</f>
        <v>Rwanda</v>
      </c>
      <c r="B21" s="118">
        <v>1</v>
      </c>
      <c r="C21" s="120">
        <f>Results!AP21</f>
        <v>0.53118700712540246</v>
      </c>
      <c r="D21" s="119">
        <f t="shared" si="0"/>
        <v>0.53118700712540246</v>
      </c>
      <c r="E21" t="str">
        <f t="shared" si="1"/>
        <v/>
      </c>
      <c r="F21" t="str">
        <f t="shared" si="2"/>
        <v/>
      </c>
      <c r="G21">
        <v>1</v>
      </c>
    </row>
    <row r="22" spans="1:7" x14ac:dyDescent="0.2">
      <c r="A22" s="119" t="str">
        <f>Results!A22</f>
        <v>Sierra Leone</v>
      </c>
      <c r="B22" s="118">
        <v>1</v>
      </c>
      <c r="C22" s="120">
        <f>Results!AP22</f>
        <v>4.0070711236350869</v>
      </c>
      <c r="D22" s="119">
        <f t="shared" si="0"/>
        <v>4.0070711236350869</v>
      </c>
      <c r="E22" t="str">
        <f t="shared" si="1"/>
        <v/>
      </c>
      <c r="F22" t="str">
        <f t="shared" si="2"/>
        <v/>
      </c>
      <c r="G22">
        <v>1</v>
      </c>
    </row>
    <row r="23" spans="1:7" x14ac:dyDescent="0.2">
      <c r="A23" s="119" t="str">
        <f>Results!A23</f>
        <v>Somalia</v>
      </c>
      <c r="B23" s="118">
        <v>1</v>
      </c>
      <c r="C23" s="120">
        <f>Results!AP23</f>
        <v>1.135762296883124</v>
      </c>
      <c r="D23" s="119">
        <f t="shared" si="0"/>
        <v>1.135762296883124</v>
      </c>
      <c r="E23" t="str">
        <f t="shared" si="1"/>
        <v/>
      </c>
      <c r="F23" t="str">
        <f t="shared" si="2"/>
        <v/>
      </c>
      <c r="G23">
        <v>1</v>
      </c>
    </row>
    <row r="24" spans="1:7" x14ac:dyDescent="0.2">
      <c r="A24" s="119" t="str">
        <f>Results!A24</f>
        <v>South Sudan</v>
      </c>
      <c r="B24" s="118">
        <v>1</v>
      </c>
      <c r="C24" s="120">
        <f>Results!AP24</f>
        <v>1.1182360972693233</v>
      </c>
      <c r="D24" s="119">
        <f t="shared" si="0"/>
        <v>1.1182360972693233</v>
      </c>
      <c r="E24" t="str">
        <f t="shared" si="1"/>
        <v/>
      </c>
      <c r="F24" t="str">
        <f t="shared" si="2"/>
        <v/>
      </c>
      <c r="G24">
        <v>1</v>
      </c>
    </row>
    <row r="25" spans="1:7" x14ac:dyDescent="0.2">
      <c r="A25" s="119" t="str">
        <f>Results!A25</f>
        <v>Sudan</v>
      </c>
      <c r="B25" s="118">
        <v>1</v>
      </c>
      <c r="C25" s="120">
        <f>Results!AP25</f>
        <v>0.19428932848268199</v>
      </c>
      <c r="D25" s="119">
        <f t="shared" si="0"/>
        <v>0.19428932848268199</v>
      </c>
      <c r="E25" t="str">
        <f t="shared" si="1"/>
        <v/>
      </c>
      <c r="F25" t="str">
        <f t="shared" si="2"/>
        <v/>
      </c>
      <c r="G25">
        <v>1</v>
      </c>
    </row>
    <row r="26" spans="1:7" x14ac:dyDescent="0.2">
      <c r="A26" s="119" t="str">
        <f>Results!A26</f>
        <v>Syrian Arab Republic</v>
      </c>
      <c r="B26" s="118">
        <v>1</v>
      </c>
      <c r="C26" s="120">
        <f>Results!AP26</f>
        <v>0.53483413046165884</v>
      </c>
      <c r="D26" s="119">
        <f t="shared" si="0"/>
        <v>0.53483413046165884</v>
      </c>
      <c r="E26" t="str">
        <f t="shared" si="1"/>
        <v/>
      </c>
      <c r="F26" t="str">
        <f t="shared" si="2"/>
        <v/>
      </c>
      <c r="G26">
        <v>1</v>
      </c>
    </row>
    <row r="27" spans="1:7" x14ac:dyDescent="0.2">
      <c r="A27" s="119" t="str">
        <f>Results!A27</f>
        <v>Tajikistan</v>
      </c>
      <c r="B27" s="118">
        <v>1</v>
      </c>
      <c r="C27" s="120">
        <f>Results!AP27</f>
        <v>1.1080964550016172</v>
      </c>
      <c r="D27" s="119">
        <f t="shared" si="0"/>
        <v>1.1080964550016172</v>
      </c>
      <c r="E27" t="str">
        <f t="shared" si="1"/>
        <v/>
      </c>
      <c r="F27" t="str">
        <f t="shared" si="2"/>
        <v/>
      </c>
      <c r="G27">
        <v>1</v>
      </c>
    </row>
    <row r="28" spans="1:7" x14ac:dyDescent="0.2">
      <c r="A28" s="119" t="str">
        <f>Results!A28</f>
        <v>Togo</v>
      </c>
      <c r="B28" s="118">
        <v>1</v>
      </c>
      <c r="C28" s="120">
        <f>Results!AP28</f>
        <v>0.58424973899143362</v>
      </c>
      <c r="D28" s="119">
        <f t="shared" si="0"/>
        <v>0.58424973899143362</v>
      </c>
      <c r="E28" t="str">
        <f t="shared" si="1"/>
        <v/>
      </c>
      <c r="F28" t="str">
        <f t="shared" si="2"/>
        <v/>
      </c>
      <c r="G28">
        <v>1</v>
      </c>
    </row>
    <row r="29" spans="1:7" x14ac:dyDescent="0.2">
      <c r="A29" s="119" t="str">
        <f>Results!A29</f>
        <v>Uganda</v>
      </c>
      <c r="B29" s="118">
        <v>1</v>
      </c>
      <c r="C29" s="120">
        <f>Results!AP29</f>
        <v>0.21719981755329987</v>
      </c>
      <c r="D29" s="119">
        <f t="shared" si="0"/>
        <v>0.21719981755329987</v>
      </c>
      <c r="E29" t="str">
        <f t="shared" si="1"/>
        <v/>
      </c>
      <c r="F29" t="str">
        <f t="shared" si="2"/>
        <v/>
      </c>
      <c r="G29">
        <v>1</v>
      </c>
    </row>
    <row r="30" spans="1:7" x14ac:dyDescent="0.2">
      <c r="A30" s="119" t="str">
        <f>Results!A30</f>
        <v>Yemen</v>
      </c>
      <c r="B30" s="118">
        <v>1</v>
      </c>
      <c r="C30" s="120">
        <f>Results!AP30</f>
        <v>0.59336368571614728</v>
      </c>
      <c r="D30" s="119">
        <f t="shared" si="0"/>
        <v>0.59336368571614728</v>
      </c>
      <c r="E30" t="str">
        <f t="shared" si="1"/>
        <v/>
      </c>
      <c r="F30" t="str">
        <f t="shared" si="2"/>
        <v/>
      </c>
      <c r="G30">
        <v>1</v>
      </c>
    </row>
    <row r="31" spans="1:7" x14ac:dyDescent="0.2">
      <c r="A31" s="119" t="str">
        <f>Results!A31</f>
        <v>Algeria</v>
      </c>
      <c r="B31" s="118">
        <v>2</v>
      </c>
      <c r="C31" s="120">
        <f>Results!AP31</f>
        <v>0.292447491990941</v>
      </c>
      <c r="D31" s="119" t="str">
        <f t="shared" si="0"/>
        <v/>
      </c>
      <c r="E31">
        <f t="shared" si="1"/>
        <v>0.292447491990941</v>
      </c>
      <c r="F31" t="str">
        <f t="shared" si="2"/>
        <v/>
      </c>
      <c r="G31">
        <v>1</v>
      </c>
    </row>
    <row r="32" spans="1:7" x14ac:dyDescent="0.2">
      <c r="A32" s="119" t="str">
        <f>Results!A32</f>
        <v>Angola</v>
      </c>
      <c r="B32" s="118">
        <v>2</v>
      </c>
      <c r="C32" s="120">
        <f>Results!AP32</f>
        <v>0.38979818612599887</v>
      </c>
      <c r="D32" s="119" t="str">
        <f t="shared" si="0"/>
        <v/>
      </c>
      <c r="E32">
        <f t="shared" si="1"/>
        <v>0.38979818612599887</v>
      </c>
      <c r="F32" t="str">
        <f t="shared" si="2"/>
        <v/>
      </c>
      <c r="G32">
        <v>1</v>
      </c>
    </row>
    <row r="33" spans="1:7" x14ac:dyDescent="0.2">
      <c r="A33" s="119" t="str">
        <f>Results!A33</f>
        <v>Bangladesh</v>
      </c>
      <c r="B33" s="118">
        <v>2</v>
      </c>
      <c r="C33" s="120">
        <f>Results!AP33</f>
        <v>1.1900469240141249</v>
      </c>
      <c r="D33" s="119" t="str">
        <f t="shared" si="0"/>
        <v/>
      </c>
      <c r="E33">
        <f t="shared" si="1"/>
        <v>1.1900469240141249</v>
      </c>
      <c r="F33" t="str">
        <f t="shared" si="2"/>
        <v/>
      </c>
      <c r="G33">
        <v>1</v>
      </c>
    </row>
    <row r="34" spans="1:7" x14ac:dyDescent="0.2">
      <c r="A34" s="119" t="str">
        <f>Results!A34</f>
        <v>Benin</v>
      </c>
      <c r="B34" s="118">
        <v>2</v>
      </c>
      <c r="C34" s="120">
        <f>Results!AP34</f>
        <v>0.55171700631987652</v>
      </c>
      <c r="D34" s="119" t="str">
        <f t="shared" ref="D34:D65" si="3">IF(B34=1,C34,"")</f>
        <v/>
      </c>
      <c r="E34">
        <f t="shared" ref="E34:E65" si="4">IF(B34=2,C34,"")</f>
        <v>0.55171700631987652</v>
      </c>
      <c r="F34" t="str">
        <f t="shared" ref="F34:F65" si="5">IF(B34=3,C34,"")</f>
        <v/>
      </c>
      <c r="G34">
        <v>1</v>
      </c>
    </row>
    <row r="35" spans="1:7" x14ac:dyDescent="0.2">
      <c r="A35" s="119" t="str">
        <f>Results!A35</f>
        <v>Bhutan</v>
      </c>
      <c r="B35" s="118">
        <v>2</v>
      </c>
      <c r="C35" s="120">
        <f>Results!AP35</f>
        <v>0.60198684516611611</v>
      </c>
      <c r="D35" s="119" t="str">
        <f t="shared" si="3"/>
        <v/>
      </c>
      <c r="E35">
        <f t="shared" si="4"/>
        <v>0.60198684516611611</v>
      </c>
      <c r="F35" t="str">
        <f t="shared" si="5"/>
        <v/>
      </c>
      <c r="G35">
        <v>1</v>
      </c>
    </row>
    <row r="36" spans="1:7" x14ac:dyDescent="0.2">
      <c r="A36" s="119" t="str">
        <f>Results!A36</f>
        <v>Bolivia</v>
      </c>
      <c r="B36" s="118">
        <v>2</v>
      </c>
      <c r="C36" s="120">
        <f>Results!AP36</f>
        <v>0.53915086950774027</v>
      </c>
      <c r="D36" s="119" t="str">
        <f t="shared" si="3"/>
        <v/>
      </c>
      <c r="E36">
        <f t="shared" si="4"/>
        <v>0.53915086950774027</v>
      </c>
      <c r="F36" t="str">
        <f t="shared" si="5"/>
        <v/>
      </c>
      <c r="G36">
        <v>1</v>
      </c>
    </row>
    <row r="37" spans="1:7" x14ac:dyDescent="0.2">
      <c r="A37" s="119" t="str">
        <f>Results!A37</f>
        <v>Cabo Verde</v>
      </c>
      <c r="B37" s="118">
        <v>2</v>
      </c>
      <c r="C37" s="120">
        <f>Results!AP37</f>
        <v>2.3556435961500282</v>
      </c>
      <c r="D37" s="119" t="str">
        <f t="shared" si="3"/>
        <v/>
      </c>
      <c r="E37">
        <f t="shared" si="4"/>
        <v>2.3556435961500282</v>
      </c>
      <c r="F37" t="str">
        <f t="shared" si="5"/>
        <v/>
      </c>
      <c r="G37">
        <v>1</v>
      </c>
    </row>
    <row r="38" spans="1:7" x14ac:dyDescent="0.2">
      <c r="A38" s="119" t="str">
        <f>Results!A38</f>
        <v>Cambodia</v>
      </c>
      <c r="B38" s="118">
        <v>2</v>
      </c>
      <c r="C38" s="120">
        <f>Results!AP38</f>
        <v>1.31236088255521</v>
      </c>
      <c r="D38" s="119" t="str">
        <f t="shared" si="3"/>
        <v/>
      </c>
      <c r="E38">
        <f t="shared" si="4"/>
        <v>1.31236088255521</v>
      </c>
      <c r="F38" t="str">
        <f t="shared" si="5"/>
        <v/>
      </c>
      <c r="G38">
        <v>1</v>
      </c>
    </row>
    <row r="39" spans="1:7" x14ac:dyDescent="0.2">
      <c r="A39" s="119" t="str">
        <f>Results!A39</f>
        <v>Cameroon</v>
      </c>
      <c r="B39" s="118">
        <v>2</v>
      </c>
      <c r="C39" s="120">
        <f>Results!AP39</f>
        <v>0.75330262594526376</v>
      </c>
      <c r="D39" s="119" t="str">
        <f t="shared" si="3"/>
        <v/>
      </c>
      <c r="E39">
        <f t="shared" si="4"/>
        <v>0.75330262594526376</v>
      </c>
      <c r="F39" t="str">
        <f t="shared" si="5"/>
        <v/>
      </c>
      <c r="G39">
        <v>1</v>
      </c>
    </row>
    <row r="40" spans="1:7" x14ac:dyDescent="0.2">
      <c r="A40" s="119" t="str">
        <f>Results!A40</f>
        <v>Comoros</v>
      </c>
      <c r="B40" s="118">
        <v>2</v>
      </c>
      <c r="C40" s="120">
        <f>Results!AP40</f>
        <v>0.49907778494816546</v>
      </c>
      <c r="D40" s="119" t="str">
        <f t="shared" si="3"/>
        <v/>
      </c>
      <c r="E40">
        <f t="shared" si="4"/>
        <v>0.49907778494816546</v>
      </c>
      <c r="F40" t="str">
        <f t="shared" si="5"/>
        <v/>
      </c>
      <c r="G40">
        <v>1</v>
      </c>
    </row>
    <row r="41" spans="1:7" x14ac:dyDescent="0.2">
      <c r="A41" s="119" t="str">
        <f>Results!A41</f>
        <v>Congo</v>
      </c>
      <c r="B41" s="118">
        <v>2</v>
      </c>
      <c r="C41" s="120">
        <f>Results!AP41</f>
        <v>0.49426268397171735</v>
      </c>
      <c r="D41" s="119" t="str">
        <f t="shared" si="3"/>
        <v/>
      </c>
      <c r="E41">
        <f t="shared" si="4"/>
        <v>0.49426268397171735</v>
      </c>
      <c r="F41" t="str">
        <f t="shared" si="5"/>
        <v/>
      </c>
      <c r="G41">
        <v>1</v>
      </c>
    </row>
    <row r="42" spans="1:7" x14ac:dyDescent="0.2">
      <c r="A42" s="119" t="str">
        <f>Results!A42</f>
        <v>Côte d'Ivoire</v>
      </c>
      <c r="B42" s="118">
        <v>2</v>
      </c>
      <c r="C42" s="120">
        <f>Results!AP42</f>
        <v>0.30305602521602359</v>
      </c>
      <c r="D42" s="119" t="str">
        <f t="shared" si="3"/>
        <v/>
      </c>
      <c r="E42">
        <f t="shared" si="4"/>
        <v>0.30305602521602359</v>
      </c>
      <c r="F42" t="str">
        <f t="shared" si="5"/>
        <v/>
      </c>
      <c r="G42">
        <v>1</v>
      </c>
    </row>
    <row r="43" spans="1:7" x14ac:dyDescent="0.2">
      <c r="A43" s="119" t="str">
        <f>Results!A43</f>
        <v>Djibouti</v>
      </c>
      <c r="B43" s="118">
        <v>2</v>
      </c>
      <c r="C43" s="120">
        <f>Results!AP43</f>
        <v>0.40674935041974258</v>
      </c>
      <c r="D43" s="119" t="str">
        <f t="shared" si="3"/>
        <v/>
      </c>
      <c r="E43">
        <f t="shared" si="4"/>
        <v>0.40674935041974258</v>
      </c>
      <c r="F43" t="str">
        <f t="shared" si="5"/>
        <v/>
      </c>
      <c r="G43">
        <v>1</v>
      </c>
    </row>
    <row r="44" spans="1:7" x14ac:dyDescent="0.2">
      <c r="A44" s="119" t="str">
        <f>Results!A44</f>
        <v>Egypt</v>
      </c>
      <c r="B44" s="118">
        <v>2</v>
      </c>
      <c r="C44" s="120">
        <f>Results!AP44</f>
        <v>2.2593328441781666</v>
      </c>
      <c r="D44" s="119" t="str">
        <f t="shared" si="3"/>
        <v/>
      </c>
      <c r="E44">
        <f t="shared" si="4"/>
        <v>2.2593328441781666</v>
      </c>
      <c r="F44" t="str">
        <f t="shared" si="5"/>
        <v/>
      </c>
      <c r="G44">
        <v>1</v>
      </c>
    </row>
    <row r="45" spans="1:7" x14ac:dyDescent="0.2">
      <c r="A45" s="119" t="str">
        <f>Results!A45</f>
        <v>El Salvador</v>
      </c>
      <c r="B45" s="118">
        <v>2</v>
      </c>
      <c r="C45" s="120">
        <f>Results!AP45</f>
        <v>0.39868268325617551</v>
      </c>
      <c r="D45" s="119" t="str">
        <f t="shared" si="3"/>
        <v/>
      </c>
      <c r="E45">
        <f t="shared" si="4"/>
        <v>0.39868268325617551</v>
      </c>
      <c r="F45" t="str">
        <f t="shared" si="5"/>
        <v/>
      </c>
      <c r="G45">
        <v>1</v>
      </c>
    </row>
    <row r="46" spans="1:7" x14ac:dyDescent="0.2">
      <c r="A46" s="119" t="str">
        <f>Results!A46</f>
        <v>Eswatini</v>
      </c>
      <c r="B46" s="118">
        <v>2</v>
      </c>
      <c r="C46" s="120">
        <f>Results!AP46</f>
        <v>0.17045265811971619</v>
      </c>
      <c r="D46" s="119" t="str">
        <f t="shared" si="3"/>
        <v/>
      </c>
      <c r="E46">
        <f t="shared" si="4"/>
        <v>0.17045265811971619</v>
      </c>
      <c r="F46" t="str">
        <f t="shared" si="5"/>
        <v/>
      </c>
      <c r="G46">
        <v>1</v>
      </c>
    </row>
    <row r="47" spans="1:7" x14ac:dyDescent="0.2">
      <c r="A47" s="119" t="str">
        <f>Results!A47</f>
        <v>Ghana</v>
      </c>
      <c r="B47" s="118">
        <v>2</v>
      </c>
      <c r="C47" s="120">
        <f>Results!AP47</f>
        <v>0.49941232158603366</v>
      </c>
      <c r="D47" s="119" t="str">
        <f t="shared" si="3"/>
        <v/>
      </c>
      <c r="E47">
        <f t="shared" si="4"/>
        <v>0.49941232158603366</v>
      </c>
      <c r="F47" t="str">
        <f t="shared" si="5"/>
        <v/>
      </c>
      <c r="G47">
        <v>1</v>
      </c>
    </row>
    <row r="48" spans="1:7" x14ac:dyDescent="0.2">
      <c r="A48" s="119" t="str">
        <f>Results!A48</f>
        <v>Honduras</v>
      </c>
      <c r="B48" s="118">
        <v>2</v>
      </c>
      <c r="C48" s="120">
        <f>Results!AP48</f>
        <v>0.35688267192633771</v>
      </c>
      <c r="D48" s="119" t="str">
        <f t="shared" si="3"/>
        <v/>
      </c>
      <c r="E48">
        <f t="shared" si="4"/>
        <v>0.35688267192633771</v>
      </c>
      <c r="F48" t="str">
        <f t="shared" si="5"/>
        <v/>
      </c>
      <c r="G48">
        <v>1</v>
      </c>
    </row>
    <row r="49" spans="1:7" x14ac:dyDescent="0.2">
      <c r="A49" s="119" t="str">
        <f>Results!A49</f>
        <v>India</v>
      </c>
      <c r="B49" s="118">
        <v>2</v>
      </c>
      <c r="C49" s="120">
        <f>Results!AP49</f>
        <v>3.8885430855713818</v>
      </c>
      <c r="D49" s="119" t="str">
        <f t="shared" si="3"/>
        <v/>
      </c>
      <c r="E49">
        <f t="shared" si="4"/>
        <v>3.8885430855713818</v>
      </c>
      <c r="F49" t="str">
        <f t="shared" si="5"/>
        <v/>
      </c>
      <c r="G49">
        <v>1</v>
      </c>
    </row>
    <row r="50" spans="1:7" x14ac:dyDescent="0.2">
      <c r="A50" s="119" t="str">
        <f>Results!A50</f>
        <v>Kenya</v>
      </c>
      <c r="B50" s="118">
        <v>2</v>
      </c>
      <c r="C50" s="120">
        <f>Results!AP50</f>
        <v>0.84546307921233654</v>
      </c>
      <c r="D50" s="119" t="str">
        <f t="shared" si="3"/>
        <v/>
      </c>
      <c r="E50">
        <f t="shared" si="4"/>
        <v>0.84546307921233654</v>
      </c>
      <c r="F50" t="str">
        <f t="shared" si="5"/>
        <v/>
      </c>
      <c r="G50">
        <v>1</v>
      </c>
    </row>
    <row r="51" spans="1:7" x14ac:dyDescent="0.2">
      <c r="A51" s="119" t="str">
        <f>Results!A51</f>
        <v>Kiribati</v>
      </c>
      <c r="B51" s="118">
        <v>2</v>
      </c>
      <c r="C51" s="120">
        <f>Results!AP51</f>
        <v>0.74536766856148307</v>
      </c>
      <c r="D51" s="119" t="str">
        <f t="shared" si="3"/>
        <v/>
      </c>
      <c r="E51">
        <f t="shared" si="4"/>
        <v>0.74536766856148307</v>
      </c>
      <c r="F51" t="str">
        <f t="shared" si="5"/>
        <v/>
      </c>
      <c r="G51">
        <v>1</v>
      </c>
    </row>
    <row r="52" spans="1:7" x14ac:dyDescent="0.2">
      <c r="A52" s="119" t="str">
        <f>Results!A52</f>
        <v>Kyrgyzstan</v>
      </c>
      <c r="B52" s="118">
        <v>2</v>
      </c>
      <c r="C52" s="120">
        <f>Results!AP52</f>
        <v>1.0293651512861051</v>
      </c>
      <c r="D52" s="119" t="str">
        <f t="shared" si="3"/>
        <v/>
      </c>
      <c r="E52">
        <f t="shared" si="4"/>
        <v>1.0293651512861051</v>
      </c>
      <c r="F52" t="str">
        <f t="shared" si="5"/>
        <v/>
      </c>
      <c r="G52">
        <v>1</v>
      </c>
    </row>
    <row r="53" spans="1:7" x14ac:dyDescent="0.2">
      <c r="A53" s="119" t="str">
        <f>Results!A53</f>
        <v>Lao People's Democratic Republic</v>
      </c>
      <c r="B53" s="118">
        <v>2</v>
      </c>
      <c r="C53" s="120">
        <f>Results!AP53</f>
        <v>0.50929245925030664</v>
      </c>
      <c r="D53" s="119" t="str">
        <f t="shared" si="3"/>
        <v/>
      </c>
      <c r="E53">
        <f t="shared" si="4"/>
        <v>0.50929245925030664</v>
      </c>
      <c r="F53" t="str">
        <f t="shared" si="5"/>
        <v/>
      </c>
      <c r="G53">
        <v>1</v>
      </c>
    </row>
    <row r="54" spans="1:7" x14ac:dyDescent="0.2">
      <c r="A54" s="119" t="str">
        <f>Results!A54</f>
        <v>Lesotho</v>
      </c>
      <c r="B54" s="118">
        <v>2</v>
      </c>
      <c r="C54" s="120">
        <f>Results!AP54</f>
        <v>2.3432159090162399</v>
      </c>
      <c r="D54" s="119" t="str">
        <f t="shared" si="3"/>
        <v/>
      </c>
      <c r="E54">
        <f t="shared" si="4"/>
        <v>2.3432159090162399</v>
      </c>
      <c r="F54" t="str">
        <f t="shared" si="5"/>
        <v/>
      </c>
      <c r="G54">
        <v>1</v>
      </c>
    </row>
    <row r="55" spans="1:7" x14ac:dyDescent="0.2">
      <c r="A55" s="119" t="str">
        <f>Results!A55</f>
        <v>Mauritania</v>
      </c>
      <c r="B55" s="118">
        <v>2</v>
      </c>
      <c r="C55" s="120">
        <f>Results!AP55</f>
        <v>0.42266614064082297</v>
      </c>
      <c r="D55" s="119" t="str">
        <f t="shared" si="3"/>
        <v/>
      </c>
      <c r="E55">
        <f t="shared" si="4"/>
        <v>0.42266614064082297</v>
      </c>
      <c r="F55" t="str">
        <f t="shared" si="5"/>
        <v/>
      </c>
      <c r="G55">
        <v>1</v>
      </c>
    </row>
    <row r="56" spans="1:7" x14ac:dyDescent="0.2">
      <c r="A56" s="119" t="str">
        <f>Results!A56</f>
        <v>Micronesia (Fed. States of)</v>
      </c>
      <c r="B56" s="118">
        <v>2</v>
      </c>
      <c r="C56" s="120">
        <f>Results!AP56</f>
        <v>7.6369363146845851E-2</v>
      </c>
      <c r="D56" s="119" t="str">
        <f t="shared" si="3"/>
        <v/>
      </c>
      <c r="E56">
        <f t="shared" si="4"/>
        <v>7.6369363146845851E-2</v>
      </c>
      <c r="F56" t="str">
        <f t="shared" si="5"/>
        <v/>
      </c>
      <c r="G56">
        <v>1</v>
      </c>
    </row>
    <row r="57" spans="1:7" x14ac:dyDescent="0.2">
      <c r="A57" s="119" t="str">
        <f>Results!A57</f>
        <v>Mongolia</v>
      </c>
      <c r="B57" s="118">
        <v>2</v>
      </c>
      <c r="C57" s="120">
        <f>Results!AP57</f>
        <v>0.93714019436201579</v>
      </c>
      <c r="D57" s="119" t="str">
        <f t="shared" si="3"/>
        <v/>
      </c>
      <c r="E57">
        <f t="shared" si="4"/>
        <v>0.93714019436201579</v>
      </c>
      <c r="F57" t="str">
        <f t="shared" si="5"/>
        <v/>
      </c>
      <c r="G57">
        <v>1</v>
      </c>
    </row>
    <row r="58" spans="1:7" x14ac:dyDescent="0.2">
      <c r="A58" s="119" t="str">
        <f>Results!A58</f>
        <v>Morocco</v>
      </c>
      <c r="B58" s="118">
        <v>2</v>
      </c>
      <c r="C58" s="120">
        <f>Results!AP58</f>
        <v>2.5019005934558547</v>
      </c>
      <c r="D58" s="119" t="str">
        <f t="shared" si="3"/>
        <v/>
      </c>
      <c r="E58">
        <f t="shared" si="4"/>
        <v>2.5019005934558547</v>
      </c>
      <c r="F58" t="str">
        <f t="shared" si="5"/>
        <v/>
      </c>
      <c r="G58">
        <v>1</v>
      </c>
    </row>
    <row r="59" spans="1:7" x14ac:dyDescent="0.2">
      <c r="A59" s="119" t="str">
        <f>Results!A59</f>
        <v>Myanmar</v>
      </c>
      <c r="B59" s="118">
        <v>2</v>
      </c>
      <c r="C59" s="120">
        <f>Results!AP59</f>
        <v>0.96866599447643853</v>
      </c>
      <c r="D59" s="119" t="str">
        <f t="shared" si="3"/>
        <v/>
      </c>
      <c r="E59">
        <f t="shared" si="4"/>
        <v>0.96866599447643853</v>
      </c>
      <c r="F59" t="str">
        <f t="shared" si="5"/>
        <v/>
      </c>
      <c r="G59">
        <v>1</v>
      </c>
    </row>
    <row r="60" spans="1:7" x14ac:dyDescent="0.2">
      <c r="A60" s="119" t="str">
        <f>Results!A60</f>
        <v>Nepal</v>
      </c>
      <c r="B60" s="118">
        <v>2</v>
      </c>
      <c r="C60" s="120">
        <f>Results!AP60</f>
        <v>0.94355025337183518</v>
      </c>
      <c r="D60" s="119" t="str">
        <f t="shared" si="3"/>
        <v/>
      </c>
      <c r="E60">
        <f t="shared" si="4"/>
        <v>0.94355025337183518</v>
      </c>
      <c r="F60" t="str">
        <f t="shared" si="5"/>
        <v/>
      </c>
      <c r="G60">
        <v>1</v>
      </c>
    </row>
    <row r="61" spans="1:7" x14ac:dyDescent="0.2">
      <c r="A61" s="119" t="str">
        <f>Results!A61</f>
        <v>Nicaragua</v>
      </c>
      <c r="B61" s="118">
        <v>2</v>
      </c>
      <c r="C61" s="120">
        <f>Results!AP61</f>
        <v>0.29484968032390929</v>
      </c>
      <c r="D61" s="119" t="str">
        <f t="shared" si="3"/>
        <v/>
      </c>
      <c r="E61">
        <f t="shared" si="4"/>
        <v>0.29484968032390929</v>
      </c>
      <c r="F61" t="str">
        <f t="shared" si="5"/>
        <v/>
      </c>
      <c r="G61">
        <v>1</v>
      </c>
    </row>
    <row r="62" spans="1:7" x14ac:dyDescent="0.2">
      <c r="A62" s="119" t="str">
        <f>Results!A62</f>
        <v>Nigeria</v>
      </c>
      <c r="B62" s="118">
        <v>2</v>
      </c>
      <c r="C62" s="120">
        <f>Results!AP62</f>
        <v>0.80033586343641672</v>
      </c>
      <c r="D62" s="119" t="str">
        <f t="shared" si="3"/>
        <v/>
      </c>
      <c r="E62">
        <f t="shared" si="4"/>
        <v>0.80033586343641672</v>
      </c>
      <c r="F62" t="str">
        <f t="shared" si="5"/>
        <v/>
      </c>
      <c r="G62">
        <v>1</v>
      </c>
    </row>
    <row r="63" spans="1:7" x14ac:dyDescent="0.2">
      <c r="A63" s="119" t="str">
        <f>Results!A63</f>
        <v>Pakistan</v>
      </c>
      <c r="B63" s="118">
        <v>2</v>
      </c>
      <c r="C63" s="120">
        <f>Results!AP63</f>
        <v>0.8470966588482981</v>
      </c>
      <c r="D63" s="119" t="str">
        <f t="shared" si="3"/>
        <v/>
      </c>
      <c r="E63">
        <f t="shared" si="4"/>
        <v>0.8470966588482981</v>
      </c>
      <c r="F63" t="str">
        <f t="shared" si="5"/>
        <v/>
      </c>
      <c r="G63">
        <v>1</v>
      </c>
    </row>
    <row r="64" spans="1:7" x14ac:dyDescent="0.2">
      <c r="A64" s="119" t="str">
        <f>Results!A64</f>
        <v>Papua New Guinea</v>
      </c>
      <c r="B64" s="118">
        <v>2</v>
      </c>
      <c r="C64" s="120">
        <f>Results!AP64</f>
        <v>2.561231620558579</v>
      </c>
      <c r="D64" s="119" t="str">
        <f t="shared" si="3"/>
        <v/>
      </c>
      <c r="E64">
        <f t="shared" si="4"/>
        <v>2.561231620558579</v>
      </c>
      <c r="F64" t="str">
        <f t="shared" si="5"/>
        <v/>
      </c>
      <c r="G64">
        <v>1</v>
      </c>
    </row>
    <row r="65" spans="1:7" x14ac:dyDescent="0.2">
      <c r="A65" s="119" t="str">
        <f>Results!A65</f>
        <v>Philippines</v>
      </c>
      <c r="B65" s="118">
        <v>2</v>
      </c>
      <c r="C65" s="120">
        <f>Results!AP65</f>
        <v>0.55241118727507244</v>
      </c>
      <c r="D65" s="119" t="str">
        <f t="shared" si="3"/>
        <v/>
      </c>
      <c r="E65">
        <f t="shared" si="4"/>
        <v>0.55241118727507244</v>
      </c>
      <c r="F65" t="str">
        <f t="shared" si="5"/>
        <v/>
      </c>
      <c r="G65">
        <v>1</v>
      </c>
    </row>
    <row r="66" spans="1:7" x14ac:dyDescent="0.2">
      <c r="A66" s="119" t="str">
        <f>Results!A66</f>
        <v>Republic of Moldova</v>
      </c>
      <c r="B66" s="118">
        <v>2</v>
      </c>
      <c r="C66" s="120">
        <f>Results!AP66</f>
        <v>3.2465687225177304</v>
      </c>
      <c r="D66" s="119" t="str">
        <f t="shared" ref="D66:D97" si="6">IF(B66=1,C66,"")</f>
        <v/>
      </c>
      <c r="E66">
        <f t="shared" ref="E66:E97" si="7">IF(B66=2,C66,"")</f>
        <v>3.2465687225177304</v>
      </c>
      <c r="F66" t="str">
        <f t="shared" ref="F66:F97" si="8">IF(B66=3,C66,"")</f>
        <v/>
      </c>
      <c r="G66">
        <v>1</v>
      </c>
    </row>
    <row r="67" spans="1:7" x14ac:dyDescent="0.2">
      <c r="A67" s="119" t="str">
        <f>Results!A67</f>
        <v>Sao Tome and Principe</v>
      </c>
      <c r="B67" s="118">
        <v>2</v>
      </c>
      <c r="C67" s="120">
        <f>Results!AP67</f>
        <v>0.22285900176522366</v>
      </c>
      <c r="D67" s="119" t="str">
        <f t="shared" si="6"/>
        <v/>
      </c>
      <c r="E67">
        <f t="shared" si="7"/>
        <v>0.22285900176522366</v>
      </c>
      <c r="F67" t="str">
        <f t="shared" si="8"/>
        <v/>
      </c>
      <c r="G67">
        <v>1</v>
      </c>
    </row>
    <row r="68" spans="1:7" x14ac:dyDescent="0.2">
      <c r="A68" s="119" t="str">
        <f>Results!A68</f>
        <v>Senegal</v>
      </c>
      <c r="B68" s="118">
        <v>2</v>
      </c>
      <c r="C68" s="120">
        <f>Results!AP68</f>
        <v>0.17691579247186479</v>
      </c>
      <c r="D68" s="119" t="str">
        <f t="shared" si="6"/>
        <v/>
      </c>
      <c r="E68">
        <f t="shared" si="7"/>
        <v>0.17691579247186479</v>
      </c>
      <c r="F68" t="str">
        <f t="shared" si="8"/>
        <v/>
      </c>
      <c r="G68">
        <v>1</v>
      </c>
    </row>
    <row r="69" spans="1:7" x14ac:dyDescent="0.2">
      <c r="A69" s="119" t="str">
        <f>Results!A69</f>
        <v>Solomon Islands</v>
      </c>
      <c r="B69" s="118">
        <v>2</v>
      </c>
      <c r="C69" s="120">
        <f>Results!AP69</f>
        <v>0.43882815050239909</v>
      </c>
      <c r="D69" s="119" t="str">
        <f t="shared" si="6"/>
        <v/>
      </c>
      <c r="E69">
        <f t="shared" si="7"/>
        <v>0.43882815050239909</v>
      </c>
      <c r="F69" t="str">
        <f t="shared" si="8"/>
        <v/>
      </c>
      <c r="G69">
        <v>1</v>
      </c>
    </row>
    <row r="70" spans="1:7" x14ac:dyDescent="0.2">
      <c r="A70" s="119" t="str">
        <f>Results!A70</f>
        <v>Sri Lanka</v>
      </c>
      <c r="B70" s="118">
        <v>2</v>
      </c>
      <c r="C70" s="120">
        <f>Results!AP70</f>
        <v>3.0750880119669106</v>
      </c>
      <c r="D70" s="119" t="str">
        <f t="shared" si="6"/>
        <v/>
      </c>
      <c r="E70">
        <f t="shared" si="7"/>
        <v>3.0750880119669106</v>
      </c>
      <c r="F70" t="str">
        <f t="shared" si="8"/>
        <v/>
      </c>
      <c r="G70">
        <v>1</v>
      </c>
    </row>
    <row r="71" spans="1:7" x14ac:dyDescent="0.2">
      <c r="A71" s="119" t="str">
        <f>Results!A71</f>
        <v>Timor-Leste</v>
      </c>
      <c r="B71" s="118">
        <v>2</v>
      </c>
      <c r="C71" s="120">
        <f>Results!AP71</f>
        <v>0.2807299876131979</v>
      </c>
      <c r="D71" s="119" t="str">
        <f t="shared" si="6"/>
        <v/>
      </c>
      <c r="E71">
        <f t="shared" si="7"/>
        <v>0.2807299876131979</v>
      </c>
      <c r="F71" t="str">
        <f t="shared" si="8"/>
        <v/>
      </c>
      <c r="G71">
        <v>1</v>
      </c>
    </row>
    <row r="72" spans="1:7" x14ac:dyDescent="0.2">
      <c r="A72" s="119" t="str">
        <f>Results!A72</f>
        <v>Tunisia</v>
      </c>
      <c r="B72" s="118">
        <v>2</v>
      </c>
      <c r="C72" s="120">
        <f>Results!AP72</f>
        <v>2.9483301727281095</v>
      </c>
      <c r="D72" s="119" t="str">
        <f t="shared" si="6"/>
        <v/>
      </c>
      <c r="E72">
        <f t="shared" si="7"/>
        <v>2.9483301727281095</v>
      </c>
      <c r="F72" t="str">
        <f t="shared" si="8"/>
        <v/>
      </c>
      <c r="G72">
        <v>1</v>
      </c>
    </row>
    <row r="73" spans="1:7" x14ac:dyDescent="0.2">
      <c r="A73" s="119" t="str">
        <f>Results!A73</f>
        <v>Ukraine</v>
      </c>
      <c r="B73" s="118">
        <v>2</v>
      </c>
      <c r="C73" s="120">
        <f>Results!AP73</f>
        <v>5.2974794877973403</v>
      </c>
      <c r="D73" s="119" t="str">
        <f t="shared" si="6"/>
        <v/>
      </c>
      <c r="E73">
        <f t="shared" si="7"/>
        <v>5.2974794877973403</v>
      </c>
      <c r="F73" t="str">
        <f t="shared" si="8"/>
        <v/>
      </c>
      <c r="G73">
        <v>1</v>
      </c>
    </row>
    <row r="74" spans="1:7" x14ac:dyDescent="0.2">
      <c r="A74" s="119" t="str">
        <f>Results!A74</f>
        <v>United Republic of Tanzania</v>
      </c>
      <c r="B74" s="118">
        <v>2</v>
      </c>
      <c r="C74" s="120">
        <f>Results!AP74</f>
        <v>0.44436269889617702</v>
      </c>
      <c r="D74" s="119" t="str">
        <f t="shared" si="6"/>
        <v/>
      </c>
      <c r="E74">
        <f t="shared" si="7"/>
        <v>0.44436269889617702</v>
      </c>
      <c r="F74" t="str">
        <f t="shared" si="8"/>
        <v/>
      </c>
      <c r="G74">
        <v>1</v>
      </c>
    </row>
    <row r="75" spans="1:7" x14ac:dyDescent="0.2">
      <c r="A75" s="119" t="str">
        <f>Results!A75</f>
        <v>Uzbekistan</v>
      </c>
      <c r="B75" s="118">
        <v>2</v>
      </c>
      <c r="C75" s="120">
        <f>Results!AP75</f>
        <v>1.0214257380247036</v>
      </c>
      <c r="D75" s="119" t="str">
        <f t="shared" si="6"/>
        <v/>
      </c>
      <c r="E75">
        <f t="shared" si="7"/>
        <v>1.0214257380247036</v>
      </c>
      <c r="F75" t="str">
        <f t="shared" si="8"/>
        <v/>
      </c>
      <c r="G75">
        <v>1</v>
      </c>
    </row>
    <row r="76" spans="1:7" x14ac:dyDescent="0.2">
      <c r="A76" s="119" t="str">
        <f>Results!A76</f>
        <v>Vanuatu</v>
      </c>
      <c r="B76" s="118">
        <v>2</v>
      </c>
      <c r="C76" s="120">
        <f>Results!AP76</f>
        <v>3.0142619348427524</v>
      </c>
      <c r="D76" s="119" t="str">
        <f t="shared" si="6"/>
        <v/>
      </c>
      <c r="E76">
        <f t="shared" si="7"/>
        <v>3.0142619348427524</v>
      </c>
      <c r="F76" t="str">
        <f t="shared" si="8"/>
        <v/>
      </c>
      <c r="G76">
        <v>1</v>
      </c>
    </row>
    <row r="77" spans="1:7" x14ac:dyDescent="0.2">
      <c r="A77" s="119" t="str">
        <f>Results!A77</f>
        <v>Vietnam</v>
      </c>
      <c r="B77" s="118">
        <v>2</v>
      </c>
      <c r="C77" s="120">
        <f>Results!AP77</f>
        <v>4.1230890322877682</v>
      </c>
      <c r="D77" s="119" t="str">
        <f t="shared" si="6"/>
        <v/>
      </c>
      <c r="E77">
        <f t="shared" si="7"/>
        <v>4.1230890322877682</v>
      </c>
      <c r="F77" t="str">
        <f t="shared" si="8"/>
        <v/>
      </c>
      <c r="G77">
        <v>1</v>
      </c>
    </row>
    <row r="78" spans="1:7" x14ac:dyDescent="0.2">
      <c r="A78" s="119" t="str">
        <f>Results!A78</f>
        <v>West Bank and Gaza</v>
      </c>
      <c r="B78" s="118">
        <v>2</v>
      </c>
      <c r="C78" s="120">
        <f>Results!AP78</f>
        <v>0.29011343176319393</v>
      </c>
      <c r="D78" s="119" t="str">
        <f t="shared" si="6"/>
        <v/>
      </c>
      <c r="E78">
        <f t="shared" si="7"/>
        <v>0.29011343176319393</v>
      </c>
      <c r="F78" t="str">
        <f t="shared" si="8"/>
        <v/>
      </c>
      <c r="G78">
        <v>1</v>
      </c>
    </row>
    <row r="79" spans="1:7" x14ac:dyDescent="0.2">
      <c r="A79" s="119" t="str">
        <f>Results!A79</f>
        <v>Zambia</v>
      </c>
      <c r="B79" s="118">
        <v>2</v>
      </c>
      <c r="C79" s="120">
        <f>Results!AP79</f>
        <v>0.25929076749238616</v>
      </c>
      <c r="D79" s="119" t="str">
        <f t="shared" si="6"/>
        <v/>
      </c>
      <c r="E79">
        <f t="shared" si="7"/>
        <v>0.25929076749238616</v>
      </c>
      <c r="F79" t="str">
        <f t="shared" si="8"/>
        <v/>
      </c>
      <c r="G79">
        <v>1</v>
      </c>
    </row>
    <row r="80" spans="1:7" x14ac:dyDescent="0.2">
      <c r="A80" s="119" t="str">
        <f>Results!A80</f>
        <v>Zimbabwe</v>
      </c>
      <c r="B80" s="118">
        <v>2</v>
      </c>
      <c r="C80" s="120">
        <f>Results!AP80</f>
        <v>0.35103486084001068</v>
      </c>
      <c r="D80" s="119" t="str">
        <f t="shared" si="6"/>
        <v/>
      </c>
      <c r="E80">
        <f t="shared" si="7"/>
        <v>0.35103486084001068</v>
      </c>
      <c r="F80" t="str">
        <f t="shared" si="8"/>
        <v/>
      </c>
      <c r="G80">
        <v>1</v>
      </c>
    </row>
    <row r="81" spans="1:7" x14ac:dyDescent="0.2">
      <c r="A81" s="119" t="str">
        <f>Results!A81</f>
        <v>Albania</v>
      </c>
      <c r="B81" s="118">
        <v>3</v>
      </c>
      <c r="C81" s="120">
        <f>Results!AP81</f>
        <v>1.9292235263526611</v>
      </c>
      <c r="D81" s="119" t="str">
        <f t="shared" si="6"/>
        <v/>
      </c>
      <c r="E81" t="str">
        <f t="shared" si="7"/>
        <v/>
      </c>
      <c r="F81">
        <f t="shared" si="8"/>
        <v>1.9292235263526611</v>
      </c>
      <c r="G81">
        <v>1</v>
      </c>
    </row>
    <row r="82" spans="1:7" x14ac:dyDescent="0.2">
      <c r="A82" s="119" t="e">
        <f>Results!#REF!</f>
        <v>#REF!</v>
      </c>
      <c r="B82" s="118">
        <v>3</v>
      </c>
      <c r="C82" s="120" t="e">
        <f>Results!#REF!</f>
        <v>#REF!</v>
      </c>
      <c r="D82" s="119" t="str">
        <f t="shared" si="6"/>
        <v/>
      </c>
      <c r="E82" t="str">
        <f t="shared" si="7"/>
        <v/>
      </c>
      <c r="F82" t="e">
        <f t="shared" si="8"/>
        <v>#REF!</v>
      </c>
      <c r="G82">
        <v>1</v>
      </c>
    </row>
    <row r="83" spans="1:7" x14ac:dyDescent="0.2">
      <c r="A83" s="119" t="str">
        <f>Results!A82</f>
        <v>Argentina</v>
      </c>
      <c r="B83" s="118">
        <v>3</v>
      </c>
      <c r="C83" s="120">
        <f>Results!AP82</f>
        <v>0.20751569722205776</v>
      </c>
      <c r="D83" s="119" t="str">
        <f t="shared" si="6"/>
        <v/>
      </c>
      <c r="E83" t="str">
        <f t="shared" si="7"/>
        <v/>
      </c>
      <c r="F83">
        <f t="shared" si="8"/>
        <v>0.20751569722205776</v>
      </c>
      <c r="G83">
        <v>1</v>
      </c>
    </row>
    <row r="84" spans="1:7" x14ac:dyDescent="0.2">
      <c r="A84" s="119" t="str">
        <f>Results!A83</f>
        <v>Armenia</v>
      </c>
      <c r="B84" s="118">
        <v>3</v>
      </c>
      <c r="C84" s="120">
        <f>Results!AP83</f>
        <v>1.465921617981351</v>
      </c>
      <c r="D84" s="119" t="str">
        <f t="shared" si="6"/>
        <v/>
      </c>
      <c r="E84" t="str">
        <f t="shared" si="7"/>
        <v/>
      </c>
      <c r="F84">
        <f t="shared" si="8"/>
        <v>1.465921617981351</v>
      </c>
      <c r="G84">
        <v>1</v>
      </c>
    </row>
    <row r="85" spans="1:7" x14ac:dyDescent="0.2">
      <c r="A85" s="119" t="str">
        <f>Results!A84</f>
        <v>Azerbaijan</v>
      </c>
      <c r="B85" s="118">
        <v>3</v>
      </c>
      <c r="C85" s="120">
        <f>Results!AP84</f>
        <v>4.4711674187765258</v>
      </c>
      <c r="D85" s="119" t="str">
        <f t="shared" si="6"/>
        <v/>
      </c>
      <c r="E85" t="str">
        <f t="shared" si="7"/>
        <v/>
      </c>
      <c r="F85">
        <f t="shared" si="8"/>
        <v>4.4711674187765258</v>
      </c>
      <c r="G85">
        <v>1</v>
      </c>
    </row>
    <row r="86" spans="1:7" x14ac:dyDescent="0.2">
      <c r="A86" s="119" t="str">
        <f>Results!A85</f>
        <v>Belarus</v>
      </c>
      <c r="B86" s="118">
        <v>3</v>
      </c>
      <c r="C86" s="120">
        <f>Results!AP85</f>
        <v>1.503752695872675</v>
      </c>
      <c r="D86" s="119" t="str">
        <f t="shared" si="6"/>
        <v/>
      </c>
      <c r="E86" t="str">
        <f t="shared" si="7"/>
        <v/>
      </c>
      <c r="F86">
        <f t="shared" si="8"/>
        <v>1.503752695872675</v>
      </c>
      <c r="G86">
        <v>1</v>
      </c>
    </row>
    <row r="87" spans="1:7" x14ac:dyDescent="0.2">
      <c r="A87" s="119" t="str">
        <f>Results!A86</f>
        <v>Belize</v>
      </c>
      <c r="B87" s="118">
        <v>3</v>
      </c>
      <c r="C87" s="120">
        <f>Results!AP86</f>
        <v>1.654166875822261</v>
      </c>
      <c r="D87" s="119" t="str">
        <f t="shared" si="6"/>
        <v/>
      </c>
      <c r="E87" t="str">
        <f t="shared" si="7"/>
        <v/>
      </c>
      <c r="F87">
        <f t="shared" si="8"/>
        <v>1.654166875822261</v>
      </c>
      <c r="G87">
        <v>1</v>
      </c>
    </row>
    <row r="88" spans="1:7" x14ac:dyDescent="0.2">
      <c r="A88" s="119" t="str">
        <f>Results!A87</f>
        <v>Bosnia and Herzegovina</v>
      </c>
      <c r="B88" s="118">
        <v>3</v>
      </c>
      <c r="C88" s="120">
        <f>Results!AP87</f>
        <v>1.7252057851189524</v>
      </c>
      <c r="D88" s="119" t="str">
        <f t="shared" si="6"/>
        <v/>
      </c>
      <c r="E88" t="str">
        <f t="shared" si="7"/>
        <v/>
      </c>
      <c r="F88">
        <f t="shared" si="8"/>
        <v>1.7252057851189524</v>
      </c>
      <c r="G88">
        <v>1</v>
      </c>
    </row>
    <row r="89" spans="1:7" x14ac:dyDescent="0.2">
      <c r="A89" s="119" t="str">
        <f>Results!A88</f>
        <v>Botswana</v>
      </c>
      <c r="B89" s="118">
        <v>3</v>
      </c>
      <c r="C89" s="120">
        <f>Results!AP88</f>
        <v>0.49415147366540296</v>
      </c>
      <c r="D89" s="119" t="str">
        <f t="shared" si="6"/>
        <v/>
      </c>
      <c r="E89" t="str">
        <f t="shared" si="7"/>
        <v/>
      </c>
      <c r="F89">
        <f t="shared" si="8"/>
        <v>0.49415147366540296</v>
      </c>
      <c r="G89">
        <v>1</v>
      </c>
    </row>
    <row r="90" spans="1:7" x14ac:dyDescent="0.2">
      <c r="A90" s="119" t="str">
        <f>Results!A89</f>
        <v>Brazil</v>
      </c>
      <c r="B90" s="118">
        <v>3</v>
      </c>
      <c r="C90" s="120">
        <f>Results!AP89</f>
        <v>0.15237719783933984</v>
      </c>
      <c r="D90" s="119" t="str">
        <f t="shared" si="6"/>
        <v/>
      </c>
      <c r="E90" t="str">
        <f t="shared" si="7"/>
        <v/>
      </c>
      <c r="F90">
        <f t="shared" si="8"/>
        <v>0.15237719783933984</v>
      </c>
      <c r="G90">
        <v>1</v>
      </c>
    </row>
    <row r="91" spans="1:7" x14ac:dyDescent="0.2">
      <c r="A91" s="119" t="str">
        <f>Results!A90</f>
        <v>Bulgaria</v>
      </c>
      <c r="B91" s="118">
        <v>3</v>
      </c>
      <c r="C91" s="120">
        <f>Results!AP90</f>
        <v>0.75809084492957246</v>
      </c>
      <c r="D91" s="119" t="str">
        <f t="shared" si="6"/>
        <v/>
      </c>
      <c r="E91" t="str">
        <f t="shared" si="7"/>
        <v/>
      </c>
      <c r="F91">
        <f t="shared" si="8"/>
        <v>0.75809084492957246</v>
      </c>
      <c r="G91">
        <v>1</v>
      </c>
    </row>
    <row r="92" spans="1:7" x14ac:dyDescent="0.2">
      <c r="A92" s="119" t="str">
        <f>Results!A91</f>
        <v>China</v>
      </c>
      <c r="B92" s="118">
        <v>3</v>
      </c>
      <c r="C92" s="120">
        <f>Results!AP91</f>
        <v>3.2359092422176801</v>
      </c>
      <c r="D92" s="119" t="str">
        <f t="shared" si="6"/>
        <v/>
      </c>
      <c r="E92" t="str">
        <f t="shared" si="7"/>
        <v/>
      </c>
      <c r="F92">
        <f t="shared" si="8"/>
        <v>3.2359092422176801</v>
      </c>
      <c r="G92">
        <v>1</v>
      </c>
    </row>
    <row r="93" spans="1:7" x14ac:dyDescent="0.2">
      <c r="A93" s="119" t="str">
        <f>Results!A92</f>
        <v>Colombia</v>
      </c>
      <c r="B93" s="118">
        <v>3</v>
      </c>
      <c r="C93" s="120">
        <f>Results!AP92</f>
        <v>0.40430335526095834</v>
      </c>
      <c r="D93" s="119" t="str">
        <f t="shared" si="6"/>
        <v/>
      </c>
      <c r="E93" t="str">
        <f t="shared" si="7"/>
        <v/>
      </c>
      <c r="F93">
        <f t="shared" si="8"/>
        <v>0.40430335526095834</v>
      </c>
      <c r="G93">
        <v>1</v>
      </c>
    </row>
    <row r="94" spans="1:7" x14ac:dyDescent="0.2">
      <c r="A94" s="119" t="str">
        <f>Results!A93</f>
        <v>Costa Rica</v>
      </c>
      <c r="B94" s="118">
        <v>3</v>
      </c>
      <c r="C94" s="120">
        <f>Results!AP93</f>
        <v>0.33832278617488398</v>
      </c>
      <c r="D94" s="119" t="str">
        <f t="shared" si="6"/>
        <v/>
      </c>
      <c r="E94" t="str">
        <f t="shared" si="7"/>
        <v/>
      </c>
      <c r="F94">
        <f t="shared" si="8"/>
        <v>0.33832278617488398</v>
      </c>
      <c r="G94">
        <v>1</v>
      </c>
    </row>
    <row r="95" spans="1:7" x14ac:dyDescent="0.2">
      <c r="A95" s="119" t="str">
        <f>Results!A94</f>
        <v>Cuba</v>
      </c>
      <c r="B95" s="118">
        <v>3</v>
      </c>
      <c r="C95" s="120">
        <f>Results!AP94</f>
        <v>0.57080794566732795</v>
      </c>
      <c r="D95" s="119" t="str">
        <f t="shared" si="6"/>
        <v/>
      </c>
      <c r="E95" t="str">
        <f t="shared" si="7"/>
        <v/>
      </c>
      <c r="F95">
        <f t="shared" si="8"/>
        <v>0.57080794566732795</v>
      </c>
      <c r="G95">
        <v>1</v>
      </c>
    </row>
    <row r="96" spans="1:7" x14ac:dyDescent="0.2">
      <c r="A96" s="119" t="str">
        <f>Results!A95</f>
        <v>Dominica</v>
      </c>
      <c r="B96" s="118">
        <v>3</v>
      </c>
      <c r="C96" s="120">
        <f>Results!AP95</f>
        <v>1.196322808795053</v>
      </c>
      <c r="D96" s="119" t="str">
        <f t="shared" si="6"/>
        <v/>
      </c>
      <c r="E96" t="str">
        <f t="shared" si="7"/>
        <v/>
      </c>
      <c r="F96">
        <f t="shared" si="8"/>
        <v>1.196322808795053</v>
      </c>
      <c r="G96">
        <v>1</v>
      </c>
    </row>
    <row r="97" spans="1:7" x14ac:dyDescent="0.2">
      <c r="A97" s="119" t="str">
        <f>Results!A96</f>
        <v>Ecuador</v>
      </c>
      <c r="B97" s="118">
        <v>3</v>
      </c>
      <c r="C97" s="120">
        <f>Results!AP96</f>
        <v>0.5676640861123774</v>
      </c>
      <c r="D97" s="119" t="str">
        <f t="shared" si="6"/>
        <v/>
      </c>
      <c r="E97" t="str">
        <f t="shared" si="7"/>
        <v/>
      </c>
      <c r="F97">
        <f t="shared" si="8"/>
        <v>0.5676640861123774</v>
      </c>
      <c r="G97">
        <v>1</v>
      </c>
    </row>
    <row r="98" spans="1:7" x14ac:dyDescent="0.2">
      <c r="A98" s="119" t="str">
        <f>Results!A97</f>
        <v>Equatorial Guinea</v>
      </c>
      <c r="B98" s="118">
        <v>3</v>
      </c>
      <c r="C98" s="120">
        <f>Results!AP97</f>
        <v>1.2110557423314547</v>
      </c>
      <c r="D98" s="119" t="str">
        <f t="shared" ref="D98:D129" si="9">IF(B98=1,C98,"")</f>
        <v/>
      </c>
      <c r="E98" t="str">
        <f t="shared" ref="E98:E129" si="10">IF(B98=2,C98,"")</f>
        <v/>
      </c>
      <c r="F98">
        <f t="shared" ref="F98:F129" si="11">IF(B98=3,C98,"")</f>
        <v>1.2110557423314547</v>
      </c>
      <c r="G98">
        <v>1</v>
      </c>
    </row>
    <row r="99" spans="1:7" x14ac:dyDescent="0.2">
      <c r="A99" s="119" t="str">
        <f>Results!A98</f>
        <v>Fiji</v>
      </c>
      <c r="B99" s="118">
        <v>3</v>
      </c>
      <c r="C99" s="120">
        <f>Results!AP98</f>
        <v>0.61184283912949744</v>
      </c>
      <c r="D99" s="119" t="str">
        <f t="shared" si="9"/>
        <v/>
      </c>
      <c r="E99" t="str">
        <f t="shared" si="10"/>
        <v/>
      </c>
      <c r="F99">
        <f t="shared" si="11"/>
        <v>0.61184283912949744</v>
      </c>
      <c r="G99">
        <v>1</v>
      </c>
    </row>
    <row r="100" spans="1:7" x14ac:dyDescent="0.2">
      <c r="A100" s="119" t="str">
        <f>Results!A99</f>
        <v>Gabon</v>
      </c>
      <c r="B100" s="118">
        <v>3</v>
      </c>
      <c r="C100" s="120">
        <f>Results!AP99</f>
        <v>1.7978106002339795</v>
      </c>
      <c r="D100" s="119" t="str">
        <f t="shared" si="9"/>
        <v/>
      </c>
      <c r="E100" t="str">
        <f t="shared" si="10"/>
        <v/>
      </c>
      <c r="F100">
        <f t="shared" si="11"/>
        <v>1.7978106002339795</v>
      </c>
      <c r="G100">
        <v>1</v>
      </c>
    </row>
    <row r="101" spans="1:7" x14ac:dyDescent="0.2">
      <c r="A101" s="119" t="str">
        <f>Results!A100</f>
        <v>Georgia</v>
      </c>
      <c r="B101" s="118">
        <v>3</v>
      </c>
      <c r="C101" s="120">
        <f>Results!AP100</f>
        <v>1.2202358072385191</v>
      </c>
      <c r="D101" s="119" t="str">
        <f t="shared" si="9"/>
        <v/>
      </c>
      <c r="E101" t="str">
        <f t="shared" si="10"/>
        <v/>
      </c>
      <c r="F101">
        <f t="shared" si="11"/>
        <v>1.2202358072385191</v>
      </c>
      <c r="G101">
        <v>1</v>
      </c>
    </row>
    <row r="102" spans="1:7" x14ac:dyDescent="0.2">
      <c r="A102" s="119" t="str">
        <f>Results!A101</f>
        <v>Grenada</v>
      </c>
      <c r="B102" s="118">
        <v>3</v>
      </c>
      <c r="C102" s="120">
        <f>Results!AP101</f>
        <v>1.1568724329988642</v>
      </c>
      <c r="D102" s="119" t="str">
        <f t="shared" si="9"/>
        <v/>
      </c>
      <c r="E102" t="str">
        <f t="shared" si="10"/>
        <v/>
      </c>
      <c r="F102">
        <f t="shared" si="11"/>
        <v>1.1568724329988642</v>
      </c>
      <c r="G102">
        <v>1</v>
      </c>
    </row>
    <row r="103" spans="1:7" x14ac:dyDescent="0.2">
      <c r="A103" s="119" t="str">
        <f>Results!A102</f>
        <v>Guatemala</v>
      </c>
      <c r="B103" s="118">
        <v>3</v>
      </c>
      <c r="C103" s="120">
        <f>Results!AP102</f>
        <v>0.37996855994897866</v>
      </c>
      <c r="D103" s="119" t="str">
        <f t="shared" si="9"/>
        <v/>
      </c>
      <c r="E103" t="str">
        <f t="shared" si="10"/>
        <v/>
      </c>
      <c r="F103">
        <f t="shared" si="11"/>
        <v>0.37996855994897866</v>
      </c>
      <c r="G103">
        <v>1</v>
      </c>
    </row>
    <row r="104" spans="1:7" x14ac:dyDescent="0.2">
      <c r="A104" s="119" t="str">
        <f>Results!A103</f>
        <v>Guyana</v>
      </c>
      <c r="B104" s="118">
        <v>3</v>
      </c>
      <c r="C104" s="120">
        <f>Results!AP103</f>
        <v>1.0618707250288335</v>
      </c>
      <c r="D104" s="119" t="str">
        <f t="shared" si="9"/>
        <v/>
      </c>
      <c r="E104" t="str">
        <f t="shared" si="10"/>
        <v/>
      </c>
      <c r="F104">
        <f t="shared" si="11"/>
        <v>1.0618707250288335</v>
      </c>
      <c r="G104">
        <v>1</v>
      </c>
    </row>
    <row r="105" spans="1:7" x14ac:dyDescent="0.2">
      <c r="A105" s="119" t="str">
        <f>Results!A104</f>
        <v>Indonesia</v>
      </c>
      <c r="B105" s="118">
        <v>3</v>
      </c>
      <c r="C105" s="120">
        <f>Results!AP104</f>
        <v>2.8085771742659884</v>
      </c>
      <c r="D105" s="119" t="str">
        <f t="shared" si="9"/>
        <v/>
      </c>
      <c r="E105" t="str">
        <f t="shared" si="10"/>
        <v/>
      </c>
      <c r="F105">
        <f t="shared" si="11"/>
        <v>2.8085771742659884</v>
      </c>
      <c r="G105">
        <v>1</v>
      </c>
    </row>
    <row r="106" spans="1:7" x14ac:dyDescent="0.2">
      <c r="A106" s="119" t="e">
        <f>Results!#REF!</f>
        <v>#REF!</v>
      </c>
      <c r="B106" s="118">
        <v>3</v>
      </c>
      <c r="C106" s="120" t="e">
        <f>Results!#REF!</f>
        <v>#REF!</v>
      </c>
      <c r="D106" s="119" t="str">
        <f t="shared" si="9"/>
        <v/>
      </c>
      <c r="E106" t="str">
        <f t="shared" si="10"/>
        <v/>
      </c>
      <c r="F106" t="e">
        <f t="shared" si="11"/>
        <v>#REF!</v>
      </c>
      <c r="G106">
        <v>1</v>
      </c>
    </row>
    <row r="107" spans="1:7" x14ac:dyDescent="0.2">
      <c r="A107" s="119" t="str">
        <f>Results!A105</f>
        <v>Iran</v>
      </c>
      <c r="B107" s="118">
        <v>3</v>
      </c>
      <c r="C107" s="120">
        <f>Results!AP105</f>
        <v>2.0838077198664391</v>
      </c>
      <c r="D107" s="119" t="str">
        <f t="shared" si="9"/>
        <v/>
      </c>
      <c r="E107" t="str">
        <f t="shared" si="10"/>
        <v/>
      </c>
      <c r="F107">
        <f t="shared" si="11"/>
        <v>2.0838077198664391</v>
      </c>
      <c r="G107">
        <v>1</v>
      </c>
    </row>
    <row r="108" spans="1:7" x14ac:dyDescent="0.2">
      <c r="A108" s="119" t="str">
        <f>Results!A106</f>
        <v>Iraq</v>
      </c>
      <c r="B108" s="118">
        <v>3</v>
      </c>
      <c r="C108" s="120">
        <f>Results!AP106</f>
        <v>0.11960864832224465</v>
      </c>
      <c r="D108" s="119" t="str">
        <f t="shared" si="9"/>
        <v/>
      </c>
      <c r="E108" t="str">
        <f t="shared" si="10"/>
        <v/>
      </c>
      <c r="F108">
        <f t="shared" si="11"/>
        <v>0.11960864832224465</v>
      </c>
      <c r="G108">
        <v>1</v>
      </c>
    </row>
    <row r="109" spans="1:7" x14ac:dyDescent="0.2">
      <c r="A109" s="119" t="str">
        <f>Results!A107</f>
        <v>Jamaica</v>
      </c>
      <c r="B109" s="118">
        <v>3</v>
      </c>
      <c r="C109" s="120">
        <f>Results!AP107</f>
        <v>2.2996521186731758</v>
      </c>
      <c r="D109" s="119" t="str">
        <f t="shared" si="9"/>
        <v/>
      </c>
      <c r="E109" t="str">
        <f t="shared" si="10"/>
        <v/>
      </c>
      <c r="F109">
        <f t="shared" si="11"/>
        <v>2.2996521186731758</v>
      </c>
      <c r="G109">
        <v>1</v>
      </c>
    </row>
    <row r="110" spans="1:7" x14ac:dyDescent="0.2">
      <c r="A110" s="119" t="str">
        <f>Results!A108</f>
        <v>Jordan</v>
      </c>
      <c r="B110" s="118">
        <v>3</v>
      </c>
      <c r="C110" s="120">
        <f>Results!AP108</f>
        <v>0.28348715017527965</v>
      </c>
      <c r="D110" s="119" t="str">
        <f t="shared" si="9"/>
        <v/>
      </c>
      <c r="E110" t="str">
        <f t="shared" si="10"/>
        <v/>
      </c>
      <c r="F110">
        <f t="shared" si="11"/>
        <v>0.28348715017527965</v>
      </c>
      <c r="G110">
        <v>1</v>
      </c>
    </row>
    <row r="111" spans="1:7" x14ac:dyDescent="0.2">
      <c r="A111" s="119" t="str">
        <f>Results!A109</f>
        <v>Kazakhstan</v>
      </c>
      <c r="B111" s="118">
        <v>3</v>
      </c>
      <c r="C111" s="120">
        <f>Results!AP109</f>
        <v>0.3442129267295479</v>
      </c>
      <c r="D111" s="119" t="str">
        <f t="shared" si="9"/>
        <v/>
      </c>
      <c r="E111" t="str">
        <f t="shared" si="10"/>
        <v/>
      </c>
      <c r="F111">
        <f t="shared" si="11"/>
        <v>0.3442129267295479</v>
      </c>
      <c r="G111">
        <v>1</v>
      </c>
    </row>
    <row r="112" spans="1:7" x14ac:dyDescent="0.2">
      <c r="A112" s="119" t="e">
        <f>Results!#REF!</f>
        <v>#REF!</v>
      </c>
      <c r="B112" s="118">
        <v>3</v>
      </c>
      <c r="C112" s="120" t="e">
        <f>Results!#REF!</f>
        <v>#REF!</v>
      </c>
      <c r="D112" s="119" t="str">
        <f t="shared" si="9"/>
        <v/>
      </c>
      <c r="E112" t="str">
        <f t="shared" si="10"/>
        <v/>
      </c>
      <c r="F112" t="e">
        <f t="shared" si="11"/>
        <v>#REF!</v>
      </c>
      <c r="G112">
        <v>1</v>
      </c>
    </row>
    <row r="113" spans="1:7" x14ac:dyDescent="0.2">
      <c r="A113" s="119" t="str">
        <f>Results!A110</f>
        <v>Lebanon</v>
      </c>
      <c r="B113" s="118">
        <v>3</v>
      </c>
      <c r="C113" s="120">
        <f>Results!AP110</f>
        <v>0.40168999906295316</v>
      </c>
      <c r="D113" s="119" t="str">
        <f t="shared" si="9"/>
        <v/>
      </c>
      <c r="E113" t="str">
        <f t="shared" si="10"/>
        <v/>
      </c>
      <c r="F113">
        <f t="shared" si="11"/>
        <v>0.40168999906295316</v>
      </c>
      <c r="G113">
        <v>1</v>
      </c>
    </row>
    <row r="114" spans="1:7" x14ac:dyDescent="0.2">
      <c r="A114" s="119" t="str">
        <f>Results!A111</f>
        <v>Libya</v>
      </c>
      <c r="B114" s="118">
        <v>3</v>
      </c>
      <c r="C114" s="120">
        <f>Results!AP111</f>
        <v>0.4030797731564022</v>
      </c>
      <c r="D114" s="119" t="str">
        <f t="shared" si="9"/>
        <v/>
      </c>
      <c r="E114" t="str">
        <f t="shared" si="10"/>
        <v/>
      </c>
      <c r="F114">
        <f t="shared" si="11"/>
        <v>0.4030797731564022</v>
      </c>
      <c r="G114">
        <v>1</v>
      </c>
    </row>
    <row r="115" spans="1:7" x14ac:dyDescent="0.2">
      <c r="A115" s="119" t="str">
        <f>Results!A112</f>
        <v>Malaysia</v>
      </c>
      <c r="B115" s="118">
        <v>3</v>
      </c>
      <c r="C115" s="120">
        <f>Results!AP112</f>
        <v>0.65631242690614566</v>
      </c>
      <c r="D115" s="119" t="str">
        <f t="shared" si="9"/>
        <v/>
      </c>
      <c r="E115" t="str">
        <f t="shared" si="10"/>
        <v/>
      </c>
      <c r="F115">
        <f t="shared" si="11"/>
        <v>0.65631242690614566</v>
      </c>
      <c r="G115">
        <v>1</v>
      </c>
    </row>
    <row r="116" spans="1:7" x14ac:dyDescent="0.2">
      <c r="A116" s="119" t="str">
        <f>Results!A113</f>
        <v>Maldives</v>
      </c>
      <c r="B116" s="118">
        <v>3</v>
      </c>
      <c r="C116" s="120">
        <f>Results!AP113</f>
        <v>4.1328674117108557</v>
      </c>
      <c r="D116" s="119" t="str">
        <f t="shared" si="9"/>
        <v/>
      </c>
      <c r="E116" t="str">
        <f t="shared" si="10"/>
        <v/>
      </c>
      <c r="F116">
        <f t="shared" si="11"/>
        <v>4.1328674117108557</v>
      </c>
      <c r="G116">
        <v>1</v>
      </c>
    </row>
    <row r="117" spans="1:7" x14ac:dyDescent="0.2">
      <c r="A117" s="119" t="str">
        <f>Results!A114</f>
        <v>Marshall Islands</v>
      </c>
      <c r="B117" s="118">
        <v>3</v>
      </c>
      <c r="C117" s="120">
        <f>Results!AP114</f>
        <v>9.3729534214860591E-2</v>
      </c>
      <c r="D117" s="119" t="str">
        <f t="shared" si="9"/>
        <v/>
      </c>
      <c r="E117" t="str">
        <f t="shared" si="10"/>
        <v/>
      </c>
      <c r="F117">
        <f t="shared" si="11"/>
        <v>9.3729534214860591E-2</v>
      </c>
      <c r="G117">
        <v>1</v>
      </c>
    </row>
    <row r="118" spans="1:7" x14ac:dyDescent="0.2">
      <c r="A118" s="119" t="str">
        <f>Results!A115</f>
        <v>Mexico</v>
      </c>
      <c r="B118" s="118">
        <v>3</v>
      </c>
      <c r="C118" s="120">
        <f>Results!AP115</f>
        <v>0.46765316386724243</v>
      </c>
      <c r="D118" s="119" t="str">
        <f t="shared" si="9"/>
        <v/>
      </c>
      <c r="E118" t="str">
        <f t="shared" si="10"/>
        <v/>
      </c>
      <c r="F118">
        <f t="shared" si="11"/>
        <v>0.46765316386724243</v>
      </c>
      <c r="G118">
        <v>1</v>
      </c>
    </row>
    <row r="119" spans="1:7" x14ac:dyDescent="0.2">
      <c r="A119" s="119" t="str">
        <f>Results!A116</f>
        <v>Montenegro</v>
      </c>
      <c r="B119" s="118">
        <v>3</v>
      </c>
      <c r="C119" s="120">
        <f>Results!AP116</f>
        <v>2.008101375639181</v>
      </c>
      <c r="D119" s="119" t="str">
        <f t="shared" si="9"/>
        <v/>
      </c>
      <c r="E119" t="str">
        <f t="shared" si="10"/>
        <v/>
      </c>
      <c r="F119">
        <f t="shared" si="11"/>
        <v>2.008101375639181</v>
      </c>
      <c r="G119">
        <v>1</v>
      </c>
    </row>
    <row r="120" spans="1:7" x14ac:dyDescent="0.2">
      <c r="A120" s="119" t="str">
        <f>Results!A117</f>
        <v>Namibia</v>
      </c>
      <c r="B120" s="118">
        <v>3</v>
      </c>
      <c r="C120" s="120">
        <f>Results!AP117</f>
        <v>0.66312457993752605</v>
      </c>
      <c r="D120" s="119" t="str">
        <f t="shared" si="9"/>
        <v/>
      </c>
      <c r="E120" t="str">
        <f t="shared" si="10"/>
        <v/>
      </c>
      <c r="F120">
        <f t="shared" si="11"/>
        <v>0.66312457993752605</v>
      </c>
      <c r="G120">
        <v>1</v>
      </c>
    </row>
    <row r="121" spans="1:7" x14ac:dyDescent="0.2">
      <c r="A121" s="119" t="str">
        <f>Results!A118</f>
        <v>North Macedonia</v>
      </c>
      <c r="B121" s="118">
        <v>3</v>
      </c>
      <c r="C121" s="120">
        <f>Results!AP118</f>
        <v>0.82440165029058521</v>
      </c>
      <c r="D121" s="119" t="str">
        <f t="shared" si="9"/>
        <v/>
      </c>
      <c r="E121" t="str">
        <f t="shared" si="10"/>
        <v/>
      </c>
      <c r="F121">
        <f t="shared" si="11"/>
        <v>0.82440165029058521</v>
      </c>
      <c r="G121">
        <v>1</v>
      </c>
    </row>
    <row r="122" spans="1:7" x14ac:dyDescent="0.2">
      <c r="A122" s="119" t="str">
        <f>Results!A119</f>
        <v>Paraguay</v>
      </c>
      <c r="B122" s="118">
        <v>3</v>
      </c>
      <c r="C122" s="120">
        <f>Results!AP119</f>
        <v>0.39176925132165141</v>
      </c>
      <c r="D122" s="119" t="str">
        <f t="shared" si="9"/>
        <v/>
      </c>
      <c r="E122" t="str">
        <f t="shared" si="10"/>
        <v/>
      </c>
      <c r="F122">
        <f t="shared" si="11"/>
        <v>0.39176925132165141</v>
      </c>
      <c r="G122">
        <v>1</v>
      </c>
    </row>
    <row r="123" spans="1:7" x14ac:dyDescent="0.2">
      <c r="A123" s="119" t="str">
        <f>Results!A120</f>
        <v>Peru</v>
      </c>
      <c r="B123" s="118">
        <v>3</v>
      </c>
      <c r="C123" s="120">
        <f>Results!AP120</f>
        <v>0.110867742267654</v>
      </c>
      <c r="D123" s="119" t="str">
        <f t="shared" si="9"/>
        <v/>
      </c>
      <c r="E123" t="str">
        <f t="shared" si="10"/>
        <v/>
      </c>
      <c r="F123">
        <f t="shared" si="11"/>
        <v>0.110867742267654</v>
      </c>
      <c r="G123">
        <v>1</v>
      </c>
    </row>
    <row r="124" spans="1:7" x14ac:dyDescent="0.2">
      <c r="A124" s="119" t="str">
        <f>Results!A121</f>
        <v>Russian Federation</v>
      </c>
      <c r="B124" s="118">
        <v>3</v>
      </c>
      <c r="C124" s="120" t="e">
        <f>Results!AP121</f>
        <v>#DIV/0!</v>
      </c>
      <c r="D124" s="119" t="str">
        <f t="shared" si="9"/>
        <v/>
      </c>
      <c r="E124" t="str">
        <f t="shared" si="10"/>
        <v/>
      </c>
      <c r="F124" t="e">
        <f t="shared" si="11"/>
        <v>#DIV/0!</v>
      </c>
      <c r="G124">
        <v>1</v>
      </c>
    </row>
    <row r="125" spans="1:7" x14ac:dyDescent="0.2">
      <c r="A125" s="119" t="str">
        <f>Results!A122</f>
        <v>Saint Lucia</v>
      </c>
      <c r="B125" s="118">
        <v>3</v>
      </c>
      <c r="C125" s="120">
        <f>Results!AP122</f>
        <v>3.0853191394728872</v>
      </c>
      <c r="D125" s="119" t="str">
        <f t="shared" si="9"/>
        <v/>
      </c>
      <c r="E125" t="str">
        <f t="shared" si="10"/>
        <v/>
      </c>
      <c r="F125">
        <f t="shared" si="11"/>
        <v>3.0853191394728872</v>
      </c>
      <c r="G125">
        <v>1</v>
      </c>
    </row>
    <row r="126" spans="1:7" x14ac:dyDescent="0.2">
      <c r="A126" s="119" t="str">
        <f>Results!A123</f>
        <v>Saint Vincent and the Grenadines</v>
      </c>
      <c r="B126" s="118">
        <v>3</v>
      </c>
      <c r="C126" s="120">
        <f>Results!AP123</f>
        <v>2.1107222505120453</v>
      </c>
      <c r="D126" s="119" t="str">
        <f t="shared" si="9"/>
        <v/>
      </c>
      <c r="E126" t="str">
        <f t="shared" si="10"/>
        <v/>
      </c>
      <c r="F126">
        <f t="shared" si="11"/>
        <v>2.1107222505120453</v>
      </c>
      <c r="G126">
        <v>1</v>
      </c>
    </row>
    <row r="127" spans="1:7" x14ac:dyDescent="0.2">
      <c r="A127" s="119" t="str">
        <f>Results!A124</f>
        <v>Samoa</v>
      </c>
      <c r="B127" s="118">
        <v>3</v>
      </c>
      <c r="C127" s="120">
        <f>Results!AP124</f>
        <v>1.2781021313245058</v>
      </c>
      <c r="D127" s="119" t="str">
        <f t="shared" si="9"/>
        <v/>
      </c>
      <c r="E127" t="str">
        <f t="shared" si="10"/>
        <v/>
      </c>
      <c r="F127">
        <f t="shared" si="11"/>
        <v>1.2781021313245058</v>
      </c>
      <c r="G127">
        <v>1</v>
      </c>
    </row>
    <row r="128" spans="1:7" x14ac:dyDescent="0.2">
      <c r="A128" s="119" t="str">
        <f>Results!A125</f>
        <v>Serbia</v>
      </c>
      <c r="B128" s="118">
        <v>3</v>
      </c>
      <c r="C128" s="120" t="e">
        <f>Results!AP125</f>
        <v>#DIV/0!</v>
      </c>
      <c r="D128" s="119" t="str">
        <f t="shared" si="9"/>
        <v/>
      </c>
      <c r="E128" t="str">
        <f t="shared" si="10"/>
        <v/>
      </c>
      <c r="F128" t="e">
        <f t="shared" si="11"/>
        <v>#DIV/0!</v>
      </c>
      <c r="G128">
        <v>1</v>
      </c>
    </row>
    <row r="129" spans="1:7" x14ac:dyDescent="0.2">
      <c r="A129" s="119" t="str">
        <f>Results!A126</f>
        <v>South Africa</v>
      </c>
      <c r="B129" s="118">
        <v>3</v>
      </c>
      <c r="C129" s="120">
        <f>Results!AP126</f>
        <v>0.40004608344958315</v>
      </c>
      <c r="D129" s="119" t="str">
        <f t="shared" si="9"/>
        <v/>
      </c>
      <c r="E129" t="str">
        <f t="shared" si="10"/>
        <v/>
      </c>
      <c r="F129">
        <f t="shared" si="11"/>
        <v>0.40004608344958315</v>
      </c>
      <c r="G129">
        <v>1</v>
      </c>
    </row>
    <row r="130" spans="1:7" x14ac:dyDescent="0.2">
      <c r="A130" s="119" t="str">
        <f>Results!A127</f>
        <v>Suriname</v>
      </c>
      <c r="B130" s="118">
        <v>3</v>
      </c>
      <c r="C130" s="120">
        <f>Results!AP127</f>
        <v>2.4031582825601268</v>
      </c>
      <c r="D130" s="119" t="str">
        <f t="shared" ref="D130:D136" si="12">IF(B130=1,C130,"")</f>
        <v/>
      </c>
      <c r="E130" t="str">
        <f t="shared" ref="E130:E136" si="13">IF(B130=2,C130,"")</f>
        <v/>
      </c>
      <c r="F130">
        <f t="shared" ref="F130:F136" si="14">IF(B130=3,C130,"")</f>
        <v>2.4031582825601268</v>
      </c>
      <c r="G130">
        <v>1</v>
      </c>
    </row>
    <row r="131" spans="1:7" x14ac:dyDescent="0.2">
      <c r="A131" s="119" t="str">
        <f>Results!A128</f>
        <v>Thailand</v>
      </c>
      <c r="B131" s="118">
        <v>3</v>
      </c>
      <c r="C131" s="120">
        <f>Results!AP128</f>
        <v>1.388346844188286</v>
      </c>
      <c r="D131" s="119" t="str">
        <f t="shared" si="12"/>
        <v/>
      </c>
      <c r="E131" t="str">
        <f t="shared" si="13"/>
        <v/>
      </c>
      <c r="F131">
        <f t="shared" si="14"/>
        <v>1.388346844188286</v>
      </c>
      <c r="G131">
        <v>1</v>
      </c>
    </row>
    <row r="132" spans="1:7" x14ac:dyDescent="0.2">
      <c r="A132" s="119" t="str">
        <f>Results!A129</f>
        <v>Tonga</v>
      </c>
      <c r="B132" s="118">
        <v>3</v>
      </c>
      <c r="C132" s="120">
        <f>Results!AP129</f>
        <v>3.8367559410504946</v>
      </c>
      <c r="D132" s="119" t="str">
        <f t="shared" si="12"/>
        <v/>
      </c>
      <c r="E132" t="str">
        <f t="shared" si="13"/>
        <v/>
      </c>
      <c r="F132">
        <f t="shared" si="14"/>
        <v>3.8367559410504946</v>
      </c>
      <c r="G132">
        <v>1</v>
      </c>
    </row>
    <row r="133" spans="1:7" x14ac:dyDescent="0.2">
      <c r="A133" s="119" t="str">
        <f>Results!A130</f>
        <v>Turkey</v>
      </c>
      <c r="B133" s="118">
        <v>3</v>
      </c>
      <c r="C133" s="120">
        <f>Results!AP130</f>
        <v>0.42802096877128842</v>
      </c>
      <c r="D133" s="119" t="str">
        <f t="shared" si="12"/>
        <v/>
      </c>
      <c r="E133" t="str">
        <f t="shared" si="13"/>
        <v/>
      </c>
      <c r="F133">
        <f t="shared" si="14"/>
        <v>0.42802096877128842</v>
      </c>
      <c r="G133">
        <v>1</v>
      </c>
    </row>
    <row r="134" spans="1:7" x14ac:dyDescent="0.2">
      <c r="A134" s="119" t="str">
        <f>Results!A131</f>
        <v>Turkmenistan</v>
      </c>
      <c r="B134" s="118">
        <v>3</v>
      </c>
      <c r="C134" s="120">
        <f>Results!AP131</f>
        <v>1.1155711560203059</v>
      </c>
      <c r="D134" s="119" t="str">
        <f t="shared" si="12"/>
        <v/>
      </c>
      <c r="E134" t="str">
        <f t="shared" si="13"/>
        <v/>
      </c>
      <c r="F134">
        <f t="shared" si="14"/>
        <v>1.1155711560203059</v>
      </c>
      <c r="G134">
        <v>1</v>
      </c>
    </row>
    <row r="135" spans="1:7" x14ac:dyDescent="0.2">
      <c r="A135" s="119" t="str">
        <f>Results!A132</f>
        <v>Tuvalu</v>
      </c>
      <c r="B135" s="118">
        <v>3</v>
      </c>
      <c r="C135" s="120">
        <f>Results!AP132</f>
        <v>2.5296368111811525</v>
      </c>
      <c r="D135" s="119" t="str">
        <f t="shared" si="12"/>
        <v/>
      </c>
      <c r="E135" t="str">
        <f t="shared" si="13"/>
        <v/>
      </c>
      <c r="F135">
        <f t="shared" si="14"/>
        <v>2.5296368111811525</v>
      </c>
      <c r="G135">
        <v>1</v>
      </c>
    </row>
    <row r="136" spans="1:7" x14ac:dyDescent="0.2">
      <c r="A136" s="119" t="str">
        <f>Results!A133</f>
        <v>Venezuela (Bolivarian Republic of)</v>
      </c>
      <c r="B136" s="118">
        <v>3</v>
      </c>
      <c r="C136" s="120">
        <f>Results!AP133</f>
        <v>0.53081360255142218</v>
      </c>
      <c r="D136" s="119" t="str">
        <f t="shared" si="12"/>
        <v/>
      </c>
      <c r="E136" t="str">
        <f t="shared" si="13"/>
        <v/>
      </c>
      <c r="F136">
        <f t="shared" si="14"/>
        <v>0.53081360255142218</v>
      </c>
      <c r="G136">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Results</vt:lpstr>
      <vt:lpstr>COVAX eligible countries</vt:lpstr>
      <vt:lpstr>Figure- herd immunity </vt:lpstr>
      <vt:lpstr>Figure -  workers_high risk</vt:lpstr>
      <vt:lpstr>Figure -  workers</vt:lpstr>
      <vt:lpstr>Figure -  high risk</vt:lpstr>
      <vt:lpstr>Figure - Total Delivery Cost</vt:lpstr>
      <vt:lpstr>Figure - Ratio Health Prof</vt:lpstr>
      <vt:lpstr>Figure - Ratio High Risk</vt:lpstr>
      <vt:lpstr>Figure - Ratio Herd Immunity</vt:lpstr>
      <vt:lpstr>CPI index</vt:lpstr>
      <vt:lpstr>Health workers</vt:lpstr>
      <vt:lpstr>Economic cost per dose</vt:lpstr>
      <vt:lpstr>Financial cost per dose</vt:lpstr>
      <vt:lpstr>Population data_UN</vt:lpstr>
      <vt:lpstr>Baseline spending</vt:lpstr>
      <vt:lpstr>Questions</vt:lpstr>
      <vt:lpstr>Source links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Mohamed Mustafa Diab, MD, MSc</dc:creator>
  <cp:keywords/>
  <dc:description/>
  <cp:lastModifiedBy>Siddharth Dixit</cp:lastModifiedBy>
  <cp:revision/>
  <dcterms:created xsi:type="dcterms:W3CDTF">2020-11-13T16:35:23Z</dcterms:created>
  <dcterms:modified xsi:type="dcterms:W3CDTF">2021-02-07T00:50:54Z</dcterms:modified>
  <cp:category/>
  <cp:contentStatus/>
</cp:coreProperties>
</file>