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017151\gitprojects\forecasting\references\"/>
    </mc:Choice>
  </mc:AlternateContent>
  <xr:revisionPtr revIDLastSave="0" documentId="13_ncr:1_{B5AE4D6A-7C34-48E3-9846-3EB26B0FBE37}" xr6:coauthVersionLast="47" xr6:coauthVersionMax="47" xr10:uidLastSave="{00000000-0000-0000-0000-000000000000}"/>
  <bookViews>
    <workbookView xWindow="28680" yWindow="-120" windowWidth="20640" windowHeight="11160" xr2:uid="{00000000-000D-0000-FFFF-FFFF00000000}"/>
  </bookViews>
  <sheets>
    <sheet name="Weibull MRR X onto Y" sheetId="1" r:id="rId1"/>
    <sheet name="Weibull MRR Y onto X" sheetId="3" r:id="rId2"/>
    <sheet name="Reliasoft" sheetId="2" r:id="rId3"/>
  </sheets>
  <definedNames>
    <definedName name="_xlnm._FilterDatabase" localSheetId="0" hidden="1">'Weibull MRR X onto Y'!$A$2:$G$10</definedName>
    <definedName name="_xlnm._FilterDatabase" localSheetId="1" hidden="1">'Weibull MRR Y onto X'!$A$2:$G$10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B21" i="3"/>
  <c r="B20" i="3"/>
  <c r="H18" i="3"/>
  <c r="I18" i="3"/>
  <c r="H17" i="3"/>
  <c r="I17" i="3"/>
  <c r="H16" i="3"/>
  <c r="I16" i="3"/>
  <c r="H15" i="3"/>
  <c r="I15" i="3"/>
  <c r="H14" i="3"/>
  <c r="I14" i="3"/>
  <c r="D4" i="3"/>
  <c r="D5" i="3" s="1"/>
  <c r="I14" i="1"/>
  <c r="B21" i="1" s="1"/>
  <c r="E21" i="1" s="1"/>
  <c r="I15" i="1"/>
  <c r="I16" i="1"/>
  <c r="I17" i="1"/>
  <c r="I18" i="1"/>
  <c r="H15" i="1"/>
  <c r="H16" i="1"/>
  <c r="H17" i="1"/>
  <c r="H18" i="1"/>
  <c r="H14" i="1"/>
  <c r="D4" i="1"/>
  <c r="D6" i="3" l="1"/>
  <c r="B20" i="1"/>
  <c r="E20" i="1" s="1"/>
  <c r="D5" i="1"/>
  <c r="D7" i="3" l="1"/>
  <c r="D6" i="1"/>
  <c r="D8" i="3" l="1"/>
  <c r="D7" i="1"/>
  <c r="D8" i="1" s="1"/>
  <c r="D9" i="1" s="1"/>
  <c r="D10" i="1" s="1"/>
  <c r="E9" i="1"/>
  <c r="E8" i="1"/>
  <c r="E3" i="1"/>
  <c r="E10" i="1"/>
  <c r="E7" i="1"/>
  <c r="E6" i="1"/>
  <c r="E4" i="1"/>
  <c r="F4" i="1" s="1"/>
  <c r="G4" i="1" s="1"/>
  <c r="E5" i="1"/>
  <c r="D9" i="3" l="1"/>
  <c r="F6" i="1"/>
  <c r="G6" i="1" s="1"/>
  <c r="D10" i="3" l="1"/>
  <c r="E9" i="3"/>
  <c r="E5" i="3"/>
  <c r="E4" i="3"/>
  <c r="F4" i="3" s="1"/>
  <c r="G4" i="3" s="1"/>
  <c r="F7" i="1"/>
  <c r="G7" i="1" s="1"/>
  <c r="E10" i="3" l="1"/>
  <c r="E3" i="3"/>
  <c r="E8" i="3"/>
  <c r="E6" i="3"/>
  <c r="F6" i="3" s="1"/>
  <c r="G6" i="3" s="1"/>
  <c r="E7" i="3"/>
  <c r="F7" i="3" s="1"/>
  <c r="G7" i="3" s="1"/>
  <c r="F8" i="1"/>
  <c r="G8" i="1" s="1"/>
  <c r="F8" i="3" l="1"/>
  <c r="F9" i="1"/>
  <c r="G9" i="1" s="1"/>
  <c r="G8" i="3" l="1"/>
  <c r="F9" i="3"/>
  <c r="G9" i="3" s="1"/>
</calcChain>
</file>

<file path=xl/sharedStrings.xml><?xml version="1.0" encoding="utf-8"?>
<sst xmlns="http://schemas.openxmlformats.org/spreadsheetml/2006/main" count="82" uniqueCount="21">
  <si>
    <t>VIN</t>
  </si>
  <si>
    <t>STATUS</t>
  </si>
  <si>
    <t>SUSPENDED</t>
  </si>
  <si>
    <t>FAILED</t>
  </si>
  <si>
    <t>RANK</t>
  </si>
  <si>
    <t>REVERSE RANK</t>
  </si>
  <si>
    <t>ADJ RANK</t>
  </si>
  <si>
    <t>ln(ln(1/(1-F)))</t>
  </si>
  <si>
    <t>ln(MTF)</t>
  </si>
  <si>
    <t>MEDIAN RANK (F)</t>
  </si>
  <si>
    <t>MTF</t>
  </si>
  <si>
    <t>Filtered to just failed units only:</t>
  </si>
  <si>
    <t>Weibull shape:</t>
  </si>
  <si>
    <t>Weibull scale:</t>
  </si>
  <si>
    <t>This data would represent VIN list containing all affected VINs and claim or failure VINs labeled as "FAILED" in "STATUS" column</t>
  </si>
  <si>
    <t>slope:</t>
  </si>
  <si>
    <t>y-intercept:</t>
  </si>
  <si>
    <t>S</t>
  </si>
  <si>
    <t>F</t>
  </si>
  <si>
    <t>shape:</t>
  </si>
  <si>
    <t>scale: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</si>
</sst>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quotePrefix="1" applyFill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Weibull Forecasting</a:t>
            </a:r>
            <a:r>
              <a:rPr lang="en-US" sz="1200" baseline="0"/>
              <a:t> Using Median Rank Regression</a:t>
            </a:r>
          </a:p>
          <a:p>
            <a:pPr>
              <a:defRPr/>
            </a:pPr>
            <a:r>
              <a:rPr lang="en-US" sz="1000" baseline="0"/>
              <a:t>X onto Y (Time/Miles to failure as Dependent Variable / Y axis)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94286824292892E-2"/>
          <c:y val="0.16056277056277057"/>
          <c:w val="0.88389859537189541"/>
          <c:h val="0.702665690278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'Weibull MRR X onto Y'!$I$13</c:f>
              <c:strCache>
                <c:ptCount val="1"/>
                <c:pt idx="0">
                  <c:v>ln(MTF)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85651793525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'Weibull MRR X onto Y'!$H$14:$H$18</c:f>
              <c:numCache>
                <c:formatCode>General</c:formatCode>
                <c:ptCount val="5"/>
                <c:pt idx="0">
                  <c:v>-2.2693596767927078</c:v>
                </c:pt>
                <c:pt idx="1">
                  <c:v>-1.2253590708268369</c:v>
                </c:pt>
                <c:pt idx="2">
                  <c:v>-0.6370615422082011</c:v>
                </c:pt>
                <c:pt idx="3">
                  <c:v>-0.17800878216849805</c:v>
                </c:pt>
                <c:pt idx="4">
                  <c:v>0.25037862029023422</c:v>
                </c:pt>
              </c:numCache>
            </c:numRef>
          </c:xVal>
          <c:yVal>
            <c:numRef>
              <c:f>'Weibull MRR X onto Y'!$I$14:$I$18</c:f>
              <c:numCache>
                <c:formatCode>General</c:formatCode>
                <c:ptCount val="5"/>
                <c:pt idx="0">
                  <c:v>3.4011973816621555</c:v>
                </c:pt>
                <c:pt idx="1">
                  <c:v>3.8918202981106265</c:v>
                </c:pt>
                <c:pt idx="2">
                  <c:v>4.4067192472642533</c:v>
                </c:pt>
                <c:pt idx="3">
                  <c:v>4.499809670330265</c:v>
                </c:pt>
                <c:pt idx="4">
                  <c:v>4.5643481914678361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7-44E1-A501-F56D84C5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74160"/>
        <c:axId val="1926170848"/>
      </c:scatterChart>
      <c:valAx>
        <c:axId val="21267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70848"/>
        <c:crosses val="autoZero"/>
        <c:crossBetween val="midCat"/>
      </c:valAx>
      <c:valAx>
        <c:axId val="192617084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Weibull Forecasting Using Median Rank Regression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Y onto X (Median Rank as Dependent Variable / Y axis)</a:t>
            </a:r>
            <a:endParaRPr lang="en-US" sz="1000">
              <a:effectLst/>
            </a:endParaRPr>
          </a:p>
          <a:p>
            <a:pPr>
              <a:defRPr/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1485343012152"/>
          <c:y val="0.1724547589446056"/>
          <c:w val="0.83223459887140927"/>
          <c:h val="0.71687307784587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'Weibull MRR Y onto X'!$I$13</c:f>
              <c:strCache>
                <c:ptCount val="1"/>
                <c:pt idx="0">
                  <c:v>ln(ln(1/(1-F)))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183945756780402E-2"/>
                  <c:y val="-6.505305608525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'Weibull MRR Y onto X'!$H$14:$H$18</c:f>
              <c:numCache>
                <c:formatCode>General</c:formatCode>
                <c:ptCount val="5"/>
                <c:pt idx="0">
                  <c:v>3.4011973816621555</c:v>
                </c:pt>
                <c:pt idx="1">
                  <c:v>3.8918202981106265</c:v>
                </c:pt>
                <c:pt idx="2">
                  <c:v>4.4067192472642533</c:v>
                </c:pt>
                <c:pt idx="3">
                  <c:v>4.499809670330265</c:v>
                </c:pt>
                <c:pt idx="4">
                  <c:v>4.5643481914678361</c:v>
                </c:pt>
              </c:numCache>
            </c:numRef>
          </c:xVal>
          <c:yVal>
            <c:numRef>
              <c:f>'Weibull MRR Y onto X'!$I$14:$I$18</c:f>
              <c:numCache>
                <c:formatCode>General</c:formatCode>
                <c:ptCount val="5"/>
                <c:pt idx="0">
                  <c:v>-2.2693596767927078</c:v>
                </c:pt>
                <c:pt idx="1">
                  <c:v>-1.2253590708268369</c:v>
                </c:pt>
                <c:pt idx="2">
                  <c:v>-0.6370615422082011</c:v>
                </c:pt>
                <c:pt idx="3">
                  <c:v>-0.17800878216849805</c:v>
                </c:pt>
                <c:pt idx="4">
                  <c:v>0.25037862029023422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5F7-8CD4-C1B6BD16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96831"/>
        <c:axId val="454112927"/>
      </c:scatterChart>
      <c:valAx>
        <c:axId val="140709683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2927"/>
        <c:crosses val="autoZero"/>
        <c:crossBetween val="midCat"/>
      </c:valAx>
      <c:valAx>
        <c:axId val="4541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98424</xdr:colOff>
      <xdr:row>5</xdr:row>
      <xdr:rowOff>15875</xdr:rowOff>
    </xdr:from>
    <xdr:to>
      <xdr:col>16</xdr:col>
      <xdr:colOff>228600</xdr:colOff>
      <xdr:row>22</xdr:row>
      <xdr:rowOff>12699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51FE57-3963-46A1-16A8-E14637FDD3AA}"/>
            </a:ext>
          </a:extLst>
        </xdr:cNvPr>
        <xdr:cNvSpPr txBox="1"/>
      </xdr:nvSpPr>
      <xdr:spPr>
        <a:xfrm>
          <a:off x="7737474" y="920750"/>
          <a:ext cx="4397376" cy="3073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Step 1) Sort data by what we're using as time to failure (MTF)</a:t>
          </a:r>
        </a:p>
        <a:p>
          <a:r>
            <a:rPr lang="en-US" sz="1100"/>
            <a:t>Step 2) Create rank column</a:t>
          </a:r>
        </a:p>
        <a:p>
          <a:r>
            <a:rPr lang="en-US" sz="1100"/>
            <a:t>Step 3) Create reverse</a:t>
          </a:r>
          <a:r>
            <a:rPr lang="en-US" sz="1100" baseline="0"/>
            <a:t> rank column</a:t>
          </a:r>
        </a:p>
        <a:p>
          <a:r>
            <a:rPr lang="en-US" sz="1100" baseline="0"/>
            <a:t>Step 4) Create adjusted rank column where for suspensions it is equal to zero, but for failed units, use the formula for adjusted rank above</a:t>
          </a:r>
        </a:p>
        <a:p>
          <a:r>
            <a:rPr lang="en-US" sz="1100" baseline="0"/>
            <a:t>Step 5) Create median rank column where for suspensions it is equal to zero, but for failed units, use the formula for median rank above</a:t>
          </a:r>
        </a:p>
        <a:p>
          <a:r>
            <a:rPr lang="en-US" sz="1100" baseline="0"/>
            <a:t>Step 6) Filter data to just failed units</a:t>
          </a:r>
        </a:p>
        <a:p>
          <a:r>
            <a:rPr lang="en-US" sz="1100" baseline="0"/>
            <a:t>Step 7) Create new column that represents: ln(ln(1/(1-F))), where F is your median rank column</a:t>
          </a:r>
        </a:p>
        <a:p>
          <a:r>
            <a:rPr lang="en-US" sz="1100"/>
            <a:t>Step 8) Create new column than represents: ln(failure time)</a:t>
          </a:r>
        </a:p>
        <a:p>
          <a:r>
            <a:rPr lang="en-US" sz="1100"/>
            <a:t>Step 9) Create scatter chart where ln(time to failure) is on the</a:t>
          </a:r>
          <a:r>
            <a:rPr lang="en-US" sz="1100" baseline="0"/>
            <a:t> Y axis and ln(ln(1/(1 - F))) is on the X axis</a:t>
          </a:r>
        </a:p>
        <a:p>
          <a:r>
            <a:rPr lang="en-US" sz="1100" baseline="0"/>
            <a:t>Step 10) Create or add linear trend line and show equation</a:t>
          </a:r>
        </a:p>
        <a:p>
          <a:endParaRPr lang="en-US" sz="1100" baseline="0"/>
        </a:p>
        <a:p>
          <a:r>
            <a:rPr lang="en-US" sz="1100" baseline="0"/>
            <a:t>The Weibull shape parameter is just 1 / slope and the scale parameter is just =exp(y-intercept) using Excel formula or e raised to the y-intercept</a:t>
          </a:r>
          <a:endParaRPr lang="en-US" sz="1100"/>
        </a:p>
      </xdr:txBody>
    </xdr:sp>
    <xdr:clientData/>
  </xdr:twoCellAnchor>
  <xdr:twoCellAnchor editAs="oneCell">
    <xdr:from>
      <xdr:col>9</xdr:col>
      <xdr:colOff>184149</xdr:colOff>
      <xdr:row>0</xdr:row>
      <xdr:rowOff>35667</xdr:rowOff>
    </xdr:from>
    <xdr:to>
      <xdr:col>16</xdr:col>
      <xdr:colOff>86502</xdr:colOff>
      <xdr:row>2</xdr:row>
      <xdr:rowOff>63573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04504-114C-3B01-EDC1-08806F9FC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199" y="35667"/>
          <a:ext cx="4169553" cy="389856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</xdr:row>
      <xdr:rowOff>145819</xdr:rowOff>
    </xdr:from>
    <xdr:to>
      <xdr:col>15</xdr:col>
      <xdr:colOff>324801</xdr:colOff>
      <xdr:row>4</xdr:row>
      <xdr:rowOff>92321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49E0DF-F65B-8B75-A495-030574714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7150" y="507769"/>
          <a:ext cx="3763326" cy="308452"/>
        </a:xfrm>
        <a:prstGeom prst="rect">
          <a:avLst/>
        </a:prstGeom>
      </xdr:spPr>
    </xdr:pic>
    <xdr:clientData/>
  </xdr:twoCellAnchor>
  <xdr:twoCellAnchor>
    <xdr:from>
      <xdr:col>2</xdr:col>
      <xdr:colOff>428625</xdr:colOff>
      <xdr:row>3</xdr:row>
      <xdr:rowOff>41274</xdr:rowOff>
    </xdr:from>
    <xdr:to>
      <xdr:col>7</xdr:col>
      <xdr:colOff>454025</xdr:colOff>
      <xdr:row>21</xdr:row>
      <xdr:rowOff>98424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E54DB-A8D9-52C0-1B6A-7D6EC29E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0.33106</cdr:x>
      <cdr:y>0.91558</cdr:y>
    </cdr:from>
    <cdr:to>
      <cdr:x>0.68338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266210-379E-8DBA-E52D-E3DFB7F7C00F}"/>
            </a:ext>
          </a:extLst>
        </cdr:cNvPr>
        <cdr:cNvSpPr txBox="1"/>
      </cdr:nvSpPr>
      <cdr:spPr>
        <a:xfrm xmlns:a="http://schemas.openxmlformats.org/drawingml/2006/main">
          <a:off x="1576656" y="3031981"/>
          <a:ext cx="1677962" cy="279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ln(ln(1 / (1 - F)))</a:t>
          </a:r>
        </a:p>
      </cdr:txBody>
    </cdr:sp>
  </cdr:relSizeAnchor>
  <cdr:relSizeAnchor xmlns:cdr="http://schemas.openxmlformats.org/drawingml/2006/chartDrawing">
    <cdr:from>
      <cdr:x>0.0073</cdr:x>
      <cdr:y>0.31764</cdr:y>
    </cdr:from>
    <cdr:to>
      <cdr:x>0.05525</cdr:x>
      <cdr:y>0.60985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D2B358-49EF-291B-04CB-FC3963423103}"/>
            </a:ext>
          </a:extLst>
        </cdr:cNvPr>
        <cdr:cNvSpPr txBox="1"/>
      </cdr:nvSpPr>
      <cdr:spPr>
        <a:xfrm xmlns:a="http://schemas.openxmlformats.org/drawingml/2006/main" rot="16200000">
          <a:off x="-285749" y="1250950"/>
          <a:ext cx="8572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ln(MTF)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6</xdr:row>
      <xdr:rowOff>159203</xdr:rowOff>
    </xdr:from>
    <xdr:to>
      <xdr:col>16</xdr:col>
      <xdr:colOff>522060</xdr:colOff>
      <xdr:row>24</xdr:row>
      <xdr:rowOff>108403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A40D2D-9A7C-4A4E-A59F-626265E14C2F}"/>
            </a:ext>
          </a:extLst>
        </xdr:cNvPr>
        <xdr:cNvSpPr txBox="1"/>
      </xdr:nvSpPr>
      <xdr:spPr>
        <a:xfrm>
          <a:off x="8039098" y="1220560"/>
          <a:ext cx="4416426" cy="3133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Step 1) Sort data by what we're using as time to failure (MTF)</a:t>
          </a:r>
        </a:p>
        <a:p>
          <a:r>
            <a:rPr lang="en-US" sz="1100"/>
            <a:t>Step 2) Create rank column</a:t>
          </a:r>
        </a:p>
        <a:p>
          <a:r>
            <a:rPr lang="en-US" sz="1100"/>
            <a:t>Step 3) Create reverse</a:t>
          </a:r>
          <a:r>
            <a:rPr lang="en-US" sz="1100" baseline="0"/>
            <a:t> rank column</a:t>
          </a:r>
        </a:p>
        <a:p>
          <a:r>
            <a:rPr lang="en-US" sz="1100" baseline="0"/>
            <a:t>Step 4) Create adjusted rank column where for suspensions it is equal to zero, but for failed units, use the formula for adjusted rank above</a:t>
          </a:r>
        </a:p>
        <a:p>
          <a:r>
            <a:rPr lang="en-US" sz="1100" baseline="0"/>
            <a:t>Step 5) Create median rank column where for suspensions it is equal to zero, but for failed units, use the formula for median rank above</a:t>
          </a:r>
        </a:p>
        <a:p>
          <a:r>
            <a:rPr lang="en-US" sz="1100" baseline="0"/>
            <a:t>Step 6) Filter data to just failed units</a:t>
          </a:r>
        </a:p>
        <a:p>
          <a:r>
            <a:rPr lang="en-US" sz="1100" baseline="0"/>
            <a:t>Step 7) Create new column that represents: ln(ln(1/(1-F))), where F is your median rank column</a:t>
          </a:r>
        </a:p>
        <a:p>
          <a:r>
            <a:rPr lang="en-US" sz="1100"/>
            <a:t>Step 8) Create new column than represents: ln(failure time)</a:t>
          </a:r>
        </a:p>
        <a:p>
          <a:r>
            <a:rPr lang="en-US" sz="1100"/>
            <a:t>Step 9) Create line chart where ln(time to failure) is on the</a:t>
          </a:r>
          <a:r>
            <a:rPr lang="en-US" sz="1100" baseline="0"/>
            <a:t> X axis and ln(ln(1/(1 - F))) is on the Y axis</a:t>
          </a:r>
        </a:p>
        <a:p>
          <a:r>
            <a:rPr lang="en-US" sz="1100" baseline="0"/>
            <a:t>Step 10) Create or add linear trend line and show equation</a:t>
          </a:r>
        </a:p>
        <a:p>
          <a:endParaRPr lang="en-US" sz="1100" baseline="0"/>
        </a:p>
        <a:p>
          <a:r>
            <a:rPr lang="en-US" sz="1100" baseline="0"/>
            <a:t>The Weibull shape parameter is equal to the slope and the scale parameter is just =exp(-(y-intercept/shape) using Excel formula or e raised to the negative y-intercept divided by shape parameter.</a:t>
          </a:r>
          <a:endParaRPr lang="en-US" sz="1100"/>
        </a:p>
      </xdr:txBody>
    </xdr:sp>
    <xdr:clientData/>
  </xdr:twoCellAnchor>
  <xdr:twoCellAnchor editAs="oneCell">
    <xdr:from>
      <xdr:col>9</xdr:col>
      <xdr:colOff>262617</xdr:colOff>
      <xdr:row>1</xdr:row>
      <xdr:rowOff>49274</xdr:rowOff>
    </xdr:from>
    <xdr:to>
      <xdr:col>16</xdr:col>
      <xdr:colOff>164970</xdr:colOff>
      <xdr:row>3</xdr:row>
      <xdr:rowOff>77181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77ABD-1E45-4F96-AF60-BBFAE4E2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831" y="226167"/>
          <a:ext cx="4191778" cy="381692"/>
        </a:xfrm>
        <a:prstGeom prst="rect">
          <a:avLst/>
        </a:prstGeom>
      </xdr:spPr>
    </xdr:pic>
    <xdr:clientData/>
  </xdr:twoCellAnchor>
  <xdr:twoCellAnchor editAs="oneCell">
    <xdr:from>
      <xdr:col>9</xdr:col>
      <xdr:colOff>297543</xdr:colOff>
      <xdr:row>3</xdr:row>
      <xdr:rowOff>156251</xdr:rowOff>
    </xdr:from>
    <xdr:to>
      <xdr:col>15</xdr:col>
      <xdr:colOff>409619</xdr:colOff>
      <xdr:row>5</xdr:row>
      <xdr:rowOff>102752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F913D-9FFD-4495-9582-AA6D6EC08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4757" y="686930"/>
          <a:ext cx="3782830" cy="303462"/>
        </a:xfrm>
        <a:prstGeom prst="rect">
          <a:avLst/>
        </a:prstGeom>
      </xdr:spPr>
    </xdr:pic>
    <xdr:clientData/>
  </xdr:twoCellAnchor>
  <xdr:twoCellAnchor>
    <xdr:from>
      <xdr:col>0</xdr:col>
      <xdr:colOff>291191</xdr:colOff>
      <xdr:row>2</xdr:row>
      <xdr:rowOff>77559</xdr:rowOff>
    </xdr:from>
    <xdr:to>
      <xdr:col>6</xdr:col>
      <xdr:colOff>566964</xdr:colOff>
      <xdr:row>21</xdr:row>
      <xdr:rowOff>77560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5E89A-53E5-772C-4DF1-A9ECEC73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691244</xdr:colOff>
      <xdr:row>23</xdr:row>
      <xdr:rowOff>145597</xdr:rowOff>
    </xdr:from>
    <xdr:to>
      <xdr:col>11</xdr:col>
      <xdr:colOff>363312</xdr:colOff>
      <xdr:row>51</xdr:row>
      <xdr:rowOff>104322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3B163-772A-D8C9-8A55-6174C782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0887" y="4214133"/>
          <a:ext cx="5955393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785206</xdr:colOff>
      <xdr:row>17</xdr:row>
      <xdr:rowOff>42151</xdr:rowOff>
    </xdr:from>
    <xdr:to>
      <xdr:col>5</xdr:col>
      <xdr:colOff>228220</xdr:colOff>
      <xdr:row>22</xdr:row>
      <xdr:rowOff>132966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AC4F127-7029-414F-BCD5-214760FF5D08}"/>
            </a:ext>
          </a:extLst>
        </xdr:cNvPr>
        <xdr:cNvSpPr/>
      </xdr:nvSpPr>
      <xdr:spPr>
        <a:xfrm rot="3516066">
          <a:off x="3618163" y="3522908"/>
          <a:ext cx="975280" cy="3819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200932</xdr:colOff>
      <xdr:row>30</xdr:row>
      <xdr:rowOff>43995</xdr:rowOff>
    </xdr:from>
    <xdr:to>
      <xdr:col>24</xdr:col>
      <xdr:colOff>133804</xdr:colOff>
      <xdr:row>47</xdr:row>
      <xdr:rowOff>88446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7EB6EF-B9BC-5544-7BE4-8BB81840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9753" y="5350781"/>
          <a:ext cx="6056086" cy="305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406803</xdr:colOff>
      <xdr:row>38</xdr:row>
      <xdr:rowOff>503</xdr:rowOff>
    </xdr:from>
    <xdr:to>
      <xdr:col>14</xdr:col>
      <xdr:colOff>144740</xdr:colOff>
      <xdr:row>40</xdr:row>
      <xdr:rowOff>22275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B8F9D0DC-2753-46F9-9254-8570453305A9}"/>
            </a:ext>
          </a:extLst>
        </xdr:cNvPr>
        <xdr:cNvSpPr/>
      </xdr:nvSpPr>
      <xdr:spPr>
        <a:xfrm>
          <a:off x="9890982" y="6722432"/>
          <a:ext cx="962579" cy="3755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0.39392</cdr:x>
      <cdr:y>0.92292</cdr:y>
    </cdr:from>
    <cdr:to>
      <cdr:x>0.71527</cdr:x>
      <cdr:y>0.97628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4DA9D4-59F9-65FF-4832-998BE1AB9910}"/>
            </a:ext>
          </a:extLst>
        </cdr:cNvPr>
        <cdr:cNvSpPr txBox="1"/>
      </cdr:nvSpPr>
      <cdr:spPr>
        <a:xfrm xmlns:a="http://schemas.openxmlformats.org/drawingml/2006/main">
          <a:off x="1809751" y="2965450"/>
          <a:ext cx="14763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ln(MTF)</a:t>
          </a:r>
        </a:p>
      </cdr:txBody>
    </cdr:sp>
  </cdr:relSizeAnchor>
  <cdr:relSizeAnchor xmlns:cdr="http://schemas.openxmlformats.org/drawingml/2006/chartDrawing">
    <cdr:from>
      <cdr:x>0.00104</cdr:x>
      <cdr:y>0.34338</cdr:y>
    </cdr:from>
    <cdr:to>
      <cdr:x>0.06116</cdr:x>
      <cdr:y>0.69318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16EEED-82DB-BD13-7641-D1946F20FA3F}"/>
            </a:ext>
          </a:extLst>
        </cdr:cNvPr>
        <cdr:cNvSpPr txBox="1"/>
      </cdr:nvSpPr>
      <cdr:spPr>
        <a:xfrm xmlns:a="http://schemas.openxmlformats.org/drawingml/2006/main" rot="16200000">
          <a:off x="-419100" y="1527175"/>
          <a:ext cx="1123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ln(ln(1/(1</a:t>
          </a:r>
          <a:r>
            <a:rPr lang="en-US" sz="1100" baseline="0"/>
            <a:t> - F)))</a:t>
          </a:r>
          <a:endParaRPr lang="en-US" sz="1100"/>
        </a:p>
      </cdr:txBody>
    </cdr:sp>
  </cdr:relSizeAnchor>
  <cdr:relSizeAnchor xmlns:cdr="http://schemas.openxmlformats.org/drawingml/2006/chartDrawing">
    <cdr:from>
      <cdr:x>0.19411</cdr:x>
      <cdr:y>0.50053</cdr:y>
    </cdr:from>
    <cdr:to>
      <cdr:x>0.86717</cdr:x>
      <cdr:y>0.7166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0443FE-238F-F76A-4377-F0DB8897F6EF}"/>
            </a:ext>
          </a:extLst>
        </cdr:cNvPr>
        <cdr:cNvSpPr txBox="1"/>
      </cdr:nvSpPr>
      <cdr:spPr>
        <a:xfrm xmlns:a="http://schemas.openxmlformats.org/drawingml/2006/main">
          <a:off x="1026913" y="1682274"/>
          <a:ext cx="3560824" cy="726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rgbClr val="FF0000"/>
              </a:solidFill>
            </a:rPr>
            <a:t>Not recommended</a:t>
          </a:r>
          <a:r>
            <a:rPr lang="en-US" sz="2000" baseline="0">
              <a:solidFill>
                <a:srgbClr val="FF0000"/>
              </a:solidFill>
            </a:rPr>
            <a:t> to plot median ranks on Y axis</a:t>
          </a:r>
          <a:endParaRPr lang="en-US" sz="2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177799</xdr:colOff>
      <xdr:row>0</xdr:row>
      <xdr:rowOff>10848</xdr:rowOff>
    </xdr:from>
    <xdr:to>
      <xdr:col>13</xdr:col>
      <xdr:colOff>116094</xdr:colOff>
      <xdr:row>20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62707-A808-2DBB-14DB-B60864D6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5799" y="10848"/>
          <a:ext cx="4815095" cy="3722951"/>
        </a:xfrm>
        <a:prstGeom prst="rect">
          <a:avLst/>
        </a:prstGeom>
      </xdr:spPr>
    </xdr:pic>
    <xdr:clientData/>
  </xdr:twoCellAnchor>
  <xdr:twoCellAnchor>
    <xdr:from>
      <xdr:col>0</xdr:col>
      <xdr:colOff>88899</xdr:colOff>
      <xdr:row>9</xdr:row>
      <xdr:rowOff>107948</xdr:rowOff>
    </xdr:from>
    <xdr:to>
      <xdr:col>6</xdr:col>
      <xdr:colOff>381000</xdr:colOff>
      <xdr:row>20</xdr:row>
      <xdr:rowOff>123824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1C10E2-8757-FECA-7D64-F4BB41E998E3}"/>
            </a:ext>
          </a:extLst>
        </xdr:cNvPr>
        <xdr:cNvSpPr txBox="1"/>
      </xdr:nvSpPr>
      <xdr:spPr>
        <a:xfrm>
          <a:off x="88899" y="1736723"/>
          <a:ext cx="4149726" cy="2006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sure why Reliasoft</a:t>
          </a:r>
          <a:r>
            <a:rPr lang="en-US" sz="1100" baseline="0"/>
            <a:t> parameters are slightly off from Excel method.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turns out Reliasoft doesn't use Bernard's approximation for median ranks, but a more accurate formula to calculate median ranks.  But Bernard's median ranks are "close enough" and don't require complex numerical approximation methods.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Reliasoft reference link: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https://help.reliasoft.com/reference/life_data_analysis/lda/parameter_estimation.html#MedianRanks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ChatGPT link: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https://chat.openai.com/share/8c4349a0-a623-4e79-b1e4-d10cf39177ed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7" sqref="I7"/>
    </sheetView>
  </sheetViews>
  <sheetFormatPr defaultRowHeight="14.5" x14ac:dyDescent="0.35"/>
  <cols>
    <col min="1" max="1" width="11.36328125" style="1" customWidth="1"/>
    <col min="2" max="2" width="8.7265625" style="1"/>
    <col min="3" max="3" width="10.90625" style="1" bestFit="1" customWidth="1"/>
    <col min="4" max="4" width="13.81640625" style="1" customWidth="1"/>
    <col min="5" max="5" width="13.453125" style="1" bestFit="1" customWidth="1"/>
    <col min="6" max="6" width="13.6328125" style="1" customWidth="1"/>
    <col min="7" max="7" width="15.90625" bestFit="1" customWidth="1"/>
    <col min="8" max="8" width="12.81640625" bestFit="1" customWidth="1"/>
  </cols>
  <sheetData>
    <row r="1" spans="1:9" x14ac:dyDescent="0.35">
      <c r="A1" s="3" t="s">
        <v>14</v>
      </c>
    </row>
    <row r="2" spans="1:9" x14ac:dyDescent="0.35">
      <c r="A2" s="5" t="s">
        <v>0</v>
      </c>
      <c r="B2" s="5" t="s">
        <v>10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9</v>
      </c>
      <c r="H2" s="2"/>
      <c r="I2" s="2"/>
    </row>
    <row r="3" spans="1:9" x14ac:dyDescent="0.35">
      <c r="A3" s="4">
        <v>6</v>
      </c>
      <c r="B3" s="4">
        <v>10</v>
      </c>
      <c r="C3" s="4" t="s">
        <v>2</v>
      </c>
      <c r="D3" s="4">
        <v>1</v>
      </c>
      <c r="E3" s="4">
        <f>COUNTA($D$3:$D$10)-D3+1</f>
        <v>8</v>
      </c>
      <c r="F3" s="4">
        <v>0</v>
      </c>
      <c r="G3" s="4">
        <v>0</v>
      </c>
    </row>
    <row r="4" spans="1:9" x14ac:dyDescent="0.35">
      <c r="A4" s="4">
        <v>1</v>
      </c>
      <c r="B4" s="4">
        <v>30</v>
      </c>
      <c r="C4" s="4" t="s">
        <v>3</v>
      </c>
      <c r="D4" s="4">
        <f>D3+1</f>
        <v>2</v>
      </c>
      <c r="E4" s="4">
        <f t="shared" ref="E4:E10" si="0">COUNTA($D$3:$D$10)-D4+1</f>
        <v>7</v>
      </c>
      <c r="F4" s="4">
        <f>(E4*0+(8+1))/(E4+1)</f>
        <v>1.125</v>
      </c>
      <c r="G4" s="4">
        <f>(F4-0.3)/(8+0.4)</f>
        <v>9.8214285714285698E-2</v>
      </c>
    </row>
    <row r="5" spans="1:9" x14ac:dyDescent="0.35">
      <c r="A5" s="4">
        <v>7</v>
      </c>
      <c r="B5" s="4">
        <v>45</v>
      </c>
      <c r="C5" s="4" t="s">
        <v>2</v>
      </c>
      <c r="D5" s="4">
        <f t="shared" ref="D5:D10" si="1">D4+1</f>
        <v>3</v>
      </c>
      <c r="E5" s="4">
        <f t="shared" si="0"/>
        <v>6</v>
      </c>
      <c r="F5" s="4">
        <v>0</v>
      </c>
      <c r="G5" s="4">
        <v>0</v>
      </c>
    </row>
    <row r="6" spans="1:9" x14ac:dyDescent="0.35">
      <c r="A6" s="4">
        <v>2</v>
      </c>
      <c r="B6" s="4">
        <v>49</v>
      </c>
      <c r="C6" s="4" t="s">
        <v>3</v>
      </c>
      <c r="D6" s="4">
        <f t="shared" si="1"/>
        <v>4</v>
      </c>
      <c r="E6" s="4">
        <f t="shared" si="0"/>
        <v>5</v>
      </c>
      <c r="F6" s="4">
        <f>(E6*F4+(8+1))/(E6+1)</f>
        <v>2.4375</v>
      </c>
      <c r="G6" s="4">
        <f>(F6-0.3)/(8+0.4)</f>
        <v>0.2544642857142857</v>
      </c>
    </row>
    <row r="7" spans="1:9" x14ac:dyDescent="0.35">
      <c r="A7" s="4">
        <v>3</v>
      </c>
      <c r="B7" s="4">
        <v>82</v>
      </c>
      <c r="C7" s="4" t="s">
        <v>3</v>
      </c>
      <c r="D7" s="4">
        <f t="shared" si="1"/>
        <v>5</v>
      </c>
      <c r="E7" s="4">
        <f t="shared" si="0"/>
        <v>4</v>
      </c>
      <c r="F7" s="4">
        <f>(E7*F6+(8+1))/(E7+1)</f>
        <v>3.75</v>
      </c>
      <c r="G7" s="4">
        <f t="shared" ref="G7:G9" si="2">(F7-0.3)/(8+0.4)</f>
        <v>0.4107142857142857</v>
      </c>
    </row>
    <row r="8" spans="1:9" x14ac:dyDescent="0.35">
      <c r="A8" s="4">
        <v>4</v>
      </c>
      <c r="B8" s="4">
        <v>90</v>
      </c>
      <c r="C8" s="4" t="s">
        <v>3</v>
      </c>
      <c r="D8" s="4">
        <f t="shared" si="1"/>
        <v>6</v>
      </c>
      <c r="E8" s="4">
        <f t="shared" si="0"/>
        <v>3</v>
      </c>
      <c r="F8" s="4">
        <f>(E8*F7+(8+1))/(E8+1)</f>
        <v>5.0625</v>
      </c>
      <c r="G8" s="4">
        <f t="shared" si="2"/>
        <v>0.5669642857142857</v>
      </c>
    </row>
    <row r="9" spans="1:9" x14ac:dyDescent="0.35">
      <c r="A9" s="4">
        <v>5</v>
      </c>
      <c r="B9" s="4">
        <v>96</v>
      </c>
      <c r="C9" s="4" t="s">
        <v>3</v>
      </c>
      <c r="D9" s="4">
        <f t="shared" si="1"/>
        <v>7</v>
      </c>
      <c r="E9" s="4">
        <f t="shared" si="0"/>
        <v>2</v>
      </c>
      <c r="F9" s="4">
        <f>(E9*F8+(8+1))/(E9+1)</f>
        <v>6.375</v>
      </c>
      <c r="G9" s="4">
        <f t="shared" si="2"/>
        <v>0.7232142857142857</v>
      </c>
    </row>
    <row r="10" spans="1:9" x14ac:dyDescent="0.35">
      <c r="A10" s="4">
        <v>8</v>
      </c>
      <c r="B10" s="4">
        <v>100</v>
      </c>
      <c r="C10" s="4" t="s">
        <v>2</v>
      </c>
      <c r="D10" s="4">
        <f t="shared" si="1"/>
        <v>8</v>
      </c>
      <c r="E10" s="4">
        <f t="shared" si="0"/>
        <v>1</v>
      </c>
      <c r="F10" s="4">
        <v>0</v>
      </c>
      <c r="G10" s="4">
        <v>0</v>
      </c>
    </row>
    <row r="12" spans="1:9" x14ac:dyDescent="0.35">
      <c r="A12" s="3" t="s">
        <v>11</v>
      </c>
    </row>
    <row r="13" spans="1:9" x14ac:dyDescent="0.35">
      <c r="A13" s="5" t="s">
        <v>0</v>
      </c>
      <c r="B13" s="5" t="s">
        <v>10</v>
      </c>
      <c r="C13" s="5" t="s">
        <v>1</v>
      </c>
      <c r="D13" s="5" t="s">
        <v>4</v>
      </c>
      <c r="E13" s="5" t="s">
        <v>5</v>
      </c>
      <c r="F13" s="5" t="s">
        <v>6</v>
      </c>
      <c r="G13" s="5" t="s">
        <v>9</v>
      </c>
      <c r="H13" s="6" t="s">
        <v>7</v>
      </c>
      <c r="I13" s="6" t="s">
        <v>8</v>
      </c>
    </row>
    <row r="14" spans="1:9" x14ac:dyDescent="0.35">
      <c r="A14" s="4">
        <v>1</v>
      </c>
      <c r="B14" s="4">
        <v>30</v>
      </c>
      <c r="C14" s="4" t="s">
        <v>3</v>
      </c>
      <c r="D14" s="4">
        <v>2</v>
      </c>
      <c r="E14" s="4">
        <v>7</v>
      </c>
      <c r="F14" s="4">
        <v>1.125</v>
      </c>
      <c r="G14" s="4">
        <v>9.8214285714285698E-2</v>
      </c>
      <c r="H14" s="4">
        <f>LN(LN(1/(1-G14)))</f>
        <v>-2.2693596767927078</v>
      </c>
      <c r="I14" s="4">
        <f>LN(B14)</f>
        <v>3.4011973816621555</v>
      </c>
    </row>
    <row r="15" spans="1:9" x14ac:dyDescent="0.35">
      <c r="A15" s="4">
        <v>2</v>
      </c>
      <c r="B15" s="4">
        <v>49</v>
      </c>
      <c r="C15" s="4" t="s">
        <v>3</v>
      </c>
      <c r="D15" s="4">
        <v>4</v>
      </c>
      <c r="E15" s="4">
        <v>5</v>
      </c>
      <c r="F15" s="4">
        <v>2.4375</v>
      </c>
      <c r="G15" s="4">
        <v>0.2544642857142857</v>
      </c>
      <c r="H15" s="4">
        <f t="shared" ref="H15:H18" si="3">LN(LN(1/(1-G15)))</f>
        <v>-1.2253590708268369</v>
      </c>
      <c r="I15" s="4">
        <f t="shared" ref="I15:I18" si="4">LN(B15)</f>
        <v>3.8918202981106265</v>
      </c>
    </row>
    <row r="16" spans="1:9" x14ac:dyDescent="0.35">
      <c r="A16" s="4">
        <v>3</v>
      </c>
      <c r="B16" s="4">
        <v>82</v>
      </c>
      <c r="C16" s="4" t="s">
        <v>3</v>
      </c>
      <c r="D16" s="4">
        <v>5</v>
      </c>
      <c r="E16" s="4">
        <v>4</v>
      </c>
      <c r="F16" s="4">
        <v>3.75</v>
      </c>
      <c r="G16" s="4">
        <v>0.4107142857142857</v>
      </c>
      <c r="H16" s="4">
        <f t="shared" si="3"/>
        <v>-0.6370615422082011</v>
      </c>
      <c r="I16" s="4">
        <f t="shared" si="4"/>
        <v>4.4067192472642533</v>
      </c>
    </row>
    <row r="17" spans="1:9" x14ac:dyDescent="0.35">
      <c r="A17" s="4">
        <v>4</v>
      </c>
      <c r="B17" s="4">
        <v>90</v>
      </c>
      <c r="C17" s="4" t="s">
        <v>3</v>
      </c>
      <c r="D17" s="4">
        <v>6</v>
      </c>
      <c r="E17" s="4">
        <v>3</v>
      </c>
      <c r="F17" s="4">
        <v>5.0625</v>
      </c>
      <c r="G17" s="4">
        <v>0.5669642857142857</v>
      </c>
      <c r="H17" s="4">
        <f t="shared" si="3"/>
        <v>-0.17800878216849805</v>
      </c>
      <c r="I17" s="4">
        <f t="shared" si="4"/>
        <v>4.499809670330265</v>
      </c>
    </row>
    <row r="18" spans="1:9" x14ac:dyDescent="0.35">
      <c r="A18" s="4">
        <v>5</v>
      </c>
      <c r="B18" s="4">
        <v>96</v>
      </c>
      <c r="C18" s="4" t="s">
        <v>3</v>
      </c>
      <c r="D18" s="4">
        <v>7</v>
      </c>
      <c r="E18" s="4">
        <v>2</v>
      </c>
      <c r="F18" s="4">
        <v>6.375</v>
      </c>
      <c r="G18" s="4">
        <v>0.7232142857142857</v>
      </c>
      <c r="H18" s="4">
        <f t="shared" si="3"/>
        <v>0.25037862029023422</v>
      </c>
      <c r="I18" s="4">
        <f t="shared" si="4"/>
        <v>4.5643481914678361</v>
      </c>
    </row>
    <row r="20" spans="1:9" x14ac:dyDescent="0.35">
      <c r="A20" s="3" t="s">
        <v>15</v>
      </c>
      <c r="B20" s="1">
        <f>SLOPE(I14:I18,H14:H18)</f>
        <v>0.4940080395562092</v>
      </c>
      <c r="D20" s="3" t="s">
        <v>12</v>
      </c>
      <c r="E20" s="1">
        <f>1/B20</f>
        <v>2.0242585543715994</v>
      </c>
    </row>
    <row r="21" spans="1:9" x14ac:dyDescent="0.35">
      <c r="A21" s="3" t="s">
        <v>16</v>
      </c>
      <c r="B21" s="1">
        <f>INTERCEPT(I14:I18,H14:H18)</f>
        <v>4.5538552375672827</v>
      </c>
      <c r="D21" s="3" t="s">
        <v>13</v>
      </c>
      <c r="E21" s="1">
        <f>EXP(B21)</f>
        <v>94.997942889112934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3B4D-E01D-40F1-88BF-0E0FD171F062}">
  <dimension ref="A1:I21"/>
  <sheetViews>
    <sheetView zoomScale="70" zoomScaleNormal="70" workbookViewId="0">
      <selection activeCell="I21" sqref="I21"/>
    </sheetView>
  </sheetViews>
  <sheetFormatPr defaultRowHeight="14.5" x14ac:dyDescent="0.35"/>
  <cols>
    <col min="1" max="1" width="11.36328125" style="1" customWidth="1"/>
    <col min="2" max="2" width="8.7265625" style="1"/>
    <col min="3" max="3" width="10.90625" style="1" bestFit="1" customWidth="1"/>
    <col min="4" max="4" width="13.81640625" style="1" customWidth="1"/>
    <col min="5" max="5" width="13.453125" style="1" bestFit="1" customWidth="1"/>
    <col min="6" max="6" width="13.6328125" style="1" customWidth="1"/>
    <col min="7" max="7" width="17.26953125" bestFit="1" customWidth="1"/>
    <col min="8" max="8" width="12.81640625" bestFit="1" customWidth="1"/>
    <col min="9" max="9" width="15.08984375" bestFit="1" customWidth="1"/>
  </cols>
  <sheetData>
    <row r="1" spans="1:9" s="8" customFormat="1" ht="27.5" customHeight="1" x14ac:dyDescent="0.35">
      <c r="A1" s="7" t="s">
        <v>14</v>
      </c>
    </row>
    <row r="2" spans="1:9" x14ac:dyDescent="0.35">
      <c r="A2" s="5" t="s">
        <v>0</v>
      </c>
      <c r="B2" s="5" t="s">
        <v>10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9</v>
      </c>
      <c r="H2" s="2"/>
      <c r="I2" s="2"/>
    </row>
    <row r="3" spans="1:9" x14ac:dyDescent="0.35">
      <c r="A3" s="4">
        <v>6</v>
      </c>
      <c r="B3" s="4">
        <v>10</v>
      </c>
      <c r="C3" s="4" t="s">
        <v>2</v>
      </c>
      <c r="D3" s="4">
        <v>1</v>
      </c>
      <c r="E3" s="4">
        <f>COUNTA($D$3:$D$10)-D3+1</f>
        <v>8</v>
      </c>
      <c r="F3" s="4">
        <v>0</v>
      </c>
      <c r="G3" s="4">
        <v>0</v>
      </c>
    </row>
    <row r="4" spans="1:9" x14ac:dyDescent="0.35">
      <c r="A4" s="4">
        <v>1</v>
      </c>
      <c r="B4" s="4">
        <v>30</v>
      </c>
      <c r="C4" s="4" t="s">
        <v>3</v>
      </c>
      <c r="D4" s="4">
        <f>D3+1</f>
        <v>2</v>
      </c>
      <c r="E4" s="4">
        <f t="shared" ref="E4:E10" si="0">COUNTA($D$3:$D$10)-D4+1</f>
        <v>7</v>
      </c>
      <c r="F4" s="4">
        <f>(E4*0+(8+1))/(E4+1)</f>
        <v>1.125</v>
      </c>
      <c r="G4" s="4">
        <f>(F4-0.3)/(8+0.4)</f>
        <v>9.8214285714285698E-2</v>
      </c>
    </row>
    <row r="5" spans="1:9" x14ac:dyDescent="0.35">
      <c r="A5" s="4">
        <v>7</v>
      </c>
      <c r="B5" s="4">
        <v>45</v>
      </c>
      <c r="C5" s="4" t="s">
        <v>2</v>
      </c>
      <c r="D5" s="4">
        <f t="shared" ref="D5:D10" si="1">D4+1</f>
        <v>3</v>
      </c>
      <c r="E5" s="4">
        <f t="shared" si="0"/>
        <v>6</v>
      </c>
      <c r="F5" s="4">
        <v>0</v>
      </c>
      <c r="G5" s="4">
        <v>0</v>
      </c>
    </row>
    <row r="6" spans="1:9" x14ac:dyDescent="0.35">
      <c r="A6" s="4">
        <v>2</v>
      </c>
      <c r="B6" s="4">
        <v>49</v>
      </c>
      <c r="C6" s="4" t="s">
        <v>3</v>
      </c>
      <c r="D6" s="4">
        <f t="shared" si="1"/>
        <v>4</v>
      </c>
      <c r="E6" s="4">
        <f t="shared" si="0"/>
        <v>5</v>
      </c>
      <c r="F6" s="4">
        <f>(E6*F4+(8+1))/(E6+1)</f>
        <v>2.4375</v>
      </c>
      <c r="G6" s="4">
        <f>(F6-0.3)/(8+0.4)</f>
        <v>0.2544642857142857</v>
      </c>
    </row>
    <row r="7" spans="1:9" x14ac:dyDescent="0.35">
      <c r="A7" s="4">
        <v>3</v>
      </c>
      <c r="B7" s="4">
        <v>82</v>
      </c>
      <c r="C7" s="4" t="s">
        <v>3</v>
      </c>
      <c r="D7" s="4">
        <f t="shared" si="1"/>
        <v>5</v>
      </c>
      <c r="E7" s="4">
        <f t="shared" si="0"/>
        <v>4</v>
      </c>
      <c r="F7" s="4">
        <f>(E7*F6+(8+1))/(E7+1)</f>
        <v>3.75</v>
      </c>
      <c r="G7" s="4">
        <f t="shared" ref="G7:G9" si="2">(F7-0.3)/(8+0.4)</f>
        <v>0.4107142857142857</v>
      </c>
    </row>
    <row r="8" spans="1:9" x14ac:dyDescent="0.35">
      <c r="A8" s="4">
        <v>4</v>
      </c>
      <c r="B8" s="4">
        <v>90</v>
      </c>
      <c r="C8" s="4" t="s">
        <v>3</v>
      </c>
      <c r="D8" s="4">
        <f t="shared" si="1"/>
        <v>6</v>
      </c>
      <c r="E8" s="4">
        <f t="shared" si="0"/>
        <v>3</v>
      </c>
      <c r="F8" s="4">
        <f>(E8*F7+(8+1))/(E8+1)</f>
        <v>5.0625</v>
      </c>
      <c r="G8" s="4">
        <f t="shared" si="2"/>
        <v>0.5669642857142857</v>
      </c>
    </row>
    <row r="9" spans="1:9" x14ac:dyDescent="0.35">
      <c r="A9" s="4">
        <v>5</v>
      </c>
      <c r="B9" s="4">
        <v>96</v>
      </c>
      <c r="C9" s="4" t="s">
        <v>3</v>
      </c>
      <c r="D9" s="4">
        <f t="shared" si="1"/>
        <v>7</v>
      </c>
      <c r="E9" s="4">
        <f t="shared" si="0"/>
        <v>2</v>
      </c>
      <c r="F9" s="4">
        <f>(E9*F8+(8+1))/(E9+1)</f>
        <v>6.375</v>
      </c>
      <c r="G9" s="4">
        <f t="shared" si="2"/>
        <v>0.7232142857142857</v>
      </c>
    </row>
    <row r="10" spans="1:9" x14ac:dyDescent="0.35">
      <c r="A10" s="4">
        <v>8</v>
      </c>
      <c r="B10" s="4">
        <v>100</v>
      </c>
      <c r="C10" s="4" t="s">
        <v>2</v>
      </c>
      <c r="D10" s="4">
        <f t="shared" si="1"/>
        <v>8</v>
      </c>
      <c r="E10" s="4">
        <f t="shared" si="0"/>
        <v>1</v>
      </c>
      <c r="F10" s="4">
        <v>0</v>
      </c>
      <c r="G10" s="4">
        <v>0</v>
      </c>
    </row>
    <row r="12" spans="1:9" x14ac:dyDescent="0.35">
      <c r="A12" s="3" t="s">
        <v>11</v>
      </c>
    </row>
    <row r="13" spans="1:9" x14ac:dyDescent="0.35">
      <c r="A13" s="5" t="s">
        <v>0</v>
      </c>
      <c r="B13" s="5" t="s">
        <v>10</v>
      </c>
      <c r="C13" s="5" t="s">
        <v>1</v>
      </c>
      <c r="D13" s="5" t="s">
        <v>4</v>
      </c>
      <c r="E13" s="5" t="s">
        <v>5</v>
      </c>
      <c r="F13" s="5" t="s">
        <v>6</v>
      </c>
      <c r="G13" s="5" t="s">
        <v>9</v>
      </c>
      <c r="H13" s="6" t="s">
        <v>8</v>
      </c>
      <c r="I13" s="6" t="s">
        <v>7</v>
      </c>
    </row>
    <row r="14" spans="1:9" x14ac:dyDescent="0.35">
      <c r="A14" s="4">
        <v>1</v>
      </c>
      <c r="B14" s="4">
        <v>30</v>
      </c>
      <c r="C14" s="4" t="s">
        <v>3</v>
      </c>
      <c r="D14" s="4">
        <v>2</v>
      </c>
      <c r="E14" s="4">
        <v>7</v>
      </c>
      <c r="F14" s="4">
        <v>1.125</v>
      </c>
      <c r="G14" s="4">
        <v>9.8214285714285698E-2</v>
      </c>
      <c r="H14" s="4">
        <f>LN(B14)</f>
        <v>3.4011973816621555</v>
      </c>
      <c r="I14" s="4">
        <f>LN(LN(1/(1-G14)))</f>
        <v>-2.2693596767927078</v>
      </c>
    </row>
    <row r="15" spans="1:9" x14ac:dyDescent="0.35">
      <c r="A15" s="4">
        <v>2</v>
      </c>
      <c r="B15" s="4">
        <v>49</v>
      </c>
      <c r="C15" s="4" t="s">
        <v>3</v>
      </c>
      <c r="D15" s="4">
        <v>4</v>
      </c>
      <c r="E15" s="4">
        <v>5</v>
      </c>
      <c r="F15" s="4">
        <v>2.4375</v>
      </c>
      <c r="G15" s="4">
        <v>0.2544642857142857</v>
      </c>
      <c r="H15" s="4">
        <f>LN(B15)</f>
        <v>3.8918202981106265</v>
      </c>
      <c r="I15" s="4">
        <f t="shared" ref="I15:I18" si="3">LN(LN(1/(1-G15)))</f>
        <v>-1.2253590708268369</v>
      </c>
    </row>
    <row r="16" spans="1:9" x14ac:dyDescent="0.35">
      <c r="A16" s="4">
        <v>3</v>
      </c>
      <c r="B16" s="4">
        <v>82</v>
      </c>
      <c r="C16" s="4" t="s">
        <v>3</v>
      </c>
      <c r="D16" s="4">
        <v>5</v>
      </c>
      <c r="E16" s="4">
        <v>4</v>
      </c>
      <c r="F16" s="4">
        <v>3.75</v>
      </c>
      <c r="G16" s="4">
        <v>0.4107142857142857</v>
      </c>
      <c r="H16" s="4">
        <f>LN(B16)</f>
        <v>4.4067192472642533</v>
      </c>
      <c r="I16" s="4">
        <f t="shared" si="3"/>
        <v>-0.6370615422082011</v>
      </c>
    </row>
    <row r="17" spans="1:9" x14ac:dyDescent="0.35">
      <c r="A17" s="4">
        <v>4</v>
      </c>
      <c r="B17" s="4">
        <v>90</v>
      </c>
      <c r="C17" s="4" t="s">
        <v>3</v>
      </c>
      <c r="D17" s="4">
        <v>6</v>
      </c>
      <c r="E17" s="4">
        <v>3</v>
      </c>
      <c r="F17" s="4">
        <v>5.0625</v>
      </c>
      <c r="G17" s="4">
        <v>0.5669642857142857</v>
      </c>
      <c r="H17" s="4">
        <f>LN(B17)</f>
        <v>4.499809670330265</v>
      </c>
      <c r="I17" s="4">
        <f t="shared" si="3"/>
        <v>-0.17800878216849805</v>
      </c>
    </row>
    <row r="18" spans="1:9" x14ac:dyDescent="0.35">
      <c r="A18" s="4">
        <v>5</v>
      </c>
      <c r="B18" s="4">
        <v>96</v>
      </c>
      <c r="C18" s="4" t="s">
        <v>3</v>
      </c>
      <c r="D18" s="4">
        <v>7</v>
      </c>
      <c r="E18" s="4">
        <v>2</v>
      </c>
      <c r="F18" s="4">
        <v>6.375</v>
      </c>
      <c r="G18" s="4">
        <v>0.7232142857142857</v>
      </c>
      <c r="H18" s="4">
        <f>LN(B18)</f>
        <v>4.5643481914678361</v>
      </c>
      <c r="I18" s="4">
        <f t="shared" si="3"/>
        <v>0.25037862029023422</v>
      </c>
    </row>
    <row r="20" spans="1:9" x14ac:dyDescent="0.35">
      <c r="A20" s="3" t="s">
        <v>15</v>
      </c>
      <c r="B20" s="1">
        <f>SLOPE(I14:I18,H14:H18)</f>
        <v>1.929418161924942</v>
      </c>
      <c r="D20" s="3" t="s">
        <v>12</v>
      </c>
      <c r="E20" s="1">
        <f>B20</f>
        <v>1.929418161924942</v>
      </c>
    </row>
    <row r="21" spans="1:9" x14ac:dyDescent="0.35">
      <c r="A21" s="3" t="s">
        <v>16</v>
      </c>
      <c r="B21" s="1">
        <f>INTERCEPT(I14:I18,H14:H18)</f>
        <v>-8.8243292339166377</v>
      </c>
      <c r="D21" s="3" t="s">
        <v>13</v>
      </c>
      <c r="E21" s="1">
        <f>EXP(-(B21/E20))</f>
        <v>96.889398799876759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DADA-C53F-48B0-9F7B-1DEA52C2E561}">
  <dimension ref="A1:E9"/>
  <sheetViews>
    <sheetView workbookViewId="0">
      <selection activeCell="C5" sqref="C5"/>
    </sheetView>
  </sheetViews>
  <sheetFormatPr defaultRowHeight="14.5" x14ac:dyDescent="0.35"/>
  <cols>
    <col min="2" max="2" width="8.7265625" style="1"/>
    <col min="5" max="5" width="11.6328125" customWidth="1"/>
  </cols>
  <sheetData>
    <row r="1" spans="1:5" x14ac:dyDescent="0.35">
      <c r="A1" s="1" t="s">
        <v>10</v>
      </c>
      <c r="B1" s="1" t="s">
        <v>1</v>
      </c>
      <c r="D1" t="s">
        <v>19</v>
      </c>
      <c r="E1">
        <v>2.0327069999999998</v>
      </c>
    </row>
    <row r="2" spans="1:5" x14ac:dyDescent="0.35">
      <c r="A2" s="1">
        <v>10</v>
      </c>
      <c r="B2" s="1" t="s">
        <v>17</v>
      </c>
      <c r="D2" t="s">
        <v>20</v>
      </c>
      <c r="E2">
        <v>94.930924000000005</v>
      </c>
    </row>
    <row r="3" spans="1:5" x14ac:dyDescent="0.35">
      <c r="A3" s="1">
        <v>30</v>
      </c>
      <c r="B3" s="1" t="s">
        <v>18</v>
      </c>
    </row>
    <row r="4" spans="1:5" x14ac:dyDescent="0.35">
      <c r="A4" s="1">
        <v>45</v>
      </c>
      <c r="B4" s="1" t="s">
        <v>17</v>
      </c>
    </row>
    <row r="5" spans="1:5" x14ac:dyDescent="0.35">
      <c r="A5" s="1">
        <v>49</v>
      </c>
      <c r="B5" s="1" t="s">
        <v>18</v>
      </c>
    </row>
    <row r="6" spans="1:5" x14ac:dyDescent="0.35">
      <c r="A6" s="1">
        <v>82</v>
      </c>
      <c r="B6" s="1" t="s">
        <v>18</v>
      </c>
    </row>
    <row r="7" spans="1:5" x14ac:dyDescent="0.35">
      <c r="A7" s="1">
        <v>90</v>
      </c>
      <c r="B7" s="1" t="s">
        <v>18</v>
      </c>
    </row>
    <row r="8" spans="1:5" x14ac:dyDescent="0.35">
      <c r="A8" s="1">
        <v>96</v>
      </c>
      <c r="B8" s="1" t="s">
        <v>18</v>
      </c>
    </row>
    <row r="9" spans="1:5" x14ac:dyDescent="0.35">
      <c r="A9" s="1">
        <v>100</v>
      </c>
      <c r="B9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Weibull MRR X onto Y</vt:lpstr>
      <vt:lpstr>Weibull MRR Y onto X</vt:lpstr>
      <vt:lpstr>Reliasoft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Kim</dc:creator>
  <cp:lastModifiedBy>Daniel Kim</cp:lastModifiedBy>
  <dcterms:created xsi:type="dcterms:W3CDTF">2024-01-02T14:28:47Z</dcterms:created>
  <dcterms:modified xsi:type="dcterms:W3CDTF">2024-01-08T22:20:23Z</dcterms:modified>
</cp:coreProperties>
</file>