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mau\workspace\pydae\examples\grids\grid_uri\cigre\cigre_eu_lv_acdc\"/>
    </mc:Choice>
  </mc:AlternateContent>
  <xr:revisionPtr revIDLastSave="0" documentId="13_ncr:1_{73A4BB18-5A7B-44D9-9213-F0E018B9C20E}" xr6:coauthVersionLast="47" xr6:coauthVersionMax="47" xr10:uidLastSave="{00000000-0000-0000-0000-000000000000}"/>
  <bookViews>
    <workbookView xWindow="-96" yWindow="-96" windowWidth="19392" windowHeight="10272" activeTab="4" xr2:uid="{00000000-000D-0000-FFFF-FFFF00000000}"/>
  </bookViews>
  <sheets>
    <sheet name="Cases" sheetId="2" r:id="rId1"/>
    <sheet name="Case 0" sheetId="1" r:id="rId2"/>
    <sheet name="Case 1" sheetId="6" r:id="rId3"/>
    <sheet name="Case 2" sheetId="7" r:id="rId4"/>
    <sheet name="Case 3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8" l="1"/>
  <c r="I22" i="8"/>
  <c r="I20" i="8"/>
  <c r="I17" i="8"/>
  <c r="I12" i="8"/>
  <c r="I8" i="8"/>
  <c r="I7" i="8"/>
  <c r="I6" i="8"/>
  <c r="I5" i="8"/>
  <c r="I4" i="8"/>
  <c r="C23" i="8"/>
  <c r="C22" i="8"/>
  <c r="C21" i="8"/>
  <c r="C20" i="8"/>
  <c r="C19" i="8"/>
  <c r="C18" i="8"/>
  <c r="C17" i="8"/>
  <c r="C12" i="8"/>
  <c r="C5" i="8"/>
  <c r="C6" i="8"/>
  <c r="C7" i="8"/>
  <c r="C8" i="8"/>
  <c r="E8" i="8" s="1"/>
  <c r="F8" i="8" s="1"/>
  <c r="C4" i="8"/>
  <c r="E4" i="8" s="1"/>
  <c r="E23" i="8"/>
  <c r="F23" i="8"/>
  <c r="E22" i="8"/>
  <c r="F22" i="8"/>
  <c r="E19" i="8"/>
  <c r="F19" i="8" s="1"/>
  <c r="E18" i="8"/>
  <c r="F18" i="8" s="1"/>
  <c r="E17" i="8"/>
  <c r="E16" i="8"/>
  <c r="F16" i="8" s="1"/>
  <c r="I13" i="8"/>
  <c r="E12" i="8"/>
  <c r="E13" i="8" s="1"/>
  <c r="E7" i="8"/>
  <c r="F7" i="8" s="1"/>
  <c r="E6" i="8"/>
  <c r="F6" i="8" s="1"/>
  <c r="E5" i="8"/>
  <c r="F5" i="8" s="1"/>
  <c r="E3" i="8"/>
  <c r="I26" i="7"/>
  <c r="I24" i="7"/>
  <c r="I23" i="7"/>
  <c r="I22" i="7"/>
  <c r="I20" i="7"/>
  <c r="I17" i="7"/>
  <c r="I12" i="7"/>
  <c r="I5" i="7"/>
  <c r="I6" i="7"/>
  <c r="I7" i="7"/>
  <c r="I8" i="7"/>
  <c r="I4" i="7"/>
  <c r="C23" i="7"/>
  <c r="C22" i="7"/>
  <c r="C21" i="7"/>
  <c r="C20" i="7"/>
  <c r="E20" i="7" s="1"/>
  <c r="F20" i="7" s="1"/>
  <c r="C19" i="7"/>
  <c r="C18" i="7"/>
  <c r="C17" i="7"/>
  <c r="E17" i="7" s="1"/>
  <c r="C12" i="7"/>
  <c r="C5" i="7"/>
  <c r="C6" i="7"/>
  <c r="E6" i="7" s="1"/>
  <c r="F6" i="7" s="1"/>
  <c r="C7" i="7"/>
  <c r="C8" i="7"/>
  <c r="E8" i="7" s="1"/>
  <c r="C4" i="7"/>
  <c r="E21" i="7"/>
  <c r="F21" i="7" s="1"/>
  <c r="E16" i="7"/>
  <c r="F16" i="7" s="1"/>
  <c r="I13" i="7"/>
  <c r="E12" i="7"/>
  <c r="I9" i="7"/>
  <c r="E5" i="7"/>
  <c r="F5" i="7" s="1"/>
  <c r="E4" i="7"/>
  <c r="E3" i="7"/>
  <c r="F3" i="7" s="1"/>
  <c r="K26" i="6"/>
  <c r="C23" i="6"/>
  <c r="C22" i="6"/>
  <c r="C21" i="6"/>
  <c r="C20" i="6"/>
  <c r="E20" i="6" s="1"/>
  <c r="F20" i="6" s="1"/>
  <c r="C19" i="6"/>
  <c r="C18" i="6"/>
  <c r="C17" i="6"/>
  <c r="C12" i="6"/>
  <c r="E12" i="6" s="1"/>
  <c r="C5" i="6"/>
  <c r="C6" i="6"/>
  <c r="C7" i="6"/>
  <c r="E7" i="6" s="1"/>
  <c r="F7" i="6" s="1"/>
  <c r="C8" i="6"/>
  <c r="F8" i="6" s="1"/>
  <c r="C4" i="6"/>
  <c r="E4" i="6" s="1"/>
  <c r="F4" i="6" s="1"/>
  <c r="I24" i="6"/>
  <c r="E23" i="6"/>
  <c r="F23" i="6" s="1"/>
  <c r="E22" i="6"/>
  <c r="F22" i="6" s="1"/>
  <c r="E21" i="6"/>
  <c r="F21" i="6" s="1"/>
  <c r="E19" i="6"/>
  <c r="F19" i="6" s="1"/>
  <c r="E18" i="6"/>
  <c r="E17" i="6"/>
  <c r="F17" i="6" s="1"/>
  <c r="E16" i="6"/>
  <c r="F16" i="6" s="1"/>
  <c r="I13" i="6"/>
  <c r="I9" i="6"/>
  <c r="I26" i="6" s="1"/>
  <c r="E8" i="6"/>
  <c r="F6" i="6"/>
  <c r="E6" i="6"/>
  <c r="E5" i="6"/>
  <c r="F5" i="6" s="1"/>
  <c r="E3" i="6"/>
  <c r="F27" i="1"/>
  <c r="E27" i="1"/>
  <c r="F24" i="1"/>
  <c r="F26" i="1"/>
  <c r="E24" i="1"/>
  <c r="E9" i="1"/>
  <c r="I24" i="1"/>
  <c r="I13" i="1"/>
  <c r="I9" i="1"/>
  <c r="F18" i="1"/>
  <c r="E23" i="1"/>
  <c r="F23" i="1" s="1"/>
  <c r="E22" i="1"/>
  <c r="F22" i="1" s="1"/>
  <c r="E21" i="1"/>
  <c r="F21" i="1" s="1"/>
  <c r="E20" i="1"/>
  <c r="F20" i="1" s="1"/>
  <c r="E19" i="1"/>
  <c r="F19" i="1" s="1"/>
  <c r="E18" i="1"/>
  <c r="E17" i="1"/>
  <c r="F17" i="1" s="1"/>
  <c r="E16" i="1"/>
  <c r="F16" i="1" s="1"/>
  <c r="E12" i="1"/>
  <c r="F12" i="1" s="1"/>
  <c r="E4" i="1"/>
  <c r="F4" i="1" s="1"/>
  <c r="E5" i="1"/>
  <c r="F5" i="1" s="1"/>
  <c r="E6" i="1"/>
  <c r="F6" i="1" s="1"/>
  <c r="E7" i="1"/>
  <c r="F7" i="1" s="1"/>
  <c r="E8" i="1"/>
  <c r="F8" i="1" s="1"/>
  <c r="E3" i="1"/>
  <c r="F3" i="1" s="1"/>
  <c r="I24" i="8" l="1"/>
  <c r="I9" i="8"/>
  <c r="F12" i="8"/>
  <c r="F13" i="8" s="1"/>
  <c r="E9" i="8"/>
  <c r="F4" i="8"/>
  <c r="F17" i="8"/>
  <c r="F3" i="8"/>
  <c r="E20" i="8"/>
  <c r="F20" i="8" s="1"/>
  <c r="E21" i="8"/>
  <c r="F21" i="8" s="1"/>
  <c r="K26" i="7"/>
  <c r="F22" i="7"/>
  <c r="F17" i="7"/>
  <c r="E13" i="7"/>
  <c r="F12" i="7"/>
  <c r="F13" i="7" s="1"/>
  <c r="E19" i="7"/>
  <c r="F19" i="7" s="1"/>
  <c r="E23" i="7"/>
  <c r="F23" i="7" s="1"/>
  <c r="F4" i="7"/>
  <c r="E7" i="7"/>
  <c r="E9" i="7" s="1"/>
  <c r="F8" i="7"/>
  <c r="E18" i="7"/>
  <c r="E24" i="7" s="1"/>
  <c r="E22" i="7"/>
  <c r="E24" i="6"/>
  <c r="E13" i="6"/>
  <c r="F12" i="6"/>
  <c r="F13" i="6" s="1"/>
  <c r="E27" i="6"/>
  <c r="E9" i="6"/>
  <c r="E26" i="6" s="1"/>
  <c r="F3" i="6"/>
  <c r="F18" i="6"/>
  <c r="F24" i="6" s="1"/>
  <c r="I26" i="1"/>
  <c r="F13" i="1"/>
  <c r="E13" i="1"/>
  <c r="F9" i="1"/>
  <c r="I26" i="8" l="1"/>
  <c r="E27" i="8"/>
  <c r="F24" i="8"/>
  <c r="E24" i="8"/>
  <c r="E26" i="8" s="1"/>
  <c r="F27" i="8"/>
  <c r="F9" i="8"/>
  <c r="E27" i="7"/>
  <c r="F18" i="7"/>
  <c r="E26" i="7"/>
  <c r="F24" i="7"/>
  <c r="F7" i="7"/>
  <c r="F27" i="7" s="1"/>
  <c r="F27" i="6"/>
  <c r="F9" i="6"/>
  <c r="F26" i="6" s="1"/>
  <c r="E26" i="1"/>
  <c r="K26" i="8" l="1"/>
  <c r="F26" i="8"/>
  <c r="F9" i="7"/>
  <c r="F26" i="7" s="1"/>
</calcChain>
</file>

<file path=xl/sharedStrings.xml><?xml version="1.0" encoding="utf-8"?>
<sst xmlns="http://schemas.openxmlformats.org/spreadsheetml/2006/main" count="220" uniqueCount="53">
  <si>
    <t>kVA</t>
  </si>
  <si>
    <t>pf</t>
  </si>
  <si>
    <t>AC Loads</t>
  </si>
  <si>
    <t>DC Loads</t>
  </si>
  <si>
    <t>P (kW)</t>
  </si>
  <si>
    <t>Q (kvar)</t>
  </si>
  <si>
    <t>Total R:</t>
  </si>
  <si>
    <t>Residential</t>
  </si>
  <si>
    <t>Total I:</t>
  </si>
  <si>
    <t>Industrial</t>
  </si>
  <si>
    <t>Comercial</t>
  </si>
  <si>
    <t>Bus</t>
  </si>
  <si>
    <t>C12</t>
  </si>
  <si>
    <t>C13</t>
  </si>
  <si>
    <t>C14</t>
  </si>
  <si>
    <t>C17</t>
  </si>
  <si>
    <t>C18</t>
  </si>
  <si>
    <t>C19</t>
  </si>
  <si>
    <t>C20</t>
  </si>
  <si>
    <t>R01</t>
  </si>
  <si>
    <t>R11</t>
  </si>
  <si>
    <t>R15</t>
  </si>
  <si>
    <t>R16</t>
  </si>
  <si>
    <t>R17</t>
  </si>
  <si>
    <t>R18</t>
  </si>
  <si>
    <t>I02</t>
  </si>
  <si>
    <t>Case 0</t>
  </si>
  <si>
    <t>Case 1</t>
  </si>
  <si>
    <t>AC Loads factor</t>
  </si>
  <si>
    <t>DC Loads factor</t>
  </si>
  <si>
    <t>Case 2</t>
  </si>
  <si>
    <t>Case 3</t>
  </si>
  <si>
    <t>Only AC</t>
  </si>
  <si>
    <t>AC 4w, DC 2w</t>
  </si>
  <si>
    <t>AC 2w, DC 2w</t>
  </si>
  <si>
    <t>Description</t>
  </si>
  <si>
    <t>C01</t>
  </si>
  <si>
    <t>S11</t>
  </si>
  <si>
    <t>S15</t>
  </si>
  <si>
    <t>S16</t>
  </si>
  <si>
    <t>S17</t>
  </si>
  <si>
    <t>S18</t>
  </si>
  <si>
    <t>D12</t>
  </si>
  <si>
    <t>D17</t>
  </si>
  <si>
    <t>D19</t>
  </si>
  <si>
    <t>D20</t>
  </si>
  <si>
    <t>H02</t>
  </si>
  <si>
    <t>Pdc (kW)</t>
  </si>
  <si>
    <t>Bus dc</t>
  </si>
  <si>
    <t>Residential 200 kW and comercial 120 kW loads are not considered within area</t>
  </si>
  <si>
    <t>Total CIGRE w/o 200 and 120 kW loads:</t>
  </si>
  <si>
    <t>Total CIGRE:</t>
  </si>
  <si>
    <t>Total C w/o 120kW: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</si>
</sst>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A11" sqref="A11"/>
    </sheetView>
  </sheetViews>
  <sheetFormatPr defaultRowHeight="14.4" x14ac:dyDescent="0.55000000000000004"/>
  <cols>
    <col min="2" max="2" width="17.15625" customWidth="1"/>
    <col min="3" max="3" width="13.7890625" customWidth="1"/>
    <col min="5" max="5" width="35.3125" customWidth="1"/>
    <col min="6" max="6" width="35.578125" customWidth="1"/>
  </cols>
  <sheetData>
    <row r="1" spans="1:5" x14ac:dyDescent="0.55000000000000004">
      <c r="B1" s="2" t="s">
        <v>28</v>
      </c>
      <c r="C1" s="2" t="s">
        <v>29</v>
      </c>
      <c r="D1" s="2"/>
      <c r="E1" s="2" t="s">
        <v>35</v>
      </c>
    </row>
    <row r="2" spans="1:5" x14ac:dyDescent="0.55000000000000004">
      <c r="A2" s="2" t="s">
        <v>26</v>
      </c>
      <c r="B2">
        <v>1</v>
      </c>
      <c r="C2">
        <v>0</v>
      </c>
      <c r="E2" t="s">
        <v>32</v>
      </c>
    </row>
    <row r="3" spans="1:5" x14ac:dyDescent="0.55000000000000004">
      <c r="A3" s="2" t="s">
        <v>27</v>
      </c>
      <c r="B3">
        <v>1.5</v>
      </c>
      <c r="C3">
        <v>0</v>
      </c>
      <c r="E3" t="s">
        <v>32</v>
      </c>
    </row>
    <row r="4" spans="1:5" x14ac:dyDescent="0.55000000000000004">
      <c r="A4" s="2" t="s">
        <v>30</v>
      </c>
      <c r="B4">
        <v>1</v>
      </c>
      <c r="C4">
        <v>0.5</v>
      </c>
      <c r="E4" t="s">
        <v>33</v>
      </c>
    </row>
    <row r="5" spans="1:5" x14ac:dyDescent="0.55000000000000004">
      <c r="A5" s="2" t="s">
        <v>31</v>
      </c>
      <c r="B5">
        <v>0.3</v>
      </c>
      <c r="C5">
        <v>1.2</v>
      </c>
      <c r="E5" t="s">
        <v>34</v>
      </c>
    </row>
    <row r="10" spans="1:5" x14ac:dyDescent="0.55000000000000004">
      <c r="A10" t="s">
        <v>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"/>
  <sheetViews>
    <sheetView workbookViewId="0">
      <selection activeCell="I4" sqref="I4"/>
    </sheetView>
  </sheetViews>
  <sheetFormatPr defaultRowHeight="14.4" x14ac:dyDescent="0.55000000000000004"/>
  <cols>
    <col min="1" max="2" width="13.9453125" customWidth="1"/>
    <col min="5" max="5" width="10.578125" customWidth="1"/>
    <col min="11" max="11" width="11.9453125" customWidth="1"/>
  </cols>
  <sheetData>
    <row r="1" spans="1:11" x14ac:dyDescent="0.55000000000000004">
      <c r="C1" s="7" t="s">
        <v>2</v>
      </c>
      <c r="D1" s="7"/>
      <c r="E1" s="7"/>
      <c r="F1" s="7"/>
      <c r="G1" s="4"/>
      <c r="H1" s="4"/>
      <c r="I1" s="2" t="s">
        <v>3</v>
      </c>
      <c r="K1">
        <v>0</v>
      </c>
    </row>
    <row r="2" spans="1:11" x14ac:dyDescent="0.55000000000000004">
      <c r="A2" s="2" t="s">
        <v>7</v>
      </c>
      <c r="B2" s="2" t="s">
        <v>11</v>
      </c>
      <c r="C2" t="s">
        <v>0</v>
      </c>
      <c r="D2" t="s">
        <v>1</v>
      </c>
      <c r="E2" t="s">
        <v>4</v>
      </c>
      <c r="F2" t="s">
        <v>5</v>
      </c>
      <c r="H2" s="2" t="s">
        <v>48</v>
      </c>
      <c r="I2" t="s">
        <v>47</v>
      </c>
      <c r="K2">
        <v>1</v>
      </c>
    </row>
    <row r="3" spans="1:11" x14ac:dyDescent="0.55000000000000004">
      <c r="B3" s="8" t="s">
        <v>19</v>
      </c>
      <c r="C3" s="8">
        <v>200</v>
      </c>
      <c r="D3" s="8">
        <v>0.95</v>
      </c>
      <c r="E3" s="9">
        <f>C3*D3</f>
        <v>190</v>
      </c>
      <c r="F3" s="9">
        <f>SQRT(C3*C3-E3*E3)</f>
        <v>62.44997998398398</v>
      </c>
      <c r="G3" s="1"/>
      <c r="K3">
        <v>2</v>
      </c>
    </row>
    <row r="4" spans="1:11" x14ac:dyDescent="0.55000000000000004">
      <c r="B4" t="s">
        <v>20</v>
      </c>
      <c r="C4">
        <v>15</v>
      </c>
      <c r="D4">
        <v>0.95</v>
      </c>
      <c r="E4" s="1">
        <f t="shared" ref="E4:E8" si="0">C4*D4</f>
        <v>14.25</v>
      </c>
      <c r="F4" s="1">
        <f t="shared" ref="F4:F8" si="1">SQRT(C4*C4-E4*E4)</f>
        <v>4.6837484987987983</v>
      </c>
      <c r="G4" s="1"/>
      <c r="H4" t="s">
        <v>37</v>
      </c>
      <c r="I4">
        <v>0</v>
      </c>
      <c r="K4">
        <v>3</v>
      </c>
    </row>
    <row r="5" spans="1:11" x14ac:dyDescent="0.55000000000000004">
      <c r="B5" t="s">
        <v>21</v>
      </c>
      <c r="C5">
        <v>52</v>
      </c>
      <c r="D5">
        <v>0.95</v>
      </c>
      <c r="E5" s="1">
        <f t="shared" si="0"/>
        <v>49.4</v>
      </c>
      <c r="F5" s="1">
        <f t="shared" si="1"/>
        <v>16.236994795835844</v>
      </c>
      <c r="G5" s="1"/>
      <c r="H5" t="s">
        <v>38</v>
      </c>
      <c r="I5">
        <v>0</v>
      </c>
      <c r="K5">
        <v>4</v>
      </c>
    </row>
    <row r="6" spans="1:11" x14ac:dyDescent="0.55000000000000004">
      <c r="B6" t="s">
        <v>22</v>
      </c>
      <c r="C6">
        <v>55</v>
      </c>
      <c r="D6">
        <v>0.95</v>
      </c>
      <c r="E6" s="1">
        <f t="shared" si="0"/>
        <v>52.25</v>
      </c>
      <c r="F6" s="1">
        <f t="shared" si="1"/>
        <v>17.173744495595596</v>
      </c>
      <c r="G6" s="1"/>
      <c r="H6" t="s">
        <v>39</v>
      </c>
      <c r="I6">
        <v>0</v>
      </c>
      <c r="K6">
        <v>5</v>
      </c>
    </row>
    <row r="7" spans="1:11" x14ac:dyDescent="0.55000000000000004">
      <c r="B7" t="s">
        <v>23</v>
      </c>
      <c r="C7">
        <v>35</v>
      </c>
      <c r="D7">
        <v>0.95</v>
      </c>
      <c r="E7" s="1">
        <f t="shared" si="0"/>
        <v>33.25</v>
      </c>
      <c r="F7" s="1">
        <f t="shared" si="1"/>
        <v>10.928746497197197</v>
      </c>
      <c r="G7" s="1"/>
      <c r="H7" t="s">
        <v>40</v>
      </c>
      <c r="I7">
        <v>0</v>
      </c>
      <c r="K7">
        <v>6</v>
      </c>
    </row>
    <row r="8" spans="1:11" x14ac:dyDescent="0.55000000000000004">
      <c r="B8" t="s">
        <v>24</v>
      </c>
      <c r="C8">
        <v>47</v>
      </c>
      <c r="D8">
        <v>0.95</v>
      </c>
      <c r="E8" s="1">
        <f t="shared" si="0"/>
        <v>44.65</v>
      </c>
      <c r="F8" s="1">
        <f t="shared" si="1"/>
        <v>14.675745296236238</v>
      </c>
      <c r="G8" s="1"/>
      <c r="H8" t="s">
        <v>41</v>
      </c>
      <c r="I8">
        <v>0</v>
      </c>
      <c r="K8">
        <v>7</v>
      </c>
    </row>
    <row r="9" spans="1:11" x14ac:dyDescent="0.55000000000000004">
      <c r="A9" s="2" t="s">
        <v>6</v>
      </c>
      <c r="B9" s="2"/>
      <c r="C9" s="2"/>
      <c r="D9" s="2"/>
      <c r="E9" s="3">
        <f>SUM(E4:E8)</f>
        <v>193.8</v>
      </c>
      <c r="F9" s="3">
        <f>SUM(F3:F8)</f>
        <v>126.14895956764765</v>
      </c>
      <c r="G9" s="3"/>
      <c r="I9" s="3">
        <f>SUM(I3:I8)</f>
        <v>0</v>
      </c>
      <c r="K9">
        <v>8</v>
      </c>
    </row>
    <row r="10" spans="1:11" x14ac:dyDescent="0.55000000000000004">
      <c r="K10">
        <v>9</v>
      </c>
    </row>
    <row r="11" spans="1:11" x14ac:dyDescent="0.55000000000000004">
      <c r="A11" s="2" t="s">
        <v>9</v>
      </c>
      <c r="B11" s="2"/>
      <c r="C11" t="s">
        <v>0</v>
      </c>
      <c r="D11" t="s">
        <v>1</v>
      </c>
      <c r="E11" t="s">
        <v>4</v>
      </c>
      <c r="F11" t="s">
        <v>5</v>
      </c>
      <c r="I11" t="s">
        <v>47</v>
      </c>
      <c r="K11">
        <v>10</v>
      </c>
    </row>
    <row r="12" spans="1:11" x14ac:dyDescent="0.55000000000000004">
      <c r="B12" t="s">
        <v>25</v>
      </c>
      <c r="C12">
        <v>100</v>
      </c>
      <c r="D12">
        <v>0.85</v>
      </c>
      <c r="E12" s="1">
        <f>C12*D12</f>
        <v>85</v>
      </c>
      <c r="F12" s="1">
        <f>SQRT(C12*C12-E12*E12)</f>
        <v>52.678268764263692</v>
      </c>
      <c r="G12" s="1"/>
      <c r="H12" t="s">
        <v>46</v>
      </c>
      <c r="I12">
        <v>0</v>
      </c>
      <c r="K12">
        <v>11</v>
      </c>
    </row>
    <row r="13" spans="1:11" x14ac:dyDescent="0.55000000000000004">
      <c r="A13" s="2" t="s">
        <v>8</v>
      </c>
      <c r="B13" s="2"/>
      <c r="C13" s="2"/>
      <c r="D13" s="2"/>
      <c r="E13" s="3">
        <f>SUM(E12:E12)</f>
        <v>85</v>
      </c>
      <c r="F13" s="3">
        <f>SUM(F12:F12)</f>
        <v>52.678268764263692</v>
      </c>
      <c r="G13" s="3"/>
      <c r="I13" s="3">
        <f>SUM(I12:I12)</f>
        <v>0</v>
      </c>
      <c r="K13">
        <v>12</v>
      </c>
    </row>
    <row r="14" spans="1:11" x14ac:dyDescent="0.55000000000000004">
      <c r="K14">
        <v>13</v>
      </c>
    </row>
    <row r="15" spans="1:11" x14ac:dyDescent="0.55000000000000004">
      <c r="A15" s="2" t="s">
        <v>10</v>
      </c>
      <c r="B15" s="2"/>
      <c r="C15" t="s">
        <v>0</v>
      </c>
      <c r="D15" t="s">
        <v>1</v>
      </c>
      <c r="E15" t="s">
        <v>4</v>
      </c>
      <c r="F15" t="s">
        <v>5</v>
      </c>
      <c r="I15" t="s">
        <v>47</v>
      </c>
      <c r="K15">
        <v>14</v>
      </c>
    </row>
    <row r="16" spans="1:11" x14ac:dyDescent="0.55000000000000004">
      <c r="B16" s="8" t="s">
        <v>36</v>
      </c>
      <c r="C16" s="8">
        <v>120</v>
      </c>
      <c r="D16" s="8">
        <v>0.9</v>
      </c>
      <c r="E16" s="9">
        <f>C16*D16</f>
        <v>108</v>
      </c>
      <c r="F16" s="9">
        <f>SQRT(C16*C16-E16*E16)</f>
        <v>52.306787322488084</v>
      </c>
      <c r="G16" s="9"/>
      <c r="K16">
        <v>15</v>
      </c>
    </row>
    <row r="17" spans="1:11" x14ac:dyDescent="0.55000000000000004">
      <c r="B17" t="s">
        <v>12</v>
      </c>
      <c r="C17">
        <v>20</v>
      </c>
      <c r="D17">
        <v>0.9</v>
      </c>
      <c r="E17" s="1">
        <f t="shared" ref="E17:E23" si="2">C17*D17</f>
        <v>18</v>
      </c>
      <c r="F17" s="1">
        <f t="shared" ref="F17:F23" si="3">SQRT(C17*C17-E17*E17)</f>
        <v>8.717797887081348</v>
      </c>
      <c r="G17" s="1"/>
      <c r="H17" t="s">
        <v>42</v>
      </c>
      <c r="I17">
        <v>0</v>
      </c>
      <c r="K17">
        <v>16</v>
      </c>
    </row>
    <row r="18" spans="1:11" x14ac:dyDescent="0.55000000000000004">
      <c r="B18" t="s">
        <v>13</v>
      </c>
      <c r="C18">
        <v>20</v>
      </c>
      <c r="D18">
        <v>0.9</v>
      </c>
      <c r="E18" s="1">
        <f t="shared" si="2"/>
        <v>18</v>
      </c>
      <c r="F18" s="1">
        <f t="shared" si="3"/>
        <v>8.717797887081348</v>
      </c>
      <c r="G18" s="1"/>
      <c r="K18">
        <v>17</v>
      </c>
    </row>
    <row r="19" spans="1:11" x14ac:dyDescent="0.55000000000000004">
      <c r="B19" t="s">
        <v>14</v>
      </c>
      <c r="C19">
        <v>25</v>
      </c>
      <c r="D19">
        <v>0.9</v>
      </c>
      <c r="E19" s="1">
        <f t="shared" si="2"/>
        <v>22.5</v>
      </c>
      <c r="F19" s="1">
        <f t="shared" si="3"/>
        <v>10.897247358851684</v>
      </c>
      <c r="G19" s="1"/>
      <c r="K19">
        <v>18</v>
      </c>
    </row>
    <row r="20" spans="1:11" x14ac:dyDescent="0.55000000000000004">
      <c r="B20" t="s">
        <v>15</v>
      </c>
      <c r="C20">
        <v>25</v>
      </c>
      <c r="D20">
        <v>0.9</v>
      </c>
      <c r="E20" s="1">
        <f t="shared" si="2"/>
        <v>22.5</v>
      </c>
      <c r="F20" s="1">
        <f t="shared" si="3"/>
        <v>10.897247358851684</v>
      </c>
      <c r="G20" s="1"/>
      <c r="H20" t="s">
        <v>43</v>
      </c>
      <c r="I20">
        <v>0</v>
      </c>
      <c r="K20">
        <v>19</v>
      </c>
    </row>
    <row r="21" spans="1:11" x14ac:dyDescent="0.55000000000000004">
      <c r="B21" t="s">
        <v>16</v>
      </c>
      <c r="C21">
        <v>8</v>
      </c>
      <c r="D21">
        <v>0.9</v>
      </c>
      <c r="E21" s="1">
        <f t="shared" si="2"/>
        <v>7.2</v>
      </c>
      <c r="F21" s="1">
        <f t="shared" si="3"/>
        <v>3.4871191548325382</v>
      </c>
      <c r="G21" s="1"/>
      <c r="K21">
        <v>20</v>
      </c>
    </row>
    <row r="22" spans="1:11" x14ac:dyDescent="0.55000000000000004">
      <c r="B22" t="s">
        <v>17</v>
      </c>
      <c r="C22" s="5">
        <v>16</v>
      </c>
      <c r="D22">
        <v>0.9</v>
      </c>
      <c r="E22" s="1">
        <f t="shared" si="2"/>
        <v>14.4</v>
      </c>
      <c r="F22" s="1">
        <f t="shared" si="3"/>
        <v>6.9742383096650764</v>
      </c>
      <c r="G22" s="1"/>
      <c r="H22" t="s">
        <v>44</v>
      </c>
      <c r="K22">
        <v>21</v>
      </c>
    </row>
    <row r="23" spans="1:11" x14ac:dyDescent="0.55000000000000004">
      <c r="B23" t="s">
        <v>18</v>
      </c>
      <c r="C23">
        <v>8</v>
      </c>
      <c r="D23">
        <v>0.9</v>
      </c>
      <c r="E23" s="1">
        <f t="shared" si="2"/>
        <v>7.2</v>
      </c>
      <c r="F23" s="1">
        <f t="shared" si="3"/>
        <v>3.4871191548325382</v>
      </c>
      <c r="G23" s="1"/>
      <c r="H23" t="s">
        <v>45</v>
      </c>
      <c r="I23">
        <v>0</v>
      </c>
      <c r="K23">
        <v>22</v>
      </c>
    </row>
    <row r="24" spans="1:11" x14ac:dyDescent="0.55000000000000004">
      <c r="A24" s="2" t="s">
        <v>52</v>
      </c>
      <c r="B24" s="2"/>
      <c r="C24" s="3"/>
      <c r="D24" s="3"/>
      <c r="E24" s="3">
        <f>SUM(E17:E23)</f>
        <v>109.80000000000001</v>
      </c>
      <c r="F24" s="3">
        <f>SUM(F17:F23)</f>
        <v>53.178567111196223</v>
      </c>
      <c r="G24" s="3"/>
      <c r="I24" s="3">
        <f t="shared" ref="E24:I24" si="4">SUM(I16:I23)</f>
        <v>0</v>
      </c>
    </row>
    <row r="25" spans="1:11" x14ac:dyDescent="0.55000000000000004">
      <c r="K25" s="2"/>
    </row>
    <row r="26" spans="1:11" x14ac:dyDescent="0.55000000000000004">
      <c r="A26" s="2" t="s">
        <v>50</v>
      </c>
      <c r="E26" s="3">
        <f>E9+E13+E24</f>
        <v>388.6</v>
      </c>
      <c r="F26" s="3">
        <f>F9+F13+F24</f>
        <v>232.00579544310756</v>
      </c>
      <c r="G26" s="3"/>
      <c r="I26" s="3">
        <f>I9+I13+I24</f>
        <v>0</v>
      </c>
      <c r="K26" s="3"/>
    </row>
    <row r="27" spans="1:11" x14ac:dyDescent="0.55000000000000004">
      <c r="A27" s="10" t="s">
        <v>51</v>
      </c>
      <c r="B27" s="8"/>
      <c r="C27" s="8"/>
      <c r="D27" s="8"/>
      <c r="E27" s="9">
        <f>SUM(E3:E8,E12,E16:E23)</f>
        <v>686.6</v>
      </c>
      <c r="F27" s="9">
        <f>SUM(F3:F8,F12,F16:F23)</f>
        <v>284.31258276559566</v>
      </c>
      <c r="G27" s="8"/>
    </row>
  </sheetData>
  <mergeCells count="1"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45F2-366F-45A0-B85B-520B2C20C240}">
  <dimension ref="A1:K27"/>
  <sheetViews>
    <sheetView topLeftCell="A11" workbookViewId="0">
      <selection activeCell="K27" sqref="K27"/>
    </sheetView>
  </sheetViews>
  <sheetFormatPr defaultRowHeight="14.4" x14ac:dyDescent="0.55000000000000004"/>
  <cols>
    <col min="1" max="2" width="13.9453125" customWidth="1"/>
    <col min="5" max="5" width="10.578125" customWidth="1"/>
    <col min="11" max="11" width="11.9453125" customWidth="1"/>
  </cols>
  <sheetData>
    <row r="1" spans="1:11" x14ac:dyDescent="0.55000000000000004">
      <c r="C1" s="7" t="s">
        <v>2</v>
      </c>
      <c r="D1" s="7"/>
      <c r="E1" s="7"/>
      <c r="F1" s="7"/>
      <c r="G1" s="6"/>
      <c r="H1" s="6"/>
      <c r="I1" s="2" t="s">
        <v>3</v>
      </c>
      <c r="K1">
        <v>0</v>
      </c>
    </row>
    <row r="2" spans="1:11" x14ac:dyDescent="0.55000000000000004">
      <c r="A2" s="2" t="s">
        <v>7</v>
      </c>
      <c r="B2" s="2" t="s">
        <v>11</v>
      </c>
      <c r="C2" t="s">
        <v>0</v>
      </c>
      <c r="D2" t="s">
        <v>1</v>
      </c>
      <c r="E2" t="s">
        <v>4</v>
      </c>
      <c r="F2" t="s">
        <v>5</v>
      </c>
      <c r="H2" s="2" t="s">
        <v>48</v>
      </c>
      <c r="I2" t="s">
        <v>47</v>
      </c>
      <c r="K2">
        <v>1</v>
      </c>
    </row>
    <row r="3" spans="1:11" x14ac:dyDescent="0.55000000000000004">
      <c r="B3" s="8" t="s">
        <v>19</v>
      </c>
      <c r="C3" s="8">
        <v>200</v>
      </c>
      <c r="D3" s="8">
        <v>0.95</v>
      </c>
      <c r="E3" s="9">
        <f>C3*D3</f>
        <v>190</v>
      </c>
      <c r="F3" s="9">
        <f>SQRT(C3*C3-E3*E3)</f>
        <v>62.44997998398398</v>
      </c>
      <c r="G3" s="1"/>
      <c r="K3">
        <v>2</v>
      </c>
    </row>
    <row r="4" spans="1:11" x14ac:dyDescent="0.55000000000000004">
      <c r="B4" t="s">
        <v>20</v>
      </c>
      <c r="C4">
        <f>'Case 0'!C4*Cases!$B$3</f>
        <v>22.5</v>
      </c>
      <c r="D4">
        <v>0.95</v>
      </c>
      <c r="E4" s="1">
        <f t="shared" ref="E4:E8" si="0">C4*D4</f>
        <v>21.375</v>
      </c>
      <c r="F4" s="1">
        <f t="shared" ref="F4:F8" si="1">SQRT(C4*C4-E4*E4)</f>
        <v>7.0256227481981979</v>
      </c>
      <c r="G4" s="1"/>
      <c r="H4" t="s">
        <v>37</v>
      </c>
      <c r="I4">
        <v>0</v>
      </c>
      <c r="K4">
        <v>3</v>
      </c>
    </row>
    <row r="5" spans="1:11" x14ac:dyDescent="0.55000000000000004">
      <c r="B5" t="s">
        <v>21</v>
      </c>
      <c r="C5">
        <f>'Case 0'!C5*Cases!$B$3</f>
        <v>78</v>
      </c>
      <c r="D5">
        <v>0.95</v>
      </c>
      <c r="E5" s="1">
        <f t="shared" si="0"/>
        <v>74.099999999999994</v>
      </c>
      <c r="F5" s="1">
        <f t="shared" si="1"/>
        <v>24.355492193753765</v>
      </c>
      <c r="G5" s="1"/>
      <c r="H5" t="s">
        <v>38</v>
      </c>
      <c r="I5">
        <v>0</v>
      </c>
      <c r="K5">
        <v>4</v>
      </c>
    </row>
    <row r="6" spans="1:11" x14ac:dyDescent="0.55000000000000004">
      <c r="B6" t="s">
        <v>22</v>
      </c>
      <c r="C6">
        <f>'Case 0'!C6*Cases!$B$3</f>
        <v>82.5</v>
      </c>
      <c r="D6">
        <v>0.95</v>
      </c>
      <c r="E6" s="1">
        <f t="shared" si="0"/>
        <v>78.375</v>
      </c>
      <c r="F6" s="1">
        <f t="shared" si="1"/>
        <v>25.760616743393392</v>
      </c>
      <c r="G6" s="1"/>
      <c r="H6" t="s">
        <v>39</v>
      </c>
      <c r="I6">
        <v>0</v>
      </c>
      <c r="K6">
        <v>5</v>
      </c>
    </row>
    <row r="7" spans="1:11" x14ac:dyDescent="0.55000000000000004">
      <c r="B7" t="s">
        <v>23</v>
      </c>
      <c r="C7">
        <f>'Case 0'!C7*Cases!$B$3</f>
        <v>52.5</v>
      </c>
      <c r="D7">
        <v>0.95</v>
      </c>
      <c r="E7" s="1">
        <f t="shared" si="0"/>
        <v>49.875</v>
      </c>
      <c r="F7" s="1">
        <f t="shared" si="1"/>
        <v>16.393119745795794</v>
      </c>
      <c r="G7" s="1"/>
      <c r="H7" t="s">
        <v>40</v>
      </c>
      <c r="I7">
        <v>0</v>
      </c>
      <c r="K7">
        <v>6</v>
      </c>
    </row>
    <row r="8" spans="1:11" x14ac:dyDescent="0.55000000000000004">
      <c r="B8" t="s">
        <v>24</v>
      </c>
      <c r="C8">
        <f>'Case 0'!C8*Cases!$B$3</f>
        <v>70.5</v>
      </c>
      <c r="D8">
        <v>0.95</v>
      </c>
      <c r="E8" s="1">
        <f t="shared" si="0"/>
        <v>66.974999999999994</v>
      </c>
      <c r="F8" s="1">
        <f t="shared" si="1"/>
        <v>22.013617944354369</v>
      </c>
      <c r="G8" s="1"/>
      <c r="H8" t="s">
        <v>41</v>
      </c>
      <c r="I8">
        <v>0</v>
      </c>
      <c r="K8">
        <v>7</v>
      </c>
    </row>
    <row r="9" spans="1:11" x14ac:dyDescent="0.55000000000000004">
      <c r="A9" s="2" t="s">
        <v>6</v>
      </c>
      <c r="B9" s="2"/>
      <c r="C9" s="2"/>
      <c r="D9" s="2"/>
      <c r="E9" s="3">
        <f>SUM(E4:E8)</f>
        <v>290.7</v>
      </c>
      <c r="F9" s="3">
        <f>SUM(F3:F8)</f>
        <v>157.99844935947948</v>
      </c>
      <c r="G9" s="3"/>
      <c r="I9" s="3">
        <f>SUM(I3:I8)</f>
        <v>0</v>
      </c>
      <c r="K9">
        <v>8</v>
      </c>
    </row>
    <row r="10" spans="1:11" x14ac:dyDescent="0.55000000000000004">
      <c r="K10">
        <v>9</v>
      </c>
    </row>
    <row r="11" spans="1:11" x14ac:dyDescent="0.55000000000000004">
      <c r="A11" s="2" t="s">
        <v>9</v>
      </c>
      <c r="B11" s="2"/>
      <c r="C11" t="s">
        <v>0</v>
      </c>
      <c r="D11" t="s">
        <v>1</v>
      </c>
      <c r="E11" t="s">
        <v>4</v>
      </c>
      <c r="F11" t="s">
        <v>5</v>
      </c>
      <c r="I11" t="s">
        <v>47</v>
      </c>
      <c r="K11">
        <v>10</v>
      </c>
    </row>
    <row r="12" spans="1:11" x14ac:dyDescent="0.55000000000000004">
      <c r="B12" t="s">
        <v>25</v>
      </c>
      <c r="C12">
        <f>'Case 0'!C12*Cases!$B$3</f>
        <v>150</v>
      </c>
      <c r="D12">
        <v>0.85</v>
      </c>
      <c r="E12" s="1">
        <f>C12*D12</f>
        <v>127.5</v>
      </c>
      <c r="F12" s="1">
        <f>SQRT(C12*C12-E12*E12)</f>
        <v>79.017403146395537</v>
      </c>
      <c r="G12" s="1"/>
      <c r="H12" t="s">
        <v>46</v>
      </c>
      <c r="I12">
        <v>0</v>
      </c>
      <c r="K12">
        <v>11</v>
      </c>
    </row>
    <row r="13" spans="1:11" x14ac:dyDescent="0.55000000000000004">
      <c r="A13" s="2" t="s">
        <v>8</v>
      </c>
      <c r="B13" s="2"/>
      <c r="C13" s="2"/>
      <c r="D13" s="2"/>
      <c r="E13" s="3">
        <f>SUM(E12:E12)</f>
        <v>127.5</v>
      </c>
      <c r="F13" s="3">
        <f>SUM(F12:F12)</f>
        <v>79.017403146395537</v>
      </c>
      <c r="G13" s="3"/>
      <c r="I13" s="3">
        <f>SUM(I12:I12)</f>
        <v>0</v>
      </c>
      <c r="K13">
        <v>12</v>
      </c>
    </row>
    <row r="14" spans="1:11" x14ac:dyDescent="0.55000000000000004">
      <c r="K14">
        <v>13</v>
      </c>
    </row>
    <row r="15" spans="1:11" x14ac:dyDescent="0.55000000000000004">
      <c r="A15" s="2" t="s">
        <v>10</v>
      </c>
      <c r="B15" s="2"/>
      <c r="C15" t="s">
        <v>0</v>
      </c>
      <c r="D15" t="s">
        <v>1</v>
      </c>
      <c r="E15" t="s">
        <v>4</v>
      </c>
      <c r="F15" t="s">
        <v>5</v>
      </c>
      <c r="I15" t="s">
        <v>47</v>
      </c>
      <c r="K15">
        <v>14</v>
      </c>
    </row>
    <row r="16" spans="1:11" x14ac:dyDescent="0.55000000000000004">
      <c r="B16" s="8" t="s">
        <v>36</v>
      </c>
      <c r="C16" s="8">
        <v>120</v>
      </c>
      <c r="D16" s="8">
        <v>0.9</v>
      </c>
      <c r="E16" s="9">
        <f>C16*D16</f>
        <v>108</v>
      </c>
      <c r="F16" s="9">
        <f>SQRT(C16*C16-E16*E16)</f>
        <v>52.306787322488084</v>
      </c>
      <c r="G16" s="9"/>
      <c r="K16">
        <v>15</v>
      </c>
    </row>
    <row r="17" spans="1:11" x14ac:dyDescent="0.55000000000000004">
      <c r="B17" t="s">
        <v>12</v>
      </c>
      <c r="C17">
        <f>'Case 0'!C17*Cases!$B$3</f>
        <v>30</v>
      </c>
      <c r="D17">
        <v>0.9</v>
      </c>
      <c r="E17" s="1">
        <f t="shared" ref="E17:E23" si="2">C17*D17</f>
        <v>27</v>
      </c>
      <c r="F17" s="1">
        <f t="shared" ref="F17:F23" si="3">SQRT(C17*C17-E17*E17)</f>
        <v>13.076696830622021</v>
      </c>
      <c r="G17" s="1"/>
      <c r="H17" t="s">
        <v>42</v>
      </c>
      <c r="I17">
        <v>0</v>
      </c>
      <c r="K17">
        <v>16</v>
      </c>
    </row>
    <row r="18" spans="1:11" x14ac:dyDescent="0.55000000000000004">
      <c r="B18" t="s">
        <v>13</v>
      </c>
      <c r="C18">
        <f>'Case 0'!C18*Cases!$B$3</f>
        <v>30</v>
      </c>
      <c r="D18">
        <v>0.9</v>
      </c>
      <c r="E18" s="1">
        <f t="shared" si="2"/>
        <v>27</v>
      </c>
      <c r="F18" s="1">
        <f t="shared" si="3"/>
        <v>13.076696830622021</v>
      </c>
      <c r="G18" s="1"/>
      <c r="K18">
        <v>17</v>
      </c>
    </row>
    <row r="19" spans="1:11" x14ac:dyDescent="0.55000000000000004">
      <c r="B19" t="s">
        <v>14</v>
      </c>
      <c r="C19">
        <f>'Case 0'!C19*Cases!$B$3</f>
        <v>37.5</v>
      </c>
      <c r="D19">
        <v>0.9</v>
      </c>
      <c r="E19" s="1">
        <f t="shared" si="2"/>
        <v>33.75</v>
      </c>
      <c r="F19" s="1">
        <f t="shared" si="3"/>
        <v>16.345871038277526</v>
      </c>
      <c r="G19" s="1"/>
      <c r="K19">
        <v>18</v>
      </c>
    </row>
    <row r="20" spans="1:11" x14ac:dyDescent="0.55000000000000004">
      <c r="B20" t="s">
        <v>15</v>
      </c>
      <c r="C20">
        <f>'Case 0'!C20*Cases!$B$3</f>
        <v>37.5</v>
      </c>
      <c r="D20">
        <v>0.9</v>
      </c>
      <c r="E20" s="1">
        <f t="shared" si="2"/>
        <v>33.75</v>
      </c>
      <c r="F20" s="1">
        <f t="shared" si="3"/>
        <v>16.345871038277526</v>
      </c>
      <c r="G20" s="1"/>
      <c r="H20" t="s">
        <v>43</v>
      </c>
      <c r="I20">
        <v>0</v>
      </c>
      <c r="K20">
        <v>19</v>
      </c>
    </row>
    <row r="21" spans="1:11" x14ac:dyDescent="0.55000000000000004">
      <c r="B21" t="s">
        <v>16</v>
      </c>
      <c r="C21">
        <f>'Case 0'!C21*Cases!$B$3</f>
        <v>12</v>
      </c>
      <c r="D21">
        <v>0.9</v>
      </c>
      <c r="E21" s="1">
        <f t="shared" si="2"/>
        <v>10.8</v>
      </c>
      <c r="F21" s="1">
        <f t="shared" si="3"/>
        <v>5.2306787322488066</v>
      </c>
      <c r="G21" s="1"/>
      <c r="K21">
        <v>20</v>
      </c>
    </row>
    <row r="22" spans="1:11" x14ac:dyDescent="0.55000000000000004">
      <c r="B22" t="s">
        <v>17</v>
      </c>
      <c r="C22">
        <f>'Case 0'!C22*Cases!$B$3</f>
        <v>24</v>
      </c>
      <c r="D22">
        <v>0.9</v>
      </c>
      <c r="E22" s="1">
        <f t="shared" si="2"/>
        <v>21.6</v>
      </c>
      <c r="F22" s="1">
        <f t="shared" si="3"/>
        <v>10.461357464497613</v>
      </c>
      <c r="G22" s="1"/>
      <c r="H22" t="s">
        <v>44</v>
      </c>
      <c r="K22">
        <v>21</v>
      </c>
    </row>
    <row r="23" spans="1:11" x14ac:dyDescent="0.55000000000000004">
      <c r="B23" t="s">
        <v>18</v>
      </c>
      <c r="C23">
        <f>'Case 0'!C23*Cases!$B$3</f>
        <v>12</v>
      </c>
      <c r="D23">
        <v>0.9</v>
      </c>
      <c r="E23" s="1">
        <f t="shared" si="2"/>
        <v>10.8</v>
      </c>
      <c r="F23" s="1">
        <f t="shared" si="3"/>
        <v>5.2306787322488066</v>
      </c>
      <c r="G23" s="1"/>
      <c r="H23" t="s">
        <v>45</v>
      </c>
      <c r="I23">
        <v>0</v>
      </c>
      <c r="K23">
        <v>22</v>
      </c>
    </row>
    <row r="24" spans="1:11" x14ac:dyDescent="0.55000000000000004">
      <c r="A24" s="2" t="s">
        <v>52</v>
      </c>
      <c r="B24" s="2"/>
      <c r="C24" s="3"/>
      <c r="D24" s="3"/>
      <c r="E24" s="3">
        <f>SUM(E17:E23)</f>
        <v>164.70000000000002</v>
      </c>
      <c r="F24" s="3">
        <f>SUM(F17:F23)</f>
        <v>79.767850666794317</v>
      </c>
      <c r="G24" s="3"/>
      <c r="I24" s="3">
        <f t="shared" ref="I24:M24" si="4">SUM(I16:I23)</f>
        <v>0</v>
      </c>
    </row>
    <row r="25" spans="1:11" x14ac:dyDescent="0.55000000000000004">
      <c r="K25" s="2"/>
    </row>
    <row r="26" spans="1:11" x14ac:dyDescent="0.55000000000000004">
      <c r="A26" s="2" t="s">
        <v>50</v>
      </c>
      <c r="E26" s="3">
        <f>E9+E13+E24</f>
        <v>582.9</v>
      </c>
      <c r="F26" s="3">
        <f>F9+F13+F24</f>
        <v>316.78370317266933</v>
      </c>
      <c r="G26" s="3"/>
      <c r="I26" s="3">
        <f>I9+I13+I24</f>
        <v>0</v>
      </c>
      <c r="K26" s="3">
        <f>E26/'Case 0'!E26</f>
        <v>1.4999999999999998</v>
      </c>
    </row>
    <row r="27" spans="1:11" x14ac:dyDescent="0.55000000000000004">
      <c r="A27" s="10" t="s">
        <v>51</v>
      </c>
      <c r="B27" s="8"/>
      <c r="C27" s="8"/>
      <c r="D27" s="8"/>
      <c r="E27" s="9">
        <f>SUM(E3:E8,E12,E16:E23)</f>
        <v>880.9</v>
      </c>
      <c r="F27" s="9">
        <f>SUM(F3:F8,F12,F16:F23)</f>
        <v>369.0904904951575</v>
      </c>
      <c r="G27" s="8"/>
    </row>
  </sheetData>
  <mergeCells count="1">
    <mergeCell ref="C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038FD-EA30-401A-A7E3-21BC53F8B25D}">
  <dimension ref="A1:K27"/>
  <sheetViews>
    <sheetView workbookViewId="0">
      <selection activeCell="J28" sqref="J28"/>
    </sheetView>
  </sheetViews>
  <sheetFormatPr defaultRowHeight="14.4" x14ac:dyDescent="0.55000000000000004"/>
  <cols>
    <col min="1" max="2" width="13.9453125" customWidth="1"/>
    <col min="5" max="5" width="10.578125" customWidth="1"/>
    <col min="11" max="11" width="11.9453125" customWidth="1"/>
  </cols>
  <sheetData>
    <row r="1" spans="1:11" x14ac:dyDescent="0.55000000000000004">
      <c r="C1" s="7" t="s">
        <v>2</v>
      </c>
      <c r="D1" s="7"/>
      <c r="E1" s="7"/>
      <c r="F1" s="7"/>
      <c r="G1" s="6"/>
      <c r="H1" s="6"/>
      <c r="I1" s="2" t="s">
        <v>3</v>
      </c>
      <c r="K1">
        <v>0</v>
      </c>
    </row>
    <row r="2" spans="1:11" x14ac:dyDescent="0.55000000000000004">
      <c r="A2" s="2" t="s">
        <v>7</v>
      </c>
      <c r="B2" s="2" t="s">
        <v>11</v>
      </c>
      <c r="C2" t="s">
        <v>0</v>
      </c>
      <c r="D2" t="s">
        <v>1</v>
      </c>
      <c r="E2" t="s">
        <v>4</v>
      </c>
      <c r="F2" t="s">
        <v>5</v>
      </c>
      <c r="H2" s="2" t="s">
        <v>48</v>
      </c>
      <c r="I2" t="s">
        <v>47</v>
      </c>
      <c r="K2">
        <v>1</v>
      </c>
    </row>
    <row r="3" spans="1:11" x14ac:dyDescent="0.55000000000000004">
      <c r="B3" s="8" t="s">
        <v>19</v>
      </c>
      <c r="C3" s="8">
        <v>200</v>
      </c>
      <c r="D3" s="8">
        <v>0.95</v>
      </c>
      <c r="E3" s="9">
        <f>C3*D3</f>
        <v>190</v>
      </c>
      <c r="F3" s="9">
        <f>SQRT(C3*C3-E3*E3)</f>
        <v>62.44997998398398</v>
      </c>
      <c r="G3" s="1"/>
      <c r="K3">
        <v>2</v>
      </c>
    </row>
    <row r="4" spans="1:11" x14ac:dyDescent="0.55000000000000004">
      <c r="B4" t="s">
        <v>20</v>
      </c>
      <c r="C4">
        <f>'Case 0'!C4*Cases!$B$4</f>
        <v>15</v>
      </c>
      <c r="D4">
        <v>0.95</v>
      </c>
      <c r="E4" s="1">
        <f t="shared" ref="E4:E8" si="0">C4*D4</f>
        <v>14.25</v>
      </c>
      <c r="F4" s="1">
        <f t="shared" ref="F4:F8" si="1">SQRT(C4*C4-E4*E4)</f>
        <v>4.6837484987987983</v>
      </c>
      <c r="G4" s="1"/>
      <c r="H4" t="s">
        <v>37</v>
      </c>
      <c r="I4">
        <f>'Case 0'!C4*Cases!$C$4</f>
        <v>7.5</v>
      </c>
      <c r="K4">
        <v>3</v>
      </c>
    </row>
    <row r="5" spans="1:11" x14ac:dyDescent="0.55000000000000004">
      <c r="B5" t="s">
        <v>21</v>
      </c>
      <c r="C5">
        <f>'Case 0'!C5*Cases!$B$4</f>
        <v>52</v>
      </c>
      <c r="D5">
        <v>0.95</v>
      </c>
      <c r="E5" s="1">
        <f t="shared" si="0"/>
        <v>49.4</v>
      </c>
      <c r="F5" s="1">
        <f t="shared" si="1"/>
        <v>16.236994795835844</v>
      </c>
      <c r="G5" s="1"/>
      <c r="H5" t="s">
        <v>38</v>
      </c>
      <c r="I5">
        <f>'Case 0'!C5*Cases!$C$4</f>
        <v>26</v>
      </c>
      <c r="K5">
        <v>4</v>
      </c>
    </row>
    <row r="6" spans="1:11" x14ac:dyDescent="0.55000000000000004">
      <c r="B6" t="s">
        <v>22</v>
      </c>
      <c r="C6">
        <f>'Case 0'!C6*Cases!$B$4</f>
        <v>55</v>
      </c>
      <c r="D6">
        <v>0.95</v>
      </c>
      <c r="E6" s="1">
        <f t="shared" si="0"/>
        <v>52.25</v>
      </c>
      <c r="F6" s="1">
        <f t="shared" si="1"/>
        <v>17.173744495595596</v>
      </c>
      <c r="G6" s="1"/>
      <c r="H6" t="s">
        <v>39</v>
      </c>
      <c r="I6">
        <f>'Case 0'!C6*Cases!$C$4</f>
        <v>27.5</v>
      </c>
      <c r="K6">
        <v>5</v>
      </c>
    </row>
    <row r="7" spans="1:11" x14ac:dyDescent="0.55000000000000004">
      <c r="B7" t="s">
        <v>23</v>
      </c>
      <c r="C7">
        <f>'Case 0'!C7*Cases!$B$4</f>
        <v>35</v>
      </c>
      <c r="D7">
        <v>0.95</v>
      </c>
      <c r="E7" s="1">
        <f t="shared" si="0"/>
        <v>33.25</v>
      </c>
      <c r="F7" s="1">
        <f t="shared" si="1"/>
        <v>10.928746497197197</v>
      </c>
      <c r="G7" s="1"/>
      <c r="H7" t="s">
        <v>40</v>
      </c>
      <c r="I7">
        <f>'Case 0'!C7*Cases!$C$4</f>
        <v>17.5</v>
      </c>
      <c r="K7">
        <v>6</v>
      </c>
    </row>
    <row r="8" spans="1:11" x14ac:dyDescent="0.55000000000000004">
      <c r="B8" t="s">
        <v>24</v>
      </c>
      <c r="C8">
        <f>'Case 0'!C8*Cases!$B$4</f>
        <v>47</v>
      </c>
      <c r="D8">
        <v>0.95</v>
      </c>
      <c r="E8" s="1">
        <f t="shared" si="0"/>
        <v>44.65</v>
      </c>
      <c r="F8" s="1">
        <f t="shared" si="1"/>
        <v>14.675745296236238</v>
      </c>
      <c r="G8" s="1"/>
      <c r="H8" t="s">
        <v>41</v>
      </c>
      <c r="I8">
        <f>'Case 0'!C8*Cases!$C$4</f>
        <v>23.5</v>
      </c>
      <c r="K8">
        <v>7</v>
      </c>
    </row>
    <row r="9" spans="1:11" x14ac:dyDescent="0.55000000000000004">
      <c r="A9" s="2" t="s">
        <v>6</v>
      </c>
      <c r="B9" s="2"/>
      <c r="C9" s="2"/>
      <c r="D9" s="2"/>
      <c r="E9" s="3">
        <f>SUM(E4:E8)</f>
        <v>193.8</v>
      </c>
      <c r="F9" s="3">
        <f>SUM(F3:F8)</f>
        <v>126.14895956764765</v>
      </c>
      <c r="G9" s="3"/>
      <c r="I9" s="3">
        <f>SUM(I3:I8)</f>
        <v>102</v>
      </c>
      <c r="K9">
        <v>8</v>
      </c>
    </row>
    <row r="10" spans="1:11" x14ac:dyDescent="0.55000000000000004">
      <c r="K10">
        <v>9</v>
      </c>
    </row>
    <row r="11" spans="1:11" x14ac:dyDescent="0.55000000000000004">
      <c r="A11" s="2" t="s">
        <v>9</v>
      </c>
      <c r="B11" s="2"/>
      <c r="C11" t="s">
        <v>0</v>
      </c>
      <c r="D11" t="s">
        <v>1</v>
      </c>
      <c r="E11" t="s">
        <v>4</v>
      </c>
      <c r="F11" t="s">
        <v>5</v>
      </c>
      <c r="I11" t="s">
        <v>47</v>
      </c>
      <c r="K11">
        <v>10</v>
      </c>
    </row>
    <row r="12" spans="1:11" x14ac:dyDescent="0.55000000000000004">
      <c r="B12" t="s">
        <v>25</v>
      </c>
      <c r="C12">
        <f>'Case 0'!C12*Cases!$B$4</f>
        <v>100</v>
      </c>
      <c r="D12">
        <v>0.85</v>
      </c>
      <c r="E12" s="1">
        <f>C12*D12</f>
        <v>85</v>
      </c>
      <c r="F12" s="1">
        <f>SQRT(C12*C12-E12*E12)</f>
        <v>52.678268764263692</v>
      </c>
      <c r="G12" s="1"/>
      <c r="H12" t="s">
        <v>46</v>
      </c>
      <c r="I12">
        <f>'Case 0'!C12*Cases!$C$4</f>
        <v>50</v>
      </c>
      <c r="K12">
        <v>11</v>
      </c>
    </row>
    <row r="13" spans="1:11" x14ac:dyDescent="0.55000000000000004">
      <c r="A13" s="2" t="s">
        <v>8</v>
      </c>
      <c r="B13" s="2"/>
      <c r="C13" s="2"/>
      <c r="D13" s="2"/>
      <c r="E13" s="3">
        <f>SUM(E12:E12)</f>
        <v>85</v>
      </c>
      <c r="F13" s="3">
        <f>SUM(F12:F12)</f>
        <v>52.678268764263692</v>
      </c>
      <c r="G13" s="3"/>
      <c r="I13" s="3">
        <f>SUM(I12:I12)</f>
        <v>50</v>
      </c>
      <c r="K13">
        <v>12</v>
      </c>
    </row>
    <row r="14" spans="1:11" x14ac:dyDescent="0.55000000000000004">
      <c r="K14">
        <v>13</v>
      </c>
    </row>
    <row r="15" spans="1:11" x14ac:dyDescent="0.55000000000000004">
      <c r="A15" s="2" t="s">
        <v>10</v>
      </c>
      <c r="B15" s="2"/>
      <c r="C15" t="s">
        <v>0</v>
      </c>
      <c r="D15" t="s">
        <v>1</v>
      </c>
      <c r="E15" t="s">
        <v>4</v>
      </c>
      <c r="F15" t="s">
        <v>5</v>
      </c>
      <c r="I15" t="s">
        <v>47</v>
      </c>
      <c r="K15">
        <v>14</v>
      </c>
    </row>
    <row r="16" spans="1:11" x14ac:dyDescent="0.55000000000000004">
      <c r="B16" s="8" t="s">
        <v>36</v>
      </c>
      <c r="C16" s="8">
        <v>120</v>
      </c>
      <c r="D16" s="8">
        <v>0.9</v>
      </c>
      <c r="E16" s="9">
        <f>C16*D16</f>
        <v>108</v>
      </c>
      <c r="F16" s="9">
        <f>SQRT(C16*C16-E16*E16)</f>
        <v>52.306787322488084</v>
      </c>
      <c r="G16" s="9"/>
      <c r="K16">
        <v>15</v>
      </c>
    </row>
    <row r="17" spans="1:11" x14ac:dyDescent="0.55000000000000004">
      <c r="B17" t="s">
        <v>12</v>
      </c>
      <c r="C17">
        <f>'Case 0'!C17*Cases!$B$4</f>
        <v>20</v>
      </c>
      <c r="D17">
        <v>0.9</v>
      </c>
      <c r="E17" s="1">
        <f t="shared" ref="E17:E23" si="2">C17*D17</f>
        <v>18</v>
      </c>
      <c r="F17" s="1">
        <f t="shared" ref="F17:F23" si="3">SQRT(C17*C17-E17*E17)</f>
        <v>8.717797887081348</v>
      </c>
      <c r="G17" s="1"/>
      <c r="H17" t="s">
        <v>42</v>
      </c>
      <c r="I17">
        <f>'Case 0'!C17*Cases!$C$4</f>
        <v>10</v>
      </c>
      <c r="K17">
        <v>16</v>
      </c>
    </row>
    <row r="18" spans="1:11" x14ac:dyDescent="0.55000000000000004">
      <c r="B18" t="s">
        <v>13</v>
      </c>
      <c r="C18">
        <f>'Case 0'!C18*Cases!$B$4</f>
        <v>20</v>
      </c>
      <c r="D18">
        <v>0.9</v>
      </c>
      <c r="E18" s="1">
        <f t="shared" si="2"/>
        <v>18</v>
      </c>
      <c r="F18" s="1">
        <f t="shared" si="3"/>
        <v>8.717797887081348</v>
      </c>
      <c r="G18" s="1"/>
      <c r="K18">
        <v>17</v>
      </c>
    </row>
    <row r="19" spans="1:11" x14ac:dyDescent="0.55000000000000004">
      <c r="B19" t="s">
        <v>14</v>
      </c>
      <c r="C19">
        <f>'Case 0'!C19*Cases!$B$4</f>
        <v>25</v>
      </c>
      <c r="D19">
        <v>0.9</v>
      </c>
      <c r="E19" s="1">
        <f t="shared" si="2"/>
        <v>22.5</v>
      </c>
      <c r="F19" s="1">
        <f t="shared" si="3"/>
        <v>10.897247358851684</v>
      </c>
      <c r="G19" s="1"/>
      <c r="K19">
        <v>18</v>
      </c>
    </row>
    <row r="20" spans="1:11" x14ac:dyDescent="0.55000000000000004">
      <c r="B20" t="s">
        <v>15</v>
      </c>
      <c r="C20">
        <f>'Case 0'!C20*Cases!$B$4</f>
        <v>25</v>
      </c>
      <c r="D20">
        <v>0.9</v>
      </c>
      <c r="E20" s="1">
        <f t="shared" si="2"/>
        <v>22.5</v>
      </c>
      <c r="F20" s="1">
        <f t="shared" si="3"/>
        <v>10.897247358851684</v>
      </c>
      <c r="G20" s="1"/>
      <c r="H20" t="s">
        <v>43</v>
      </c>
      <c r="I20">
        <f>'Case 0'!C20*Cases!$C$4</f>
        <v>12.5</v>
      </c>
      <c r="K20">
        <v>19</v>
      </c>
    </row>
    <row r="21" spans="1:11" x14ac:dyDescent="0.55000000000000004">
      <c r="B21" t="s">
        <v>16</v>
      </c>
      <c r="C21">
        <f>'Case 0'!C21*Cases!$B$4</f>
        <v>8</v>
      </c>
      <c r="D21">
        <v>0.9</v>
      </c>
      <c r="E21" s="1">
        <f t="shared" si="2"/>
        <v>7.2</v>
      </c>
      <c r="F21" s="1">
        <f t="shared" si="3"/>
        <v>3.4871191548325382</v>
      </c>
      <c r="G21" s="1"/>
      <c r="K21">
        <v>20</v>
      </c>
    </row>
    <row r="22" spans="1:11" x14ac:dyDescent="0.55000000000000004">
      <c r="B22" t="s">
        <v>17</v>
      </c>
      <c r="C22">
        <f>'Case 0'!C22*Cases!$B$4</f>
        <v>16</v>
      </c>
      <c r="D22">
        <v>0.9</v>
      </c>
      <c r="E22" s="1">
        <f t="shared" si="2"/>
        <v>14.4</v>
      </c>
      <c r="F22" s="1">
        <f t="shared" si="3"/>
        <v>6.9742383096650764</v>
      </c>
      <c r="G22" s="1"/>
      <c r="H22" t="s">
        <v>44</v>
      </c>
      <c r="I22">
        <f>'Case 0'!C22*Cases!$C$4</f>
        <v>8</v>
      </c>
      <c r="K22">
        <v>21</v>
      </c>
    </row>
    <row r="23" spans="1:11" x14ac:dyDescent="0.55000000000000004">
      <c r="B23" t="s">
        <v>18</v>
      </c>
      <c r="C23">
        <f>'Case 0'!C23*Cases!$B$4</f>
        <v>8</v>
      </c>
      <c r="D23">
        <v>0.9</v>
      </c>
      <c r="E23" s="1">
        <f t="shared" si="2"/>
        <v>7.2</v>
      </c>
      <c r="F23" s="1">
        <f t="shared" si="3"/>
        <v>3.4871191548325382</v>
      </c>
      <c r="G23" s="1"/>
      <c r="H23" t="s">
        <v>45</v>
      </c>
      <c r="I23">
        <f>'Case 0'!C23*Cases!$C$4</f>
        <v>4</v>
      </c>
      <c r="K23">
        <v>22</v>
      </c>
    </row>
    <row r="24" spans="1:11" x14ac:dyDescent="0.55000000000000004">
      <c r="A24" s="2" t="s">
        <v>52</v>
      </c>
      <c r="B24" s="2"/>
      <c r="C24" s="3"/>
      <c r="D24" s="3"/>
      <c r="E24" s="3">
        <f>SUM(E17:E23)</f>
        <v>109.80000000000001</v>
      </c>
      <c r="F24" s="3">
        <f>SUM(F17:F23)</f>
        <v>53.178567111196223</v>
      </c>
      <c r="G24" s="3"/>
      <c r="I24" s="3">
        <f>SUM(I16:I23)</f>
        <v>34.5</v>
      </c>
    </row>
    <row r="25" spans="1:11" x14ac:dyDescent="0.55000000000000004">
      <c r="K25" s="2"/>
    </row>
    <row r="26" spans="1:11" x14ac:dyDescent="0.55000000000000004">
      <c r="A26" s="2" t="s">
        <v>50</v>
      </c>
      <c r="E26" s="3">
        <f>E9+E13+E24</f>
        <v>388.6</v>
      </c>
      <c r="F26" s="3">
        <f>F9+F13+F24</f>
        <v>232.00579544310756</v>
      </c>
      <c r="G26" s="3"/>
      <c r="I26" s="3">
        <f>I9+I13+I24</f>
        <v>186.5</v>
      </c>
      <c r="K26" s="3">
        <f>(E26+I26)/'Case 0'!E26</f>
        <v>1.4799279464745239</v>
      </c>
    </row>
    <row r="27" spans="1:11" x14ac:dyDescent="0.55000000000000004">
      <c r="A27" s="10" t="s">
        <v>51</v>
      </c>
      <c r="B27" s="8"/>
      <c r="C27" s="8"/>
      <c r="D27" s="8"/>
      <c r="E27" s="9">
        <f>SUM(E3:E8,E12,E16:E23)</f>
        <v>686.6</v>
      </c>
      <c r="F27" s="9">
        <f>SUM(F3:F8,F12,F16:F23)</f>
        <v>284.31258276559566</v>
      </c>
      <c r="G27" s="8"/>
    </row>
  </sheetData>
  <mergeCells count="1">
    <mergeCell ref="C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3ECB-F2EA-440D-9208-227E0550706D}">
  <dimension ref="A1:K27"/>
  <sheetViews>
    <sheetView tabSelected="1" topLeftCell="A11" workbookViewId="0">
      <selection activeCell="I23" sqref="I23"/>
    </sheetView>
  </sheetViews>
  <sheetFormatPr defaultRowHeight="14.4" x14ac:dyDescent="0.55000000000000004"/>
  <cols>
    <col min="1" max="2" width="13.9453125" customWidth="1"/>
    <col min="5" max="5" width="10.578125" customWidth="1"/>
    <col min="11" max="11" width="11.9453125" customWidth="1"/>
  </cols>
  <sheetData>
    <row r="1" spans="1:11" x14ac:dyDescent="0.55000000000000004">
      <c r="C1" s="7" t="s">
        <v>2</v>
      </c>
      <c r="D1" s="7"/>
      <c r="E1" s="7"/>
      <c r="F1" s="7"/>
      <c r="G1" s="6"/>
      <c r="H1" s="6"/>
      <c r="I1" s="2" t="s">
        <v>3</v>
      </c>
      <c r="K1">
        <v>0</v>
      </c>
    </row>
    <row r="2" spans="1:11" x14ac:dyDescent="0.55000000000000004">
      <c r="A2" s="2" t="s">
        <v>7</v>
      </c>
      <c r="B2" s="2" t="s">
        <v>11</v>
      </c>
      <c r="C2" t="s">
        <v>0</v>
      </c>
      <c r="D2" t="s">
        <v>1</v>
      </c>
      <c r="E2" t="s">
        <v>4</v>
      </c>
      <c r="F2" t="s">
        <v>5</v>
      </c>
      <c r="H2" s="2" t="s">
        <v>48</v>
      </c>
      <c r="I2" t="s">
        <v>47</v>
      </c>
      <c r="K2">
        <v>1</v>
      </c>
    </row>
    <row r="3" spans="1:11" x14ac:dyDescent="0.55000000000000004">
      <c r="B3" s="8" t="s">
        <v>19</v>
      </c>
      <c r="C3" s="8">
        <v>200</v>
      </c>
      <c r="D3" s="8">
        <v>0.95</v>
      </c>
      <c r="E3" s="9">
        <f>C3*D3</f>
        <v>190</v>
      </c>
      <c r="F3" s="9">
        <f>SQRT(C3*C3-E3*E3)</f>
        <v>62.44997998398398</v>
      </c>
      <c r="G3" s="1"/>
      <c r="K3">
        <v>2</v>
      </c>
    </row>
    <row r="4" spans="1:11" x14ac:dyDescent="0.55000000000000004">
      <c r="B4" t="s">
        <v>20</v>
      </c>
      <c r="C4">
        <f>'Case 0'!C4*Cases!$B$5</f>
        <v>4.5</v>
      </c>
      <c r="D4">
        <v>0.95</v>
      </c>
      <c r="E4" s="1">
        <f t="shared" ref="E4:E8" si="0">C4*D4</f>
        <v>4.2749999999999995</v>
      </c>
      <c r="F4" s="1">
        <f t="shared" ref="F4:F8" si="1">SQRT(C4*C4-E4*E4)</f>
        <v>1.4051245496396416</v>
      </c>
      <c r="G4" s="1"/>
      <c r="H4" t="s">
        <v>37</v>
      </c>
      <c r="I4">
        <f>'Case 0'!C4*Cases!$C$5</f>
        <v>18</v>
      </c>
      <c r="K4">
        <v>3</v>
      </c>
    </row>
    <row r="5" spans="1:11" x14ac:dyDescent="0.55000000000000004">
      <c r="B5" t="s">
        <v>21</v>
      </c>
      <c r="C5">
        <f>'Case 0'!C5*Cases!$B$5</f>
        <v>15.6</v>
      </c>
      <c r="D5">
        <v>0.95</v>
      </c>
      <c r="E5" s="1">
        <f t="shared" si="0"/>
        <v>14.819999999999999</v>
      </c>
      <c r="F5" s="1">
        <f t="shared" si="1"/>
        <v>4.871098438750753</v>
      </c>
      <c r="G5" s="1"/>
      <c r="H5" t="s">
        <v>38</v>
      </c>
      <c r="I5">
        <f>'Case 0'!C5*Cases!$C$5</f>
        <v>62.4</v>
      </c>
      <c r="K5">
        <v>4</v>
      </c>
    </row>
    <row r="6" spans="1:11" x14ac:dyDescent="0.55000000000000004">
      <c r="B6" t="s">
        <v>22</v>
      </c>
      <c r="C6">
        <f>'Case 0'!C6*Cases!$B$5</f>
        <v>16.5</v>
      </c>
      <c r="D6">
        <v>0.95</v>
      </c>
      <c r="E6" s="1">
        <f t="shared" si="0"/>
        <v>15.674999999999999</v>
      </c>
      <c r="F6" s="1">
        <f t="shared" si="1"/>
        <v>5.1521233486786819</v>
      </c>
      <c r="G6" s="1"/>
      <c r="H6" t="s">
        <v>39</v>
      </c>
      <c r="I6">
        <f>'Case 0'!C6*Cases!$C$5</f>
        <v>66</v>
      </c>
      <c r="K6">
        <v>5</v>
      </c>
    </row>
    <row r="7" spans="1:11" x14ac:dyDescent="0.55000000000000004">
      <c r="B7" t="s">
        <v>23</v>
      </c>
      <c r="C7">
        <f>'Case 0'!C7*Cases!$B$5</f>
        <v>10.5</v>
      </c>
      <c r="D7">
        <v>0.95</v>
      </c>
      <c r="E7" s="1">
        <f t="shared" si="0"/>
        <v>9.9749999999999996</v>
      </c>
      <c r="F7" s="1">
        <f t="shared" si="1"/>
        <v>3.2786239491591593</v>
      </c>
      <c r="G7" s="1"/>
      <c r="H7" t="s">
        <v>40</v>
      </c>
      <c r="I7">
        <f>'Case 0'!C7*Cases!$C$5</f>
        <v>42</v>
      </c>
      <c r="K7">
        <v>6</v>
      </c>
    </row>
    <row r="8" spans="1:11" x14ac:dyDescent="0.55000000000000004">
      <c r="B8" t="s">
        <v>24</v>
      </c>
      <c r="C8">
        <f>'Case 0'!C8*Cases!$B$5</f>
        <v>14.1</v>
      </c>
      <c r="D8">
        <v>0.95</v>
      </c>
      <c r="E8" s="1">
        <f t="shared" si="0"/>
        <v>13.395</v>
      </c>
      <c r="F8" s="1">
        <f t="shared" si="1"/>
        <v>4.4027235888708729</v>
      </c>
      <c r="G8" s="1"/>
      <c r="H8" t="s">
        <v>41</v>
      </c>
      <c r="I8">
        <f>'Case 0'!C8*Cases!$C$5</f>
        <v>56.4</v>
      </c>
      <c r="K8">
        <v>7</v>
      </c>
    </row>
    <row r="9" spans="1:11" x14ac:dyDescent="0.55000000000000004">
      <c r="A9" s="2" t="s">
        <v>6</v>
      </c>
      <c r="B9" s="2"/>
      <c r="C9" s="2"/>
      <c r="D9" s="2"/>
      <c r="E9" s="3">
        <f>SUM(E4:E8)</f>
        <v>58.14</v>
      </c>
      <c r="F9" s="3">
        <f>SUM(F3:F8)</f>
        <v>81.559673859083091</v>
      </c>
      <c r="G9" s="3"/>
      <c r="I9" s="3">
        <f>SUM(I3:I8)</f>
        <v>244.8</v>
      </c>
      <c r="K9">
        <v>8</v>
      </c>
    </row>
    <row r="10" spans="1:11" x14ac:dyDescent="0.55000000000000004">
      <c r="K10">
        <v>9</v>
      </c>
    </row>
    <row r="11" spans="1:11" x14ac:dyDescent="0.55000000000000004">
      <c r="A11" s="2" t="s">
        <v>9</v>
      </c>
      <c r="B11" s="2"/>
      <c r="C11" t="s">
        <v>0</v>
      </c>
      <c r="D11" t="s">
        <v>1</v>
      </c>
      <c r="E11" t="s">
        <v>4</v>
      </c>
      <c r="F11" t="s">
        <v>5</v>
      </c>
      <c r="I11" t="s">
        <v>47</v>
      </c>
      <c r="K11">
        <v>10</v>
      </c>
    </row>
    <row r="12" spans="1:11" x14ac:dyDescent="0.55000000000000004">
      <c r="B12" t="s">
        <v>25</v>
      </c>
      <c r="C12">
        <f>'Case 0'!C12*Cases!$B$5</f>
        <v>30</v>
      </c>
      <c r="D12">
        <v>0.85</v>
      </c>
      <c r="E12" s="1">
        <f>C12*D12</f>
        <v>25.5</v>
      </c>
      <c r="F12" s="1">
        <f>SQRT(C12*C12-E12*E12)</f>
        <v>15.803480629279107</v>
      </c>
      <c r="G12" s="1"/>
      <c r="H12" t="s">
        <v>46</v>
      </c>
      <c r="I12">
        <f>'Case 0'!C12*Cases!$C$5</f>
        <v>120</v>
      </c>
      <c r="K12">
        <v>11</v>
      </c>
    </row>
    <row r="13" spans="1:11" x14ac:dyDescent="0.55000000000000004">
      <c r="A13" s="2" t="s">
        <v>8</v>
      </c>
      <c r="B13" s="2"/>
      <c r="C13" s="2"/>
      <c r="D13" s="2"/>
      <c r="E13" s="3">
        <f>SUM(E12:E12)</f>
        <v>25.5</v>
      </c>
      <c r="F13" s="3">
        <f>SUM(F12:F12)</f>
        <v>15.803480629279107</v>
      </c>
      <c r="G13" s="3"/>
      <c r="I13" s="3">
        <f>SUM(I12:I12)</f>
        <v>120</v>
      </c>
      <c r="K13">
        <v>12</v>
      </c>
    </row>
    <row r="14" spans="1:11" x14ac:dyDescent="0.55000000000000004">
      <c r="K14">
        <v>13</v>
      </c>
    </row>
    <row r="15" spans="1:11" x14ac:dyDescent="0.55000000000000004">
      <c r="A15" s="2" t="s">
        <v>10</v>
      </c>
      <c r="B15" s="2"/>
      <c r="C15" t="s">
        <v>0</v>
      </c>
      <c r="D15" t="s">
        <v>1</v>
      </c>
      <c r="E15" t="s">
        <v>4</v>
      </c>
      <c r="F15" t="s">
        <v>5</v>
      </c>
      <c r="I15" t="s">
        <v>47</v>
      </c>
      <c r="K15">
        <v>14</v>
      </c>
    </row>
    <row r="16" spans="1:11" x14ac:dyDescent="0.55000000000000004">
      <c r="B16" s="8" t="s">
        <v>36</v>
      </c>
      <c r="C16" s="8">
        <v>120</v>
      </c>
      <c r="D16" s="8">
        <v>0.9</v>
      </c>
      <c r="E16" s="9">
        <f>C16*D16</f>
        <v>108</v>
      </c>
      <c r="F16" s="9">
        <f>SQRT(C16*C16-E16*E16)</f>
        <v>52.306787322488084</v>
      </c>
      <c r="G16" s="9"/>
      <c r="K16">
        <v>15</v>
      </c>
    </row>
    <row r="17" spans="1:11" x14ac:dyDescent="0.55000000000000004">
      <c r="B17" t="s">
        <v>12</v>
      </c>
      <c r="C17">
        <f>'Case 0'!C17*Cases!$B$5</f>
        <v>6</v>
      </c>
      <c r="D17">
        <v>0.9</v>
      </c>
      <c r="E17" s="1">
        <f t="shared" ref="E17:E23" si="2">C17*D17</f>
        <v>5.4</v>
      </c>
      <c r="F17" s="1">
        <f t="shared" ref="F17:F23" si="3">SQRT(C17*C17-E17*E17)</f>
        <v>2.6153393661244033</v>
      </c>
      <c r="G17" s="1"/>
      <c r="H17" t="s">
        <v>42</v>
      </c>
      <c r="I17">
        <f>'Case 0'!C17*Cases!$C$5</f>
        <v>24</v>
      </c>
      <c r="K17">
        <v>16</v>
      </c>
    </row>
    <row r="18" spans="1:11" x14ac:dyDescent="0.55000000000000004">
      <c r="B18" t="s">
        <v>13</v>
      </c>
      <c r="C18">
        <f>'Case 0'!C18*Cases!$B$5</f>
        <v>6</v>
      </c>
      <c r="D18">
        <v>0.9</v>
      </c>
      <c r="E18" s="1">
        <f t="shared" si="2"/>
        <v>5.4</v>
      </c>
      <c r="F18" s="1">
        <f t="shared" si="3"/>
        <v>2.6153393661244033</v>
      </c>
      <c r="G18" s="1"/>
      <c r="K18">
        <v>17</v>
      </c>
    </row>
    <row r="19" spans="1:11" x14ac:dyDescent="0.55000000000000004">
      <c r="B19" t="s">
        <v>14</v>
      </c>
      <c r="C19">
        <f>'Case 0'!C19*Cases!$B$5</f>
        <v>7.5</v>
      </c>
      <c r="D19">
        <v>0.9</v>
      </c>
      <c r="E19" s="1">
        <f t="shared" si="2"/>
        <v>6.75</v>
      </c>
      <c r="F19" s="1">
        <f t="shared" si="3"/>
        <v>3.2691742076555053</v>
      </c>
      <c r="G19" s="1"/>
      <c r="K19">
        <v>18</v>
      </c>
    </row>
    <row r="20" spans="1:11" x14ac:dyDescent="0.55000000000000004">
      <c r="B20" t="s">
        <v>15</v>
      </c>
      <c r="C20">
        <f>'Case 0'!C20*Cases!$B$5</f>
        <v>7.5</v>
      </c>
      <c r="D20">
        <v>0.9</v>
      </c>
      <c r="E20" s="1">
        <f t="shared" si="2"/>
        <v>6.75</v>
      </c>
      <c r="F20" s="1">
        <f t="shared" si="3"/>
        <v>3.2691742076555053</v>
      </c>
      <c r="G20" s="1"/>
      <c r="H20" t="s">
        <v>43</v>
      </c>
      <c r="I20">
        <f>'Case 0'!C20*Cases!$C$5</f>
        <v>30</v>
      </c>
      <c r="K20">
        <v>19</v>
      </c>
    </row>
    <row r="21" spans="1:11" x14ac:dyDescent="0.55000000000000004">
      <c r="B21" t="s">
        <v>16</v>
      </c>
      <c r="C21">
        <f>'Case 0'!C21*Cases!$B$5</f>
        <v>2.4</v>
      </c>
      <c r="D21">
        <v>0.9</v>
      </c>
      <c r="E21" s="1">
        <f t="shared" si="2"/>
        <v>2.16</v>
      </c>
      <c r="F21" s="1">
        <f t="shared" si="3"/>
        <v>1.0461357464497614</v>
      </c>
      <c r="G21" s="1"/>
      <c r="K21">
        <v>20</v>
      </c>
    </row>
    <row r="22" spans="1:11" x14ac:dyDescent="0.55000000000000004">
      <c r="B22" t="s">
        <v>17</v>
      </c>
      <c r="C22">
        <f>'Case 0'!C22*Cases!$B$5</f>
        <v>4.8</v>
      </c>
      <c r="D22">
        <v>0.9</v>
      </c>
      <c r="E22" s="1">
        <f t="shared" si="2"/>
        <v>4.32</v>
      </c>
      <c r="F22" s="1">
        <f t="shared" si="3"/>
        <v>2.0922714928995227</v>
      </c>
      <c r="G22" s="1"/>
      <c r="H22" t="s">
        <v>44</v>
      </c>
      <c r="I22">
        <f>'Case 0'!C22*Cases!$C$5</f>
        <v>19.2</v>
      </c>
      <c r="K22">
        <v>21</v>
      </c>
    </row>
    <row r="23" spans="1:11" x14ac:dyDescent="0.55000000000000004">
      <c r="B23" t="s">
        <v>18</v>
      </c>
      <c r="C23">
        <f>'Case 0'!C23*Cases!$B$5</f>
        <v>2.4</v>
      </c>
      <c r="D23">
        <v>0.9</v>
      </c>
      <c r="E23" s="1">
        <f t="shared" si="2"/>
        <v>2.16</v>
      </c>
      <c r="F23" s="1">
        <f t="shared" si="3"/>
        <v>1.0461357464497614</v>
      </c>
      <c r="G23" s="1"/>
      <c r="H23" t="s">
        <v>45</v>
      </c>
      <c r="I23">
        <f>'Case 0'!C23*Cases!$C$5</f>
        <v>9.6</v>
      </c>
      <c r="K23">
        <v>22</v>
      </c>
    </row>
    <row r="24" spans="1:11" x14ac:dyDescent="0.55000000000000004">
      <c r="A24" s="2" t="s">
        <v>52</v>
      </c>
      <c r="B24" s="2"/>
      <c r="C24" s="3"/>
      <c r="D24" s="3"/>
      <c r="E24" s="3">
        <f>SUM(E17:E23)</f>
        <v>32.94</v>
      </c>
      <c r="F24" s="3">
        <f>SUM(F17:F23)</f>
        <v>15.953570133358863</v>
      </c>
      <c r="G24" s="3"/>
      <c r="I24" s="3">
        <f>SUM(I16:I23)</f>
        <v>82.8</v>
      </c>
    </row>
    <row r="25" spans="1:11" x14ac:dyDescent="0.55000000000000004">
      <c r="K25" s="2"/>
    </row>
    <row r="26" spans="1:11" x14ac:dyDescent="0.55000000000000004">
      <c r="A26" s="2" t="s">
        <v>50</v>
      </c>
      <c r="E26" s="3">
        <f>E9+E13+E24</f>
        <v>116.58</v>
      </c>
      <c r="F26" s="3">
        <f>F9+F13+F24</f>
        <v>113.31672462172106</v>
      </c>
      <c r="G26" s="3"/>
      <c r="I26" s="3">
        <f>I9+I13+I24</f>
        <v>447.6</v>
      </c>
      <c r="K26" s="3">
        <f>(E26+I26)/'Case 0'!E26</f>
        <v>1.4518270715388575</v>
      </c>
    </row>
    <row r="27" spans="1:11" x14ac:dyDescent="0.55000000000000004">
      <c r="A27" s="10" t="s">
        <v>51</v>
      </c>
      <c r="B27" s="8"/>
      <c r="C27" s="8"/>
      <c r="D27" s="8"/>
      <c r="E27" s="9">
        <f>SUM(E3:E8,E12,E16:E23)</f>
        <v>414.58</v>
      </c>
      <c r="F27" s="9">
        <f>SUM(F3:F8,F12,F16:F23)</f>
        <v>165.62351194420913</v>
      </c>
      <c r="G27" s="8"/>
    </row>
  </sheetData>
  <mergeCells count="1">
    <mergeCell ref="C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Cases</vt:lpstr>
      <vt:lpstr>Case 0</vt:lpstr>
      <vt:lpstr>Case 1</vt:lpstr>
      <vt:lpstr>Case 2</vt:lpstr>
      <vt:lpstr>Case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Mauricio</dc:creator>
  <cp:lastModifiedBy>Juan Manuel Mauricio</cp:lastModifiedBy>
  <dcterms:created xsi:type="dcterms:W3CDTF">2021-12-28T09:48:59Z</dcterms:created>
  <dcterms:modified xsi:type="dcterms:W3CDTF">2022-01-03T09:01:24Z</dcterms:modified>
</cp:coreProperties>
</file>