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碩士論文\"/>
    </mc:Choice>
  </mc:AlternateContent>
  <bookViews>
    <workbookView xWindow="0" yWindow="0" windowWidth="19200" windowHeight="7290" firstSheet="1" activeTab="2"/>
  </bookViews>
  <sheets>
    <sheet name="2017各池成蟲" sheetId="11" r:id="rId1"/>
    <sheet name="2014-2016成蟲" sheetId="12" r:id="rId2"/>
    <sheet name="蜻蛉目(adult)" sheetId="9" r:id="rId3"/>
    <sheet name="植被覆蓋比較(稚蟲)" sheetId="10" r:id="rId4"/>
    <sheet name="蜻蛉目(稚蟲)" sheetId="2" r:id="rId5"/>
    <sheet name="蜉蝣目" sheetId="6" r:id="rId6"/>
    <sheet name="半翅目" sheetId="7" r:id="rId7"/>
    <sheet name="雙翅目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10" l="1"/>
  <c r="C19" i="10" l="1"/>
  <c r="C20" i="10" s="1"/>
  <c r="F28" i="2" l="1"/>
  <c r="F9" i="2"/>
  <c r="F25" i="2" l="1"/>
  <c r="F6" i="2"/>
  <c r="F6" i="5"/>
  <c r="G2" i="5"/>
  <c r="F26" i="5" l="1"/>
  <c r="F24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22" i="5"/>
  <c r="G32" i="5"/>
  <c r="G33" i="5"/>
  <c r="G34" i="5"/>
  <c r="G35" i="5"/>
  <c r="G36" i="5"/>
  <c r="G23" i="5"/>
  <c r="G24" i="5"/>
  <c r="G25" i="5"/>
  <c r="G26" i="5"/>
  <c r="G27" i="5"/>
  <c r="G28" i="5"/>
  <c r="G29" i="5"/>
  <c r="G30" i="5"/>
  <c r="G31" i="5"/>
  <c r="G22" i="5"/>
  <c r="F4" i="2" l="1"/>
  <c r="F4" i="5" l="1"/>
  <c r="F7" i="5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2" i="5"/>
  <c r="G12" i="5"/>
  <c r="G13" i="5"/>
  <c r="G14" i="5"/>
  <c r="G15" i="5"/>
  <c r="G16" i="5"/>
  <c r="G3" i="5"/>
  <c r="G4" i="5"/>
  <c r="G5" i="5"/>
  <c r="G6" i="5"/>
  <c r="G7" i="5"/>
  <c r="G8" i="5"/>
  <c r="G9" i="5"/>
  <c r="G10" i="5"/>
  <c r="G11" i="5"/>
  <c r="C40" i="10" l="1"/>
  <c r="C41" i="10" s="1"/>
  <c r="B40" i="10"/>
  <c r="B41" i="10" s="1"/>
  <c r="C39" i="10"/>
  <c r="B39" i="10"/>
  <c r="B18" i="10"/>
  <c r="C18" i="10"/>
  <c r="B19" i="10"/>
  <c r="F23" i="2" l="1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5" i="2"/>
  <c r="H34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5" i="2"/>
  <c r="G34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6" i="2"/>
  <c r="H15" i="2"/>
  <c r="G16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D23" i="2" l="1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22" i="2"/>
  <c r="C37" i="2"/>
  <c r="B37" i="2"/>
  <c r="D17" i="2"/>
  <c r="D37" i="2" l="1"/>
  <c r="C18" i="2"/>
  <c r="B18" i="2"/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3" i="2"/>
  <c r="D18" i="2" l="1"/>
  <c r="H24" i="11"/>
  <c r="H23" i="11"/>
  <c r="H22" i="11"/>
  <c r="H21" i="11"/>
  <c r="H20" i="11"/>
  <c r="G3" i="11" l="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2" i="11"/>
  <c r="K17" i="11" l="1"/>
  <c r="J17" i="11"/>
  <c r="L17" i="11"/>
  <c r="M17" i="11"/>
  <c r="N17" i="11"/>
  <c r="C17" i="11" l="1"/>
  <c r="D17" i="11"/>
  <c r="E17" i="11"/>
  <c r="F17" i="11"/>
  <c r="B17" i="11"/>
  <c r="H26" i="7" l="1"/>
  <c r="G26" i="7"/>
  <c r="H25" i="7"/>
  <c r="G25" i="7"/>
  <c r="H24" i="7"/>
  <c r="G24" i="7"/>
  <c r="H23" i="7"/>
  <c r="G23" i="7"/>
  <c r="H22" i="7"/>
  <c r="G22" i="7"/>
  <c r="H21" i="7"/>
  <c r="G21" i="7"/>
  <c r="F21" i="7"/>
  <c r="H20" i="7"/>
  <c r="G20" i="7"/>
  <c r="F20" i="7"/>
  <c r="H19" i="7"/>
  <c r="G19" i="7"/>
  <c r="H18" i="7"/>
  <c r="G18" i="7"/>
  <c r="H17" i="7"/>
  <c r="G17" i="7"/>
  <c r="H11" i="7"/>
  <c r="G11" i="7"/>
  <c r="H10" i="7"/>
  <c r="G10" i="7"/>
  <c r="H9" i="7"/>
  <c r="G9" i="7"/>
  <c r="H8" i="7"/>
  <c r="G8" i="7"/>
  <c r="H7" i="7"/>
  <c r="G7" i="7"/>
  <c r="H6" i="7"/>
  <c r="G6" i="7"/>
  <c r="F6" i="7"/>
  <c r="H5" i="7"/>
  <c r="G5" i="7"/>
  <c r="F5" i="7"/>
  <c r="H4" i="7"/>
  <c r="G4" i="7"/>
  <c r="H3" i="7"/>
  <c r="G3" i="7"/>
  <c r="H2" i="7"/>
  <c r="G2" i="7"/>
  <c r="F19" i="7" l="1"/>
  <c r="F22" i="7" s="1"/>
  <c r="F23" i="7" s="1"/>
  <c r="F4" i="7"/>
  <c r="F7" i="7" s="1"/>
  <c r="F8" i="7" s="1"/>
  <c r="F25" i="5" l="1"/>
  <c r="F5" i="5"/>
  <c r="F27" i="5" l="1"/>
  <c r="F28" i="5" s="1"/>
  <c r="F8" i="5"/>
  <c r="H26" i="6"/>
  <c r="G26" i="6"/>
  <c r="H25" i="6"/>
  <c r="G25" i="6"/>
  <c r="H24" i="6"/>
  <c r="G24" i="6"/>
  <c r="H23" i="6"/>
  <c r="G23" i="6"/>
  <c r="H22" i="6"/>
  <c r="G22" i="6"/>
  <c r="H21" i="6"/>
  <c r="G21" i="6"/>
  <c r="F21" i="6"/>
  <c r="H20" i="6"/>
  <c r="G20" i="6"/>
  <c r="F20" i="6"/>
  <c r="H19" i="6"/>
  <c r="G19" i="6"/>
  <c r="H18" i="6"/>
  <c r="G18" i="6"/>
  <c r="H17" i="6"/>
  <c r="G17" i="6"/>
  <c r="H11" i="6"/>
  <c r="G11" i="6"/>
  <c r="H10" i="6"/>
  <c r="G10" i="6"/>
  <c r="H9" i="6"/>
  <c r="G9" i="6"/>
  <c r="H8" i="6"/>
  <c r="G8" i="6"/>
  <c r="H7" i="6"/>
  <c r="G7" i="6"/>
  <c r="H6" i="6"/>
  <c r="G6" i="6"/>
  <c r="F6" i="6"/>
  <c r="H5" i="6"/>
  <c r="G5" i="6"/>
  <c r="F5" i="6"/>
  <c r="H4" i="6"/>
  <c r="G4" i="6"/>
  <c r="H3" i="6"/>
  <c r="G3" i="6"/>
  <c r="H2" i="6"/>
  <c r="G2" i="6"/>
  <c r="F19" i="6" l="1"/>
  <c r="F22" i="6" s="1"/>
  <c r="F23" i="6" s="1"/>
  <c r="F4" i="6"/>
  <c r="F7" i="6" s="1"/>
  <c r="F8" i="6" s="1"/>
  <c r="F5" i="2" l="1"/>
  <c r="F24" i="2"/>
  <c r="F26" i="2" l="1"/>
  <c r="F27" i="2" s="1"/>
  <c r="F7" i="2"/>
  <c r="F8" i="2" s="1"/>
</calcChain>
</file>

<file path=xl/sharedStrings.xml><?xml version="1.0" encoding="utf-8"?>
<sst xmlns="http://schemas.openxmlformats.org/spreadsheetml/2006/main" count="259" uniqueCount="63">
  <si>
    <t>No macrocphytes</t>
  </si>
  <si>
    <t>No macrocphytes</t>
    <phoneticPr fontId="1" type="noConversion"/>
  </si>
  <si>
    <t xml:space="preserve"> macrocphytes</t>
  </si>
  <si>
    <t>Wilcoxon test</t>
    <phoneticPr fontId="1" type="noConversion"/>
  </si>
  <si>
    <t>n1=</t>
    <phoneticPr fontId="1" type="noConversion"/>
  </si>
  <si>
    <t>n2=</t>
    <phoneticPr fontId="1" type="noConversion"/>
  </si>
  <si>
    <t>Rank 1</t>
    <phoneticPr fontId="1" type="noConversion"/>
  </si>
  <si>
    <t>Rank 2</t>
    <phoneticPr fontId="1" type="noConversion"/>
  </si>
  <si>
    <t>Sum=</t>
    <phoneticPr fontId="1" type="noConversion"/>
  </si>
  <si>
    <t>Expectation</t>
    <phoneticPr fontId="1" type="noConversion"/>
  </si>
  <si>
    <t>Std.Error</t>
    <phoneticPr fontId="1" type="noConversion"/>
  </si>
  <si>
    <t>Stat</t>
    <phoneticPr fontId="1" type="noConversion"/>
  </si>
  <si>
    <t>P-value</t>
    <phoneticPr fontId="1" type="noConversion"/>
  </si>
  <si>
    <t>平均數</t>
  </si>
  <si>
    <t>變異數</t>
  </si>
  <si>
    <t>觀察值個數</t>
  </si>
  <si>
    <t>假設的均數差</t>
  </si>
  <si>
    <t>自由度</t>
  </si>
  <si>
    <t>t 統計</t>
  </si>
  <si>
    <t>P(T&lt;=t) 單尾</t>
  </si>
  <si>
    <t>臨界值：單尾</t>
  </si>
  <si>
    <t>P(T&lt;=t) 雙尾</t>
  </si>
  <si>
    <t>臨界值：雙尾</t>
  </si>
  <si>
    <t>t 檢定：兩個母體平均數差的檢定，假設變異數不相等</t>
  </si>
  <si>
    <t>蜻蛉目Odonata(草澤)</t>
    <phoneticPr fontId="1" type="noConversion"/>
  </si>
  <si>
    <t>蜻蛉目Odonata(自然)</t>
    <phoneticPr fontId="1" type="noConversion"/>
  </si>
  <si>
    <t xml:space="preserve"> Macrocphytes</t>
    <phoneticPr fontId="1" type="noConversion"/>
  </si>
  <si>
    <t>蜉蝣目Ephemeroptera(草澤)</t>
    <phoneticPr fontId="1" type="noConversion"/>
  </si>
  <si>
    <t>蜉蝣目Ephemeroptera(自然)</t>
    <phoneticPr fontId="1" type="noConversion"/>
  </si>
  <si>
    <t>雙翅目Dipetera(草澤)</t>
    <phoneticPr fontId="1" type="noConversion"/>
  </si>
  <si>
    <t>雙翅目Dipetera(自然)</t>
    <phoneticPr fontId="1" type="noConversion"/>
  </si>
  <si>
    <t xml:space="preserve"> Macrocphytes</t>
  </si>
  <si>
    <t>半翅目Hemiptera(草澤)</t>
    <phoneticPr fontId="1" type="noConversion"/>
  </si>
  <si>
    <t>半翅目Hemiptera(自然)</t>
    <phoneticPr fontId="1" type="noConversion"/>
  </si>
  <si>
    <t>Adult</t>
    <phoneticPr fontId="1" type="noConversion"/>
  </si>
  <si>
    <t>Nymph</t>
    <phoneticPr fontId="1" type="noConversion"/>
  </si>
  <si>
    <t>Date</t>
    <phoneticPr fontId="1" type="noConversion"/>
  </si>
  <si>
    <t>Mean</t>
    <phoneticPr fontId="1" type="noConversion"/>
  </si>
  <si>
    <t>StDev</t>
    <phoneticPr fontId="1" type="noConversion"/>
  </si>
  <si>
    <t>St error</t>
    <phoneticPr fontId="1" type="noConversion"/>
  </si>
  <si>
    <t>pond 1</t>
    <phoneticPr fontId="1" type="noConversion"/>
  </si>
  <si>
    <t>pond 2</t>
  </si>
  <si>
    <t>pond 3</t>
  </si>
  <si>
    <t>pond 4</t>
  </si>
  <si>
    <t>pond 5</t>
  </si>
  <si>
    <t>Number of individuals</t>
  </si>
  <si>
    <t>Number of individuals</t>
    <phoneticPr fontId="1" type="noConversion"/>
  </si>
  <si>
    <t>Diversity</t>
    <phoneticPr fontId="1" type="noConversion"/>
  </si>
  <si>
    <t>Number of species</t>
    <phoneticPr fontId="1" type="noConversion"/>
  </si>
  <si>
    <t>鹿角溪</t>
    <phoneticPr fontId="1" type="noConversion"/>
  </si>
  <si>
    <t>城林</t>
    <phoneticPr fontId="1" type="noConversion"/>
  </si>
  <si>
    <t>打鳥埤</t>
    <phoneticPr fontId="1" type="noConversion"/>
  </si>
  <si>
    <t>浮洲</t>
    <phoneticPr fontId="1" type="noConversion"/>
  </si>
  <si>
    <t>新海三</t>
    <phoneticPr fontId="1" type="noConversion"/>
  </si>
  <si>
    <t>新海二</t>
    <phoneticPr fontId="1" type="noConversion"/>
  </si>
  <si>
    <t>新海一</t>
    <phoneticPr fontId="1" type="noConversion"/>
  </si>
  <si>
    <t>華江</t>
    <phoneticPr fontId="1" type="noConversion"/>
  </si>
  <si>
    <t>Number of individuals/10</t>
    <phoneticPr fontId="1" type="noConversion"/>
  </si>
  <si>
    <t>total</t>
    <phoneticPr fontId="1" type="noConversion"/>
  </si>
  <si>
    <t>穿越線長度(km)</t>
    <phoneticPr fontId="1" type="noConversion"/>
  </si>
  <si>
    <t>total</t>
    <phoneticPr fontId="1" type="noConversion"/>
  </si>
  <si>
    <t>Macrophytes</t>
    <phoneticPr fontId="1" type="noConversion"/>
  </si>
  <si>
    <t>No macrophyes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</si>
</sst>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m&quot;月&quot;d&quot;日&quot;"/>
    <numFmt numFmtId="177" formatCode="0.000"/>
    <numFmt numFmtId="178" formatCode="m&quot;月&quot;d&quot;日&quot;;@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 Narrow"/>
      <family val="2"/>
    </font>
    <font>
      <sz val="12"/>
      <color theme="1"/>
      <name val="標楷體"/>
      <family val="4"/>
      <charset val="136"/>
    </font>
    <font>
      <sz val="12"/>
      <color theme="1"/>
      <name val="新細明體"/>
      <family val="1"/>
      <charset val="136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3" borderId="0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177" fontId="0" fillId="0" borderId="0" xfId="0" applyNumberFormat="1">
      <alignment vertical="center"/>
    </xf>
    <xf numFmtId="178" fontId="4" fillId="0" borderId="0" xfId="0" applyNumberFormat="1" applyFont="1">
      <alignment vertical="center"/>
    </xf>
    <xf numFmtId="0" fontId="0" fillId="2" borderId="0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0" i="0" baseline="0">
                <a:effectLst/>
              </a:rPr>
              <a:t>Mean adult Odonata abundance &amp; diversity per pond</a:t>
            </a:r>
            <a:endParaRPr lang="zh-TW" altLang="zh-TW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'2017各池成蟲'!$A$21</c:f>
              <c:strCache>
                <c:ptCount val="1"/>
                <c:pt idx="0">
                  <c:v>Number of species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'2017各池成蟲'!$B$19:$F$19</c:f>
              <c:strCache>
                <c:ptCount val="5"/>
                <c:pt idx="0">
                  <c:v>pond 1</c:v>
                </c:pt>
                <c:pt idx="1">
                  <c:v>pond 2</c:v>
                </c:pt>
                <c:pt idx="2">
                  <c:v>pond 3</c:v>
                </c:pt>
                <c:pt idx="3">
                  <c:v>pond 4</c:v>
                </c:pt>
                <c:pt idx="4">
                  <c:v>pond 5</c:v>
                </c:pt>
              </c:strCache>
            </c:strRef>
          </c:cat>
          <c:val>
            <c:numRef>
              <c:f>'2017各池成蟲'!$B$21:$F$21</c:f>
              <c:numCache>
                <c:formatCode>0</c:formatCode>
                <c:ptCount val="5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82-47DF-9A4C-CC032D8E57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6"/>
        <c:overlap val="-27"/>
        <c:axId val="501606584"/>
        <c:axId val="501615992"/>
      </c:barChart>
      <c:barChart>
        <c:barDir val="col"/>
        <c:grouping val="clustered"/>
        <c:varyColors val="0"/>
        <c:ser>
          <c:idx val="0"/>
          <c:order val="0"/>
          <c:tx>
            <c:strRef>
              <c:f>'2017各池成蟲'!$A$20</c:f>
              <c:strCache>
                <c:ptCount val="1"/>
                <c:pt idx="0">
                  <c:v>Number of individuals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'2017各池成蟲'!$B$19:$F$19</c:f>
              <c:strCache>
                <c:ptCount val="5"/>
                <c:pt idx="0">
                  <c:v>pond 1</c:v>
                </c:pt>
                <c:pt idx="1">
                  <c:v>pond 2</c:v>
                </c:pt>
                <c:pt idx="2">
                  <c:v>pond 3</c:v>
                </c:pt>
                <c:pt idx="3">
                  <c:v>pond 4</c:v>
                </c:pt>
                <c:pt idx="4">
                  <c:v>pond 5</c:v>
                </c:pt>
              </c:strCache>
            </c:strRef>
          </c:cat>
          <c:val>
            <c:numRef>
              <c:f>'2017各池成蟲'!$B$20:$F$20</c:f>
              <c:numCache>
                <c:formatCode>0</c:formatCode>
                <c:ptCount val="5"/>
                <c:pt idx="0">
                  <c:v>14.133333333333301</c:v>
                </c:pt>
                <c:pt idx="1">
                  <c:v>26.733333333333334</c:v>
                </c:pt>
                <c:pt idx="2">
                  <c:v>14.866666666666667</c:v>
                </c:pt>
                <c:pt idx="3">
                  <c:v>16.733333333333334</c:v>
                </c:pt>
                <c:pt idx="4">
                  <c:v>17.733333333333334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82-47DF-9A4C-CC032D8E57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9"/>
        <c:overlap val="-16"/>
        <c:axId val="501608936"/>
        <c:axId val="501608152"/>
      </c:barChart>
      <c:catAx>
        <c:axId val="501606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01615992"/>
        <c:crosses val="autoZero"/>
        <c:auto val="1"/>
        <c:lblAlgn val="ctr"/>
        <c:lblOffset val="100"/>
        <c:noMultiLvlLbl val="0"/>
      </c:catAx>
      <c:valAx>
        <c:axId val="501615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species</a:t>
                </a:r>
              </a:p>
              <a:p>
                <a:pPr>
                  <a:defRPr/>
                </a:pP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01606584"/>
        <c:crosses val="autoZero"/>
        <c:crossBetween val="between"/>
      </c:valAx>
      <c:valAx>
        <c:axId val="50160815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Numver of individuals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01608936"/>
        <c:crosses val="max"/>
        <c:crossBetween val="between"/>
      </c:valAx>
      <c:catAx>
        <c:axId val="5016089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016081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2016 adult Odonata abundance &amp; diversity per wetland</a:t>
            </a:r>
            <a:endParaRPr lang="zh-TW"/>
          </a:p>
        </c:rich>
      </c:tx>
      <c:layout>
        <c:manualLayout>
          <c:xMode val="edge"/>
          <c:yMode val="edge"/>
          <c:x val="0.1568956692913385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'2014-2016成蟲'!$A$2</c:f>
              <c:strCache>
                <c:ptCount val="1"/>
                <c:pt idx="0">
                  <c:v>Number of species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'2014-2016成蟲'!$B$1:$I$1</c:f>
              <c:strCache>
                <c:ptCount val="8"/>
                <c:pt idx="0">
                  <c:v>鹿角溪</c:v>
                </c:pt>
                <c:pt idx="1">
                  <c:v>城林</c:v>
                </c:pt>
                <c:pt idx="2">
                  <c:v>打鳥埤</c:v>
                </c:pt>
                <c:pt idx="3">
                  <c:v>浮洲</c:v>
                </c:pt>
                <c:pt idx="4">
                  <c:v>新海三</c:v>
                </c:pt>
                <c:pt idx="5">
                  <c:v>新海二</c:v>
                </c:pt>
                <c:pt idx="6">
                  <c:v>新海一</c:v>
                </c:pt>
                <c:pt idx="7">
                  <c:v>華江</c:v>
                </c:pt>
              </c:strCache>
            </c:strRef>
          </c:cat>
          <c:val>
            <c:numRef>
              <c:f>'2014-2016成蟲'!$B$2:$I$2</c:f>
              <c:numCache>
                <c:formatCode>General</c:formatCode>
                <c:ptCount val="8"/>
                <c:pt idx="0">
                  <c:v>19</c:v>
                </c:pt>
                <c:pt idx="1">
                  <c:v>13</c:v>
                </c:pt>
                <c:pt idx="2">
                  <c:v>9</c:v>
                </c:pt>
                <c:pt idx="3">
                  <c:v>12</c:v>
                </c:pt>
                <c:pt idx="4">
                  <c:v>9</c:v>
                </c:pt>
                <c:pt idx="5">
                  <c:v>4</c:v>
                </c:pt>
                <c:pt idx="6">
                  <c:v>8</c:v>
                </c:pt>
                <c:pt idx="7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7C-4852-8FA5-D0A15AE236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0"/>
        <c:overlap val="100"/>
        <c:axId val="1189251200"/>
        <c:axId val="1189250368"/>
      </c:barChart>
      <c:barChart>
        <c:barDir val="col"/>
        <c:grouping val="clustered"/>
        <c:varyColors val="0"/>
        <c:ser>
          <c:idx val="1"/>
          <c:order val="1"/>
          <c:tx>
            <c:strRef>
              <c:f>'2014-2016成蟲'!$A$3</c:f>
              <c:strCache>
                <c:ptCount val="1"/>
                <c:pt idx="0">
                  <c:v>Number of individuals</c:v>
                </c:pt>
              </c:strCache>
            </c:strRef>
          </c:tx>
          <c:spPr>
            <a:solidFill>
              <a:schemeClr val="bg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'2014-2016成蟲'!$B$1:$I$1</c:f>
              <c:strCache>
                <c:ptCount val="8"/>
                <c:pt idx="0">
                  <c:v>鹿角溪</c:v>
                </c:pt>
                <c:pt idx="1">
                  <c:v>城林</c:v>
                </c:pt>
                <c:pt idx="2">
                  <c:v>打鳥埤</c:v>
                </c:pt>
                <c:pt idx="3">
                  <c:v>浮洲</c:v>
                </c:pt>
                <c:pt idx="4">
                  <c:v>新海三</c:v>
                </c:pt>
                <c:pt idx="5">
                  <c:v>新海二</c:v>
                </c:pt>
                <c:pt idx="6">
                  <c:v>新海一</c:v>
                </c:pt>
                <c:pt idx="7">
                  <c:v>華江</c:v>
                </c:pt>
              </c:strCache>
            </c:strRef>
          </c:cat>
          <c:val>
            <c:numRef>
              <c:f>'2014-2016成蟲'!$B$3:$I$3</c:f>
              <c:numCache>
                <c:formatCode>General</c:formatCode>
                <c:ptCount val="8"/>
                <c:pt idx="0">
                  <c:v>263</c:v>
                </c:pt>
                <c:pt idx="1">
                  <c:v>125</c:v>
                </c:pt>
                <c:pt idx="2">
                  <c:v>64</c:v>
                </c:pt>
                <c:pt idx="3">
                  <c:v>269</c:v>
                </c:pt>
                <c:pt idx="4">
                  <c:v>132</c:v>
                </c:pt>
                <c:pt idx="5">
                  <c:v>94</c:v>
                </c:pt>
                <c:pt idx="6">
                  <c:v>131</c:v>
                </c:pt>
                <c:pt idx="7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7C-4852-8FA5-D0A15AE236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9"/>
        <c:overlap val="100"/>
        <c:axId val="1321017744"/>
        <c:axId val="936153280"/>
      </c:barChart>
      <c:catAx>
        <c:axId val="1189251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189250368"/>
        <c:crosses val="autoZero"/>
        <c:auto val="1"/>
        <c:lblAlgn val="ctr"/>
        <c:lblOffset val="100"/>
        <c:noMultiLvlLbl val="0"/>
      </c:catAx>
      <c:valAx>
        <c:axId val="11892503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No. of species </a:t>
                </a:r>
                <a:endParaRPr lang="zh-TW"/>
              </a:p>
            </c:rich>
          </c:tx>
          <c:layout>
            <c:manualLayout>
              <c:xMode val="edge"/>
              <c:yMode val="edge"/>
              <c:x val="1.6666666666666666E-2"/>
              <c:y val="0.373024569845436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1189251200"/>
        <c:crosses val="autoZero"/>
        <c:crossBetween val="between"/>
      </c:valAx>
      <c:valAx>
        <c:axId val="93615328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No. of ind.</a:t>
                </a:r>
                <a:endParaRPr lang="zh-TW"/>
              </a:p>
            </c:rich>
          </c:tx>
          <c:layout>
            <c:manualLayout>
              <c:xMode val="edge"/>
              <c:yMode val="edge"/>
              <c:x val="0.93330555555555561"/>
              <c:y val="0.368394940215806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1321017744"/>
        <c:crosses val="max"/>
        <c:crossBetween val="between"/>
      </c:valAx>
      <c:catAx>
        <c:axId val="13210177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61532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2014-2016 </a:t>
            </a:r>
            <a:r>
              <a:rPr lang="en-US" altLang="zh-TW" sz="1400" b="0" i="0" u="none" strike="noStrike" baseline="0">
                <a:effectLst/>
              </a:rPr>
              <a:t>Odonata</a:t>
            </a:r>
            <a:r>
              <a:rPr lang="zh-TW" altLang="en-US" sz="1400" b="0" i="0" u="none" strike="noStrike" baseline="0">
                <a:effectLst/>
              </a:rPr>
              <a:t> </a:t>
            </a:r>
            <a:r>
              <a:rPr lang="en-US"/>
              <a:t>adult abundance &amp; diversity in Lujaushi wetland </a:t>
            </a:r>
            <a:endParaRPr lang="zh-TW"/>
          </a:p>
        </c:rich>
      </c:tx>
      <c:layout>
        <c:manualLayout>
          <c:xMode val="edge"/>
          <c:yMode val="edge"/>
          <c:x val="0.10917915717388119"/>
          <c:y val="3.20962516885281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'2014-2016成蟲'!$A$6</c:f>
              <c:strCache>
                <c:ptCount val="1"/>
                <c:pt idx="0">
                  <c:v>Number of species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Ref>
              <c:f>'2014-2016成蟲'!$B$5:$D$5</c:f>
              <c:numCache>
                <c:formatCode>General</c:formatCode>
                <c:ptCount val="3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</c:numCache>
            </c:numRef>
          </c:cat>
          <c:val>
            <c:numRef>
              <c:f>'2014-2016成蟲'!$B$6:$D$6</c:f>
              <c:numCache>
                <c:formatCode>General</c:formatCode>
                <c:ptCount val="3"/>
                <c:pt idx="0">
                  <c:v>15</c:v>
                </c:pt>
                <c:pt idx="1">
                  <c:v>19</c:v>
                </c:pt>
                <c:pt idx="2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FD-4964-92EA-6CE212191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33"/>
        <c:overlap val="100"/>
        <c:axId val="2073642592"/>
        <c:axId val="2073640928"/>
      </c:barChart>
      <c:barChart>
        <c:barDir val="col"/>
        <c:grouping val="clustered"/>
        <c:varyColors val="0"/>
        <c:ser>
          <c:idx val="1"/>
          <c:order val="1"/>
          <c:tx>
            <c:strRef>
              <c:f>'2014-2016成蟲'!$A$7</c:f>
              <c:strCache>
                <c:ptCount val="1"/>
                <c:pt idx="0">
                  <c:v>Number of individuals/10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'2014-2016成蟲'!$B$5:$D$5</c:f>
              <c:numCache>
                <c:formatCode>General</c:formatCode>
                <c:ptCount val="3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</c:numCache>
            </c:numRef>
          </c:cat>
          <c:val>
            <c:numRef>
              <c:f>'2014-2016成蟲'!$B$7:$D$7</c:f>
              <c:numCache>
                <c:formatCode>General</c:formatCode>
                <c:ptCount val="3"/>
                <c:pt idx="0">
                  <c:v>57.6</c:v>
                </c:pt>
                <c:pt idx="1">
                  <c:v>30.2</c:v>
                </c:pt>
                <c:pt idx="2">
                  <c:v>23.6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FD-4964-92EA-6CE212191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60"/>
        <c:overlap val="100"/>
        <c:axId val="1952809744"/>
        <c:axId val="1952810576"/>
      </c:barChart>
      <c:catAx>
        <c:axId val="207364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2073640928"/>
        <c:crosses val="autoZero"/>
        <c:auto val="1"/>
        <c:lblAlgn val="ctr"/>
        <c:lblOffset val="100"/>
        <c:noMultiLvlLbl val="0"/>
      </c:catAx>
      <c:valAx>
        <c:axId val="20736409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No. of species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2073642592"/>
        <c:crosses val="autoZero"/>
        <c:crossBetween val="between"/>
      </c:valAx>
      <c:valAx>
        <c:axId val="195281057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No. of ind./10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1952809744"/>
        <c:crosses val="max"/>
        <c:crossBetween val="between"/>
      </c:valAx>
      <c:catAx>
        <c:axId val="19528097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528105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en-US"/>
              <a:t>Changes in number of  Odonate</a:t>
            </a:r>
            <a:r>
              <a:rPr lang="en-US" baseline="0"/>
              <a:t> individuals</a:t>
            </a:r>
            <a:r>
              <a:rPr lang="zh-TW"/>
              <a:t> </a:t>
            </a:r>
            <a:r>
              <a:rPr lang="en-US"/>
              <a:t> from Mar- Oct in 2017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8.4442477876106189E-2"/>
          <c:y val="0.17642024705837989"/>
          <c:w val="0.89817852414465882"/>
          <c:h val="0.67495684443756931"/>
        </c:manualLayout>
      </c:layout>
      <c:lineChart>
        <c:grouping val="standard"/>
        <c:varyColors val="0"/>
        <c:ser>
          <c:idx val="0"/>
          <c:order val="0"/>
          <c:tx>
            <c:strRef>
              <c:f>'蜻蛉目(adult)'!$B$1</c:f>
              <c:strCache>
                <c:ptCount val="1"/>
                <c:pt idx="0">
                  <c:v>Nymph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'蜻蛉目(adult)'!$A$2:$A$16</c:f>
              <c:numCache>
                <c:formatCode>m"月"d"日"</c:formatCode>
                <c:ptCount val="15"/>
                <c:pt idx="0">
                  <c:v>42799</c:v>
                </c:pt>
                <c:pt idx="1">
                  <c:v>42822</c:v>
                </c:pt>
                <c:pt idx="2">
                  <c:v>42841</c:v>
                </c:pt>
                <c:pt idx="3">
                  <c:v>42850</c:v>
                </c:pt>
                <c:pt idx="4">
                  <c:v>42869</c:v>
                </c:pt>
                <c:pt idx="5">
                  <c:v>42883</c:v>
                </c:pt>
                <c:pt idx="6">
                  <c:v>42897</c:v>
                </c:pt>
                <c:pt idx="7">
                  <c:v>42911</c:v>
                </c:pt>
                <c:pt idx="8">
                  <c:v>42925</c:v>
                </c:pt>
                <c:pt idx="9">
                  <c:v>42939</c:v>
                </c:pt>
                <c:pt idx="10">
                  <c:v>42952</c:v>
                </c:pt>
                <c:pt idx="11">
                  <c:v>42967</c:v>
                </c:pt>
                <c:pt idx="12">
                  <c:v>42980</c:v>
                </c:pt>
                <c:pt idx="13">
                  <c:v>42995</c:v>
                </c:pt>
                <c:pt idx="14">
                  <c:v>43009</c:v>
                </c:pt>
              </c:numCache>
            </c:numRef>
          </c:cat>
          <c:val>
            <c:numRef>
              <c:f>'蜻蛉目(adult)'!$B$2:$B$16</c:f>
              <c:numCache>
                <c:formatCode>General</c:formatCode>
                <c:ptCount val="15"/>
                <c:pt idx="0">
                  <c:v>20</c:v>
                </c:pt>
                <c:pt idx="1">
                  <c:v>11</c:v>
                </c:pt>
                <c:pt idx="2">
                  <c:v>13</c:v>
                </c:pt>
                <c:pt idx="3">
                  <c:v>13</c:v>
                </c:pt>
                <c:pt idx="4">
                  <c:v>33</c:v>
                </c:pt>
                <c:pt idx="5">
                  <c:v>50</c:v>
                </c:pt>
                <c:pt idx="6">
                  <c:v>24</c:v>
                </c:pt>
                <c:pt idx="7">
                  <c:v>20</c:v>
                </c:pt>
                <c:pt idx="8">
                  <c:v>10</c:v>
                </c:pt>
                <c:pt idx="9">
                  <c:v>8</c:v>
                </c:pt>
                <c:pt idx="10">
                  <c:v>6</c:v>
                </c:pt>
                <c:pt idx="11">
                  <c:v>18</c:v>
                </c:pt>
                <c:pt idx="12">
                  <c:v>64</c:v>
                </c:pt>
                <c:pt idx="13">
                  <c:v>41</c:v>
                </c:pt>
                <c:pt idx="14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CB-40AE-A17C-44633D637247}"/>
            </c:ext>
          </c:extLst>
        </c:ser>
        <c:ser>
          <c:idx val="1"/>
          <c:order val="1"/>
          <c:tx>
            <c:strRef>
              <c:f>'蜻蛉目(adult)'!$C$1</c:f>
              <c:strCache>
                <c:ptCount val="1"/>
                <c:pt idx="0">
                  <c:v>Adult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'蜻蛉目(adult)'!$A$2:$A$16</c:f>
              <c:numCache>
                <c:formatCode>m"月"d"日"</c:formatCode>
                <c:ptCount val="15"/>
                <c:pt idx="0">
                  <c:v>42799</c:v>
                </c:pt>
                <c:pt idx="1">
                  <c:v>42822</c:v>
                </c:pt>
                <c:pt idx="2">
                  <c:v>42841</c:v>
                </c:pt>
                <c:pt idx="3">
                  <c:v>42850</c:v>
                </c:pt>
                <c:pt idx="4">
                  <c:v>42869</c:v>
                </c:pt>
                <c:pt idx="5">
                  <c:v>42883</c:v>
                </c:pt>
                <c:pt idx="6">
                  <c:v>42897</c:v>
                </c:pt>
                <c:pt idx="7">
                  <c:v>42911</c:v>
                </c:pt>
                <c:pt idx="8">
                  <c:v>42925</c:v>
                </c:pt>
                <c:pt idx="9">
                  <c:v>42939</c:v>
                </c:pt>
                <c:pt idx="10">
                  <c:v>42952</c:v>
                </c:pt>
                <c:pt idx="11">
                  <c:v>42967</c:v>
                </c:pt>
                <c:pt idx="12">
                  <c:v>42980</c:v>
                </c:pt>
                <c:pt idx="13">
                  <c:v>42995</c:v>
                </c:pt>
                <c:pt idx="14">
                  <c:v>43009</c:v>
                </c:pt>
              </c:numCache>
            </c:numRef>
          </c:cat>
          <c:val>
            <c:numRef>
              <c:f>'蜻蛉目(adult)'!$C$2:$C$16</c:f>
              <c:numCache>
                <c:formatCode>General</c:formatCode>
                <c:ptCount val="15"/>
                <c:pt idx="0">
                  <c:v>2</c:v>
                </c:pt>
                <c:pt idx="1">
                  <c:v>29</c:v>
                </c:pt>
                <c:pt idx="2">
                  <c:v>35</c:v>
                </c:pt>
                <c:pt idx="3">
                  <c:v>85</c:v>
                </c:pt>
                <c:pt idx="4">
                  <c:v>133</c:v>
                </c:pt>
                <c:pt idx="5">
                  <c:v>74</c:v>
                </c:pt>
                <c:pt idx="6">
                  <c:v>61</c:v>
                </c:pt>
                <c:pt idx="7">
                  <c:v>87</c:v>
                </c:pt>
                <c:pt idx="8">
                  <c:v>57</c:v>
                </c:pt>
                <c:pt idx="9">
                  <c:v>65</c:v>
                </c:pt>
                <c:pt idx="10">
                  <c:v>74</c:v>
                </c:pt>
                <c:pt idx="11">
                  <c:v>67</c:v>
                </c:pt>
                <c:pt idx="12">
                  <c:v>103</c:v>
                </c:pt>
                <c:pt idx="13">
                  <c:v>268</c:v>
                </c:pt>
                <c:pt idx="14">
                  <c:v>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CB-40AE-A17C-44633D637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621480"/>
        <c:axId val="501622264"/>
      </c:lineChart>
      <c:dateAx>
        <c:axId val="501621480"/>
        <c:scaling>
          <c:orientation val="minMax"/>
          <c:max val="43028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501622264"/>
        <c:crosses val="autoZero"/>
        <c:auto val="0"/>
        <c:lblOffset val="100"/>
        <c:baseTimeUnit val="days"/>
      </c:dateAx>
      <c:valAx>
        <c:axId val="5016222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n-US"/>
                  <a:t>No. of individuals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501621480"/>
        <c:crossesAt val="42799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9858407079646019"/>
          <c:y val="0.25294893136591678"/>
          <c:w val="0.20283185840707965"/>
          <c:h val="7.75337875538049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Odonata larvae sampled at pond 4 compared to macrophyte presence</a:t>
            </a:r>
            <a:endParaRPr lang="zh-TW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8288038743293892E-2"/>
          <c:y val="0.31463714637146373"/>
          <c:w val="0.90700583133141011"/>
          <c:h val="0.5712262350969966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dk1">
                <a:tint val="885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A4-44F0-8040-91EE3D27C2FC}"/>
              </c:ext>
            </c:extLst>
          </c:dPt>
          <c:dPt>
            <c:idx val="1"/>
            <c:invertIfNegative val="0"/>
            <c:bubble3D val="0"/>
            <c:spPr>
              <a:solidFill>
                <a:schemeClr val="bg1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315-4F9F-A5DB-05FB2A551109}"/>
              </c:ext>
            </c:extLst>
          </c:dPt>
          <c:dLbls>
            <c:dLbl>
              <c:idx val="0"/>
              <c:numFmt formatCode="#,##0.00_);[Red]\(#,##0.00\)" sourceLinked="0"/>
              <c:spPr>
                <a:noFill/>
                <a:ln>
                  <a:noFill/>
                </a:ln>
                <a:effectLst/>
              </c:spPr>
              <c:txPr>
                <a:bodyPr rot="0" vert="horz" tIns="360000"/>
                <a:lstStyle/>
                <a:p>
                  <a:pPr>
                    <a:defRPr/>
                  </a:pPr>
                  <a:endParaRPr lang="zh-TW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B4A4-44F0-8040-91EE3D27C2FC}"/>
                </c:ext>
              </c:extLst>
            </c:dLbl>
            <c:dLbl>
              <c:idx val="1"/>
              <c:numFmt formatCode="#,##0.00_);[Red]\(#,##0.00\)" sourceLinked="0"/>
              <c:spPr>
                <a:noFill/>
                <a:ln>
                  <a:noFill/>
                </a:ln>
                <a:effectLst/>
              </c:spPr>
              <c:txPr>
                <a:bodyPr rot="0" vert="horz" tIns="360000"/>
                <a:lstStyle/>
                <a:p>
                  <a:pPr>
                    <a:defRPr/>
                  </a:pPr>
                  <a:endParaRPr lang="zh-TW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1-C315-4F9F-A5DB-05FB2A55110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="horz" tIns="360000"/>
              <a:lstStyle/>
              <a:p>
                <a:pPr>
                  <a:defRPr/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'植被覆蓋比較(稚蟲)'!$B$20:$C$20</c:f>
                <c:numCache>
                  <c:formatCode>General</c:formatCode>
                  <c:ptCount val="2"/>
                  <c:pt idx="0">
                    <c:v>3.5211830623712475</c:v>
                  </c:pt>
                  <c:pt idx="1">
                    <c:v>1.1400362010403615</c:v>
                  </c:pt>
                </c:numCache>
              </c:numRef>
            </c:plus>
            <c:minus>
              <c:numRef>
                <c:f>'植被覆蓋比較(稚蟲)'!$B$20:$C$20</c:f>
                <c:numCache>
                  <c:formatCode>General</c:formatCode>
                  <c:ptCount val="2"/>
                  <c:pt idx="0">
                    <c:v>3.5211830623712475</c:v>
                  </c:pt>
                  <c:pt idx="1">
                    <c:v>1.1400362010403615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'植被覆蓋比較(稚蟲)'!$B$2:$C$2</c:f>
              <c:strCache>
                <c:ptCount val="2"/>
                <c:pt idx="0">
                  <c:v>Macrophytes</c:v>
                </c:pt>
                <c:pt idx="1">
                  <c:v>No macrophyes</c:v>
                </c:pt>
              </c:strCache>
            </c:strRef>
          </c:cat>
          <c:val>
            <c:numRef>
              <c:f>'植被覆蓋比較(稚蟲)'!$B$18:$C$18</c:f>
              <c:numCache>
                <c:formatCode>General</c:formatCode>
                <c:ptCount val="2"/>
                <c:pt idx="0">
                  <c:v>13.466666666666667</c:v>
                </c:pt>
                <c:pt idx="1">
                  <c:v>2.9333333333333331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15-4F9F-A5DB-05FB2A55110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01612464"/>
        <c:axId val="501608544"/>
      </c:barChart>
      <c:catAx>
        <c:axId val="501612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bg1"/>
                </a:solidFill>
              </a:defRPr>
            </a:pPr>
            <a:endParaRPr lang="zh-TW"/>
          </a:p>
        </c:txPr>
        <c:crossAx val="501608544"/>
        <c:crosses val="autoZero"/>
        <c:auto val="1"/>
        <c:lblAlgn val="ctr"/>
        <c:lblOffset val="100"/>
        <c:noMultiLvlLbl val="0"/>
      </c:catAx>
      <c:valAx>
        <c:axId val="50160854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vert="horz"/>
          <a:lstStyle/>
          <a:p>
            <a:pPr>
              <a:defRPr/>
            </a:pPr>
            <a:endParaRPr lang="zh-TW"/>
          </a:p>
        </c:txPr>
        <c:crossAx val="501612464"/>
        <c:crosses val="autoZero"/>
        <c:crossBetween val="between"/>
      </c:valAx>
      <c:spPr>
        <a:noFill/>
        <a:ln>
          <a:solidFill>
            <a:schemeClr val="bg1"/>
          </a:solidFill>
        </a:ln>
        <a:effectLst/>
      </c:spPr>
    </c:plotArea>
    <c:legend>
      <c:legendPos val="r"/>
      <c:layout>
        <c:manualLayout>
          <c:xMode val="edge"/>
          <c:yMode val="edge"/>
          <c:x val="0.60442319635643182"/>
          <c:y val="0.29776189204100406"/>
          <c:w val="0.27908591758749957"/>
          <c:h val="0.20148551556066743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Odonata larvae sampled at pond 3 compared to macrophyte presence</a:t>
            </a:r>
            <a:endParaRPr lang="zh-TW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4428911076689644E-2"/>
          <c:y val="0.29217595204107477"/>
          <c:w val="0.87241351010225177"/>
          <c:h val="0.6018353699951649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dk1">
                <a:tint val="885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47F-4A66-8C14-6E8C85365C6D}"/>
              </c:ext>
            </c:extLst>
          </c:dPt>
          <c:dPt>
            <c:idx val="1"/>
            <c:invertIfNegative val="0"/>
            <c:bubble3D val="0"/>
            <c:spPr>
              <a:solidFill>
                <a:schemeClr val="bg1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B1F-479A-AE83-F58D462BADBA}"/>
              </c:ext>
            </c:extLst>
          </c:dPt>
          <c:dLbls>
            <c:numFmt formatCode="#,##0.00_);[Red]\(#,##0.00\)" sourceLinked="0"/>
            <c:spPr>
              <a:noFill/>
              <a:ln>
                <a:noFill/>
              </a:ln>
              <a:effectLst/>
            </c:spPr>
            <c:txPr>
              <a:bodyPr rot="0" vert="horz" tIns="360000"/>
              <a:lstStyle/>
              <a:p>
                <a:pPr>
                  <a:defRPr/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'植被覆蓋比較(稚蟲)'!$B$41:$C$41</c:f>
                <c:numCache>
                  <c:formatCode>General</c:formatCode>
                  <c:ptCount val="2"/>
                  <c:pt idx="0">
                    <c:v>2.3185928956746626</c:v>
                  </c:pt>
                  <c:pt idx="1">
                    <c:v>0.68776149428117372</c:v>
                  </c:pt>
                </c:numCache>
              </c:numRef>
            </c:plus>
            <c:minus>
              <c:numRef>
                <c:f>'植被覆蓋比較(稚蟲)'!$B$41:$C$41</c:f>
                <c:numCache>
                  <c:formatCode>General</c:formatCode>
                  <c:ptCount val="2"/>
                  <c:pt idx="0">
                    <c:v>2.3185928956746626</c:v>
                  </c:pt>
                  <c:pt idx="1">
                    <c:v>0.68776149428117372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'植被覆蓋比較(稚蟲)'!$B$23:$C$23</c:f>
              <c:strCache>
                <c:ptCount val="2"/>
                <c:pt idx="0">
                  <c:v>Macrophytes</c:v>
                </c:pt>
                <c:pt idx="1">
                  <c:v>No macrophyes</c:v>
                </c:pt>
              </c:strCache>
            </c:strRef>
          </c:cat>
          <c:val>
            <c:numRef>
              <c:f>'植被覆蓋比較(稚蟲)'!$B$39:$C$39</c:f>
              <c:numCache>
                <c:formatCode>General</c:formatCode>
                <c:ptCount val="2"/>
                <c:pt idx="0">
                  <c:v>10.266666666666667</c:v>
                </c:pt>
                <c:pt idx="1">
                  <c:v>2.3333333333333335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1F-479A-AE83-F58D462BADB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01617560"/>
        <c:axId val="501612856"/>
      </c:barChart>
      <c:catAx>
        <c:axId val="501617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>
                <a:solidFill>
                  <a:schemeClr val="bg1"/>
                </a:solidFill>
              </a:defRPr>
            </a:pPr>
            <a:endParaRPr lang="zh-TW"/>
          </a:p>
        </c:txPr>
        <c:crossAx val="501612856"/>
        <c:crosses val="autoZero"/>
        <c:auto val="1"/>
        <c:lblAlgn val="ctr"/>
        <c:lblOffset val="100"/>
        <c:noMultiLvlLbl val="0"/>
      </c:catAx>
      <c:valAx>
        <c:axId val="50161285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vert="horz"/>
          <a:lstStyle/>
          <a:p>
            <a:pPr>
              <a:defRPr/>
            </a:pPr>
            <a:endParaRPr lang="zh-TW"/>
          </a:p>
        </c:txPr>
        <c:crossAx val="501617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9530682777010213"/>
          <c:y val="0.26516200239449261"/>
          <c:w val="0.25482091767521703"/>
          <c:h val="0.2090245320378514"/>
        </c:manualLayout>
      </c:layout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163512</xdr:colOff>
      <xdr:row>21</xdr:row>
      <xdr:rowOff>161925</xdr:rowOff>
    </xdr:from>
    <xdr:to>
      <xdr:col>6</xdr:col>
      <xdr:colOff>114300</xdr:colOff>
      <xdr:row>34</xdr:row>
      <xdr:rowOff>109538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211930</xdr:colOff>
      <xdr:row>3</xdr:row>
      <xdr:rowOff>145255</xdr:rowOff>
    </xdr:from>
    <xdr:to>
      <xdr:col>12</xdr:col>
      <xdr:colOff>250030</xdr:colOff>
      <xdr:row>17</xdr:row>
      <xdr:rowOff>21430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242887</xdr:colOff>
      <xdr:row>3</xdr:row>
      <xdr:rowOff>35716</xdr:rowOff>
    </xdr:from>
    <xdr:to>
      <xdr:col>4</xdr:col>
      <xdr:colOff>647699</xdr:colOff>
      <xdr:row>14</xdr:row>
      <xdr:rowOff>157163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323849</xdr:colOff>
      <xdr:row>1</xdr:row>
      <xdr:rowOff>1587</xdr:rowOff>
    </xdr:from>
    <xdr:to>
      <xdr:col>16</xdr:col>
      <xdr:colOff>290512</xdr:colOff>
      <xdr:row>13</xdr:row>
      <xdr:rowOff>142875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397269</xdr:colOff>
      <xdr:row>0</xdr:row>
      <xdr:rowOff>107156</xdr:rowOff>
    </xdr:from>
    <xdr:to>
      <xdr:col>10</xdr:col>
      <xdr:colOff>273844</xdr:colOff>
      <xdr:row>14</xdr:row>
      <xdr:rowOff>140890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446481</xdr:colOff>
      <xdr:row>15</xdr:row>
      <xdr:rowOff>106363</xdr:rowOff>
    </xdr:from>
    <xdr:to>
      <xdr:col>10</xdr:col>
      <xdr:colOff>351234</xdr:colOff>
      <xdr:row>29</xdr:row>
      <xdr:rowOff>160735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16" workbookViewId="0">
      <selection activeCell="H25" sqref="H25"/>
    </sheetView>
  </sheetViews>
  <sheetFormatPr defaultRowHeight="16.149999999999999" x14ac:dyDescent="0.45"/>
  <cols>
    <col min="1" max="1" width="19.6640625" bestFit="1" customWidth="1"/>
    <col min="7" max="7" width="9.53125" bestFit="1" customWidth="1"/>
  </cols>
  <sheetData>
    <row r="1" spans="1:14" x14ac:dyDescent="0.45">
      <c r="A1" t="s">
        <v>36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58</v>
      </c>
      <c r="I1" t="s">
        <v>36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</row>
    <row r="2" spans="1:14" x14ac:dyDescent="0.45">
      <c r="A2" s="6">
        <v>42799</v>
      </c>
      <c r="B2">
        <v>0</v>
      </c>
      <c r="C2">
        <v>0</v>
      </c>
      <c r="D2">
        <v>1</v>
      </c>
      <c r="E2">
        <v>1</v>
      </c>
      <c r="F2">
        <v>0</v>
      </c>
      <c r="G2">
        <f>SUM(B2:F2)</f>
        <v>2</v>
      </c>
      <c r="I2" s="6">
        <v>42799</v>
      </c>
      <c r="J2">
        <v>0</v>
      </c>
      <c r="K2">
        <v>0</v>
      </c>
      <c r="L2">
        <v>1</v>
      </c>
      <c r="M2">
        <v>1</v>
      </c>
      <c r="N2">
        <v>0</v>
      </c>
    </row>
    <row r="3" spans="1:14" x14ac:dyDescent="0.45">
      <c r="A3" s="6">
        <v>42822</v>
      </c>
      <c r="B3">
        <v>0</v>
      </c>
      <c r="C3">
        <v>16</v>
      </c>
      <c r="D3">
        <v>1</v>
      </c>
      <c r="E3">
        <v>5</v>
      </c>
      <c r="F3">
        <v>7</v>
      </c>
      <c r="G3">
        <f t="shared" ref="G3:G16" si="0">SUM(B3:F3)</f>
        <v>29</v>
      </c>
      <c r="I3" s="6">
        <v>42822</v>
      </c>
      <c r="J3">
        <v>0</v>
      </c>
      <c r="K3">
        <v>1</v>
      </c>
      <c r="L3">
        <v>1</v>
      </c>
      <c r="M3">
        <v>2</v>
      </c>
      <c r="N3">
        <v>1</v>
      </c>
    </row>
    <row r="4" spans="1:14" x14ac:dyDescent="0.45">
      <c r="A4" s="6">
        <v>42841</v>
      </c>
      <c r="B4">
        <v>0</v>
      </c>
      <c r="C4">
        <v>9</v>
      </c>
      <c r="D4">
        <v>12</v>
      </c>
      <c r="E4">
        <v>0</v>
      </c>
      <c r="F4">
        <v>14</v>
      </c>
      <c r="G4">
        <f t="shared" si="0"/>
        <v>35</v>
      </c>
      <c r="I4" s="6">
        <v>42841</v>
      </c>
      <c r="J4">
        <v>0</v>
      </c>
      <c r="K4">
        <v>2</v>
      </c>
      <c r="L4">
        <v>3</v>
      </c>
      <c r="M4">
        <v>0</v>
      </c>
      <c r="N4">
        <v>2</v>
      </c>
    </row>
    <row r="5" spans="1:14" x14ac:dyDescent="0.45">
      <c r="A5" s="6">
        <v>42850</v>
      </c>
      <c r="B5">
        <v>7</v>
      </c>
      <c r="C5">
        <v>33</v>
      </c>
      <c r="D5">
        <v>22</v>
      </c>
      <c r="E5">
        <v>5</v>
      </c>
      <c r="F5">
        <v>18</v>
      </c>
      <c r="G5">
        <f t="shared" si="0"/>
        <v>85</v>
      </c>
      <c r="I5" s="6">
        <v>42850</v>
      </c>
      <c r="J5">
        <v>1</v>
      </c>
      <c r="K5">
        <v>3</v>
      </c>
      <c r="L5">
        <v>2</v>
      </c>
      <c r="M5">
        <v>2</v>
      </c>
      <c r="N5">
        <v>4</v>
      </c>
    </row>
    <row r="6" spans="1:14" x14ac:dyDescent="0.45">
      <c r="A6" s="6">
        <v>42869</v>
      </c>
      <c r="B6">
        <v>14</v>
      </c>
      <c r="C6">
        <v>49</v>
      </c>
      <c r="D6">
        <v>31</v>
      </c>
      <c r="E6">
        <v>12</v>
      </c>
      <c r="F6">
        <v>27</v>
      </c>
      <c r="G6">
        <f t="shared" si="0"/>
        <v>133</v>
      </c>
      <c r="I6" s="6">
        <v>42869</v>
      </c>
      <c r="J6">
        <v>3</v>
      </c>
      <c r="K6">
        <v>4</v>
      </c>
      <c r="L6">
        <v>5</v>
      </c>
      <c r="M6">
        <v>2</v>
      </c>
      <c r="N6">
        <v>6</v>
      </c>
    </row>
    <row r="7" spans="1:14" x14ac:dyDescent="0.45">
      <c r="A7" s="6">
        <v>42883</v>
      </c>
      <c r="B7">
        <v>8</v>
      </c>
      <c r="C7">
        <v>17</v>
      </c>
      <c r="D7">
        <v>34</v>
      </c>
      <c r="E7">
        <v>2</v>
      </c>
      <c r="F7">
        <v>13</v>
      </c>
      <c r="G7">
        <f t="shared" si="0"/>
        <v>74</v>
      </c>
      <c r="I7" s="6">
        <v>42883</v>
      </c>
      <c r="J7">
        <v>1</v>
      </c>
      <c r="K7">
        <v>3</v>
      </c>
      <c r="L7">
        <v>3</v>
      </c>
      <c r="M7">
        <v>2</v>
      </c>
      <c r="N7">
        <v>3</v>
      </c>
    </row>
    <row r="8" spans="1:14" x14ac:dyDescent="0.45">
      <c r="A8" s="6">
        <v>42897</v>
      </c>
      <c r="B8">
        <v>17</v>
      </c>
      <c r="C8">
        <v>11</v>
      </c>
      <c r="D8">
        <v>15</v>
      </c>
      <c r="E8">
        <v>9</v>
      </c>
      <c r="F8">
        <v>9</v>
      </c>
      <c r="G8">
        <f t="shared" si="0"/>
        <v>61</v>
      </c>
      <c r="I8" s="6">
        <v>42897</v>
      </c>
      <c r="J8">
        <v>6</v>
      </c>
      <c r="K8">
        <v>6</v>
      </c>
      <c r="L8">
        <v>5</v>
      </c>
      <c r="M8">
        <v>4</v>
      </c>
      <c r="N8">
        <v>5</v>
      </c>
    </row>
    <row r="9" spans="1:14" x14ac:dyDescent="0.45">
      <c r="A9" s="6">
        <v>42911</v>
      </c>
      <c r="B9">
        <v>16</v>
      </c>
      <c r="C9">
        <v>20</v>
      </c>
      <c r="D9">
        <v>14</v>
      </c>
      <c r="E9">
        <v>19</v>
      </c>
      <c r="F9">
        <v>18</v>
      </c>
      <c r="G9">
        <f t="shared" si="0"/>
        <v>87</v>
      </c>
      <c r="I9" s="6">
        <v>42911</v>
      </c>
      <c r="J9">
        <v>4</v>
      </c>
      <c r="K9">
        <v>6</v>
      </c>
      <c r="L9">
        <v>4</v>
      </c>
      <c r="M9">
        <v>6</v>
      </c>
      <c r="N9">
        <v>7</v>
      </c>
    </row>
    <row r="10" spans="1:14" x14ac:dyDescent="0.45">
      <c r="A10" s="6">
        <v>42925</v>
      </c>
      <c r="B10">
        <v>6</v>
      </c>
      <c r="C10">
        <v>13</v>
      </c>
      <c r="D10">
        <v>14</v>
      </c>
      <c r="E10">
        <v>13</v>
      </c>
      <c r="F10">
        <v>11</v>
      </c>
      <c r="G10">
        <f t="shared" si="0"/>
        <v>57</v>
      </c>
      <c r="I10" s="6">
        <v>42925</v>
      </c>
      <c r="J10">
        <v>3</v>
      </c>
      <c r="K10">
        <v>3</v>
      </c>
      <c r="L10">
        <v>7</v>
      </c>
      <c r="M10">
        <v>6</v>
      </c>
      <c r="N10">
        <v>5</v>
      </c>
    </row>
    <row r="11" spans="1:14" x14ac:dyDescent="0.45">
      <c r="A11" s="6">
        <v>42939</v>
      </c>
      <c r="B11">
        <v>12</v>
      </c>
      <c r="C11">
        <v>18</v>
      </c>
      <c r="D11">
        <v>9</v>
      </c>
      <c r="E11">
        <v>10</v>
      </c>
      <c r="F11">
        <v>16</v>
      </c>
      <c r="G11">
        <f t="shared" si="0"/>
        <v>65</v>
      </c>
      <c r="I11" s="6">
        <v>42939</v>
      </c>
      <c r="J11">
        <v>3</v>
      </c>
      <c r="K11">
        <v>6</v>
      </c>
      <c r="L11">
        <v>5</v>
      </c>
      <c r="M11">
        <v>6</v>
      </c>
      <c r="N11">
        <v>5</v>
      </c>
    </row>
    <row r="12" spans="1:14" x14ac:dyDescent="0.45">
      <c r="A12" s="6">
        <v>42952</v>
      </c>
      <c r="B12">
        <v>7</v>
      </c>
      <c r="C12">
        <v>24</v>
      </c>
      <c r="D12">
        <v>8</v>
      </c>
      <c r="E12">
        <v>14</v>
      </c>
      <c r="F12">
        <v>21</v>
      </c>
      <c r="G12">
        <f t="shared" si="0"/>
        <v>74</v>
      </c>
      <c r="I12" s="6">
        <v>42952</v>
      </c>
      <c r="J12">
        <v>3</v>
      </c>
      <c r="K12">
        <v>5</v>
      </c>
      <c r="L12">
        <v>5</v>
      </c>
      <c r="M12">
        <v>7</v>
      </c>
      <c r="N12">
        <v>7</v>
      </c>
    </row>
    <row r="13" spans="1:14" x14ac:dyDescent="0.45">
      <c r="A13" s="6">
        <v>42967</v>
      </c>
      <c r="B13">
        <v>14</v>
      </c>
      <c r="C13">
        <v>21</v>
      </c>
      <c r="D13">
        <v>2</v>
      </c>
      <c r="E13">
        <v>15</v>
      </c>
      <c r="F13">
        <v>15</v>
      </c>
      <c r="G13">
        <f t="shared" si="0"/>
        <v>67</v>
      </c>
      <c r="I13" s="6">
        <v>42967</v>
      </c>
      <c r="J13">
        <v>4</v>
      </c>
      <c r="K13">
        <v>5</v>
      </c>
      <c r="L13">
        <v>2</v>
      </c>
      <c r="M13">
        <v>6</v>
      </c>
      <c r="N13">
        <v>4</v>
      </c>
    </row>
    <row r="14" spans="1:14" x14ac:dyDescent="0.45">
      <c r="A14" s="6">
        <v>42980</v>
      </c>
      <c r="B14">
        <v>35</v>
      </c>
      <c r="C14">
        <v>46</v>
      </c>
      <c r="D14">
        <v>4</v>
      </c>
      <c r="E14">
        <v>15</v>
      </c>
      <c r="F14">
        <v>3</v>
      </c>
      <c r="G14">
        <f t="shared" si="0"/>
        <v>103</v>
      </c>
      <c r="I14" s="6">
        <v>42980</v>
      </c>
      <c r="J14">
        <v>1</v>
      </c>
      <c r="K14">
        <v>6</v>
      </c>
      <c r="L14">
        <v>1</v>
      </c>
      <c r="M14">
        <v>4</v>
      </c>
      <c r="N14">
        <v>2</v>
      </c>
    </row>
    <row r="15" spans="1:14" x14ac:dyDescent="0.45">
      <c r="A15" s="6">
        <v>42995</v>
      </c>
      <c r="B15">
        <v>47</v>
      </c>
      <c r="C15">
        <v>65</v>
      </c>
      <c r="D15">
        <v>22</v>
      </c>
      <c r="E15">
        <v>78</v>
      </c>
      <c r="F15">
        <v>56</v>
      </c>
      <c r="G15">
        <f t="shared" si="0"/>
        <v>268</v>
      </c>
      <c r="I15" s="6">
        <v>42995</v>
      </c>
      <c r="J15">
        <v>3</v>
      </c>
      <c r="K15">
        <v>7</v>
      </c>
      <c r="L15">
        <v>5</v>
      </c>
      <c r="M15">
        <v>10</v>
      </c>
      <c r="N15">
        <v>7</v>
      </c>
    </row>
    <row r="16" spans="1:14" x14ac:dyDescent="0.45">
      <c r="A16" s="6">
        <v>43009</v>
      </c>
      <c r="B16">
        <v>29</v>
      </c>
      <c r="C16">
        <v>59</v>
      </c>
      <c r="D16">
        <v>34</v>
      </c>
      <c r="E16">
        <v>53</v>
      </c>
      <c r="F16">
        <v>38</v>
      </c>
      <c r="G16">
        <f t="shared" si="0"/>
        <v>213</v>
      </c>
      <c r="I16" s="6">
        <v>43009</v>
      </c>
      <c r="J16">
        <v>4</v>
      </c>
      <c r="K16">
        <v>5</v>
      </c>
      <c r="L16">
        <v>8</v>
      </c>
      <c r="M16">
        <v>10</v>
      </c>
      <c r="N16">
        <v>8</v>
      </c>
    </row>
    <row r="17" spans="1:14" x14ac:dyDescent="0.45">
      <c r="A17" t="s">
        <v>46</v>
      </c>
      <c r="B17" s="7">
        <f>AVERAGE(B2:B16)</f>
        <v>14.133333333333333</v>
      </c>
      <c r="C17" s="7">
        <f t="shared" ref="C17:F17" si="1">AVERAGE(C2:C16)</f>
        <v>26.733333333333334</v>
      </c>
      <c r="D17" s="7">
        <f t="shared" si="1"/>
        <v>14.866666666666667</v>
      </c>
      <c r="E17" s="7">
        <f t="shared" si="1"/>
        <v>16.733333333333334</v>
      </c>
      <c r="F17" s="7">
        <f t="shared" si="1"/>
        <v>17.733333333333334</v>
      </c>
      <c r="I17" s="7" t="s">
        <v>47</v>
      </c>
      <c r="J17" s="7">
        <f>AVERAGE(J2:J16)</f>
        <v>2.4</v>
      </c>
      <c r="K17" s="7">
        <f>AVERAGE(K2:K16)</f>
        <v>4.1333333333333337</v>
      </c>
      <c r="L17" s="7">
        <f>AVERAGE(L2:L16)</f>
        <v>3.8</v>
      </c>
      <c r="M17" s="7">
        <f>AVERAGE(M2:M16)</f>
        <v>4.5333333333333332</v>
      </c>
      <c r="N17" s="7">
        <f>AVERAGE(N2:N16)</f>
        <v>4.4000000000000004</v>
      </c>
    </row>
    <row r="19" spans="1:14" x14ac:dyDescent="0.45">
      <c r="B19" t="s">
        <v>40</v>
      </c>
      <c r="C19" t="s">
        <v>41</v>
      </c>
      <c r="D19" t="s">
        <v>42</v>
      </c>
      <c r="E19" t="s">
        <v>43</v>
      </c>
      <c r="F19" t="s">
        <v>44</v>
      </c>
      <c r="H19" t="s">
        <v>59</v>
      </c>
    </row>
    <row r="20" spans="1:14" x14ac:dyDescent="0.45">
      <c r="A20" t="s">
        <v>45</v>
      </c>
      <c r="B20" s="7">
        <v>14.133333333333301</v>
      </c>
      <c r="C20" s="7">
        <v>26.733333333333334</v>
      </c>
      <c r="D20" s="7">
        <v>14.866666666666667</v>
      </c>
      <c r="E20" s="7">
        <v>16.733333333333334</v>
      </c>
      <c r="F20" s="7">
        <v>17.733333333333334</v>
      </c>
      <c r="H20" s="15">
        <f>87.63/1000</f>
        <v>8.763E-2</v>
      </c>
    </row>
    <row r="21" spans="1:14" x14ac:dyDescent="0.45">
      <c r="A21" t="s">
        <v>48</v>
      </c>
      <c r="B21" s="7">
        <v>2</v>
      </c>
      <c r="C21" s="7">
        <v>4</v>
      </c>
      <c r="D21" s="7">
        <v>4</v>
      </c>
      <c r="E21" s="7">
        <v>5</v>
      </c>
      <c r="F21" s="7">
        <v>4</v>
      </c>
      <c r="H21" s="15">
        <f>323.091/1000</f>
        <v>0.32309100000000002</v>
      </c>
    </row>
    <row r="22" spans="1:14" x14ac:dyDescent="0.45">
      <c r="H22" s="15">
        <f>369.364/1000</f>
        <v>0.36936399999999997</v>
      </c>
    </row>
    <row r="23" spans="1:14" x14ac:dyDescent="0.45">
      <c r="H23" s="15">
        <f>412.891/1000</f>
        <v>0.41289100000000001</v>
      </c>
    </row>
    <row r="24" spans="1:14" x14ac:dyDescent="0.45">
      <c r="H24" s="15">
        <f>497.7/1000</f>
        <v>0.49769999999999998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M2" sqref="M2"/>
    </sheetView>
  </sheetViews>
  <sheetFormatPr defaultRowHeight="16.149999999999999" x14ac:dyDescent="0.45"/>
  <cols>
    <col min="1" max="1" width="19.6640625" bestFit="1" customWidth="1"/>
  </cols>
  <sheetData>
    <row r="1" spans="1:9" x14ac:dyDescent="0.45">
      <c r="A1" s="8"/>
      <c r="B1" s="9" t="s">
        <v>49</v>
      </c>
      <c r="C1" s="9" t="s">
        <v>50</v>
      </c>
      <c r="D1" s="9" t="s">
        <v>51</v>
      </c>
      <c r="E1" s="9" t="s">
        <v>52</v>
      </c>
      <c r="F1" s="10" t="s">
        <v>53</v>
      </c>
      <c r="G1" s="9" t="s">
        <v>54</v>
      </c>
      <c r="H1" s="9" t="s">
        <v>55</v>
      </c>
      <c r="I1" s="9" t="s">
        <v>56</v>
      </c>
    </row>
    <row r="2" spans="1:9" x14ac:dyDescent="0.45">
      <c r="A2" t="s">
        <v>48</v>
      </c>
      <c r="B2" s="8">
        <v>19</v>
      </c>
      <c r="C2" s="8">
        <v>13</v>
      </c>
      <c r="D2" s="8">
        <v>9</v>
      </c>
      <c r="E2" s="8">
        <v>12</v>
      </c>
      <c r="F2" s="11">
        <v>9</v>
      </c>
      <c r="G2" s="8">
        <v>4</v>
      </c>
      <c r="H2" s="8">
        <v>8</v>
      </c>
      <c r="I2" s="8">
        <v>13</v>
      </c>
    </row>
    <row r="3" spans="1:9" x14ac:dyDescent="0.45">
      <c r="A3" t="s">
        <v>45</v>
      </c>
      <c r="B3" s="8">
        <v>263</v>
      </c>
      <c r="C3" s="8">
        <v>125</v>
      </c>
      <c r="D3" s="8">
        <v>64</v>
      </c>
      <c r="E3" s="8">
        <v>269</v>
      </c>
      <c r="F3" s="11">
        <v>132</v>
      </c>
      <c r="G3" s="8">
        <v>94</v>
      </c>
      <c r="H3" s="8">
        <v>131</v>
      </c>
      <c r="I3" s="8">
        <v>150</v>
      </c>
    </row>
    <row r="5" spans="1:9" x14ac:dyDescent="0.45">
      <c r="B5">
        <v>2014</v>
      </c>
      <c r="C5">
        <v>2015</v>
      </c>
      <c r="D5">
        <v>2016</v>
      </c>
    </row>
    <row r="6" spans="1:9" x14ac:dyDescent="0.45">
      <c r="A6" t="s">
        <v>48</v>
      </c>
      <c r="B6">
        <v>15</v>
      </c>
      <c r="C6">
        <v>19</v>
      </c>
      <c r="D6">
        <v>19</v>
      </c>
    </row>
    <row r="7" spans="1:9" x14ac:dyDescent="0.45">
      <c r="A7" t="s">
        <v>57</v>
      </c>
      <c r="B7">
        <v>57.6</v>
      </c>
      <c r="C7">
        <v>30.2</v>
      </c>
      <c r="D7">
        <v>23.6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zoomScale="70" zoomScaleNormal="70" workbookViewId="0">
      <selection activeCell="A12" sqref="A12"/>
    </sheetView>
  </sheetViews>
  <sheetFormatPr defaultRowHeight="16.149999999999999" x14ac:dyDescent="0.45"/>
  <sheetData>
    <row r="1" spans="1:3" x14ac:dyDescent="0.45">
      <c r="A1" t="s">
        <v>36</v>
      </c>
      <c r="B1" t="s">
        <v>35</v>
      </c>
      <c r="C1" t="s">
        <v>34</v>
      </c>
    </row>
    <row r="2" spans="1:3" x14ac:dyDescent="0.45">
      <c r="A2" s="6">
        <v>42799</v>
      </c>
      <c r="B2">
        <v>20</v>
      </c>
      <c r="C2">
        <v>2</v>
      </c>
    </row>
    <row r="3" spans="1:3" x14ac:dyDescent="0.45">
      <c r="A3" s="6">
        <v>42822</v>
      </c>
      <c r="B3">
        <v>11</v>
      </c>
      <c r="C3">
        <v>29</v>
      </c>
    </row>
    <row r="4" spans="1:3" x14ac:dyDescent="0.45">
      <c r="A4" s="6">
        <v>42841</v>
      </c>
      <c r="B4">
        <v>13</v>
      </c>
      <c r="C4">
        <v>35</v>
      </c>
    </row>
    <row r="5" spans="1:3" x14ac:dyDescent="0.45">
      <c r="A5" s="6">
        <v>42850</v>
      </c>
      <c r="B5">
        <v>13</v>
      </c>
      <c r="C5">
        <v>85</v>
      </c>
    </row>
    <row r="6" spans="1:3" x14ac:dyDescent="0.45">
      <c r="A6" s="6">
        <v>42869</v>
      </c>
      <c r="B6">
        <v>33</v>
      </c>
      <c r="C6">
        <v>133</v>
      </c>
    </row>
    <row r="7" spans="1:3" x14ac:dyDescent="0.45">
      <c r="A7" s="6">
        <v>42883</v>
      </c>
      <c r="B7">
        <v>50</v>
      </c>
      <c r="C7">
        <v>74</v>
      </c>
    </row>
    <row r="8" spans="1:3" x14ac:dyDescent="0.45">
      <c r="A8" s="6">
        <v>42897</v>
      </c>
      <c r="B8">
        <v>24</v>
      </c>
      <c r="C8">
        <v>61</v>
      </c>
    </row>
    <row r="9" spans="1:3" x14ac:dyDescent="0.45">
      <c r="A9" s="6">
        <v>42911</v>
      </c>
      <c r="B9">
        <v>20</v>
      </c>
      <c r="C9">
        <v>87</v>
      </c>
    </row>
    <row r="10" spans="1:3" x14ac:dyDescent="0.45">
      <c r="A10" s="6">
        <v>42925</v>
      </c>
      <c r="B10">
        <v>10</v>
      </c>
      <c r="C10">
        <v>57</v>
      </c>
    </row>
    <row r="11" spans="1:3" x14ac:dyDescent="0.45">
      <c r="A11" s="6">
        <v>42939</v>
      </c>
      <c r="B11">
        <v>8</v>
      </c>
      <c r="C11">
        <v>65</v>
      </c>
    </row>
    <row r="12" spans="1:3" x14ac:dyDescent="0.45">
      <c r="A12" s="6">
        <v>42952</v>
      </c>
      <c r="B12">
        <v>6</v>
      </c>
      <c r="C12">
        <v>74</v>
      </c>
    </row>
    <row r="13" spans="1:3" x14ac:dyDescent="0.45">
      <c r="A13" s="6">
        <v>42967</v>
      </c>
      <c r="B13">
        <v>18</v>
      </c>
      <c r="C13">
        <v>67</v>
      </c>
    </row>
    <row r="14" spans="1:3" x14ac:dyDescent="0.45">
      <c r="A14" s="6">
        <v>42980</v>
      </c>
      <c r="B14">
        <v>64</v>
      </c>
      <c r="C14">
        <v>103</v>
      </c>
    </row>
    <row r="15" spans="1:3" x14ac:dyDescent="0.45">
      <c r="A15" s="6">
        <v>42995</v>
      </c>
      <c r="B15">
        <v>41</v>
      </c>
      <c r="C15">
        <v>268</v>
      </c>
    </row>
    <row r="16" spans="1:3" x14ac:dyDescent="0.45">
      <c r="A16" s="6">
        <v>43009</v>
      </c>
      <c r="B16">
        <v>68</v>
      </c>
      <c r="C16">
        <v>213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80" zoomScaleNormal="80" workbookViewId="0">
      <selection activeCell="O8" sqref="O8"/>
    </sheetView>
  </sheetViews>
  <sheetFormatPr defaultRowHeight="16.149999999999999" x14ac:dyDescent="0.45"/>
  <cols>
    <col min="1" max="1" width="12.9296875" customWidth="1"/>
    <col min="2" max="2" width="13.59765625" bestFit="1" customWidth="1"/>
    <col min="3" max="3" width="16.06640625" bestFit="1" customWidth="1"/>
    <col min="6" max="6" width="11.06640625" bestFit="1" customWidth="1"/>
    <col min="7" max="7" width="13.46484375" bestFit="1" customWidth="1"/>
  </cols>
  <sheetData>
    <row r="1" spans="1:3" x14ac:dyDescent="0.45">
      <c r="A1" t="s">
        <v>24</v>
      </c>
    </row>
    <row r="2" spans="1:3" x14ac:dyDescent="0.45">
      <c r="B2" t="s">
        <v>61</v>
      </c>
      <c r="C2" t="s">
        <v>62</v>
      </c>
    </row>
    <row r="3" spans="1:3" x14ac:dyDescent="0.45">
      <c r="A3" s="16">
        <v>42822</v>
      </c>
      <c r="B3">
        <v>4</v>
      </c>
      <c r="C3">
        <v>3</v>
      </c>
    </row>
    <row r="4" spans="1:3" x14ac:dyDescent="0.45">
      <c r="A4" s="16">
        <v>42841</v>
      </c>
      <c r="B4">
        <v>5</v>
      </c>
      <c r="C4">
        <v>1</v>
      </c>
    </row>
    <row r="5" spans="1:3" x14ac:dyDescent="0.45">
      <c r="A5" s="16">
        <v>42850</v>
      </c>
      <c r="B5">
        <v>0</v>
      </c>
      <c r="C5">
        <v>1</v>
      </c>
    </row>
    <row r="6" spans="1:3" x14ac:dyDescent="0.45">
      <c r="A6" s="16">
        <v>42869</v>
      </c>
      <c r="B6">
        <v>1</v>
      </c>
      <c r="C6">
        <v>2</v>
      </c>
    </row>
    <row r="7" spans="1:3" x14ac:dyDescent="0.45">
      <c r="A7" s="16">
        <v>42883</v>
      </c>
      <c r="B7">
        <v>29</v>
      </c>
      <c r="C7">
        <v>1</v>
      </c>
    </row>
    <row r="8" spans="1:3" x14ac:dyDescent="0.45">
      <c r="A8" s="16">
        <v>42897</v>
      </c>
      <c r="B8">
        <v>10</v>
      </c>
      <c r="C8">
        <v>1</v>
      </c>
    </row>
    <row r="9" spans="1:3" x14ac:dyDescent="0.45">
      <c r="A9" s="16">
        <v>42911</v>
      </c>
      <c r="B9">
        <v>17</v>
      </c>
      <c r="C9">
        <v>3</v>
      </c>
    </row>
    <row r="10" spans="1:3" x14ac:dyDescent="0.45">
      <c r="A10" s="16">
        <v>42925</v>
      </c>
      <c r="B10">
        <v>1</v>
      </c>
      <c r="C10">
        <v>0</v>
      </c>
    </row>
    <row r="11" spans="1:3" x14ac:dyDescent="0.45">
      <c r="A11" s="16">
        <v>42939</v>
      </c>
      <c r="B11">
        <v>0</v>
      </c>
      <c r="C11">
        <v>0</v>
      </c>
    </row>
    <row r="12" spans="1:3" x14ac:dyDescent="0.45">
      <c r="A12" s="16">
        <v>42952</v>
      </c>
      <c r="B12">
        <v>4</v>
      </c>
      <c r="C12">
        <v>2</v>
      </c>
    </row>
    <row r="13" spans="1:3" x14ac:dyDescent="0.45">
      <c r="A13" s="16">
        <v>42967</v>
      </c>
      <c r="B13">
        <v>9</v>
      </c>
      <c r="C13">
        <v>4</v>
      </c>
    </row>
    <row r="14" spans="1:3" x14ac:dyDescent="0.45">
      <c r="A14" s="16">
        <v>42979</v>
      </c>
      <c r="B14">
        <v>41</v>
      </c>
      <c r="C14">
        <v>16</v>
      </c>
    </row>
    <row r="15" spans="1:3" x14ac:dyDescent="0.45">
      <c r="A15" s="16">
        <v>42995</v>
      </c>
      <c r="B15">
        <v>28</v>
      </c>
      <c r="C15">
        <v>0</v>
      </c>
    </row>
    <row r="16" spans="1:3" x14ac:dyDescent="0.45">
      <c r="A16" s="16">
        <v>43009</v>
      </c>
      <c r="B16">
        <v>20</v>
      </c>
      <c r="C16">
        <v>10</v>
      </c>
    </row>
    <row r="17" spans="1:3" x14ac:dyDescent="0.45">
      <c r="A17" s="16">
        <v>43029</v>
      </c>
      <c r="B17">
        <v>33</v>
      </c>
      <c r="C17">
        <v>0</v>
      </c>
    </row>
    <row r="18" spans="1:3" x14ac:dyDescent="0.45">
      <c r="A18" t="s">
        <v>37</v>
      </c>
      <c r="B18">
        <f>AVERAGE(B3:B17)</f>
        <v>13.466666666666667</v>
      </c>
      <c r="C18">
        <f>AVERAGE(C3:C17)</f>
        <v>2.9333333333333331</v>
      </c>
    </row>
    <row r="19" spans="1:3" x14ac:dyDescent="0.45">
      <c r="A19" t="s">
        <v>38</v>
      </c>
      <c r="B19">
        <f>STDEV(B3:B17)</f>
        <v>13.637483359511474</v>
      </c>
      <c r="C19">
        <f>STDEV(C3:C17)</f>
        <v>4.4153412207028913</v>
      </c>
    </row>
    <row r="20" spans="1:3" x14ac:dyDescent="0.45">
      <c r="A20" t="s">
        <v>39</v>
      </c>
      <c r="B20">
        <f>(B19/(SQRT(15)))</f>
        <v>3.5211830623712475</v>
      </c>
      <c r="C20">
        <f>(C19/(SQRT(15)))</f>
        <v>1.1400362010403615</v>
      </c>
    </row>
    <row r="22" spans="1:3" x14ac:dyDescent="0.45">
      <c r="A22" t="s">
        <v>25</v>
      </c>
    </row>
    <row r="23" spans="1:3" x14ac:dyDescent="0.45">
      <c r="B23" t="s">
        <v>61</v>
      </c>
      <c r="C23" t="s">
        <v>62</v>
      </c>
    </row>
    <row r="24" spans="1:3" x14ac:dyDescent="0.45">
      <c r="A24" s="16">
        <v>42822</v>
      </c>
      <c r="B24">
        <v>3</v>
      </c>
      <c r="C24">
        <v>1</v>
      </c>
    </row>
    <row r="25" spans="1:3" x14ac:dyDescent="0.45">
      <c r="A25" s="16">
        <v>42841</v>
      </c>
      <c r="B25">
        <v>7</v>
      </c>
      <c r="C25">
        <v>0</v>
      </c>
    </row>
    <row r="26" spans="1:3" x14ac:dyDescent="0.45">
      <c r="A26" s="16">
        <v>42850</v>
      </c>
      <c r="B26">
        <v>10</v>
      </c>
      <c r="C26">
        <v>2</v>
      </c>
    </row>
    <row r="27" spans="1:3" x14ac:dyDescent="0.45">
      <c r="A27" s="16">
        <v>42869</v>
      </c>
      <c r="B27">
        <v>24</v>
      </c>
      <c r="C27">
        <v>6</v>
      </c>
    </row>
    <row r="28" spans="1:3" x14ac:dyDescent="0.45">
      <c r="A28" s="16">
        <v>42883</v>
      </c>
      <c r="B28">
        <v>20</v>
      </c>
      <c r="C28">
        <v>0</v>
      </c>
    </row>
    <row r="29" spans="1:3" x14ac:dyDescent="0.45">
      <c r="A29" s="16">
        <v>42897</v>
      </c>
      <c r="B29">
        <v>7</v>
      </c>
      <c r="C29">
        <v>6</v>
      </c>
    </row>
    <row r="30" spans="1:3" x14ac:dyDescent="0.45">
      <c r="A30" s="16">
        <v>42911</v>
      </c>
      <c r="B30">
        <v>0</v>
      </c>
      <c r="C30">
        <v>0</v>
      </c>
    </row>
    <row r="31" spans="1:3" x14ac:dyDescent="0.45">
      <c r="A31" s="16">
        <v>42925</v>
      </c>
      <c r="B31">
        <v>8</v>
      </c>
      <c r="C31">
        <v>1</v>
      </c>
    </row>
    <row r="32" spans="1:3" x14ac:dyDescent="0.45">
      <c r="A32" s="16">
        <v>42939</v>
      </c>
      <c r="B32">
        <v>7</v>
      </c>
      <c r="C32">
        <v>1</v>
      </c>
    </row>
    <row r="33" spans="1:3" x14ac:dyDescent="0.45">
      <c r="A33" s="16">
        <v>42952</v>
      </c>
      <c r="B33">
        <v>0</v>
      </c>
      <c r="C33">
        <v>0</v>
      </c>
    </row>
    <row r="34" spans="1:3" x14ac:dyDescent="0.45">
      <c r="A34" s="16">
        <v>42967</v>
      </c>
      <c r="B34">
        <v>5</v>
      </c>
      <c r="C34">
        <v>0</v>
      </c>
    </row>
    <row r="35" spans="1:3" x14ac:dyDescent="0.45">
      <c r="A35" s="16">
        <v>42979</v>
      </c>
      <c r="B35">
        <v>5</v>
      </c>
      <c r="C35">
        <v>2</v>
      </c>
    </row>
    <row r="36" spans="1:3" x14ac:dyDescent="0.45">
      <c r="A36" s="16">
        <v>42995</v>
      </c>
      <c r="B36">
        <v>8</v>
      </c>
      <c r="C36">
        <v>5</v>
      </c>
    </row>
    <row r="37" spans="1:3" x14ac:dyDescent="0.45">
      <c r="A37" s="16">
        <v>43009</v>
      </c>
      <c r="B37">
        <v>30</v>
      </c>
      <c r="C37">
        <v>8</v>
      </c>
    </row>
    <row r="38" spans="1:3" x14ac:dyDescent="0.45">
      <c r="A38" s="16">
        <v>43029</v>
      </c>
      <c r="B38">
        <v>20</v>
      </c>
      <c r="C38">
        <v>3</v>
      </c>
    </row>
    <row r="39" spans="1:3" x14ac:dyDescent="0.45">
      <c r="A39" t="s">
        <v>37</v>
      </c>
      <c r="B39">
        <f>AVERAGE(B24:B38)</f>
        <v>10.266666666666667</v>
      </c>
      <c r="C39">
        <f>AVERAGE(C24:C38)</f>
        <v>2.3333333333333335</v>
      </c>
    </row>
    <row r="40" spans="1:3" x14ac:dyDescent="0.45">
      <c r="A40" t="s">
        <v>38</v>
      </c>
      <c r="B40">
        <f>STDEV(B24:B38)</f>
        <v>8.9798716715827993</v>
      </c>
      <c r="C40">
        <f>STDEV(C24:C38)</f>
        <v>2.6636888135137133</v>
      </c>
    </row>
    <row r="41" spans="1:3" x14ac:dyDescent="0.45">
      <c r="A41" t="s">
        <v>39</v>
      </c>
      <c r="B41">
        <f>(B40/(SQRT(15)))</f>
        <v>2.3185928956746626</v>
      </c>
      <c r="C41">
        <f>(C40/(SQRT(15)))</f>
        <v>0.68776149428117372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opLeftCell="A16" zoomScale="80" zoomScaleNormal="80" workbookViewId="0">
      <selection activeCell="A22" sqref="A22:A36"/>
    </sheetView>
  </sheetViews>
  <sheetFormatPr defaultRowHeight="16.149999999999999" x14ac:dyDescent="0.45"/>
  <cols>
    <col min="2" max="2" width="13.46484375" bestFit="1" customWidth="1"/>
    <col min="3" max="3" width="16.06640625" bestFit="1" customWidth="1"/>
    <col min="4" max="4" width="10.19921875" customWidth="1"/>
    <col min="5" max="5" width="12.73046875" bestFit="1" customWidth="1"/>
    <col min="11" max="11" width="13.796875" bestFit="1" customWidth="1"/>
    <col min="12" max="12" width="16.53125" bestFit="1" customWidth="1"/>
  </cols>
  <sheetData>
    <row r="1" spans="1:15" x14ac:dyDescent="0.45">
      <c r="A1" t="s">
        <v>24</v>
      </c>
      <c r="E1" t="s">
        <v>3</v>
      </c>
      <c r="G1" t="s">
        <v>6</v>
      </c>
      <c r="H1" t="s">
        <v>7</v>
      </c>
      <c r="J1" t="s">
        <v>23</v>
      </c>
    </row>
    <row r="2" spans="1:15" ht="16.5" thickBot="1" x14ac:dyDescent="0.5">
      <c r="B2" t="s">
        <v>26</v>
      </c>
      <c r="C2" t="s">
        <v>1</v>
      </c>
      <c r="D2" t="s">
        <v>60</v>
      </c>
      <c r="E2" t="s">
        <v>4</v>
      </c>
      <c r="F2">
        <v>15</v>
      </c>
      <c r="G2">
        <f t="shared" ref="G2:G14" si="0">RANK(B3, $B$3:$C$17, 1)</f>
        <v>17</v>
      </c>
      <c r="H2">
        <f t="shared" ref="H2:H14" si="1">RANK(C3, $B$3:$C$17, 1)</f>
        <v>15</v>
      </c>
    </row>
    <row r="3" spans="1:15" x14ac:dyDescent="0.45">
      <c r="A3" s="16">
        <v>42822</v>
      </c>
      <c r="B3">
        <v>4</v>
      </c>
      <c r="C3">
        <v>3</v>
      </c>
      <c r="D3">
        <f>SUM(B3:C3)</f>
        <v>7</v>
      </c>
      <c r="E3" t="s">
        <v>5</v>
      </c>
      <c r="F3">
        <v>15</v>
      </c>
      <c r="G3">
        <f t="shared" si="0"/>
        <v>1</v>
      </c>
      <c r="H3">
        <f t="shared" si="1"/>
        <v>7</v>
      </c>
      <c r="J3" s="3"/>
      <c r="K3" s="3" t="s">
        <v>2</v>
      </c>
      <c r="L3" s="3" t="s">
        <v>0</v>
      </c>
      <c r="O3" s="6"/>
    </row>
    <row r="4" spans="1:15" x14ac:dyDescent="0.45">
      <c r="A4" s="16">
        <v>42841</v>
      </c>
      <c r="B4">
        <v>0</v>
      </c>
      <c r="C4">
        <v>1</v>
      </c>
      <c r="D4">
        <f>SUM(B5:C5)</f>
        <v>6</v>
      </c>
      <c r="E4" t="s">
        <v>8</v>
      </c>
      <c r="F4">
        <f>SUM(G2:G16)</f>
        <v>278</v>
      </c>
      <c r="G4">
        <f t="shared" si="0"/>
        <v>20</v>
      </c>
      <c r="H4">
        <f t="shared" si="1"/>
        <v>7</v>
      </c>
      <c r="J4" s="1" t="s">
        <v>13</v>
      </c>
      <c r="K4" s="1">
        <v>7.1</v>
      </c>
      <c r="L4" s="1">
        <v>1.4</v>
      </c>
    </row>
    <row r="5" spans="1:15" x14ac:dyDescent="0.45">
      <c r="A5" s="16">
        <v>42850</v>
      </c>
      <c r="B5">
        <v>5</v>
      </c>
      <c r="C5">
        <v>1</v>
      </c>
      <c r="D5">
        <f>SUM(B4:C4)</f>
        <v>1</v>
      </c>
      <c r="E5" t="s">
        <v>9</v>
      </c>
      <c r="F5">
        <f>F2*(F2+F3+1)/2</f>
        <v>232.5</v>
      </c>
      <c r="G5">
        <f t="shared" si="0"/>
        <v>7</v>
      </c>
      <c r="H5">
        <f t="shared" si="1"/>
        <v>13</v>
      </c>
      <c r="J5" s="1" t="s">
        <v>14</v>
      </c>
      <c r="K5" s="1">
        <v>87.211111111111109</v>
      </c>
      <c r="L5" s="1">
        <v>1.1555555555555554</v>
      </c>
    </row>
    <row r="6" spans="1:15" x14ac:dyDescent="0.45">
      <c r="A6" s="16">
        <v>42869</v>
      </c>
      <c r="B6">
        <v>1</v>
      </c>
      <c r="C6">
        <v>2</v>
      </c>
      <c r="D6">
        <f t="shared" ref="D6:D17" si="2">SUM(B6:C6)</f>
        <v>3</v>
      </c>
      <c r="E6" t="s">
        <v>10</v>
      </c>
      <c r="F6">
        <f>SQRT(F2*F3*(F2+F3+1)/15)</f>
        <v>21.563858652847824</v>
      </c>
      <c r="G6">
        <f t="shared" si="0"/>
        <v>28</v>
      </c>
      <c r="H6">
        <f t="shared" si="1"/>
        <v>7</v>
      </c>
      <c r="J6" s="1" t="s">
        <v>15</v>
      </c>
      <c r="K6" s="1">
        <v>10</v>
      </c>
      <c r="L6" s="1">
        <v>10</v>
      </c>
    </row>
    <row r="7" spans="1:15" x14ac:dyDescent="0.45">
      <c r="A7" s="16">
        <v>42883</v>
      </c>
      <c r="B7">
        <v>29</v>
      </c>
      <c r="C7">
        <v>1</v>
      </c>
      <c r="D7">
        <f t="shared" si="2"/>
        <v>30</v>
      </c>
      <c r="E7" t="s">
        <v>11</v>
      </c>
      <c r="F7">
        <f>(F4-F5)/F6</f>
        <v>2.1100119757087659</v>
      </c>
      <c r="G7">
        <f t="shared" si="0"/>
        <v>22</v>
      </c>
      <c r="H7">
        <f t="shared" si="1"/>
        <v>7</v>
      </c>
      <c r="J7" s="1" t="s">
        <v>16</v>
      </c>
      <c r="K7" s="1">
        <v>0</v>
      </c>
      <c r="L7" s="1"/>
    </row>
    <row r="8" spans="1:15" x14ac:dyDescent="0.45">
      <c r="A8" s="16">
        <v>42897</v>
      </c>
      <c r="B8">
        <v>10</v>
      </c>
      <c r="C8">
        <v>1</v>
      </c>
      <c r="D8">
        <f t="shared" si="2"/>
        <v>11</v>
      </c>
      <c r="E8" s="5" t="s">
        <v>12</v>
      </c>
      <c r="F8" s="5">
        <f>1-NORMDIST(F7,0,1,1)</f>
        <v>1.7428662181319443E-2</v>
      </c>
      <c r="G8">
        <f t="shared" si="0"/>
        <v>25</v>
      </c>
      <c r="H8">
        <f t="shared" si="1"/>
        <v>15</v>
      </c>
      <c r="J8" s="1" t="s">
        <v>17</v>
      </c>
      <c r="K8" s="1">
        <v>9</v>
      </c>
      <c r="L8" s="1"/>
    </row>
    <row r="9" spans="1:15" x14ac:dyDescent="0.45">
      <c r="A9" s="16">
        <v>42911</v>
      </c>
      <c r="B9">
        <v>17</v>
      </c>
      <c r="C9">
        <v>3</v>
      </c>
      <c r="D9">
        <f t="shared" si="2"/>
        <v>20</v>
      </c>
      <c r="F9" s="5">
        <f>2*F8</f>
        <v>3.4857324362638886E-2</v>
      </c>
      <c r="G9">
        <f t="shared" si="0"/>
        <v>7</v>
      </c>
      <c r="H9">
        <f t="shared" si="1"/>
        <v>1</v>
      </c>
      <c r="J9" s="1" t="s">
        <v>18</v>
      </c>
      <c r="K9" s="1">
        <v>1.9174790126263945</v>
      </c>
      <c r="L9" s="1"/>
    </row>
    <row r="10" spans="1:15" x14ac:dyDescent="0.45">
      <c r="A10" s="16">
        <v>42925</v>
      </c>
      <c r="B10">
        <v>1</v>
      </c>
      <c r="C10">
        <v>0</v>
      </c>
      <c r="D10">
        <f t="shared" si="2"/>
        <v>1</v>
      </c>
      <c r="G10">
        <f t="shared" si="0"/>
        <v>1</v>
      </c>
      <c r="H10">
        <f t="shared" si="1"/>
        <v>1</v>
      </c>
      <c r="J10" s="12" t="s">
        <v>19</v>
      </c>
      <c r="K10" s="12">
        <v>4.3704360234705315E-2</v>
      </c>
      <c r="L10" s="1"/>
    </row>
    <row r="11" spans="1:15" x14ac:dyDescent="0.45">
      <c r="A11" s="16">
        <v>42939</v>
      </c>
      <c r="B11">
        <v>0</v>
      </c>
      <c r="C11">
        <v>0</v>
      </c>
      <c r="D11">
        <f t="shared" si="2"/>
        <v>0</v>
      </c>
      <c r="G11">
        <f t="shared" si="0"/>
        <v>17</v>
      </c>
      <c r="H11">
        <f t="shared" si="1"/>
        <v>13</v>
      </c>
      <c r="J11" s="1" t="s">
        <v>20</v>
      </c>
      <c r="K11" s="1">
        <v>1.8331129326562374</v>
      </c>
      <c r="L11" s="1"/>
    </row>
    <row r="12" spans="1:15" x14ac:dyDescent="0.45">
      <c r="A12" s="16">
        <v>42952</v>
      </c>
      <c r="B12">
        <v>4</v>
      </c>
      <c r="C12">
        <v>2</v>
      </c>
      <c r="D12">
        <f t="shared" si="2"/>
        <v>6</v>
      </c>
      <c r="G12">
        <f t="shared" si="0"/>
        <v>21</v>
      </c>
      <c r="H12">
        <f t="shared" si="1"/>
        <v>17</v>
      </c>
      <c r="J12" s="1" t="s">
        <v>21</v>
      </c>
      <c r="K12" s="1">
        <v>8.7408720469410631E-2</v>
      </c>
      <c r="L12" s="1"/>
    </row>
    <row r="13" spans="1:15" ht="16.5" thickBot="1" x14ac:dyDescent="0.5">
      <c r="A13" s="16">
        <v>42967</v>
      </c>
      <c r="B13">
        <v>9</v>
      </c>
      <c r="C13">
        <v>4</v>
      </c>
      <c r="D13">
        <f t="shared" si="2"/>
        <v>13</v>
      </c>
      <c r="G13">
        <f t="shared" si="0"/>
        <v>30</v>
      </c>
      <c r="H13">
        <f t="shared" si="1"/>
        <v>24</v>
      </c>
      <c r="J13" s="2" t="s">
        <v>22</v>
      </c>
      <c r="K13" s="2">
        <v>2.2621571627982053</v>
      </c>
      <c r="L13" s="2"/>
    </row>
    <row r="14" spans="1:15" x14ac:dyDescent="0.45">
      <c r="A14" s="16">
        <v>42979</v>
      </c>
      <c r="B14">
        <v>41</v>
      </c>
      <c r="C14">
        <v>16</v>
      </c>
      <c r="D14">
        <f t="shared" si="2"/>
        <v>57</v>
      </c>
      <c r="G14">
        <f t="shared" si="0"/>
        <v>27</v>
      </c>
      <c r="H14">
        <f t="shared" si="1"/>
        <v>1</v>
      </c>
    </row>
    <row r="15" spans="1:15" x14ac:dyDescent="0.45">
      <c r="A15" s="16">
        <v>42995</v>
      </c>
      <c r="B15">
        <v>28</v>
      </c>
      <c r="C15">
        <v>0</v>
      </c>
      <c r="D15">
        <f t="shared" si="2"/>
        <v>28</v>
      </c>
      <c r="G15">
        <f>RANK(B16, $B$3:$C$17, 1)</f>
        <v>26</v>
      </c>
      <c r="H15">
        <f>RANK(C16, $B$3:$C$17, 1)</f>
        <v>22</v>
      </c>
    </row>
    <row r="16" spans="1:15" x14ac:dyDescent="0.45">
      <c r="A16" s="16">
        <v>43009</v>
      </c>
      <c r="B16">
        <v>20</v>
      </c>
      <c r="C16">
        <v>10</v>
      </c>
      <c r="D16">
        <f t="shared" si="2"/>
        <v>30</v>
      </c>
      <c r="G16">
        <f>RANK(B17, $B$3:$C$17, 1)</f>
        <v>29</v>
      </c>
      <c r="H16">
        <f>RANK(C17, $B$3:$C$17, 1)</f>
        <v>1</v>
      </c>
    </row>
    <row r="17" spans="1:15" x14ac:dyDescent="0.45">
      <c r="A17" s="16">
        <v>43029</v>
      </c>
      <c r="B17">
        <v>33</v>
      </c>
      <c r="C17">
        <v>0</v>
      </c>
      <c r="D17">
        <f t="shared" si="2"/>
        <v>33</v>
      </c>
    </row>
    <row r="18" spans="1:15" x14ac:dyDescent="0.45">
      <c r="B18">
        <f>SUM(B3:B17)</f>
        <v>202</v>
      </c>
      <c r="C18">
        <f>SUM(C3:C17)</f>
        <v>44</v>
      </c>
      <c r="D18">
        <f>SUM(D3:D17)</f>
        <v>246</v>
      </c>
    </row>
    <row r="20" spans="1:15" x14ac:dyDescent="0.45">
      <c r="A20" t="s">
        <v>25</v>
      </c>
      <c r="E20" t="s">
        <v>3</v>
      </c>
      <c r="G20" t="s">
        <v>6</v>
      </c>
      <c r="H20" t="s">
        <v>7</v>
      </c>
      <c r="J20" t="s">
        <v>23</v>
      </c>
    </row>
    <row r="21" spans="1:15" ht="16.5" thickBot="1" x14ac:dyDescent="0.5">
      <c r="B21" t="s">
        <v>26</v>
      </c>
      <c r="C21" t="s">
        <v>1</v>
      </c>
      <c r="E21" t="s">
        <v>4</v>
      </c>
      <c r="F21">
        <v>15</v>
      </c>
      <c r="G21">
        <f t="shared" ref="G21:G33" si="3">RANK(B22, $B$22:$C$36, 1)</f>
        <v>13</v>
      </c>
      <c r="H21">
        <f t="shared" ref="H21:H33" si="4">RANK(C22, $B$22:$C$36, 1)</f>
        <v>8</v>
      </c>
    </row>
    <row r="22" spans="1:15" x14ac:dyDescent="0.45">
      <c r="A22" s="16">
        <v>42822</v>
      </c>
      <c r="B22">
        <v>3</v>
      </c>
      <c r="C22">
        <v>1</v>
      </c>
      <c r="D22">
        <f>SUM(B22:C22)</f>
        <v>4</v>
      </c>
      <c r="E22" t="s">
        <v>5</v>
      </c>
      <c r="F22">
        <v>15</v>
      </c>
      <c r="G22">
        <f t="shared" si="3"/>
        <v>20</v>
      </c>
      <c r="H22">
        <f t="shared" si="4"/>
        <v>1</v>
      </c>
      <c r="J22" s="3"/>
      <c r="K22" s="3" t="s">
        <v>2</v>
      </c>
      <c r="L22" s="3" t="s">
        <v>0</v>
      </c>
      <c r="O22" s="6"/>
    </row>
    <row r="23" spans="1:15" x14ac:dyDescent="0.45">
      <c r="A23" s="16">
        <v>42841</v>
      </c>
      <c r="B23">
        <v>7</v>
      </c>
      <c r="C23">
        <v>0</v>
      </c>
      <c r="D23">
        <f t="shared" ref="D23:D37" si="5">SUM(B23:C23)</f>
        <v>7</v>
      </c>
      <c r="E23" t="s">
        <v>8</v>
      </c>
      <c r="F23">
        <f>SUM(G21:G35)</f>
        <v>290</v>
      </c>
      <c r="G23">
        <f t="shared" si="3"/>
        <v>26</v>
      </c>
      <c r="H23">
        <f t="shared" si="4"/>
        <v>11</v>
      </c>
      <c r="J23" s="1" t="s">
        <v>13</v>
      </c>
      <c r="K23" s="1">
        <v>8.6</v>
      </c>
      <c r="L23" s="1">
        <v>1.7</v>
      </c>
    </row>
    <row r="24" spans="1:15" x14ac:dyDescent="0.45">
      <c r="A24" s="16">
        <v>42850</v>
      </c>
      <c r="B24">
        <v>10</v>
      </c>
      <c r="C24">
        <v>2</v>
      </c>
      <c r="D24">
        <f t="shared" si="5"/>
        <v>12</v>
      </c>
      <c r="E24" t="s">
        <v>9</v>
      </c>
      <c r="F24">
        <f>F21*(F21+F22+1)/2</f>
        <v>232.5</v>
      </c>
      <c r="G24">
        <f t="shared" si="3"/>
        <v>29</v>
      </c>
      <c r="H24">
        <f t="shared" si="4"/>
        <v>18</v>
      </c>
      <c r="J24" s="1" t="s">
        <v>14</v>
      </c>
      <c r="K24" s="1">
        <v>61.822222222222223</v>
      </c>
      <c r="L24" s="1">
        <v>5.5666666666666664</v>
      </c>
    </row>
    <row r="25" spans="1:15" x14ac:dyDescent="0.45">
      <c r="A25" s="16">
        <v>42869</v>
      </c>
      <c r="B25">
        <v>24</v>
      </c>
      <c r="C25">
        <v>6</v>
      </c>
      <c r="D25">
        <f t="shared" si="5"/>
        <v>30</v>
      </c>
      <c r="E25" t="s">
        <v>10</v>
      </c>
      <c r="F25">
        <f>SQRT(F21*F22*(F21+F22+1)/15)</f>
        <v>21.563858652847824</v>
      </c>
      <c r="G25">
        <f t="shared" si="3"/>
        <v>27</v>
      </c>
      <c r="H25">
        <f t="shared" si="4"/>
        <v>1</v>
      </c>
      <c r="J25" s="1" t="s">
        <v>15</v>
      </c>
      <c r="K25" s="1">
        <v>10</v>
      </c>
      <c r="L25" s="1">
        <v>10</v>
      </c>
    </row>
    <row r="26" spans="1:15" x14ac:dyDescent="0.45">
      <c r="A26" s="16">
        <v>42883</v>
      </c>
      <c r="B26">
        <v>20</v>
      </c>
      <c r="C26">
        <v>0</v>
      </c>
      <c r="D26">
        <f t="shared" si="5"/>
        <v>20</v>
      </c>
      <c r="E26" t="s">
        <v>11</v>
      </c>
      <c r="F26">
        <f>(F23-F24)/F25</f>
        <v>2.6664986506209676</v>
      </c>
      <c r="G26">
        <f t="shared" si="3"/>
        <v>20</v>
      </c>
      <c r="H26">
        <f t="shared" si="4"/>
        <v>18</v>
      </c>
      <c r="J26" s="1" t="s">
        <v>16</v>
      </c>
      <c r="K26" s="1">
        <v>0</v>
      </c>
      <c r="L26" s="1"/>
    </row>
    <row r="27" spans="1:15" x14ac:dyDescent="0.45">
      <c r="A27" s="16">
        <v>42897</v>
      </c>
      <c r="B27">
        <v>7</v>
      </c>
      <c r="C27">
        <v>6</v>
      </c>
      <c r="D27">
        <f t="shared" si="5"/>
        <v>13</v>
      </c>
      <c r="E27" s="17" t="s">
        <v>12</v>
      </c>
      <c r="F27" s="17">
        <f>1-NORMDIST(F26,0,1,1)</f>
        <v>3.8322957050890283E-3</v>
      </c>
      <c r="G27">
        <f t="shared" si="3"/>
        <v>1</v>
      </c>
      <c r="H27">
        <f t="shared" si="4"/>
        <v>1</v>
      </c>
      <c r="J27" s="1" t="s">
        <v>17</v>
      </c>
      <c r="K27" s="1">
        <v>11</v>
      </c>
      <c r="L27" s="1"/>
    </row>
    <row r="28" spans="1:15" ht="16.5" thickBot="1" x14ac:dyDescent="0.5">
      <c r="A28" s="16">
        <v>42911</v>
      </c>
      <c r="B28">
        <v>0</v>
      </c>
      <c r="C28">
        <v>0</v>
      </c>
      <c r="D28">
        <f t="shared" si="5"/>
        <v>0</v>
      </c>
      <c r="F28" s="5">
        <f>2*F27</f>
        <v>7.6645914101780566E-3</v>
      </c>
      <c r="G28">
        <f t="shared" si="3"/>
        <v>23</v>
      </c>
      <c r="H28">
        <f t="shared" si="4"/>
        <v>8</v>
      </c>
      <c r="J28" s="1" t="s">
        <v>18</v>
      </c>
      <c r="K28" s="1">
        <v>2.6579997934341764</v>
      </c>
      <c r="L28" s="1"/>
    </row>
    <row r="29" spans="1:15" ht="16.5" thickBot="1" x14ac:dyDescent="0.5">
      <c r="A29" s="16">
        <v>42925</v>
      </c>
      <c r="B29">
        <v>8</v>
      </c>
      <c r="C29">
        <v>1</v>
      </c>
      <c r="D29">
        <f t="shared" si="5"/>
        <v>9</v>
      </c>
      <c r="G29">
        <f t="shared" si="3"/>
        <v>20</v>
      </c>
      <c r="H29">
        <f t="shared" si="4"/>
        <v>8</v>
      </c>
      <c r="J29" s="13" t="s">
        <v>19</v>
      </c>
      <c r="K29" s="14">
        <v>1.1133041275831434E-2</v>
      </c>
      <c r="L29" s="1"/>
    </row>
    <row r="30" spans="1:15" x14ac:dyDescent="0.45">
      <c r="A30" s="16">
        <v>42939</v>
      </c>
      <c r="B30">
        <v>7</v>
      </c>
      <c r="C30">
        <v>1</v>
      </c>
      <c r="D30">
        <f t="shared" si="5"/>
        <v>8</v>
      </c>
      <c r="G30">
        <f t="shared" si="3"/>
        <v>1</v>
      </c>
      <c r="H30">
        <f t="shared" si="4"/>
        <v>1</v>
      </c>
      <c r="J30" s="1" t="s">
        <v>20</v>
      </c>
      <c r="K30" s="1">
        <v>1.7958848187040437</v>
      </c>
      <c r="L30" s="1"/>
    </row>
    <row r="31" spans="1:15" x14ac:dyDescent="0.45">
      <c r="A31" s="16">
        <v>42952</v>
      </c>
      <c r="B31">
        <v>0</v>
      </c>
      <c r="C31">
        <v>0</v>
      </c>
      <c r="D31">
        <f t="shared" si="5"/>
        <v>0</v>
      </c>
      <c r="G31">
        <f t="shared" si="3"/>
        <v>15</v>
      </c>
      <c r="H31">
        <f t="shared" si="4"/>
        <v>1</v>
      </c>
      <c r="J31" s="1" t="s">
        <v>21</v>
      </c>
      <c r="K31" s="1">
        <v>2.2266082551662868E-2</v>
      </c>
      <c r="L31" s="1"/>
    </row>
    <row r="32" spans="1:15" ht="16.5" thickBot="1" x14ac:dyDescent="0.5">
      <c r="A32" s="16">
        <v>42967</v>
      </c>
      <c r="B32">
        <v>5</v>
      </c>
      <c r="C32">
        <v>0</v>
      </c>
      <c r="D32">
        <f t="shared" si="5"/>
        <v>5</v>
      </c>
      <c r="G32">
        <f t="shared" si="3"/>
        <v>15</v>
      </c>
      <c r="H32">
        <f t="shared" si="4"/>
        <v>11</v>
      </c>
      <c r="J32" s="2" t="s">
        <v>22</v>
      </c>
      <c r="K32" s="2">
        <v>2.2009851600916384</v>
      </c>
      <c r="L32" s="2"/>
    </row>
    <row r="33" spans="1:8" x14ac:dyDescent="0.45">
      <c r="A33" s="16">
        <v>42979</v>
      </c>
      <c r="B33">
        <v>5</v>
      </c>
      <c r="C33">
        <v>2</v>
      </c>
      <c r="D33">
        <f t="shared" si="5"/>
        <v>7</v>
      </c>
      <c r="G33">
        <f t="shared" si="3"/>
        <v>23</v>
      </c>
      <c r="H33">
        <f t="shared" si="4"/>
        <v>15</v>
      </c>
    </row>
    <row r="34" spans="1:8" x14ac:dyDescent="0.45">
      <c r="A34" s="16">
        <v>42995</v>
      </c>
      <c r="B34">
        <v>8</v>
      </c>
      <c r="C34">
        <v>5</v>
      </c>
      <c r="D34">
        <f t="shared" si="5"/>
        <v>13</v>
      </c>
      <c r="G34">
        <f>RANK(B35, $B$22:$C$36, 1)</f>
        <v>30</v>
      </c>
      <c r="H34">
        <f>RANK(C35, $B$22:$C$36, 1)</f>
        <v>23</v>
      </c>
    </row>
    <row r="35" spans="1:8" x14ac:dyDescent="0.45">
      <c r="A35" s="16">
        <v>43009</v>
      </c>
      <c r="B35">
        <v>30</v>
      </c>
      <c r="C35">
        <v>8</v>
      </c>
      <c r="D35">
        <f t="shared" si="5"/>
        <v>38</v>
      </c>
      <c r="G35">
        <f>RANK(B36, $B$22:$C$36, 1)</f>
        <v>27</v>
      </c>
      <c r="H35">
        <f>RANK(C36, $B$22:$C$36, 1)</f>
        <v>13</v>
      </c>
    </row>
    <row r="36" spans="1:8" x14ac:dyDescent="0.45">
      <c r="A36" s="16">
        <v>43029</v>
      </c>
      <c r="B36">
        <v>20</v>
      </c>
      <c r="C36">
        <v>3</v>
      </c>
      <c r="D36">
        <f t="shared" si="5"/>
        <v>23</v>
      </c>
    </row>
    <row r="37" spans="1:8" x14ac:dyDescent="0.45">
      <c r="B37">
        <f>SUM(B22:B36)</f>
        <v>154</v>
      </c>
      <c r="C37">
        <f t="shared" ref="C37" si="6">SUM(C22:C36)</f>
        <v>35</v>
      </c>
      <c r="D37">
        <f t="shared" si="5"/>
        <v>189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zoomScale="80" zoomScaleNormal="80" workbookViewId="0">
      <selection activeCell="N16" sqref="N16"/>
    </sheetView>
  </sheetViews>
  <sheetFormatPr defaultRowHeight="16.149999999999999" x14ac:dyDescent="0.45"/>
  <cols>
    <col min="2" max="2" width="14.06640625" bestFit="1" customWidth="1"/>
    <col min="3" max="3" width="16.53125" bestFit="1" customWidth="1"/>
  </cols>
  <sheetData>
    <row r="1" spans="1:12" x14ac:dyDescent="0.45">
      <c r="A1" t="s">
        <v>27</v>
      </c>
      <c r="E1" t="s">
        <v>3</v>
      </c>
      <c r="G1" t="s">
        <v>6</v>
      </c>
      <c r="H1" t="s">
        <v>7</v>
      </c>
      <c r="J1" t="s">
        <v>23</v>
      </c>
    </row>
    <row r="2" spans="1:12" ht="16.5" thickBot="1" x14ac:dyDescent="0.5">
      <c r="B2" t="s">
        <v>26</v>
      </c>
      <c r="C2" t="s">
        <v>1</v>
      </c>
      <c r="E2" t="s">
        <v>4</v>
      </c>
      <c r="F2">
        <v>10</v>
      </c>
      <c r="G2">
        <f>RANK(B3, $B$3:$C$12, 1)</f>
        <v>1</v>
      </c>
      <c r="H2">
        <f>RANK(C3, $B$3:$C$12, 1)</f>
        <v>1</v>
      </c>
    </row>
    <row r="3" spans="1:12" x14ac:dyDescent="0.45">
      <c r="A3">
        <v>1</v>
      </c>
      <c r="B3">
        <v>0</v>
      </c>
      <c r="C3">
        <v>0</v>
      </c>
      <c r="E3" t="s">
        <v>5</v>
      </c>
      <c r="F3">
        <v>10</v>
      </c>
      <c r="G3">
        <f t="shared" ref="G3:H11" si="0">RANK(B4, $B$3:$C$12, 1)</f>
        <v>1</v>
      </c>
      <c r="H3">
        <f t="shared" si="0"/>
        <v>1</v>
      </c>
      <c r="J3" s="3"/>
      <c r="K3" s="3" t="s">
        <v>31</v>
      </c>
      <c r="L3" s="3" t="s">
        <v>0</v>
      </c>
    </row>
    <row r="4" spans="1:12" x14ac:dyDescent="0.45">
      <c r="A4">
        <v>2</v>
      </c>
      <c r="B4">
        <v>0</v>
      </c>
      <c r="C4">
        <v>0</v>
      </c>
      <c r="E4" t="s">
        <v>8</v>
      </c>
      <c r="F4">
        <f>SUM(G2:G11)</f>
        <v>108</v>
      </c>
      <c r="G4">
        <f t="shared" si="0"/>
        <v>1</v>
      </c>
      <c r="H4">
        <f t="shared" si="0"/>
        <v>1</v>
      </c>
      <c r="J4" s="1" t="s">
        <v>13</v>
      </c>
      <c r="K4" s="1">
        <v>8</v>
      </c>
      <c r="L4" s="1">
        <v>3.6</v>
      </c>
    </row>
    <row r="5" spans="1:12" x14ac:dyDescent="0.45">
      <c r="A5">
        <v>3</v>
      </c>
      <c r="B5">
        <v>0</v>
      </c>
      <c r="C5">
        <v>0</v>
      </c>
      <c r="E5" t="s">
        <v>9</v>
      </c>
      <c r="F5">
        <f>F2*(F2+F3+1)/2</f>
        <v>105</v>
      </c>
      <c r="G5">
        <f t="shared" si="0"/>
        <v>17</v>
      </c>
      <c r="H5">
        <f t="shared" si="0"/>
        <v>1</v>
      </c>
      <c r="J5" s="1" t="s">
        <v>14</v>
      </c>
      <c r="K5" s="1">
        <v>69.777777777777771</v>
      </c>
      <c r="L5" s="1">
        <v>58.044444444444444</v>
      </c>
    </row>
    <row r="6" spans="1:12" x14ac:dyDescent="0.45">
      <c r="A6">
        <v>4</v>
      </c>
      <c r="B6">
        <v>16</v>
      </c>
      <c r="C6">
        <v>0</v>
      </c>
      <c r="E6" t="s">
        <v>10</v>
      </c>
      <c r="F6">
        <f>SQRT(F2*F3*(F2+F3+1)/10)</f>
        <v>14.491376746189438</v>
      </c>
      <c r="G6">
        <f t="shared" si="0"/>
        <v>19</v>
      </c>
      <c r="H6">
        <f t="shared" si="0"/>
        <v>12</v>
      </c>
      <c r="J6" s="1" t="s">
        <v>15</v>
      </c>
      <c r="K6" s="1">
        <v>10</v>
      </c>
      <c r="L6" s="1">
        <v>10</v>
      </c>
    </row>
    <row r="7" spans="1:12" x14ac:dyDescent="0.45">
      <c r="A7">
        <v>5</v>
      </c>
      <c r="B7">
        <v>24</v>
      </c>
      <c r="C7">
        <v>3</v>
      </c>
      <c r="E7" t="s">
        <v>11</v>
      </c>
      <c r="F7">
        <f>(F4-F5)/F6</f>
        <v>0.20701966780270628</v>
      </c>
      <c r="G7">
        <f t="shared" si="0"/>
        <v>16</v>
      </c>
      <c r="H7">
        <f t="shared" si="0"/>
        <v>20</v>
      </c>
      <c r="J7" s="1" t="s">
        <v>16</v>
      </c>
      <c r="K7" s="1">
        <v>0</v>
      </c>
      <c r="L7" s="1"/>
    </row>
    <row r="8" spans="1:12" x14ac:dyDescent="0.45">
      <c r="A8">
        <v>6</v>
      </c>
      <c r="B8">
        <v>9</v>
      </c>
      <c r="C8">
        <v>25</v>
      </c>
      <c r="E8" s="5" t="s">
        <v>12</v>
      </c>
      <c r="F8" s="5">
        <f>1-NORMDIST(F7,0,1,1)</f>
        <v>0.41799724926242066</v>
      </c>
      <c r="G8">
        <f t="shared" si="0"/>
        <v>14</v>
      </c>
      <c r="H8">
        <f t="shared" si="0"/>
        <v>10</v>
      </c>
      <c r="J8" s="1" t="s">
        <v>17</v>
      </c>
      <c r="K8" s="1">
        <v>18</v>
      </c>
      <c r="L8" s="1"/>
    </row>
    <row r="9" spans="1:12" x14ac:dyDescent="0.45">
      <c r="A9">
        <v>7</v>
      </c>
      <c r="B9">
        <v>7</v>
      </c>
      <c r="C9">
        <v>2</v>
      </c>
      <c r="G9">
        <f t="shared" si="0"/>
        <v>17</v>
      </c>
      <c r="H9">
        <f t="shared" si="0"/>
        <v>12</v>
      </c>
      <c r="J9" s="1" t="s">
        <v>18</v>
      </c>
      <c r="K9" s="1">
        <v>1.2306923320365328</v>
      </c>
      <c r="L9" s="1"/>
    </row>
    <row r="10" spans="1:12" x14ac:dyDescent="0.45">
      <c r="A10">
        <v>8</v>
      </c>
      <c r="B10">
        <v>16</v>
      </c>
      <c r="C10">
        <v>3</v>
      </c>
      <c r="G10">
        <f t="shared" si="0"/>
        <v>14</v>
      </c>
      <c r="H10">
        <f t="shared" si="0"/>
        <v>10</v>
      </c>
      <c r="J10" s="4" t="s">
        <v>19</v>
      </c>
      <c r="K10" s="4">
        <v>0.11713921157680857</v>
      </c>
      <c r="L10" s="1"/>
    </row>
    <row r="11" spans="1:12" x14ac:dyDescent="0.45">
      <c r="A11">
        <v>9</v>
      </c>
      <c r="B11">
        <v>7</v>
      </c>
      <c r="C11">
        <v>2</v>
      </c>
      <c r="G11">
        <f t="shared" si="0"/>
        <v>8</v>
      </c>
      <c r="H11">
        <f t="shared" si="0"/>
        <v>8</v>
      </c>
      <c r="J11" s="1" t="s">
        <v>20</v>
      </c>
      <c r="K11" s="1">
        <v>1.7340636066175394</v>
      </c>
      <c r="L11" s="1"/>
    </row>
    <row r="12" spans="1:12" x14ac:dyDescent="0.45">
      <c r="A12">
        <v>10</v>
      </c>
      <c r="B12">
        <v>1</v>
      </c>
      <c r="C12">
        <v>1</v>
      </c>
      <c r="J12" s="1" t="s">
        <v>21</v>
      </c>
      <c r="K12" s="1">
        <v>0.23427842315361713</v>
      </c>
      <c r="L12" s="1"/>
    </row>
    <row r="13" spans="1:12" ht="16.5" thickBot="1" x14ac:dyDescent="0.5">
      <c r="J13" s="2" t="s">
        <v>22</v>
      </c>
      <c r="K13" s="2">
        <v>2.1009220402410378</v>
      </c>
      <c r="L13" s="2"/>
    </row>
    <row r="16" spans="1:12" x14ac:dyDescent="0.45">
      <c r="A16" t="s">
        <v>28</v>
      </c>
      <c r="E16" t="s">
        <v>3</v>
      </c>
      <c r="G16" t="s">
        <v>6</v>
      </c>
      <c r="H16" t="s">
        <v>7</v>
      </c>
      <c r="J16" t="s">
        <v>23</v>
      </c>
    </row>
    <row r="17" spans="1:12" ht="16.5" thickBot="1" x14ac:dyDescent="0.5">
      <c r="B17" t="s">
        <v>26</v>
      </c>
      <c r="C17" t="s">
        <v>1</v>
      </c>
      <c r="E17" t="s">
        <v>4</v>
      </c>
      <c r="F17">
        <v>10</v>
      </c>
      <c r="G17">
        <f>RANK(B18, $B$18:$C$27, 1)</f>
        <v>1</v>
      </c>
      <c r="H17">
        <f>RANK(C18, $B$18:$C$27, 1)</f>
        <v>14</v>
      </c>
    </row>
    <row r="18" spans="1:12" x14ac:dyDescent="0.45">
      <c r="A18">
        <v>1</v>
      </c>
      <c r="B18">
        <v>0</v>
      </c>
      <c r="C18">
        <v>3</v>
      </c>
      <c r="E18" t="s">
        <v>5</v>
      </c>
      <c r="F18">
        <v>10</v>
      </c>
      <c r="G18">
        <f t="shared" ref="G18:H26" si="1">RANK(B19, $B$18:$C$27, 1)</f>
        <v>1</v>
      </c>
      <c r="H18">
        <f t="shared" si="1"/>
        <v>1</v>
      </c>
      <c r="J18" s="3"/>
      <c r="K18" s="3" t="s">
        <v>31</v>
      </c>
      <c r="L18" s="3" t="s">
        <v>0</v>
      </c>
    </row>
    <row r="19" spans="1:12" x14ac:dyDescent="0.45">
      <c r="A19">
        <v>2</v>
      </c>
      <c r="B19">
        <v>0</v>
      </c>
      <c r="C19">
        <v>0</v>
      </c>
      <c r="E19" t="s">
        <v>8</v>
      </c>
      <c r="F19">
        <f>SUM(G17:G26)</f>
        <v>108</v>
      </c>
      <c r="G19">
        <f t="shared" si="1"/>
        <v>1</v>
      </c>
      <c r="H19">
        <f t="shared" si="1"/>
        <v>1</v>
      </c>
      <c r="J19" s="1" t="s">
        <v>13</v>
      </c>
      <c r="K19" s="1">
        <v>3.1</v>
      </c>
      <c r="L19" s="1">
        <v>1</v>
      </c>
    </row>
    <row r="20" spans="1:12" x14ac:dyDescent="0.45">
      <c r="A20">
        <v>3</v>
      </c>
      <c r="B20">
        <v>0</v>
      </c>
      <c r="C20">
        <v>0</v>
      </c>
      <c r="E20" t="s">
        <v>9</v>
      </c>
      <c r="F20">
        <f>F17*(F17+F18+1)/2</f>
        <v>105</v>
      </c>
      <c r="G20">
        <f t="shared" si="1"/>
        <v>18</v>
      </c>
      <c r="H20">
        <f t="shared" si="1"/>
        <v>1</v>
      </c>
      <c r="J20" s="1" t="s">
        <v>14</v>
      </c>
      <c r="K20" s="1">
        <v>12.766666666666667</v>
      </c>
      <c r="L20" s="1">
        <v>1.7777777777777777</v>
      </c>
    </row>
    <row r="21" spans="1:12" x14ac:dyDescent="0.45">
      <c r="A21">
        <v>4</v>
      </c>
      <c r="B21">
        <v>4</v>
      </c>
      <c r="C21">
        <v>0</v>
      </c>
      <c r="E21" t="s">
        <v>10</v>
      </c>
      <c r="F21">
        <f>SQRT(F17*F18*(F17+F18+1)/10)</f>
        <v>14.491376746189438</v>
      </c>
      <c r="G21">
        <f t="shared" si="1"/>
        <v>14</v>
      </c>
      <c r="H21">
        <f t="shared" si="1"/>
        <v>14</v>
      </c>
      <c r="J21" s="1" t="s">
        <v>15</v>
      </c>
      <c r="K21" s="1">
        <v>10</v>
      </c>
      <c r="L21" s="1">
        <v>10</v>
      </c>
    </row>
    <row r="22" spans="1:12" x14ac:dyDescent="0.45">
      <c r="A22">
        <v>5</v>
      </c>
      <c r="B22">
        <v>3</v>
      </c>
      <c r="C22">
        <v>3</v>
      </c>
      <c r="E22" t="s">
        <v>11</v>
      </c>
      <c r="F22">
        <f>(F19-F20)/F21</f>
        <v>0.20701966780270628</v>
      </c>
      <c r="G22">
        <f t="shared" si="1"/>
        <v>14</v>
      </c>
      <c r="H22">
        <f t="shared" si="1"/>
        <v>10</v>
      </c>
      <c r="J22" s="1" t="s">
        <v>16</v>
      </c>
      <c r="K22" s="1">
        <v>0</v>
      </c>
      <c r="L22" s="1"/>
    </row>
    <row r="23" spans="1:12" x14ac:dyDescent="0.45">
      <c r="A23">
        <v>6</v>
      </c>
      <c r="B23">
        <v>3</v>
      </c>
      <c r="C23">
        <v>2</v>
      </c>
      <c r="E23" s="5" t="s">
        <v>12</v>
      </c>
      <c r="F23" s="5">
        <f>1-NORMDIST(F22,0,1,1)</f>
        <v>0.41799724926242066</v>
      </c>
      <c r="G23">
        <f t="shared" si="1"/>
        <v>10</v>
      </c>
      <c r="H23">
        <f t="shared" si="1"/>
        <v>1</v>
      </c>
      <c r="J23" s="1" t="s">
        <v>17</v>
      </c>
      <c r="K23" s="1">
        <v>11</v>
      </c>
      <c r="L23" s="1"/>
    </row>
    <row r="24" spans="1:12" x14ac:dyDescent="0.45">
      <c r="A24">
        <v>7</v>
      </c>
      <c r="B24">
        <v>2</v>
      </c>
      <c r="C24">
        <v>0</v>
      </c>
      <c r="G24">
        <f t="shared" si="1"/>
        <v>20</v>
      </c>
      <c r="H24">
        <f t="shared" si="1"/>
        <v>10</v>
      </c>
      <c r="J24" s="1" t="s">
        <v>18</v>
      </c>
      <c r="K24" s="1">
        <v>1.7412884773917636</v>
      </c>
      <c r="L24" s="1"/>
    </row>
    <row r="25" spans="1:12" x14ac:dyDescent="0.45">
      <c r="A25">
        <v>8</v>
      </c>
      <c r="B25">
        <v>12</v>
      </c>
      <c r="C25">
        <v>2</v>
      </c>
      <c r="G25">
        <f t="shared" si="1"/>
        <v>10</v>
      </c>
      <c r="H25">
        <f t="shared" si="1"/>
        <v>1</v>
      </c>
      <c r="J25" s="4" t="s">
        <v>19</v>
      </c>
      <c r="K25" s="4">
        <v>5.474464349831909E-2</v>
      </c>
      <c r="L25" s="1"/>
    </row>
    <row r="26" spans="1:12" x14ac:dyDescent="0.45">
      <c r="A26">
        <v>9</v>
      </c>
      <c r="B26">
        <v>2</v>
      </c>
      <c r="C26">
        <v>0</v>
      </c>
      <c r="G26">
        <f t="shared" si="1"/>
        <v>19</v>
      </c>
      <c r="H26">
        <f t="shared" si="1"/>
        <v>1</v>
      </c>
      <c r="J26" s="1" t="s">
        <v>20</v>
      </c>
      <c r="K26" s="1">
        <v>1.7958848187040437</v>
      </c>
      <c r="L26" s="1"/>
    </row>
    <row r="27" spans="1:12" x14ac:dyDescent="0.45">
      <c r="A27">
        <v>10</v>
      </c>
      <c r="B27">
        <v>5</v>
      </c>
      <c r="C27">
        <v>0</v>
      </c>
      <c r="J27" s="1" t="s">
        <v>21</v>
      </c>
      <c r="K27" s="1">
        <v>0.10948928699663818</v>
      </c>
      <c r="L27" s="1"/>
    </row>
    <row r="28" spans="1:12" ht="16.5" thickBot="1" x14ac:dyDescent="0.5">
      <c r="J28" s="2" t="s">
        <v>22</v>
      </c>
      <c r="K28" s="2">
        <v>2.2009851600916384</v>
      </c>
      <c r="L28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zoomScale="80" zoomScaleNormal="80" workbookViewId="0">
      <selection activeCell="S24" sqref="S24"/>
    </sheetView>
  </sheetViews>
  <sheetFormatPr defaultRowHeight="16.149999999999999" x14ac:dyDescent="0.45"/>
  <cols>
    <col min="2" max="2" width="14.06640625" bestFit="1" customWidth="1"/>
    <col min="3" max="3" width="16.53125" bestFit="1" customWidth="1"/>
  </cols>
  <sheetData>
    <row r="1" spans="1:12" x14ac:dyDescent="0.45">
      <c r="A1" t="s">
        <v>32</v>
      </c>
      <c r="E1" t="s">
        <v>3</v>
      </c>
      <c r="G1" t="s">
        <v>6</v>
      </c>
      <c r="H1" t="s">
        <v>7</v>
      </c>
      <c r="J1" t="s">
        <v>23</v>
      </c>
    </row>
    <row r="2" spans="1:12" ht="16.5" thickBot="1" x14ac:dyDescent="0.5">
      <c r="B2" t="s">
        <v>26</v>
      </c>
      <c r="C2" t="s">
        <v>1</v>
      </c>
      <c r="E2" t="s">
        <v>4</v>
      </c>
      <c r="F2">
        <v>10</v>
      </c>
      <c r="G2">
        <f>RANK(B3, $B$3:$C$12, 1)</f>
        <v>1</v>
      </c>
      <c r="H2">
        <f>RANK(C3, $B$3:$C$12, 1)</f>
        <v>16</v>
      </c>
    </row>
    <row r="3" spans="1:12" x14ac:dyDescent="0.45">
      <c r="A3">
        <v>1</v>
      </c>
      <c r="B3">
        <v>0</v>
      </c>
      <c r="C3">
        <v>12</v>
      </c>
      <c r="E3" t="s">
        <v>5</v>
      </c>
      <c r="F3">
        <v>10</v>
      </c>
      <c r="G3">
        <f t="shared" ref="G3:H11" si="0">RANK(B4, $B$3:$C$12, 1)</f>
        <v>14</v>
      </c>
      <c r="H3">
        <f t="shared" si="0"/>
        <v>9</v>
      </c>
      <c r="J3" s="3"/>
      <c r="K3" s="3" t="s">
        <v>31</v>
      </c>
      <c r="L3" s="3" t="s">
        <v>0</v>
      </c>
    </row>
    <row r="4" spans="1:12" x14ac:dyDescent="0.45">
      <c r="A4">
        <v>2</v>
      </c>
      <c r="B4">
        <v>6</v>
      </c>
      <c r="C4">
        <v>2</v>
      </c>
      <c r="E4" t="s">
        <v>8</v>
      </c>
      <c r="F4">
        <f>SUM(G2:G11)</f>
        <v>86</v>
      </c>
      <c r="G4">
        <f t="shared" si="0"/>
        <v>11</v>
      </c>
      <c r="H4">
        <f t="shared" si="0"/>
        <v>13</v>
      </c>
      <c r="J4" s="1" t="s">
        <v>13</v>
      </c>
      <c r="K4" s="1">
        <v>5.0999999999999996</v>
      </c>
      <c r="L4" s="1">
        <v>6.1</v>
      </c>
    </row>
    <row r="5" spans="1:12" x14ac:dyDescent="0.45">
      <c r="A5">
        <v>3</v>
      </c>
      <c r="B5">
        <v>3</v>
      </c>
      <c r="C5">
        <v>4</v>
      </c>
      <c r="E5" t="s">
        <v>9</v>
      </c>
      <c r="F5">
        <f>F2*(F2+F3+1)/2</f>
        <v>105</v>
      </c>
      <c r="G5">
        <f t="shared" si="0"/>
        <v>17</v>
      </c>
      <c r="H5">
        <f t="shared" si="0"/>
        <v>19</v>
      </c>
      <c r="J5" s="1" t="s">
        <v>14</v>
      </c>
      <c r="K5" s="1">
        <v>60.322222222222223</v>
      </c>
      <c r="L5" s="1">
        <v>43.877777777777773</v>
      </c>
    </row>
    <row r="6" spans="1:12" x14ac:dyDescent="0.45">
      <c r="A6">
        <v>4</v>
      </c>
      <c r="B6">
        <v>13</v>
      </c>
      <c r="C6">
        <v>18</v>
      </c>
      <c r="E6" t="s">
        <v>10</v>
      </c>
      <c r="F6">
        <f>SQRT(F2*F3*(F2+F3+1)/10)</f>
        <v>14.491376746189438</v>
      </c>
      <c r="G6">
        <f t="shared" si="0"/>
        <v>11</v>
      </c>
      <c r="H6">
        <f t="shared" si="0"/>
        <v>15</v>
      </c>
      <c r="J6" s="1" t="s">
        <v>15</v>
      </c>
      <c r="K6" s="1">
        <v>10</v>
      </c>
      <c r="L6" s="1">
        <v>10</v>
      </c>
    </row>
    <row r="7" spans="1:12" x14ac:dyDescent="0.45">
      <c r="A7">
        <v>5</v>
      </c>
      <c r="B7">
        <v>3</v>
      </c>
      <c r="C7">
        <v>9</v>
      </c>
      <c r="E7" t="s">
        <v>11</v>
      </c>
      <c r="F7">
        <f>(F4-F5)/F6</f>
        <v>-1.3111245627504731</v>
      </c>
      <c r="G7">
        <f t="shared" si="0"/>
        <v>9</v>
      </c>
      <c r="H7">
        <f t="shared" si="0"/>
        <v>1</v>
      </c>
      <c r="J7" s="1" t="s">
        <v>16</v>
      </c>
      <c r="K7" s="1">
        <v>0</v>
      </c>
      <c r="L7" s="1"/>
    </row>
    <row r="8" spans="1:12" x14ac:dyDescent="0.45">
      <c r="A8">
        <v>6</v>
      </c>
      <c r="B8">
        <v>2</v>
      </c>
      <c r="C8">
        <v>0</v>
      </c>
      <c r="E8" s="5" t="s">
        <v>12</v>
      </c>
      <c r="F8" s="5">
        <f>1-NORMDIST(F7,0,1,1)</f>
        <v>0.90509215826911793</v>
      </c>
      <c r="G8">
        <f t="shared" si="0"/>
        <v>20</v>
      </c>
      <c r="H8">
        <f t="shared" si="0"/>
        <v>18</v>
      </c>
      <c r="J8" s="1" t="s">
        <v>17</v>
      </c>
      <c r="K8" s="1">
        <v>18</v>
      </c>
      <c r="L8" s="1"/>
    </row>
    <row r="9" spans="1:12" x14ac:dyDescent="0.45">
      <c r="A9">
        <v>7</v>
      </c>
      <c r="B9">
        <v>24</v>
      </c>
      <c r="C9">
        <v>14</v>
      </c>
      <c r="G9">
        <f t="shared" si="0"/>
        <v>1</v>
      </c>
      <c r="H9">
        <f t="shared" si="0"/>
        <v>1</v>
      </c>
      <c r="J9" s="1" t="s">
        <v>18</v>
      </c>
      <c r="K9" s="1">
        <v>-0.30978910540439492</v>
      </c>
      <c r="L9" s="1"/>
    </row>
    <row r="10" spans="1:12" x14ac:dyDescent="0.45">
      <c r="A10">
        <v>8</v>
      </c>
      <c r="B10">
        <v>0</v>
      </c>
      <c r="C10">
        <v>0</v>
      </c>
      <c r="G10">
        <f t="shared" si="0"/>
        <v>1</v>
      </c>
      <c r="H10">
        <f t="shared" si="0"/>
        <v>7</v>
      </c>
      <c r="J10" s="4" t="s">
        <v>19</v>
      </c>
      <c r="K10" s="4">
        <v>0.38013956259080472</v>
      </c>
      <c r="L10" s="1"/>
    </row>
    <row r="11" spans="1:12" x14ac:dyDescent="0.45">
      <c r="A11">
        <v>9</v>
      </c>
      <c r="B11">
        <v>0</v>
      </c>
      <c r="C11">
        <v>1</v>
      </c>
      <c r="G11">
        <f t="shared" si="0"/>
        <v>1</v>
      </c>
      <c r="H11">
        <f t="shared" si="0"/>
        <v>7</v>
      </c>
      <c r="J11" s="1" t="s">
        <v>20</v>
      </c>
      <c r="K11" s="1">
        <v>1.7340636066175394</v>
      </c>
      <c r="L11" s="1"/>
    </row>
    <row r="12" spans="1:12" x14ac:dyDescent="0.45">
      <c r="A12">
        <v>10</v>
      </c>
      <c r="B12">
        <v>0</v>
      </c>
      <c r="C12">
        <v>1</v>
      </c>
      <c r="J12" s="1" t="s">
        <v>21</v>
      </c>
      <c r="K12" s="1">
        <v>0.76027912518160945</v>
      </c>
      <c r="L12" s="1"/>
    </row>
    <row r="13" spans="1:12" ht="16.5" thickBot="1" x14ac:dyDescent="0.5">
      <c r="J13" s="2" t="s">
        <v>22</v>
      </c>
      <c r="K13" s="2">
        <v>2.1009220402410378</v>
      </c>
      <c r="L13" s="2"/>
    </row>
    <row r="16" spans="1:12" x14ac:dyDescent="0.45">
      <c r="A16" t="s">
        <v>33</v>
      </c>
      <c r="E16" t="s">
        <v>3</v>
      </c>
      <c r="G16" t="s">
        <v>6</v>
      </c>
      <c r="H16" t="s">
        <v>7</v>
      </c>
      <c r="J16" t="s">
        <v>23</v>
      </c>
    </row>
    <row r="17" spans="1:12" ht="16.5" thickBot="1" x14ac:dyDescent="0.5">
      <c r="B17" t="s">
        <v>26</v>
      </c>
      <c r="C17" t="s">
        <v>1</v>
      </c>
      <c r="E17" t="s">
        <v>4</v>
      </c>
      <c r="F17">
        <v>10</v>
      </c>
      <c r="G17">
        <f>RANK(B18, $B$18:$C$27, 1)</f>
        <v>1</v>
      </c>
      <c r="H17">
        <f>RANK(C18, $B$18:$C$27, 1)</f>
        <v>1</v>
      </c>
    </row>
    <row r="18" spans="1:12" x14ac:dyDescent="0.45">
      <c r="A18">
        <v>1</v>
      </c>
      <c r="B18">
        <v>0</v>
      </c>
      <c r="C18">
        <v>0</v>
      </c>
      <c r="E18" t="s">
        <v>5</v>
      </c>
      <c r="F18">
        <v>10</v>
      </c>
      <c r="G18">
        <f t="shared" ref="G18:H26" si="1">RANK(B19, $B$18:$C$27, 1)</f>
        <v>1</v>
      </c>
      <c r="H18">
        <f t="shared" si="1"/>
        <v>18</v>
      </c>
      <c r="J18" s="3"/>
      <c r="K18" s="3" t="s">
        <v>31</v>
      </c>
      <c r="L18" s="3" t="s">
        <v>0</v>
      </c>
    </row>
    <row r="19" spans="1:12" x14ac:dyDescent="0.45">
      <c r="A19">
        <v>2</v>
      </c>
      <c r="B19">
        <v>0</v>
      </c>
      <c r="C19">
        <v>5</v>
      </c>
      <c r="E19" t="s">
        <v>8</v>
      </c>
      <c r="F19">
        <f>SUM(G17:G26)</f>
        <v>43</v>
      </c>
      <c r="G19">
        <f t="shared" si="1"/>
        <v>1</v>
      </c>
      <c r="H19">
        <f t="shared" si="1"/>
        <v>1</v>
      </c>
      <c r="J19" s="1" t="s">
        <v>13</v>
      </c>
      <c r="K19" s="1">
        <v>1.2</v>
      </c>
      <c r="L19" s="1">
        <v>1.9</v>
      </c>
    </row>
    <row r="20" spans="1:12" x14ac:dyDescent="0.45">
      <c r="A20">
        <v>3</v>
      </c>
      <c r="B20">
        <v>0</v>
      </c>
      <c r="C20">
        <v>0</v>
      </c>
      <c r="E20" t="s">
        <v>9</v>
      </c>
      <c r="F20">
        <f>F17*(F17+F18+1)/2</f>
        <v>105</v>
      </c>
      <c r="G20">
        <f t="shared" si="1"/>
        <v>16</v>
      </c>
      <c r="H20">
        <f t="shared" si="1"/>
        <v>1</v>
      </c>
      <c r="J20" s="1" t="s">
        <v>14</v>
      </c>
      <c r="K20" s="1">
        <v>11.955555555555556</v>
      </c>
      <c r="L20" s="1">
        <v>17.655555555555555</v>
      </c>
    </row>
    <row r="21" spans="1:12" x14ac:dyDescent="0.45">
      <c r="A21">
        <v>4</v>
      </c>
      <c r="B21">
        <v>1</v>
      </c>
      <c r="C21">
        <v>0</v>
      </c>
      <c r="E21" t="s">
        <v>10</v>
      </c>
      <c r="F21">
        <f>SQRT(F17*F18*(F17+F18+1)/10)</f>
        <v>14.491376746189438</v>
      </c>
      <c r="G21">
        <f t="shared" si="1"/>
        <v>19</v>
      </c>
      <c r="H21">
        <f t="shared" si="1"/>
        <v>20</v>
      </c>
      <c r="J21" s="1" t="s">
        <v>15</v>
      </c>
      <c r="K21" s="1">
        <v>10</v>
      </c>
      <c r="L21" s="1">
        <v>10</v>
      </c>
    </row>
    <row r="22" spans="1:12" x14ac:dyDescent="0.45">
      <c r="A22">
        <v>5</v>
      </c>
      <c r="B22">
        <v>11</v>
      </c>
      <c r="C22">
        <v>13</v>
      </c>
      <c r="E22" t="s">
        <v>11</v>
      </c>
      <c r="F22">
        <f>(F19-F20)/F21</f>
        <v>-4.2784064679225962</v>
      </c>
      <c r="G22">
        <f t="shared" si="1"/>
        <v>1</v>
      </c>
      <c r="H22">
        <f t="shared" si="1"/>
        <v>1</v>
      </c>
      <c r="J22" s="1" t="s">
        <v>16</v>
      </c>
      <c r="K22" s="1">
        <v>0</v>
      </c>
      <c r="L22" s="1"/>
    </row>
    <row r="23" spans="1:12" x14ac:dyDescent="0.45">
      <c r="A23">
        <v>6</v>
      </c>
      <c r="B23">
        <v>0</v>
      </c>
      <c r="C23">
        <v>0</v>
      </c>
      <c r="E23" s="5" t="s">
        <v>12</v>
      </c>
      <c r="F23" s="5">
        <f>1-NORMDIST(F22,0,1,1)</f>
        <v>0.99999058819723752</v>
      </c>
      <c r="G23">
        <f t="shared" si="1"/>
        <v>1</v>
      </c>
      <c r="H23">
        <f t="shared" si="1"/>
        <v>1</v>
      </c>
      <c r="J23" s="1" t="s">
        <v>17</v>
      </c>
      <c r="K23" s="1">
        <v>17</v>
      </c>
      <c r="L23" s="1"/>
    </row>
    <row r="24" spans="1:12" x14ac:dyDescent="0.45">
      <c r="A24">
        <v>7</v>
      </c>
      <c r="B24">
        <v>0</v>
      </c>
      <c r="C24">
        <v>0</v>
      </c>
      <c r="G24">
        <f t="shared" si="1"/>
        <v>1</v>
      </c>
      <c r="H24">
        <f t="shared" si="1"/>
        <v>1</v>
      </c>
      <c r="J24" s="1" t="s">
        <v>18</v>
      </c>
      <c r="K24" s="1">
        <v>-0.40679039321868132</v>
      </c>
      <c r="L24" s="1"/>
    </row>
    <row r="25" spans="1:12" x14ac:dyDescent="0.45">
      <c r="A25">
        <v>8</v>
      </c>
      <c r="B25">
        <v>0</v>
      </c>
      <c r="C25">
        <v>0</v>
      </c>
      <c r="G25">
        <f t="shared" si="1"/>
        <v>1</v>
      </c>
      <c r="H25">
        <f t="shared" si="1"/>
        <v>16</v>
      </c>
      <c r="J25" s="4" t="s">
        <v>19</v>
      </c>
      <c r="K25" s="4">
        <v>0.34461882575616487</v>
      </c>
      <c r="L25" s="1"/>
    </row>
    <row r="26" spans="1:12" x14ac:dyDescent="0.45">
      <c r="A26">
        <v>9</v>
      </c>
      <c r="B26">
        <v>0</v>
      </c>
      <c r="C26">
        <v>1</v>
      </c>
      <c r="G26">
        <f t="shared" si="1"/>
        <v>1</v>
      </c>
      <c r="H26">
        <f t="shared" si="1"/>
        <v>1</v>
      </c>
      <c r="J26" s="1" t="s">
        <v>20</v>
      </c>
      <c r="K26" s="1">
        <v>1.7396067260750732</v>
      </c>
      <c r="L26" s="1"/>
    </row>
    <row r="27" spans="1:12" x14ac:dyDescent="0.45">
      <c r="A27">
        <v>10</v>
      </c>
      <c r="B27">
        <v>0</v>
      </c>
      <c r="C27">
        <v>0</v>
      </c>
      <c r="J27" s="1" t="s">
        <v>21</v>
      </c>
      <c r="K27" s="1">
        <v>0.68923765151232974</v>
      </c>
      <c r="L27" s="1"/>
    </row>
    <row r="28" spans="1:12" ht="16.5" thickBot="1" x14ac:dyDescent="0.5">
      <c r="J28" s="2" t="s">
        <v>22</v>
      </c>
      <c r="K28" s="2">
        <v>2.109815577833317</v>
      </c>
      <c r="L28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zoomScale="80" zoomScaleNormal="80" workbookViewId="0">
      <selection activeCell="F7" sqref="F7"/>
    </sheetView>
  </sheetViews>
  <sheetFormatPr defaultRowHeight="16.149999999999999" x14ac:dyDescent="0.45"/>
  <cols>
    <col min="2" max="2" width="14.06640625" bestFit="1" customWidth="1"/>
    <col min="3" max="3" width="16.53125" bestFit="1" customWidth="1"/>
  </cols>
  <sheetData>
    <row r="1" spans="1:12" x14ac:dyDescent="0.45">
      <c r="A1" t="s">
        <v>29</v>
      </c>
      <c r="E1" t="s">
        <v>3</v>
      </c>
      <c r="G1" t="s">
        <v>6</v>
      </c>
      <c r="H1" t="s">
        <v>7</v>
      </c>
      <c r="J1" t="s">
        <v>23</v>
      </c>
    </row>
    <row r="2" spans="1:12" ht="16.5" thickBot="1" x14ac:dyDescent="0.5">
      <c r="B2" t="s">
        <v>26</v>
      </c>
      <c r="C2" t="s">
        <v>1</v>
      </c>
      <c r="E2" t="s">
        <v>4</v>
      </c>
      <c r="F2">
        <v>15</v>
      </c>
      <c r="G2">
        <f>RANK(B3, $B$3:$C$17, 1)</f>
        <v>1</v>
      </c>
      <c r="H2">
        <f>RANK(C3, $B$3:$C$17, 1)</f>
        <v>1</v>
      </c>
    </row>
    <row r="3" spans="1:12" x14ac:dyDescent="0.45">
      <c r="A3" s="16">
        <v>42822</v>
      </c>
      <c r="B3">
        <v>0</v>
      </c>
      <c r="C3">
        <v>0</v>
      </c>
      <c r="E3" t="s">
        <v>5</v>
      </c>
      <c r="F3">
        <v>15</v>
      </c>
      <c r="G3">
        <f t="shared" ref="G3:G16" si="0">RANK(B4, $B$3:$C$17, 1)</f>
        <v>26</v>
      </c>
      <c r="H3">
        <f t="shared" ref="H3:H16" si="1">RANK(C4, $B$3:$C$17, 1)</f>
        <v>8</v>
      </c>
      <c r="J3" s="3"/>
      <c r="K3" s="3" t="s">
        <v>31</v>
      </c>
      <c r="L3" s="3" t="s">
        <v>0</v>
      </c>
    </row>
    <row r="4" spans="1:12" x14ac:dyDescent="0.45">
      <c r="A4" s="16">
        <v>42841</v>
      </c>
      <c r="B4">
        <v>33</v>
      </c>
      <c r="C4">
        <v>3</v>
      </c>
      <c r="E4" t="s">
        <v>8</v>
      </c>
      <c r="F4">
        <f>SUM(G2:G16)</f>
        <v>203</v>
      </c>
      <c r="G4">
        <f t="shared" si="0"/>
        <v>21</v>
      </c>
      <c r="H4">
        <f t="shared" si="1"/>
        <v>10</v>
      </c>
      <c r="J4" s="1" t="s">
        <v>13</v>
      </c>
      <c r="K4" s="1">
        <v>6.2</v>
      </c>
      <c r="L4" s="1">
        <v>14.5</v>
      </c>
    </row>
    <row r="5" spans="1:12" x14ac:dyDescent="0.45">
      <c r="A5" s="16">
        <v>42850</v>
      </c>
      <c r="B5">
        <v>16</v>
      </c>
      <c r="C5">
        <v>4</v>
      </c>
      <c r="E5" t="s">
        <v>9</v>
      </c>
      <c r="F5">
        <f>F2*(F2+F3+1)/2</f>
        <v>232.5</v>
      </c>
      <c r="G5">
        <f t="shared" si="0"/>
        <v>12</v>
      </c>
      <c r="H5">
        <f t="shared" si="1"/>
        <v>27</v>
      </c>
      <c r="J5" s="1" t="s">
        <v>14</v>
      </c>
      <c r="K5" s="1">
        <v>112.4</v>
      </c>
      <c r="L5" s="1">
        <v>194.27777777777777</v>
      </c>
    </row>
    <row r="6" spans="1:12" x14ac:dyDescent="0.45">
      <c r="A6" s="16">
        <v>42869</v>
      </c>
      <c r="B6">
        <v>6</v>
      </c>
      <c r="C6">
        <v>46</v>
      </c>
      <c r="E6" t="s">
        <v>10</v>
      </c>
      <c r="F6">
        <f>SQRT(F2*F3*(F2+F3+1)/15)</f>
        <v>21.563858652847824</v>
      </c>
      <c r="G6">
        <f t="shared" si="0"/>
        <v>8</v>
      </c>
      <c r="H6">
        <f t="shared" si="1"/>
        <v>23</v>
      </c>
      <c r="J6" s="1" t="s">
        <v>15</v>
      </c>
      <c r="K6" s="1">
        <v>10</v>
      </c>
      <c r="L6" s="1">
        <v>10</v>
      </c>
    </row>
    <row r="7" spans="1:12" x14ac:dyDescent="0.45">
      <c r="A7" s="16">
        <v>42883</v>
      </c>
      <c r="B7">
        <v>3</v>
      </c>
      <c r="C7">
        <v>18</v>
      </c>
      <c r="E7" t="s">
        <v>11</v>
      </c>
      <c r="F7">
        <f>(F4-F5)/F6</f>
        <v>-1.3680297424924965</v>
      </c>
      <c r="G7">
        <f t="shared" si="0"/>
        <v>1</v>
      </c>
      <c r="H7">
        <f t="shared" si="1"/>
        <v>18</v>
      </c>
      <c r="J7" s="1" t="s">
        <v>16</v>
      </c>
      <c r="K7" s="1">
        <v>0</v>
      </c>
      <c r="L7" s="1"/>
    </row>
    <row r="8" spans="1:12" x14ac:dyDescent="0.45">
      <c r="A8" s="16">
        <v>42897</v>
      </c>
      <c r="B8">
        <v>0</v>
      </c>
      <c r="C8">
        <v>13</v>
      </c>
      <c r="E8" s="5" t="s">
        <v>12</v>
      </c>
      <c r="F8" s="5">
        <f>1-NORMDIST(F7,0,1,1)</f>
        <v>0.91434861677845147</v>
      </c>
      <c r="G8">
        <f t="shared" si="0"/>
        <v>7</v>
      </c>
      <c r="H8">
        <f t="shared" si="1"/>
        <v>25</v>
      </c>
      <c r="J8" s="1" t="s">
        <v>17</v>
      </c>
      <c r="K8" s="1">
        <v>17</v>
      </c>
      <c r="L8" s="1"/>
    </row>
    <row r="9" spans="1:12" x14ac:dyDescent="0.45">
      <c r="A9" s="16">
        <v>42911</v>
      </c>
      <c r="B9">
        <v>2</v>
      </c>
      <c r="C9">
        <v>26</v>
      </c>
      <c r="G9">
        <f t="shared" si="0"/>
        <v>5</v>
      </c>
      <c r="H9">
        <f t="shared" si="1"/>
        <v>14</v>
      </c>
      <c r="J9" s="1" t="s">
        <v>18</v>
      </c>
      <c r="K9" s="1">
        <v>-1.4987767194115988</v>
      </c>
      <c r="L9" s="1"/>
    </row>
    <row r="10" spans="1:12" x14ac:dyDescent="0.45">
      <c r="A10" s="16">
        <v>42925</v>
      </c>
      <c r="B10">
        <v>1</v>
      </c>
      <c r="C10">
        <v>8</v>
      </c>
      <c r="G10">
        <f t="shared" si="0"/>
        <v>5</v>
      </c>
      <c r="H10">
        <f t="shared" si="1"/>
        <v>24</v>
      </c>
      <c r="J10" s="4" t="s">
        <v>19</v>
      </c>
      <c r="K10" s="4">
        <v>7.6135773950579591E-2</v>
      </c>
      <c r="L10" s="1"/>
    </row>
    <row r="11" spans="1:12" x14ac:dyDescent="0.45">
      <c r="A11" s="16">
        <v>42939</v>
      </c>
      <c r="B11">
        <v>1</v>
      </c>
      <c r="C11">
        <v>21</v>
      </c>
      <c r="G11">
        <f t="shared" si="0"/>
        <v>1</v>
      </c>
      <c r="H11">
        <f t="shared" si="1"/>
        <v>12</v>
      </c>
      <c r="J11" s="1" t="s">
        <v>20</v>
      </c>
      <c r="K11" s="1">
        <v>1.7396067260750732</v>
      </c>
      <c r="L11" s="1"/>
    </row>
    <row r="12" spans="1:12" x14ac:dyDescent="0.45">
      <c r="A12" s="16">
        <v>42952</v>
      </c>
      <c r="B12">
        <v>0</v>
      </c>
      <c r="C12">
        <v>6</v>
      </c>
      <c r="G12">
        <f t="shared" si="0"/>
        <v>17</v>
      </c>
      <c r="H12">
        <f t="shared" si="1"/>
        <v>18</v>
      </c>
      <c r="J12" s="1" t="s">
        <v>21</v>
      </c>
      <c r="K12" s="1">
        <v>0.15227154790115918</v>
      </c>
      <c r="L12" s="1"/>
    </row>
    <row r="13" spans="1:12" ht="16.5" thickBot="1" x14ac:dyDescent="0.5">
      <c r="A13" s="16">
        <v>42967</v>
      </c>
      <c r="B13">
        <v>12</v>
      </c>
      <c r="C13">
        <v>13</v>
      </c>
      <c r="G13">
        <f t="shared" si="0"/>
        <v>29</v>
      </c>
      <c r="H13">
        <f t="shared" si="1"/>
        <v>30</v>
      </c>
      <c r="J13" s="2" t="s">
        <v>22</v>
      </c>
      <c r="K13" s="2">
        <v>2.109815577833317</v>
      </c>
      <c r="L13" s="2"/>
    </row>
    <row r="14" spans="1:12" x14ac:dyDescent="0.45">
      <c r="A14" s="16">
        <v>42979</v>
      </c>
      <c r="B14">
        <v>57</v>
      </c>
      <c r="C14">
        <v>68</v>
      </c>
      <c r="G14">
        <f t="shared" si="0"/>
        <v>22</v>
      </c>
      <c r="H14">
        <f t="shared" si="1"/>
        <v>16</v>
      </c>
    </row>
    <row r="15" spans="1:12" x14ac:dyDescent="0.45">
      <c r="A15" s="16">
        <v>42995</v>
      </c>
      <c r="B15">
        <v>17</v>
      </c>
      <c r="C15">
        <v>10</v>
      </c>
      <c r="G15">
        <f t="shared" si="0"/>
        <v>28</v>
      </c>
      <c r="H15">
        <f t="shared" si="1"/>
        <v>11</v>
      </c>
    </row>
    <row r="16" spans="1:12" x14ac:dyDescent="0.45">
      <c r="A16" s="16">
        <v>43009</v>
      </c>
      <c r="B16">
        <v>50</v>
      </c>
      <c r="C16">
        <v>5</v>
      </c>
      <c r="G16">
        <f t="shared" si="0"/>
        <v>20</v>
      </c>
      <c r="H16">
        <f t="shared" si="1"/>
        <v>14</v>
      </c>
    </row>
    <row r="17" spans="1:12" x14ac:dyDescent="0.45">
      <c r="A17" s="16">
        <v>43029</v>
      </c>
      <c r="B17">
        <v>15</v>
      </c>
      <c r="C17">
        <v>8</v>
      </c>
    </row>
    <row r="21" spans="1:12" x14ac:dyDescent="0.45">
      <c r="A21" t="s">
        <v>30</v>
      </c>
      <c r="E21" t="s">
        <v>3</v>
      </c>
      <c r="G21" t="s">
        <v>6</v>
      </c>
      <c r="H21" t="s">
        <v>7</v>
      </c>
      <c r="J21" t="s">
        <v>23</v>
      </c>
    </row>
    <row r="22" spans="1:12" ht="16.5" thickBot="1" x14ac:dyDescent="0.5">
      <c r="B22" t="s">
        <v>26</v>
      </c>
      <c r="C22" t="s">
        <v>1</v>
      </c>
      <c r="E22" t="s">
        <v>4</v>
      </c>
      <c r="F22">
        <v>15</v>
      </c>
      <c r="G22">
        <f>RANK(B23, $B$23:$C$37, 1)</f>
        <v>1</v>
      </c>
      <c r="H22">
        <f>RANK(C23, $B$23:$C$37, 1)</f>
        <v>26</v>
      </c>
    </row>
    <row r="23" spans="1:12" x14ac:dyDescent="0.45">
      <c r="A23" s="16">
        <v>42822</v>
      </c>
      <c r="B23">
        <v>0</v>
      </c>
      <c r="C23">
        <v>33</v>
      </c>
      <c r="E23" t="s">
        <v>5</v>
      </c>
      <c r="F23">
        <v>15</v>
      </c>
      <c r="G23">
        <f t="shared" ref="G23:G36" si="2">RANK(B24, $B$23:$C$37, 1)</f>
        <v>9</v>
      </c>
      <c r="H23">
        <f t="shared" ref="H23:H36" si="3">RANK(C24, $B$23:$C$37, 1)</f>
        <v>30</v>
      </c>
      <c r="J23" s="3"/>
      <c r="K23" s="3" t="s">
        <v>31</v>
      </c>
      <c r="L23" s="3" t="s">
        <v>0</v>
      </c>
    </row>
    <row r="24" spans="1:12" x14ac:dyDescent="0.45">
      <c r="A24" s="16">
        <v>42841</v>
      </c>
      <c r="B24">
        <v>4</v>
      </c>
      <c r="C24">
        <v>80</v>
      </c>
      <c r="E24" t="s">
        <v>8</v>
      </c>
      <c r="F24">
        <f>SUM(G22:G36)</f>
        <v>200</v>
      </c>
      <c r="G24">
        <f t="shared" si="2"/>
        <v>11</v>
      </c>
      <c r="H24">
        <f t="shared" si="3"/>
        <v>26</v>
      </c>
      <c r="J24" s="1" t="s">
        <v>13</v>
      </c>
      <c r="K24" s="1">
        <v>7.7</v>
      </c>
      <c r="L24" s="1">
        <v>23.7</v>
      </c>
    </row>
    <row r="25" spans="1:12" x14ac:dyDescent="0.45">
      <c r="A25" s="16">
        <v>42850</v>
      </c>
      <c r="B25">
        <v>5</v>
      </c>
      <c r="C25">
        <v>33</v>
      </c>
      <c r="E25" t="s">
        <v>9</v>
      </c>
      <c r="F25">
        <f>F22*(F22+F23+1)/2</f>
        <v>232.5</v>
      </c>
      <c r="G25">
        <f t="shared" si="2"/>
        <v>15</v>
      </c>
      <c r="H25">
        <f t="shared" si="3"/>
        <v>1</v>
      </c>
      <c r="J25" s="1" t="s">
        <v>14</v>
      </c>
      <c r="K25" s="1">
        <v>177.12222222222221</v>
      </c>
      <c r="L25" s="1">
        <v>569.56666666666672</v>
      </c>
    </row>
    <row r="26" spans="1:12" x14ac:dyDescent="0.45">
      <c r="A26" s="16">
        <v>42869</v>
      </c>
      <c r="B26">
        <v>6</v>
      </c>
      <c r="C26">
        <v>0</v>
      </c>
      <c r="E26" t="s">
        <v>10</v>
      </c>
      <c r="F26">
        <f>SQRT(F22*F23*(F22+F23+1)/14)</f>
        <v>22.320714274285347</v>
      </c>
      <c r="G26">
        <f t="shared" si="2"/>
        <v>29</v>
      </c>
      <c r="H26">
        <f t="shared" si="3"/>
        <v>28</v>
      </c>
      <c r="J26" s="1" t="s">
        <v>15</v>
      </c>
      <c r="K26" s="1">
        <v>10</v>
      </c>
      <c r="L26" s="1">
        <v>10</v>
      </c>
    </row>
    <row r="27" spans="1:12" x14ac:dyDescent="0.45">
      <c r="A27" s="16">
        <v>42883</v>
      </c>
      <c r="B27">
        <v>45</v>
      </c>
      <c r="C27">
        <v>36</v>
      </c>
      <c r="E27" t="s">
        <v>11</v>
      </c>
      <c r="F27">
        <f>(F24-F25)/F26</f>
        <v>-1.4560465942365355</v>
      </c>
      <c r="G27">
        <f t="shared" si="2"/>
        <v>11</v>
      </c>
      <c r="H27">
        <f t="shared" si="3"/>
        <v>24</v>
      </c>
      <c r="J27" s="1" t="s">
        <v>16</v>
      </c>
      <c r="K27" s="1">
        <v>0</v>
      </c>
      <c r="L27" s="1"/>
    </row>
    <row r="28" spans="1:12" x14ac:dyDescent="0.45">
      <c r="A28" s="16">
        <v>42897</v>
      </c>
      <c r="B28">
        <v>5</v>
      </c>
      <c r="C28">
        <v>23</v>
      </c>
      <c r="E28" s="5" t="s">
        <v>12</v>
      </c>
      <c r="F28" s="5">
        <f>1-NORMDIST(F27,0,1,1)</f>
        <v>0.92731013024560816</v>
      </c>
      <c r="G28">
        <f t="shared" si="2"/>
        <v>3</v>
      </c>
      <c r="H28">
        <f t="shared" si="3"/>
        <v>23</v>
      </c>
      <c r="J28" s="1" t="s">
        <v>17</v>
      </c>
      <c r="K28" s="1">
        <v>14</v>
      </c>
      <c r="L28" s="1"/>
    </row>
    <row r="29" spans="1:12" x14ac:dyDescent="0.45">
      <c r="A29" s="16">
        <v>42911</v>
      </c>
      <c r="B29">
        <v>1</v>
      </c>
      <c r="C29">
        <v>13</v>
      </c>
      <c r="G29">
        <f t="shared" si="2"/>
        <v>3</v>
      </c>
      <c r="H29">
        <f t="shared" si="3"/>
        <v>3</v>
      </c>
      <c r="J29" s="1" t="s">
        <v>18</v>
      </c>
      <c r="K29" s="1">
        <v>-1.8516126459905</v>
      </c>
      <c r="L29" s="1"/>
    </row>
    <row r="30" spans="1:12" x14ac:dyDescent="0.45">
      <c r="A30" s="16">
        <v>42925</v>
      </c>
      <c r="B30">
        <v>1</v>
      </c>
      <c r="C30">
        <v>1</v>
      </c>
      <c r="G30">
        <f t="shared" si="2"/>
        <v>18</v>
      </c>
      <c r="H30">
        <f t="shared" si="3"/>
        <v>18</v>
      </c>
      <c r="J30" s="4" t="s">
        <v>19</v>
      </c>
      <c r="K30" s="4">
        <v>4.2643420033018027E-2</v>
      </c>
      <c r="L30" s="1"/>
    </row>
    <row r="31" spans="1:12" x14ac:dyDescent="0.45">
      <c r="A31" s="16">
        <v>42939</v>
      </c>
      <c r="B31">
        <v>7</v>
      </c>
      <c r="C31">
        <v>7</v>
      </c>
      <c r="G31">
        <f t="shared" si="2"/>
        <v>7</v>
      </c>
      <c r="H31">
        <f t="shared" si="3"/>
        <v>20</v>
      </c>
      <c r="J31" s="1" t="s">
        <v>20</v>
      </c>
      <c r="K31" s="1">
        <v>1.7613101357748921</v>
      </c>
      <c r="L31" s="1"/>
    </row>
    <row r="32" spans="1:12" x14ac:dyDescent="0.45">
      <c r="A32" s="16">
        <v>42952</v>
      </c>
      <c r="B32">
        <v>3</v>
      </c>
      <c r="C32">
        <v>11</v>
      </c>
      <c r="G32">
        <f>RANK(B33, $B$23:$C$37, 1)</f>
        <v>15</v>
      </c>
      <c r="H32">
        <f t="shared" si="3"/>
        <v>7</v>
      </c>
      <c r="J32" s="1" t="s">
        <v>21</v>
      </c>
      <c r="K32" s="1">
        <v>8.5286840066036054E-2</v>
      </c>
      <c r="L32" s="1"/>
    </row>
    <row r="33" spans="1:12" ht="16.5" thickBot="1" x14ac:dyDescent="0.5">
      <c r="A33" s="16">
        <v>42967</v>
      </c>
      <c r="B33">
        <v>6</v>
      </c>
      <c r="C33">
        <v>3</v>
      </c>
      <c r="G33">
        <f t="shared" si="2"/>
        <v>25</v>
      </c>
      <c r="H33">
        <f t="shared" si="3"/>
        <v>9</v>
      </c>
      <c r="J33" s="2" t="s">
        <v>22</v>
      </c>
      <c r="K33" s="2">
        <v>2.1447866879178044</v>
      </c>
      <c r="L33" s="2"/>
    </row>
    <row r="34" spans="1:12" x14ac:dyDescent="0.45">
      <c r="A34" s="16">
        <v>42979</v>
      </c>
      <c r="B34">
        <v>32</v>
      </c>
      <c r="C34">
        <v>4</v>
      </c>
      <c r="G34">
        <f t="shared" si="2"/>
        <v>21</v>
      </c>
      <c r="H34">
        <f t="shared" si="3"/>
        <v>3</v>
      </c>
    </row>
    <row r="35" spans="1:12" x14ac:dyDescent="0.45">
      <c r="A35" s="16">
        <v>42995</v>
      </c>
      <c r="B35">
        <v>12</v>
      </c>
      <c r="C35">
        <v>1</v>
      </c>
      <c r="G35">
        <f t="shared" si="2"/>
        <v>11</v>
      </c>
      <c r="H35">
        <f t="shared" si="3"/>
        <v>11</v>
      </c>
    </row>
    <row r="36" spans="1:12" x14ac:dyDescent="0.45">
      <c r="A36" s="16">
        <v>43009</v>
      </c>
      <c r="B36">
        <v>5</v>
      </c>
      <c r="C36">
        <v>5</v>
      </c>
      <c r="G36">
        <f t="shared" si="2"/>
        <v>21</v>
      </c>
      <c r="H36">
        <f t="shared" si="3"/>
        <v>15</v>
      </c>
    </row>
    <row r="37" spans="1:12" x14ac:dyDescent="0.45">
      <c r="A37" s="16">
        <v>43029</v>
      </c>
      <c r="B37">
        <v>12</v>
      </c>
      <c r="C37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2017各池成蟲</vt:lpstr>
      <vt:lpstr>2014-2016成蟲</vt:lpstr>
      <vt:lpstr>蜻蛉目(adult)</vt:lpstr>
      <vt:lpstr>植被覆蓋比較(稚蟲)</vt:lpstr>
      <vt:lpstr>蜻蛉目(稚蟲)</vt:lpstr>
      <vt:lpstr>蜉蝣目</vt:lpstr>
      <vt:lpstr>半翅目</vt:lpstr>
      <vt:lpstr>雙翅目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judyjudy</dc:creator>
  <cp:lastModifiedBy>Windows User</cp:lastModifiedBy>
  <dcterms:created xsi:type="dcterms:W3CDTF">2017-08-17T06:53:48Z</dcterms:created>
  <dcterms:modified xsi:type="dcterms:W3CDTF">2019-03-14T07:01:04Z</dcterms:modified>
</cp:coreProperties>
</file>