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碩士論文\"/>
    </mc:Choice>
  </mc:AlternateContent>
  <bookViews>
    <workbookView xWindow="0" yWindow="0" windowWidth="19200" windowHeight="6540" activeTab="1"/>
  </bookViews>
  <sheets>
    <sheet name="總表" sheetId="1" r:id="rId1"/>
    <sheet name="工作表1" sheetId="13" r:id="rId2"/>
    <sheet name="CCA(豐富度)" sheetId="4" r:id="rId3"/>
    <sheet name="CCA(環境因子)" sheetId="8" r:id="rId4"/>
    <sheet name="PCA(環境因子)" sheetId="12" r:id="rId5"/>
    <sheet name="PCA(天氣因子)" sheetId="9" r:id="rId6"/>
    <sheet name="各池科組成" sheetId="2" r:id="rId7"/>
    <sheet name="植被覆蓋" sheetId="3" r:id="rId8"/>
    <sheet name="Metanotes" sheetId="10" r:id="rId9"/>
  </sheets>
  <externalReferences>
    <externalReference r:id="rId10"/>
  </externalReferences>
  <definedNames>
    <definedName name="_xlnm._FilterDatabase" localSheetId="1" hidden="1">工作表1!$E$1:$V$108</definedName>
    <definedName name="_xlnm._FilterDatabase" localSheetId="0" hidden="1">總表!$A$1:$K$159</definedName>
  </definedNames>
  <calcPr calcId="162913"/>
  <pivotCaches>
    <pivotCache cacheId="4" r:id="rId11"/>
    <pivotCache cacheId="5" r:id="rId12"/>
    <pivotCache cacheId="6" r:id="rId13"/>
    <pivotCache cacheId="7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8" i="13" l="1"/>
  <c r="V107" i="13" l="1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V97" i="13"/>
  <c r="V98" i="13"/>
  <c r="V99" i="13"/>
  <c r="V100" i="13"/>
  <c r="V101" i="13"/>
  <c r="V102" i="13"/>
  <c r="V103" i="13"/>
  <c r="V104" i="13"/>
  <c r="V105" i="13"/>
  <c r="V2" i="13"/>
  <c r="V106" i="13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2" i="1"/>
  <c r="R68" i="1" l="1"/>
  <c r="R74" i="1"/>
  <c r="R76" i="1"/>
  <c r="R82" i="1"/>
  <c r="R84" i="1"/>
  <c r="R90" i="1"/>
  <c r="R92" i="1"/>
  <c r="R98" i="1"/>
  <c r="R100" i="1"/>
  <c r="R106" i="1"/>
  <c r="R108" i="1"/>
  <c r="R114" i="1"/>
  <c r="R116" i="1"/>
  <c r="R122" i="1"/>
  <c r="R124" i="1"/>
  <c r="R130" i="1"/>
  <c r="R138" i="1"/>
  <c r="R140" i="1"/>
  <c r="R146" i="1"/>
  <c r="R148" i="1"/>
  <c r="R154" i="1"/>
  <c r="R6" i="1"/>
  <c r="R14" i="1"/>
  <c r="R2" i="1"/>
  <c r="R4" i="1"/>
  <c r="R3" i="1"/>
  <c r="R5" i="1"/>
  <c r="R7" i="1"/>
  <c r="R8" i="1"/>
  <c r="R9" i="1"/>
  <c r="R10" i="1"/>
  <c r="R11" i="1"/>
  <c r="R12" i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9" i="1"/>
  <c r="R70" i="1"/>
  <c r="R71" i="1"/>
  <c r="R72" i="1"/>
  <c r="R73" i="1"/>
  <c r="R75" i="1"/>
  <c r="R77" i="1"/>
  <c r="R78" i="1"/>
  <c r="R79" i="1"/>
  <c r="R80" i="1"/>
  <c r="R81" i="1"/>
  <c r="R83" i="1"/>
  <c r="R85" i="1"/>
  <c r="R86" i="1"/>
  <c r="R87" i="1"/>
  <c r="R88" i="1"/>
  <c r="R89" i="1"/>
  <c r="R91" i="1"/>
  <c r="R93" i="1"/>
  <c r="R94" i="1"/>
  <c r="R95" i="1"/>
  <c r="R96" i="1"/>
  <c r="R97" i="1"/>
  <c r="R99" i="1"/>
  <c r="R101" i="1"/>
  <c r="R102" i="1"/>
  <c r="R103" i="1"/>
  <c r="R104" i="1"/>
  <c r="R105" i="1"/>
  <c r="R107" i="1"/>
  <c r="R109" i="1"/>
  <c r="R110" i="1"/>
  <c r="R111" i="1"/>
  <c r="R112" i="1"/>
  <c r="R113" i="1"/>
  <c r="R115" i="1"/>
  <c r="R117" i="1"/>
  <c r="R118" i="1"/>
  <c r="R119" i="1"/>
  <c r="R120" i="1"/>
  <c r="R121" i="1"/>
  <c r="R123" i="1"/>
  <c r="R125" i="1"/>
  <c r="R126" i="1"/>
  <c r="R127" i="1"/>
  <c r="R128" i="1"/>
  <c r="R129" i="1"/>
  <c r="R131" i="1"/>
  <c r="R132" i="1"/>
  <c r="R133" i="1"/>
  <c r="R134" i="1"/>
  <c r="R135" i="1"/>
  <c r="R136" i="1"/>
  <c r="R137" i="1"/>
  <c r="R139" i="1"/>
  <c r="R141" i="1"/>
  <c r="R142" i="1"/>
  <c r="R143" i="1"/>
  <c r="R144" i="1"/>
  <c r="R145" i="1"/>
  <c r="R147" i="1"/>
  <c r="R149" i="1"/>
  <c r="R150" i="1"/>
  <c r="R151" i="1"/>
  <c r="R152" i="1"/>
  <c r="R153" i="1"/>
  <c r="R155" i="1"/>
  <c r="R156" i="1"/>
  <c r="R157" i="1"/>
  <c r="R158" i="1"/>
  <c r="R159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2" i="1"/>
  <c r="P3" i="1"/>
  <c r="P4" i="1"/>
  <c r="P5" i="1"/>
  <c r="P6" i="1"/>
  <c r="P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2" i="1"/>
  <c r="D17" i="2" l="1"/>
  <c r="B17" i="2"/>
  <c r="B16" i="2"/>
  <c r="F17" i="2"/>
  <c r="E17" i="2"/>
  <c r="F15" i="2"/>
  <c r="C13" i="2"/>
  <c r="E15" i="2"/>
  <c r="C17" i="2"/>
  <c r="C15" i="2"/>
  <c r="E14" i="2"/>
  <c r="E16" i="2"/>
  <c r="C16" i="2"/>
  <c r="E13" i="2"/>
  <c r="F14" i="2"/>
  <c r="F16" i="2"/>
  <c r="C14" i="2"/>
  <c r="F13" i="2"/>
</calcChain>
</file>

<file path=xl/sharedStrings.xml><?xml version="1.0" encoding="utf-8"?>
<sst xmlns="http://schemas.openxmlformats.org/spreadsheetml/2006/main" count="885" uniqueCount="336">
  <si>
    <t>Date</t>
    <phoneticPr fontId="3" type="noConversion"/>
  </si>
  <si>
    <t>Site</t>
    <phoneticPr fontId="3" type="noConversion"/>
  </si>
  <si>
    <t>Family</t>
    <phoneticPr fontId="3" type="noConversion"/>
  </si>
  <si>
    <t>no. of ind</t>
    <phoneticPr fontId="3" type="noConversion"/>
  </si>
  <si>
    <t>no. of spe</t>
    <phoneticPr fontId="3" type="noConversion"/>
  </si>
  <si>
    <t>pond 3</t>
  </si>
  <si>
    <t>Coenagrionidae</t>
  </si>
  <si>
    <t>pond 4</t>
  </si>
  <si>
    <t>Libellulidae</t>
  </si>
  <si>
    <t>pond 2</t>
    <phoneticPr fontId="3" type="noConversion"/>
  </si>
  <si>
    <t>pond 5</t>
  </si>
  <si>
    <t>pond 2</t>
    <phoneticPr fontId="3" type="noConversion"/>
  </si>
  <si>
    <t>Corduliidae</t>
  </si>
  <si>
    <t>pond 5</t>
    <phoneticPr fontId="3" type="noConversion"/>
  </si>
  <si>
    <t>pond 1</t>
    <phoneticPr fontId="3" type="noConversion"/>
  </si>
  <si>
    <t>pond 2</t>
  </si>
  <si>
    <t>pond 4</t>
    <phoneticPr fontId="3" type="noConversion"/>
  </si>
  <si>
    <t xml:space="preserve">Gomphidae </t>
  </si>
  <si>
    <t>pond 1</t>
    <phoneticPr fontId="3" type="noConversion"/>
  </si>
  <si>
    <t>pond 3</t>
    <phoneticPr fontId="3" type="noConversion"/>
  </si>
  <si>
    <t xml:space="preserve">Aeshnidae </t>
  </si>
  <si>
    <t>Libellulidae</t>
    <phoneticPr fontId="3" type="noConversion"/>
  </si>
  <si>
    <t>pond 5</t>
    <phoneticPr fontId="3" type="noConversion"/>
  </si>
  <si>
    <t>Libellulidae</t>
    <phoneticPr fontId="3" type="noConversion"/>
  </si>
  <si>
    <t>Coenagrionidae</t>
    <phoneticPr fontId="3" type="noConversion"/>
  </si>
  <si>
    <t>Coenagrionidae</t>
    <phoneticPr fontId="3" type="noConversion"/>
  </si>
  <si>
    <t>Platycnemididae</t>
    <phoneticPr fontId="3" type="noConversion"/>
  </si>
  <si>
    <t xml:space="preserve">Gomphidae </t>
    <phoneticPr fontId="3" type="noConversion"/>
  </si>
  <si>
    <t xml:space="preserve">Gomphidae </t>
    <phoneticPr fontId="3" type="noConversion"/>
  </si>
  <si>
    <t>pond 4</t>
    <phoneticPr fontId="3" type="noConversion"/>
  </si>
  <si>
    <t xml:space="preserve">Aeshnidae </t>
    <phoneticPr fontId="3" type="noConversion"/>
  </si>
  <si>
    <t>欄標籤</t>
  </si>
  <si>
    <t>Platycnemididae</t>
  </si>
  <si>
    <t>加總 - no. of ind 的加總</t>
  </si>
  <si>
    <t>計數 - no. of spe 的加總</t>
  </si>
  <si>
    <t>列標籤</t>
  </si>
  <si>
    <t>加總 - no. of ind</t>
  </si>
  <si>
    <t>計數 - no. of spe</t>
  </si>
  <si>
    <t>pond 1</t>
  </si>
  <si>
    <t>總計</t>
  </si>
  <si>
    <t>Aeshnidae 晏蜓科</t>
  </si>
  <si>
    <t>Coenagrionidae 細蟌科</t>
  </si>
  <si>
    <t>Corduliidae 弓蜓科</t>
  </si>
  <si>
    <t>Gomphidae 春蜓科</t>
  </si>
  <si>
    <t>Libellulidae 蜻蜓科</t>
  </si>
  <si>
    <t>Platycnemididae 琵蟌科</t>
  </si>
  <si>
    <t>date</t>
    <phoneticPr fontId="3" type="noConversion"/>
  </si>
  <si>
    <t>total veg cov</t>
    <phoneticPr fontId="3" type="noConversion"/>
  </si>
  <si>
    <t>no. of ind.</t>
    <phoneticPr fontId="5" type="noConversion"/>
  </si>
  <si>
    <t>no. of ind.(ave)</t>
    <phoneticPr fontId="5" type="noConversion"/>
  </si>
  <si>
    <t>pond 1 vege cov.</t>
    <phoneticPr fontId="3" type="noConversion"/>
  </si>
  <si>
    <t>no. of ind.(1)</t>
    <phoneticPr fontId="3" type="noConversion"/>
  </si>
  <si>
    <t>pond 2 vege cov.</t>
    <phoneticPr fontId="3" type="noConversion"/>
  </si>
  <si>
    <t>no. of ind.(2)</t>
    <phoneticPr fontId="3" type="noConversion"/>
  </si>
  <si>
    <t>pond 3 vege cov.</t>
    <phoneticPr fontId="3" type="noConversion"/>
  </si>
  <si>
    <t>no. of ind.(3)</t>
    <phoneticPr fontId="3" type="noConversion"/>
  </si>
  <si>
    <t>pond 4 vege cov.</t>
    <phoneticPr fontId="3" type="noConversion"/>
  </si>
  <si>
    <t>no. of ind.(4)</t>
    <phoneticPr fontId="3" type="noConversion"/>
  </si>
  <si>
    <t>pond 5 vege cov.</t>
    <phoneticPr fontId="3" type="noConversion"/>
  </si>
  <si>
    <t>no. of ind.(5)</t>
    <phoneticPr fontId="3" type="noConversion"/>
  </si>
  <si>
    <t>(空白)</t>
  </si>
  <si>
    <t>植被覆蓋度(%)</t>
    <phoneticPr fontId="3" type="noConversion"/>
  </si>
  <si>
    <t>昨日最低溫(°C)</t>
    <phoneticPr fontId="3" type="noConversion"/>
  </si>
  <si>
    <r>
      <t>當日最高溫(</t>
    </r>
    <r>
      <rPr>
        <sz val="12"/>
        <color theme="1"/>
        <rFont val="新細明體"/>
        <family val="1"/>
        <charset val="136"/>
      </rPr>
      <t>°C</t>
    </r>
    <r>
      <rPr>
        <sz val="12"/>
        <color theme="1"/>
        <rFont val="新細明體"/>
        <family val="1"/>
        <charset val="136"/>
        <scheme val="major"/>
      </rPr>
      <t>)</t>
    </r>
    <phoneticPr fontId="3" type="noConversion"/>
  </si>
  <si>
    <t>當日最低溫(°C)</t>
    <phoneticPr fontId="3" type="noConversion"/>
  </si>
  <si>
    <t>風速(m/s)</t>
    <phoneticPr fontId="3" type="noConversion"/>
  </si>
  <si>
    <t>相對溼度(%)</t>
    <phoneticPr fontId="3" type="noConversion"/>
  </si>
  <si>
    <t>平均值 - 昨日最低溫(°C)</t>
  </si>
  <si>
    <t>平均值 - 當日最高溫(°C)</t>
  </si>
  <si>
    <t>平均值 - 當日最低溫(°C)</t>
  </si>
  <si>
    <t>平均值 - 相對溼度(%)</t>
  </si>
  <si>
    <t>平均值 - 風速(m/s)</t>
  </si>
  <si>
    <t>平均值 - 植被覆蓋度(%)</t>
  </si>
  <si>
    <t>1 km2</t>
    <phoneticPr fontId="3" type="noConversion"/>
  </si>
  <si>
    <t>1000000 m2</t>
    <phoneticPr fontId="3" type="noConversion"/>
  </si>
  <si>
    <t>10000 m2</t>
    <phoneticPr fontId="3" type="noConversion"/>
  </si>
  <si>
    <t>各池總面積(m2)</t>
    <phoneticPr fontId="3" type="noConversion"/>
  </si>
  <si>
    <t>各池總面積(ha)</t>
    <phoneticPr fontId="3" type="noConversion"/>
  </si>
  <si>
    <t>1 ha</t>
    <phoneticPr fontId="3" type="noConversion"/>
  </si>
  <si>
    <t>植被覆蓋面積(m2)</t>
    <phoneticPr fontId="3" type="noConversion"/>
  </si>
  <si>
    <t>植被覆蓋面積(ha)</t>
    <phoneticPr fontId="3" type="noConversion"/>
  </si>
  <si>
    <t>水域面積(m2)</t>
    <phoneticPr fontId="3" type="noConversion"/>
  </si>
  <si>
    <t>水域面積(ha)</t>
    <phoneticPr fontId="3" type="noConversion"/>
  </si>
  <si>
    <t>水域覆蓋度(%)</t>
    <phoneticPr fontId="3" type="noConversion"/>
  </si>
  <si>
    <t>平均值 - 水域覆蓋度(%)</t>
  </si>
  <si>
    <t>平均值 - 各池總面積(ha)</t>
  </si>
  <si>
    <t>科名</t>
  </si>
  <si>
    <t>中文科名</t>
  </si>
  <si>
    <t>中文名</t>
  </si>
  <si>
    <t>學名</t>
  </si>
  <si>
    <t>Calopterygidae</t>
  </si>
  <si>
    <t>珈蟌科</t>
  </si>
  <si>
    <t>白痣珈蟌</t>
  </si>
  <si>
    <t>Matrona cyanoptera </t>
  </si>
  <si>
    <t>細胸珈蟌</t>
  </si>
  <si>
    <t>Mnais andersoni tenuis </t>
  </si>
  <si>
    <t>中華珈蟌指名亞種</t>
  </si>
  <si>
    <t>Psolodesmus mandarinus mandarinus </t>
  </si>
  <si>
    <t>Chlorocyphidae</t>
  </si>
  <si>
    <t>鼓蟌科</t>
  </si>
  <si>
    <t>脊紋鼓蟌</t>
  </si>
  <si>
    <t>Libellago lineata lineata </t>
  </si>
  <si>
    <t>棋紋鼓蟌</t>
  </si>
  <si>
    <t>Rhinocypha perforata perforata </t>
  </si>
  <si>
    <t>細蟌科</t>
  </si>
  <si>
    <t>針尾細蟌</t>
  </si>
  <si>
    <t>Aciagrion migratum </t>
  </si>
  <si>
    <t>白粉細蟌</t>
  </si>
  <si>
    <t>Agriocnemis femina oryzae </t>
  </si>
  <si>
    <t>橙尾細蟌</t>
  </si>
  <si>
    <t>Agriocnemis pygmaea </t>
  </si>
  <si>
    <t>紅腹細蟌</t>
  </si>
  <si>
    <t>Ceriagrion auranticum ryukyuanum </t>
  </si>
  <si>
    <t>眛影細蟌</t>
  </si>
  <si>
    <t>Ceriagrion fallax fallax </t>
  </si>
  <si>
    <t>黃腹細蟌</t>
  </si>
  <si>
    <t>Ceriagrion melanurum </t>
  </si>
  <si>
    <t>亞東細蟌</t>
  </si>
  <si>
    <t>Ischnura asiatica</t>
  </si>
  <si>
    <t>朝雲細蟌</t>
  </si>
  <si>
    <t>Ischnura aurora aurora </t>
  </si>
  <si>
    <t>青紋細蟌</t>
  </si>
  <si>
    <t>Ischnura senegalensis </t>
  </si>
  <si>
    <t>葦笛細蟌</t>
  </si>
  <si>
    <t>Paracercion calamorum dyeri </t>
  </si>
  <si>
    <t>蔚藍細蟌</t>
  </si>
  <si>
    <t>Paracercion melanotum </t>
  </si>
  <si>
    <t>瘦面細蟌</t>
  </si>
  <si>
    <t>Pseudagrion microcephalum </t>
  </si>
  <si>
    <t>弓背細蟌</t>
  </si>
  <si>
    <t>Pseudagrion pilidorsum pilidorsum </t>
  </si>
  <si>
    <t>Euphaeidae</t>
  </si>
  <si>
    <t>幽蟌科</t>
  </si>
  <si>
    <t>短尾幽蟌</t>
  </si>
  <si>
    <t>Bayadera brevicauda brevicauda </t>
  </si>
  <si>
    <t>短腹幽蟌</t>
  </si>
  <si>
    <t>Euphaea formosa </t>
  </si>
  <si>
    <t xml:space="preserve">Lestidae </t>
  </si>
  <si>
    <t>絲蟌科</t>
  </si>
  <si>
    <t>隱紋絲蟌</t>
  </si>
  <si>
    <t>Lestes praemorsus decipiens </t>
  </si>
  <si>
    <t>長痣絲蟌</t>
  </si>
  <si>
    <t>Orolestes selysi </t>
  </si>
  <si>
    <t xml:space="preserve">Megapodagrionidae </t>
  </si>
  <si>
    <t>蹣蟌科</t>
  </si>
  <si>
    <t>芽痣蹣蟌</t>
  </si>
  <si>
    <t>Rhipidolestes aculeatus aculeatus </t>
  </si>
  <si>
    <t>琵蟌科</t>
  </si>
  <si>
    <t>青黑琵蟌</t>
  </si>
  <si>
    <t>Coeliccia cyanomelas </t>
  </si>
  <si>
    <t>黃尾琵蟌</t>
  </si>
  <si>
    <t>Coeliccia flavicauda flavicauda </t>
  </si>
  <si>
    <t>環紋琵蟌</t>
  </si>
  <si>
    <t>Copera ciliata </t>
  </si>
  <si>
    <t>脛蹼琵蟌</t>
  </si>
  <si>
    <t>Copera marginipes </t>
  </si>
  <si>
    <t>Protoneuridae</t>
  </si>
  <si>
    <t>樸蟌科</t>
  </si>
  <si>
    <t>朱背樸蟌</t>
  </si>
  <si>
    <t>Prodasineura croconota </t>
  </si>
  <si>
    <t>晏蜓科</t>
  </si>
  <si>
    <t>碧翠晏蜓</t>
  </si>
  <si>
    <t>Anaciaeschna jaspidea</t>
  </si>
  <si>
    <t>烏基晏蜓</t>
  </si>
  <si>
    <t>Anaciaeschna martini </t>
  </si>
  <si>
    <t>烏點晏蜓</t>
  </si>
  <si>
    <t>Anax guttatus </t>
  </si>
  <si>
    <t>烏帶晏蜓</t>
  </si>
  <si>
    <t>Anax nigrofasciatus nigrofasciatus </t>
  </si>
  <si>
    <t>麻斑晏蜓</t>
  </si>
  <si>
    <t>Anax panybeus</t>
  </si>
  <si>
    <t>綠胸晏蜓</t>
  </si>
  <si>
    <t>Anax parthenope julius </t>
  </si>
  <si>
    <t>微刺晏蜓</t>
  </si>
  <si>
    <t>Cephalaeschna risi </t>
  </si>
  <si>
    <t>長鋏晏蜓</t>
  </si>
  <si>
    <t>Gynacantha hyalina </t>
  </si>
  <si>
    <t>倭鋏晏蜓</t>
  </si>
  <si>
    <t>Gynacantha japonica </t>
  </si>
  <si>
    <t>琉球晏蜓</t>
  </si>
  <si>
    <t>Gynacantha ryukyuensis </t>
  </si>
  <si>
    <t>柱鋏晏蜓</t>
  </si>
  <si>
    <t>Periaeschna magdalena </t>
  </si>
  <si>
    <t>石垣晏蜓</t>
  </si>
  <si>
    <t>Planaeschna ishigakiana flavostria </t>
  </si>
  <si>
    <t>李斯晏蜓</t>
  </si>
  <si>
    <t>Planaeschna risi risi </t>
  </si>
  <si>
    <t>陽明晏蜓</t>
  </si>
  <si>
    <t>Planaeschna taiwana </t>
  </si>
  <si>
    <t>朱黛晏蜓</t>
  </si>
  <si>
    <t>Polycanthagyna erythromelas</t>
  </si>
  <si>
    <t>描金晏蜓</t>
  </si>
  <si>
    <t>Polycanthagyna melanictera </t>
  </si>
  <si>
    <t>喙鋏晏蜓</t>
  </si>
  <si>
    <t>Polycanthagyna ornithocephala </t>
  </si>
  <si>
    <t>源埡晏蜓</t>
  </si>
  <si>
    <t>Sarasaeschna pyanan </t>
  </si>
  <si>
    <t>Cordulegastridae</t>
  </si>
  <si>
    <t>勾蜓科</t>
  </si>
  <si>
    <t>無霸勾蜓</t>
  </si>
  <si>
    <t>Anotogaster sieboldii </t>
  </si>
  <si>
    <t>褐翼勾蜓</t>
  </si>
  <si>
    <t>Chlorogomphus risi </t>
  </si>
  <si>
    <t>斑翼勾蜓</t>
  </si>
  <si>
    <t>Chlorogomphus suzukii </t>
  </si>
  <si>
    <t>弓蜓科</t>
  </si>
  <si>
    <t>慧眼弓蜓</t>
  </si>
  <si>
    <t>Epophthalmia elegans </t>
  </si>
  <si>
    <t>海神弓蜓</t>
  </si>
  <si>
    <t>Macromia clio </t>
  </si>
  <si>
    <t>天王弓蜓</t>
  </si>
  <si>
    <t>Macromia urania </t>
  </si>
  <si>
    <t>春蜓科</t>
  </si>
  <si>
    <t>海南春蜓</t>
  </si>
  <si>
    <t>Asiagomphus hainanensis </t>
  </si>
  <si>
    <t>鈎紋春蜓</t>
  </si>
  <si>
    <t>Asiagomphus septimus</t>
  </si>
  <si>
    <t>蟲莖春蜓</t>
  </si>
  <si>
    <t>Burmagomphus vermicularis</t>
  </si>
  <si>
    <t>火神春蜓</t>
  </si>
  <si>
    <t>Fukienogomphus prometheus</t>
  </si>
  <si>
    <t>聯紋春蜓</t>
  </si>
  <si>
    <t>Gomphidia confluens </t>
  </si>
  <si>
    <t>曲尾春蜓</t>
  </si>
  <si>
    <t>Heliogomphus retroflexus </t>
  </si>
  <si>
    <t>粗鈎春蜓</t>
  </si>
  <si>
    <t>Ictinogomphus rapax</t>
  </si>
  <si>
    <t>鈎尾春蜓</t>
  </si>
  <si>
    <t>Lamelligomphus formosanus </t>
  </si>
  <si>
    <t>紹德春蜓嘉義亞種</t>
  </si>
  <si>
    <t>Leptogomphus sauteri formosanus </t>
  </si>
  <si>
    <t>窄胸春蜓</t>
  </si>
  <si>
    <t>Merogomphus paviei </t>
  </si>
  <si>
    <t>闊腹春蜓</t>
  </si>
  <si>
    <t>Sieboldius deflexus </t>
  </si>
  <si>
    <t>細鈎春蜓</t>
  </si>
  <si>
    <t>Sinictinogomphus clavatus </t>
  </si>
  <si>
    <t>鉸剪春蜓</t>
  </si>
  <si>
    <t>Sinogomphus formosanus </t>
  </si>
  <si>
    <t>錘角春蜓</t>
  </si>
  <si>
    <t>Stylogomphus shirozui shirozui </t>
  </si>
  <si>
    <t>蜻蜓科</t>
  </si>
  <si>
    <t>粗腰蜻蜓</t>
  </si>
  <si>
    <t>Acisoma panorpoides panorpoides </t>
  </si>
  <si>
    <t>橙斑蜻蜓</t>
  </si>
  <si>
    <t>Brachydiplax chalybea flavovittata </t>
  </si>
  <si>
    <t>褐斑蜻蜓</t>
  </si>
  <si>
    <t>Brachythemis contaminata </t>
  </si>
  <si>
    <t>猩紅蜻蜓</t>
  </si>
  <si>
    <t>Crocothemis servilia servilia</t>
  </si>
  <si>
    <t>短痣蜻蜓</t>
  </si>
  <si>
    <t>Deielia phaon </t>
  </si>
  <si>
    <t>侏儒蜻蜓</t>
  </si>
  <si>
    <t>Diplacodes trivialis </t>
  </si>
  <si>
    <t>硃紅蜻蜓</t>
  </si>
  <si>
    <t>Hydrobasileus croceus</t>
  </si>
  <si>
    <t>廣腹蜻蜓</t>
  </si>
  <si>
    <t>Lyriothemis elegantissima</t>
  </si>
  <si>
    <t>樹穴蜻蜓</t>
  </si>
  <si>
    <t>Lyriothemis flava </t>
  </si>
  <si>
    <t>漆黑蜻蜓</t>
  </si>
  <si>
    <t>Nannophyopsis clara</t>
  </si>
  <si>
    <t>善變蜻蜓</t>
  </si>
  <si>
    <t>Neurothemis ramburii </t>
  </si>
  <si>
    <t>雙截蜻蜓</t>
  </si>
  <si>
    <t>Neurothemis tullia tullia </t>
  </si>
  <si>
    <t>琥珀蜻蜓</t>
  </si>
  <si>
    <t>Onychothemis testacea tonkinensis </t>
  </si>
  <si>
    <t>白刃蜻蜓</t>
  </si>
  <si>
    <t>Orthetrum albistylum speciosum </t>
  </si>
  <si>
    <t>金黃蜻蜓</t>
  </si>
  <si>
    <t>Orthetrum glaucum </t>
  </si>
  <si>
    <t>扶桑蜻蜓</t>
  </si>
  <si>
    <t>Orthetrum japonicum internum </t>
  </si>
  <si>
    <t>呂宋蜻蜓</t>
  </si>
  <si>
    <t>Orthetrum luzonicum</t>
  </si>
  <si>
    <t>灰黑蜻蜓</t>
  </si>
  <si>
    <t>Orthetrum melania </t>
  </si>
  <si>
    <t>霜白蜻蜓中印亞種</t>
  </si>
  <si>
    <t>Orthetrum pruinosum neglectum </t>
  </si>
  <si>
    <t>杜松蜻蜓</t>
  </si>
  <si>
    <t>Orthetrum sabina sabina</t>
  </si>
  <si>
    <t>鼎脈蜻蜓</t>
  </si>
  <si>
    <t>Orthetrum triangulare </t>
  </si>
  <si>
    <t>薄翅蜻蜓</t>
  </si>
  <si>
    <t>Pantala flavescens</t>
  </si>
  <si>
    <t>黃紉蜻蜓</t>
  </si>
  <si>
    <t>Pseudothemis zonata </t>
  </si>
  <si>
    <t>黑翅蜻蜓</t>
  </si>
  <si>
    <t>Rhyothemis fuliginosa fuliginosa </t>
  </si>
  <si>
    <t>藍黑蜻蜓</t>
  </si>
  <si>
    <t>Rhyothemis regia regia</t>
  </si>
  <si>
    <t>賽琳蜻蜓</t>
  </si>
  <si>
    <t>Rhyothemis severini </t>
  </si>
  <si>
    <t>三角蜻蜓</t>
  </si>
  <si>
    <t>Rhyothemis triangularis </t>
  </si>
  <si>
    <t>彩裳蜻蜓</t>
  </si>
  <si>
    <t>Rhyothemis variegata arria </t>
  </si>
  <si>
    <t>赤衣蜻蜓</t>
  </si>
  <si>
    <t>Sympetrum baccha baccha </t>
  </si>
  <si>
    <t>焰紅蜻蜓</t>
  </si>
  <si>
    <t>Sympetrum eroticum ardens </t>
  </si>
  <si>
    <t>夜遊蜻蜓</t>
  </si>
  <si>
    <t>Tholymis tillarga </t>
  </si>
  <si>
    <t>海霸蜻蜓微斑亞種</t>
  </si>
  <si>
    <t>Tramea transmarina euryale</t>
  </si>
  <si>
    <t>大華蜻蜓</t>
  </si>
  <si>
    <t>Tramea virginia </t>
  </si>
  <si>
    <t>紫紅蜻蜓</t>
  </si>
  <si>
    <t>Trithemis aurora </t>
  </si>
  <si>
    <t>樂仙蜻蜓</t>
  </si>
  <si>
    <t>Trithemis festiva </t>
  </si>
  <si>
    <t>褐基蜻蜓</t>
  </si>
  <si>
    <t>Urothemis signata yiei</t>
  </si>
  <si>
    <t>高砂蜻蜓</t>
  </si>
  <si>
    <t>Zygonyx takasago </t>
  </si>
  <si>
    <t>纖腰蜻蜓</t>
  </si>
  <si>
    <t>Zyxomma petiolatum </t>
  </si>
  <si>
    <t>3月5日</t>
    <phoneticPr fontId="3" type="noConversion"/>
  </si>
  <si>
    <t>3月28日</t>
    <phoneticPr fontId="3" type="noConversion"/>
  </si>
  <si>
    <t>4月16日</t>
    <phoneticPr fontId="3" type="noConversion"/>
  </si>
  <si>
    <t>4月25日</t>
    <phoneticPr fontId="3" type="noConversion"/>
  </si>
  <si>
    <t>5月14日</t>
    <phoneticPr fontId="3" type="noConversion"/>
  </si>
  <si>
    <t>5月28日</t>
    <phoneticPr fontId="3" type="noConversion"/>
  </si>
  <si>
    <t>6月11日</t>
    <phoneticPr fontId="3" type="noConversion"/>
  </si>
  <si>
    <t>6月25日</t>
    <phoneticPr fontId="3" type="noConversion"/>
  </si>
  <si>
    <t>7月9日</t>
    <phoneticPr fontId="3" type="noConversion"/>
  </si>
  <si>
    <t>7月23日</t>
    <phoneticPr fontId="3" type="noConversion"/>
  </si>
  <si>
    <t>8月5日</t>
    <phoneticPr fontId="3" type="noConversion"/>
  </si>
  <si>
    <t>8月20日</t>
    <phoneticPr fontId="3" type="noConversion"/>
  </si>
  <si>
    <t>9月1日</t>
    <phoneticPr fontId="3" type="noConversion"/>
  </si>
  <si>
    <t>9月17日</t>
    <phoneticPr fontId="3" type="noConversion"/>
  </si>
  <si>
    <t>9月18日</t>
  </si>
  <si>
    <t>10月1日</t>
    <phoneticPr fontId="3" type="noConversion"/>
  </si>
  <si>
    <t>10月21日</t>
    <phoneticPr fontId="3" type="noConversion"/>
  </si>
  <si>
    <t>總計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</si>
</sst>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;@"/>
    <numFmt numFmtId="177" formatCode="m/d;@"/>
  </numFmts>
  <fonts count="9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12"/>
      <color theme="1"/>
      <name val="標楷體"/>
      <family val="4"/>
      <charset val="136"/>
    </font>
    <font>
      <i/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1" fillId="2" borderId="1" xfId="0" applyFont="1" applyFill="1" applyBorder="1">
      <alignment vertical="center"/>
    </xf>
    <xf numFmtId="2" fontId="0" fillId="0" borderId="0" xfId="0" applyNumberFormat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7" fontId="6" fillId="0" borderId="0" xfId="0" applyNumberFormat="1" applyFont="1" applyBorder="1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2" fontId="0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各池科組成!$B$12</c:f>
              <c:strCache>
                <c:ptCount val="1"/>
                <c:pt idx="0">
                  <c:v>Aeshnidae 晏蜓科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各池科組成!$A$13:$A$17</c:f>
              <c:strCache>
                <c:ptCount val="5"/>
                <c:pt idx="0">
                  <c:v>pond 1</c:v>
                </c:pt>
                <c:pt idx="1">
                  <c:v>pond 2</c:v>
                </c:pt>
                <c:pt idx="2">
                  <c:v>pond 3</c:v>
                </c:pt>
                <c:pt idx="3">
                  <c:v>pond 4</c:v>
                </c:pt>
                <c:pt idx="4">
                  <c:v>pond 5</c:v>
                </c:pt>
              </c:strCache>
            </c:strRef>
          </c:cat>
          <c:val>
            <c:numRef>
              <c:f>各池科組成!$B$13:$B$17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6-459C-AEA6-F78211D2C86A}"/>
            </c:ext>
          </c:extLst>
        </c:ser>
        <c:ser>
          <c:idx val="1"/>
          <c:order val="1"/>
          <c:tx>
            <c:strRef>
              <c:f>各池科組成!$C$12</c:f>
              <c:strCache>
                <c:ptCount val="1"/>
                <c:pt idx="0">
                  <c:v>Coenagrionidae 細蟌科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各池科組成!$A$13:$A$17</c:f>
              <c:strCache>
                <c:ptCount val="5"/>
                <c:pt idx="0">
                  <c:v>pond 1</c:v>
                </c:pt>
                <c:pt idx="1">
                  <c:v>pond 2</c:v>
                </c:pt>
                <c:pt idx="2">
                  <c:v>pond 3</c:v>
                </c:pt>
                <c:pt idx="3">
                  <c:v>pond 4</c:v>
                </c:pt>
                <c:pt idx="4">
                  <c:v>pond 5</c:v>
                </c:pt>
              </c:strCache>
            </c:strRef>
          </c:cat>
          <c:val>
            <c:numRef>
              <c:f>各池科組成!$C$13:$C$17</c:f>
              <c:numCache>
                <c:formatCode>0.00</c:formatCode>
                <c:ptCount val="5"/>
                <c:pt idx="0">
                  <c:v>4.5454545454545459</c:v>
                </c:pt>
                <c:pt idx="1">
                  <c:v>13.23076923076923</c:v>
                </c:pt>
                <c:pt idx="2">
                  <c:v>11.916666666666666</c:v>
                </c:pt>
                <c:pt idx="3">
                  <c:v>10.166666666666666</c:v>
                </c:pt>
                <c:pt idx="4">
                  <c:v>13.307692307692308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6-459C-AEA6-F78211D2C86A}"/>
            </c:ext>
          </c:extLst>
        </c:ser>
        <c:ser>
          <c:idx val="2"/>
          <c:order val="2"/>
          <c:tx>
            <c:strRef>
              <c:f>各池科組成!$D$12</c:f>
              <c:strCache>
                <c:ptCount val="1"/>
                <c:pt idx="0">
                  <c:v>Corduliidae 弓蜓科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各池科組成!$A$13:$A$17</c:f>
              <c:strCache>
                <c:ptCount val="5"/>
                <c:pt idx="0">
                  <c:v>pond 1</c:v>
                </c:pt>
                <c:pt idx="1">
                  <c:v>pond 2</c:v>
                </c:pt>
                <c:pt idx="2">
                  <c:v>pond 3</c:v>
                </c:pt>
                <c:pt idx="3">
                  <c:v>pond 4</c:v>
                </c:pt>
                <c:pt idx="4">
                  <c:v>pond 5</c:v>
                </c:pt>
              </c:strCache>
            </c:strRef>
          </c:cat>
          <c:val>
            <c:numRef>
              <c:f>各池科組成!$D$13:$D$17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76-459C-AEA6-F78211D2C86A}"/>
            </c:ext>
          </c:extLst>
        </c:ser>
        <c:ser>
          <c:idx val="3"/>
          <c:order val="3"/>
          <c:tx>
            <c:strRef>
              <c:f>各池科組成!$E$12</c:f>
              <c:strCache>
                <c:ptCount val="1"/>
                <c:pt idx="0">
                  <c:v>Gomphidae 春蜓科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各池科組成!$A$13:$A$17</c:f>
              <c:strCache>
                <c:ptCount val="5"/>
                <c:pt idx="0">
                  <c:v>pond 1</c:v>
                </c:pt>
                <c:pt idx="1">
                  <c:v>pond 2</c:v>
                </c:pt>
                <c:pt idx="2">
                  <c:v>pond 3</c:v>
                </c:pt>
                <c:pt idx="3">
                  <c:v>pond 4</c:v>
                </c:pt>
                <c:pt idx="4">
                  <c:v>pond 5</c:v>
                </c:pt>
              </c:strCache>
            </c:strRef>
          </c:cat>
          <c:val>
            <c:numRef>
              <c:f>各池科組成!$E$13:$E$17</c:f>
              <c:numCache>
                <c:formatCode>0.00</c:formatCode>
                <c:ptCount val="5"/>
                <c:pt idx="0">
                  <c:v>3</c:v>
                </c:pt>
                <c:pt idx="1">
                  <c:v>2.8</c:v>
                </c:pt>
                <c:pt idx="2">
                  <c:v>2.8333333333333335</c:v>
                </c:pt>
                <c:pt idx="3">
                  <c:v>2.1428571428571428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76-459C-AEA6-F78211D2C86A}"/>
            </c:ext>
          </c:extLst>
        </c:ser>
        <c:ser>
          <c:idx val="4"/>
          <c:order val="4"/>
          <c:tx>
            <c:strRef>
              <c:f>各池科組成!$F$12</c:f>
              <c:strCache>
                <c:ptCount val="1"/>
                <c:pt idx="0">
                  <c:v>Libellulidae 蜻蜓科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各池科組成!$A$13:$A$17</c:f>
              <c:strCache>
                <c:ptCount val="5"/>
                <c:pt idx="0">
                  <c:v>pond 1</c:v>
                </c:pt>
                <c:pt idx="1">
                  <c:v>pond 2</c:v>
                </c:pt>
                <c:pt idx="2">
                  <c:v>pond 3</c:v>
                </c:pt>
                <c:pt idx="3">
                  <c:v>pond 4</c:v>
                </c:pt>
                <c:pt idx="4">
                  <c:v>pond 5</c:v>
                </c:pt>
              </c:strCache>
            </c:strRef>
          </c:cat>
          <c:val>
            <c:numRef>
              <c:f>各池科組成!$F$13:$F$17</c:f>
              <c:numCache>
                <c:formatCode>0.00</c:formatCode>
                <c:ptCount val="5"/>
                <c:pt idx="0">
                  <c:v>15.6</c:v>
                </c:pt>
                <c:pt idx="1">
                  <c:v>21.181818181818183</c:v>
                </c:pt>
                <c:pt idx="2">
                  <c:v>6.25</c:v>
                </c:pt>
                <c:pt idx="3">
                  <c:v>8.9285714285714288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76-459C-AEA6-F78211D2C86A}"/>
            </c:ext>
          </c:extLst>
        </c:ser>
        <c:ser>
          <c:idx val="5"/>
          <c:order val="5"/>
          <c:tx>
            <c:strRef>
              <c:f>各池科組成!$G$12</c:f>
              <c:strCache>
                <c:ptCount val="1"/>
                <c:pt idx="0">
                  <c:v>Platycnemididae 琵蟌科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各池科組成!$A$13:$A$17</c:f>
              <c:strCache>
                <c:ptCount val="5"/>
                <c:pt idx="0">
                  <c:v>pond 1</c:v>
                </c:pt>
                <c:pt idx="1">
                  <c:v>pond 2</c:v>
                </c:pt>
                <c:pt idx="2">
                  <c:v>pond 3</c:v>
                </c:pt>
                <c:pt idx="3">
                  <c:v>pond 4</c:v>
                </c:pt>
                <c:pt idx="4">
                  <c:v>pond 5</c:v>
                </c:pt>
              </c:strCache>
            </c:strRef>
          </c:cat>
          <c:val>
            <c:numRef>
              <c:f>各池科組成!$G$13:$G$17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76-459C-AEA6-F78211D2C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5705264"/>
        <c:axId val="1292242784"/>
      </c:barChart>
      <c:catAx>
        <c:axId val="13657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2242784"/>
        <c:crosses val="autoZero"/>
        <c:auto val="1"/>
        <c:lblAlgn val="ctr"/>
        <c:lblOffset val="100"/>
        <c:noMultiLvlLbl val="0"/>
      </c:catAx>
      <c:valAx>
        <c:axId val="12922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570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/>
          <a:lstStyle/>
          <a:p>
            <a:pPr algn="ctr" rtl="0">
              <a:defRPr sz="1400" b="0"/>
            </a:pPr>
            <a:r>
              <a:rPr lang="en-US" sz="1400" b="0"/>
              <a:t>Correlation of adults abundance and total vegetation coverage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19050"/>
            </c:spPr>
            <c:trendlineType val="linear"/>
            <c:dispRSqr val="1"/>
            <c:dispEq val="1"/>
            <c:trendlineLbl>
              <c:layout>
                <c:manualLayout>
                  <c:x val="-0.34511785714285714"/>
                  <c:y val="-6.736631944444444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p-value: 0.02071</a:t>
                    </a:r>
                  </a:p>
                  <a:p>
                    <a:pPr>
                      <a:defRPr/>
                    </a:pPr>
                    <a:r>
                      <a:rPr lang="zh-TW"/>
                      <a:t>R² = 0.6896</a:t>
                    </a:r>
                  </a:p>
                </c:rich>
              </c:tx>
              <c:numFmt formatCode="General" sourceLinked="0"/>
              <c:spPr>
                <a:ln>
                  <a:solidFill>
                    <a:sysClr val="windowText" lastClr="000000"/>
                  </a:solidFill>
                </a:ln>
              </c:spPr>
            </c:trendlineLbl>
          </c:trendline>
          <c:xVal>
            <c:numRef>
              <c:f>植被覆蓋!$B$2:$B$8</c:f>
              <c:numCache>
                <c:formatCode>General</c:formatCode>
                <c:ptCount val="7"/>
                <c:pt idx="0">
                  <c:v>30.3413480322277</c:v>
                </c:pt>
                <c:pt idx="1">
                  <c:v>33.893210172458012</c:v>
                </c:pt>
                <c:pt idx="2">
                  <c:v>37.157646062269592</c:v>
                </c:pt>
                <c:pt idx="3">
                  <c:v>34.638825532154961</c:v>
                </c:pt>
                <c:pt idx="4">
                  <c:v>45.498049384715877</c:v>
                </c:pt>
                <c:pt idx="5">
                  <c:v>49.415707823575623</c:v>
                </c:pt>
                <c:pt idx="6">
                  <c:v>49.739990488915772</c:v>
                </c:pt>
              </c:numCache>
            </c:numRef>
          </c:xVal>
          <c:yVal>
            <c:numRef>
              <c:f>植被覆蓋!$C$2:$C$8</c:f>
              <c:numCache>
                <c:formatCode>General</c:formatCode>
                <c:ptCount val="7"/>
                <c:pt idx="0">
                  <c:v>29</c:v>
                </c:pt>
                <c:pt idx="1">
                  <c:v>85</c:v>
                </c:pt>
                <c:pt idx="2">
                  <c:v>87</c:v>
                </c:pt>
                <c:pt idx="3">
                  <c:v>49</c:v>
                </c:pt>
                <c:pt idx="4">
                  <c:v>67</c:v>
                </c:pt>
                <c:pt idx="5">
                  <c:v>268</c:v>
                </c:pt>
                <c:pt idx="6">
                  <c:v>213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植被覆蓋!$C$1</c15:sqref>
                        </c15:formulaRef>
                      </c:ext>
                    </c:extLst>
                    <c:strCache>
                      <c:ptCount val="1"/>
                      <c:pt idx="0">
                        <c:v>no. of ind.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A1A-43FA-B60B-B935EFE3D70E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zh-TW"/>
                </a:p>
              </c:txPr>
            </c:trendlineLbl>
          </c:trendline>
          <c:xVal>
            <c:numRef>
              <c:f>'[1]#REF'!$B$2:$B$8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'[1]#REF'!$C$2:$C$8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'[1]#REF'!$C$1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A1A-43FA-B60B-B935EFE3D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17536"/>
        <c:axId val="768117120"/>
      </c:scatterChart>
      <c:valAx>
        <c:axId val="768117536"/>
        <c:scaling>
          <c:orientation val="minMax"/>
          <c:min val="25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Total vegetation coverage(%)</a:t>
                </a:r>
                <a:endParaRPr lang="zh-TW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768117120"/>
        <c:crosses val="autoZero"/>
        <c:crossBetween val="midCat"/>
      </c:valAx>
      <c:valAx>
        <c:axId val="7681171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Number of individuals</a:t>
                </a:r>
                <a:endParaRPr lang="zh-TW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7681175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Correlation of adults abundance and vegetation coverage at pond 1</a:t>
            </a:r>
            <a:endParaRPr lang="zh-TW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植被覆蓋!$E$2:$E$8</c:f>
              <c:numCache>
                <c:formatCode>General</c:formatCode>
                <c:ptCount val="7"/>
                <c:pt idx="0">
                  <c:v>19.463087248322147</c:v>
                </c:pt>
                <c:pt idx="1">
                  <c:v>20.57192880070032</c:v>
                </c:pt>
                <c:pt idx="2">
                  <c:v>20.863729209220892</c:v>
                </c:pt>
                <c:pt idx="3">
                  <c:v>21.768310475634667</c:v>
                </c:pt>
                <c:pt idx="4">
                  <c:v>22.993872191421069</c:v>
                </c:pt>
                <c:pt idx="5">
                  <c:v>23.139772395681355</c:v>
                </c:pt>
                <c:pt idx="6">
                  <c:v>24.627954479136271</c:v>
                </c:pt>
              </c:numCache>
            </c:numRef>
          </c:xVal>
          <c:yVal>
            <c:numRef>
              <c:f>植被覆蓋!$F$2:$F$8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16</c:v>
                </c:pt>
                <c:pt idx="3">
                  <c:v>12</c:v>
                </c:pt>
                <c:pt idx="4">
                  <c:v>14</c:v>
                </c:pt>
                <c:pt idx="5">
                  <c:v>47</c:v>
                </c:pt>
                <c:pt idx="6">
                  <c:v>29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植被覆蓋!$F$1</c15:sqref>
                        </c15:formulaRef>
                      </c:ext>
                    </c:extLst>
                    <c:strCache>
                      <c:ptCount val="1"/>
                      <c:pt idx="0">
                        <c:v>no. of ind.(1)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4F1-42BC-8D04-75309749034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'[1]#REF'!$E$2:$E$8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'[1]#REF'!$F$2:$F$8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'[1]#REF'!$F$1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4F1-42BC-8D04-753097490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678176"/>
        <c:axId val="1289673600"/>
      </c:scatterChart>
      <c:valAx>
        <c:axId val="1289678176"/>
        <c:scaling>
          <c:orientation val="minMax"/>
          <c:min val="1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vegetataion coverage(%)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9673600"/>
        <c:crosses val="autoZero"/>
        <c:crossBetween val="midCat"/>
      </c:valAx>
      <c:valAx>
        <c:axId val="1289673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individuals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96781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Correlation of adults abundance and vegetation coverage at pond 2</a:t>
            </a:r>
            <a:endParaRPr lang="zh-TW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植被覆蓋!$G$2:$G$8</c:f>
              <c:numCache>
                <c:formatCode>General</c:formatCode>
                <c:ptCount val="7"/>
                <c:pt idx="0">
                  <c:v>20.533985529399775</c:v>
                </c:pt>
                <c:pt idx="1">
                  <c:v>22.470192601650869</c:v>
                </c:pt>
                <c:pt idx="2">
                  <c:v>23.682869662692351</c:v>
                </c:pt>
                <c:pt idx="3">
                  <c:v>24.783450524814018</c:v>
                </c:pt>
                <c:pt idx="4">
                  <c:v>26.148986038927955</c:v>
                </c:pt>
                <c:pt idx="5">
                  <c:v>25.94517476816468</c:v>
                </c:pt>
                <c:pt idx="6">
                  <c:v>24.559258126974424</c:v>
                </c:pt>
              </c:numCache>
            </c:numRef>
          </c:xVal>
          <c:yVal>
            <c:numRef>
              <c:f>植被覆蓋!$H$2:$H$8</c:f>
              <c:numCache>
                <c:formatCode>General</c:formatCode>
                <c:ptCount val="7"/>
                <c:pt idx="0">
                  <c:v>16</c:v>
                </c:pt>
                <c:pt idx="1">
                  <c:v>33</c:v>
                </c:pt>
                <c:pt idx="2">
                  <c:v>20</c:v>
                </c:pt>
                <c:pt idx="3">
                  <c:v>18</c:v>
                </c:pt>
                <c:pt idx="4">
                  <c:v>21</c:v>
                </c:pt>
                <c:pt idx="5">
                  <c:v>65</c:v>
                </c:pt>
                <c:pt idx="6">
                  <c:v>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植被覆蓋!$H$1</c15:sqref>
                        </c15:formulaRef>
                      </c:ext>
                    </c:extLst>
                    <c:strCache>
                      <c:ptCount val="1"/>
                      <c:pt idx="0">
                        <c:v>no. of ind.(2)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3BB-44FE-995D-64046ECF6D7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'[1]#REF'!$G$2:$G$8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'[1]#REF'!$H$2:$H$8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'[1]#REF'!$H$1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3BB-44FE-995D-64046ECF6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63536"/>
        <c:axId val="1286759792"/>
      </c:scatterChart>
      <c:valAx>
        <c:axId val="1286763536"/>
        <c:scaling>
          <c:orientation val="minMax"/>
          <c:min val="1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vegetataion coverage(%)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759792"/>
        <c:crosses val="autoZero"/>
        <c:crossBetween val="midCat"/>
      </c:valAx>
      <c:valAx>
        <c:axId val="128675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individuals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7635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adults abundance and vegetation coverage at pond 3</a:t>
            </a:r>
            <a:endParaRPr lang="zh-TW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植被覆蓋!$I$2:$I$8</c:f>
              <c:numCache>
                <c:formatCode>General</c:formatCode>
                <c:ptCount val="7"/>
                <c:pt idx="0">
                  <c:v>29.342499817157901</c:v>
                </c:pt>
                <c:pt idx="1">
                  <c:v>36.407518467051851</c:v>
                </c:pt>
                <c:pt idx="2">
                  <c:v>41.03708037738609</c:v>
                </c:pt>
                <c:pt idx="3">
                  <c:v>41.929349813501062</c:v>
                </c:pt>
                <c:pt idx="4">
                  <c:v>44.006436041834277</c:v>
                </c:pt>
                <c:pt idx="5">
                  <c:v>48.840781101440797</c:v>
                </c:pt>
                <c:pt idx="6">
                  <c:v>50.588751554157831</c:v>
                </c:pt>
              </c:numCache>
            </c:numRef>
          </c:xVal>
          <c:yVal>
            <c:numRef>
              <c:f>植被覆蓋!$J$2:$J$8</c:f>
              <c:numCache>
                <c:formatCode>General</c:formatCode>
                <c:ptCount val="7"/>
                <c:pt idx="0">
                  <c:v>1</c:v>
                </c:pt>
                <c:pt idx="1">
                  <c:v>22</c:v>
                </c:pt>
                <c:pt idx="2">
                  <c:v>14</c:v>
                </c:pt>
                <c:pt idx="3">
                  <c:v>9</c:v>
                </c:pt>
                <c:pt idx="4">
                  <c:v>2</c:v>
                </c:pt>
                <c:pt idx="5">
                  <c:v>22</c:v>
                </c:pt>
                <c:pt idx="6">
                  <c:v>34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植被覆蓋!$J$1</c15:sqref>
                        </c15:formulaRef>
                      </c:ext>
                    </c:extLst>
                    <c:strCache>
                      <c:ptCount val="1"/>
                      <c:pt idx="0">
                        <c:v>no. of ind.(3)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1D2-479E-9DB8-083CA8ECD14E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'[1]#REF'!$I$2:$I$8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'[1]#REF'!$J$2:$J$8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'[1]#REF'!$J$1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1D2-479E-9DB8-083CA8ECD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71856"/>
        <c:axId val="1286773936"/>
      </c:scatterChart>
      <c:valAx>
        <c:axId val="1286771856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vegetataion coverage(%)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773936"/>
        <c:crosses val="autoZero"/>
        <c:crossBetween val="midCat"/>
      </c:valAx>
      <c:valAx>
        <c:axId val="12867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individuals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7718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adults abundance and vegetation coverage at pond 4</a:t>
            </a:r>
            <a:endParaRPr lang="zh-TW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植被覆蓋!$K$2:$K$8</c:f>
              <c:numCache>
                <c:formatCode>General</c:formatCode>
                <c:ptCount val="7"/>
                <c:pt idx="0">
                  <c:v>40.869522207933521</c:v>
                </c:pt>
                <c:pt idx="1">
                  <c:v>43.842120882382034</c:v>
                </c:pt>
                <c:pt idx="2">
                  <c:v>46.043129884261546</c:v>
                </c:pt>
                <c:pt idx="3">
                  <c:v>50.074191314670088</c:v>
                </c:pt>
                <c:pt idx="4">
                  <c:v>56.55851221683649</c:v>
                </c:pt>
                <c:pt idx="5">
                  <c:v>61.578791176179635</c:v>
                </c:pt>
                <c:pt idx="6">
                  <c:v>66.129191809278865</c:v>
                </c:pt>
              </c:numCache>
            </c:numRef>
          </c:xVal>
          <c:yVal>
            <c:numRef>
              <c:f>植被覆蓋!$L$2:$L$8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19</c:v>
                </c:pt>
                <c:pt idx="3">
                  <c:v>10</c:v>
                </c:pt>
                <c:pt idx="4">
                  <c:v>15</c:v>
                </c:pt>
                <c:pt idx="5">
                  <c:v>78</c:v>
                </c:pt>
                <c:pt idx="6">
                  <c:v>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植被覆蓋!$L$1</c15:sqref>
                        </c15:formulaRef>
                      </c:ext>
                    </c:extLst>
                    <c:strCache>
                      <c:ptCount val="1"/>
                      <c:pt idx="0">
                        <c:v>no. of ind.(4)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B085-416B-9875-596CA9C2A164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'[1]#REF'!$K$2:$K$8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'[1]#REF'!$L$2:$L$8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'[1]#REF'!$L$1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085-416B-9875-596CA9C2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53552"/>
        <c:axId val="1286743984"/>
      </c:scatterChart>
      <c:valAx>
        <c:axId val="1286753552"/>
        <c:scaling>
          <c:orientation val="minMax"/>
          <c:min val="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vegetataion coverage(%)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743984"/>
        <c:crosses val="autoZero"/>
        <c:crossBetween val="midCat"/>
      </c:valAx>
      <c:valAx>
        <c:axId val="1286743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individuals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7535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adults abundance and vegetation coverage at pond 5</a:t>
            </a:r>
            <a:endParaRPr lang="zh-TW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植被覆蓋!$M$2:$M$8</c:f>
              <c:numCache>
                <c:formatCode>General</c:formatCode>
                <c:ptCount val="7"/>
                <c:pt idx="0">
                  <c:v>41.497645358325173</c:v>
                </c:pt>
                <c:pt idx="1">
                  <c:v>46.17429011050497</c:v>
                </c:pt>
                <c:pt idx="2">
                  <c:v>54.161421177787105</c:v>
                </c:pt>
                <c:pt idx="4">
                  <c:v>77.782440434559604</c:v>
                </c:pt>
                <c:pt idx="5">
                  <c:v>87.574019676411623</c:v>
                </c:pt>
                <c:pt idx="6">
                  <c:v>82.794796475031475</c:v>
                </c:pt>
              </c:numCache>
            </c:numRef>
          </c:xVal>
          <c:yVal>
            <c:numRef>
              <c:f>植被覆蓋!$N$2:$N$8</c:f>
              <c:numCache>
                <c:formatCode>General</c:formatCode>
                <c:ptCount val="7"/>
                <c:pt idx="0">
                  <c:v>7</c:v>
                </c:pt>
                <c:pt idx="1">
                  <c:v>18</c:v>
                </c:pt>
                <c:pt idx="2">
                  <c:v>18</c:v>
                </c:pt>
                <c:pt idx="4">
                  <c:v>15</c:v>
                </c:pt>
                <c:pt idx="5">
                  <c:v>56</c:v>
                </c:pt>
                <c:pt idx="6">
                  <c:v>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植被覆蓋!$N$1</c15:sqref>
                        </c15:formulaRef>
                      </c:ext>
                    </c:extLst>
                    <c:strCache>
                      <c:ptCount val="1"/>
                      <c:pt idx="0">
                        <c:v>no. of ind.(5)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679-4184-8841-150FA08E19B4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'[1]#REF'!$M$2:$M$8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'[1]#REF'!$N$2:$N$8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'[1]#REF'!$N$1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679-4184-8841-150FA08E1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52304"/>
        <c:axId val="1286744400"/>
      </c:scatterChart>
      <c:valAx>
        <c:axId val="1286752304"/>
        <c:scaling>
          <c:orientation val="minMax"/>
          <c:min val="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vegetataion coverage(%)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744400"/>
        <c:crosses val="autoZero"/>
        <c:crossBetween val="midCat"/>
      </c:valAx>
      <c:valAx>
        <c:axId val="12867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individuals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7523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421481</xdr:colOff>
      <xdr:row>13</xdr:row>
      <xdr:rowOff>2380</xdr:rowOff>
    </xdr:from>
    <xdr:to>
      <xdr:col>17</xdr:col>
      <xdr:colOff>600075</xdr:colOff>
      <xdr:row>26</xdr:row>
      <xdr:rowOff>83343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9</xdr:row>
      <xdr:rowOff>76200</xdr:rowOff>
    </xdr:from>
    <xdr:to>
      <xdr:col>7</xdr:col>
      <xdr:colOff>566611</xdr:colOff>
      <xdr:row>23</xdr:row>
      <xdr:rowOff>53876</xdr:rowOff>
    </xdr:to>
    <xdr:graphicFrame macro="">
      <xdr:nvGraphicFramePr>
        <xdr:cNvPr id="15" name="圖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52948</xdr:colOff>
      <xdr:row>9</xdr:row>
      <xdr:rowOff>93848</xdr:rowOff>
    </xdr:from>
    <xdr:to>
      <xdr:col>14</xdr:col>
      <xdr:colOff>19611</xdr:colOff>
      <xdr:row>18</xdr:row>
      <xdr:rowOff>146237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63592</xdr:colOff>
      <xdr:row>9</xdr:row>
      <xdr:rowOff>86003</xdr:rowOff>
    </xdr:from>
    <xdr:to>
      <xdr:col>20</xdr:col>
      <xdr:colOff>232521</xdr:colOff>
      <xdr:row>18</xdr:row>
      <xdr:rowOff>145675</xdr:rowOff>
    </xdr:to>
    <xdr:graphicFrame macro="">
      <xdr:nvGraphicFramePr>
        <xdr:cNvPr id="17" name="圖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164444</xdr:colOff>
      <xdr:row>26</xdr:row>
      <xdr:rowOff>57990</xdr:rowOff>
    </xdr:from>
    <xdr:to>
      <xdr:col>5</xdr:col>
      <xdr:colOff>540683</xdr:colOff>
      <xdr:row>37</xdr:row>
      <xdr:rowOff>72278</xdr:rowOff>
    </xdr:to>
    <xdr:graphicFrame macro="">
      <xdr:nvGraphicFramePr>
        <xdr:cNvPr id="18" name="圖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564494</xdr:colOff>
      <xdr:row>26</xdr:row>
      <xdr:rowOff>57990</xdr:rowOff>
    </xdr:from>
    <xdr:to>
      <xdr:col>11</xdr:col>
      <xdr:colOff>540683</xdr:colOff>
      <xdr:row>36</xdr:row>
      <xdr:rowOff>205628</xdr:rowOff>
    </xdr:to>
    <xdr:graphicFrame macro="">
      <xdr:nvGraphicFramePr>
        <xdr:cNvPr id="19" name="圖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66953</xdr:colOff>
      <xdr:row>26</xdr:row>
      <xdr:rowOff>134190</xdr:rowOff>
    </xdr:from>
    <xdr:to>
      <xdr:col>18</xdr:col>
      <xdr:colOff>235883</xdr:colOff>
      <xdr:row>37</xdr:row>
      <xdr:rowOff>34178</xdr:rowOff>
    </xdr:to>
    <xdr:graphicFrame macro="">
      <xdr:nvGraphicFramePr>
        <xdr:cNvPr id="20" name="圖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%20&#40575;&#35282;&#28330;%20&#34619;&#34505;&#30446;&#25972;&#2970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整理"/>
      <sheetName val="rb各池科(lar)"/>
      <sheetName val="lar整理(水質)"/>
      <sheetName val="各池種隻"/>
      <sheetName val="幼蟲隻數vs植被"/>
      <sheetName val="成蟲vs幼蟲ind"/>
      <sheetName val="各科總隻數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17%20&#40575;&#35282;&#28330;%20&#34619;&#34505;&#30446;&#25972;&#29702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183.623686689818" createdVersion="6" refreshedVersion="6" minRefreshableVersion="3" recordCount="158">
  <cacheSource type="worksheet">
    <worksheetSource ref="A1:H159" sheet="ad整理" r:id="rId2"/>
  </cacheSource>
  <cacheFields count="7">
    <cacheField name="Date" numFmtId="177">
      <sharedItems containsSemiMixedTypes="0" containsNonDate="0" containsDate="1" containsString="0" minDate="2017-03-05T00:00:00" maxDate="2017-10-22T00:00:00"/>
    </cacheField>
    <cacheField name="Site" numFmtId="0">
      <sharedItems count="5">
        <s v="pond 3"/>
        <s v="pond 4"/>
        <s v="pond 2"/>
        <s v="pond 5"/>
        <s v="pond 1"/>
      </sharedItems>
    </cacheField>
    <cacheField name="Family" numFmtId="0">
      <sharedItems count="6">
        <s v="Coenagrionidae"/>
        <s v="Libellulidae"/>
        <s v="Corduliidae"/>
        <s v="Gomphidae "/>
        <s v="Aeshnidae "/>
        <s v="Platycnemididae"/>
      </sharedItems>
    </cacheField>
    <cacheField name="no. of ind" numFmtId="0">
      <sharedItems containsSemiMixedTypes="0" containsString="0" containsNumber="1" containsInteger="1" minValue="1" maxValue="53"/>
    </cacheField>
    <cacheField name="no. of spe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當日高溫(°C)" numFmtId="0">
      <sharedItems containsSemiMixedTypes="0" containsString="0" containsNumber="1" containsInteger="1" minValue="23" maxValue="36"/>
    </cacheField>
    <cacheField name="當日低溫(°C)" numFmtId="0">
      <sharedItems containsSemiMixedTypes="0" containsString="0" containsNumber="1" containsInteger="1" minValue="16" maxValue="2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3273.565708796297" createdVersion="6" refreshedVersion="6" minRefreshableVersion="3" recordCount="159">
  <cacheSource type="worksheet">
    <worksheetSource ref="A1:J1048576" sheet="總表"/>
  </cacheSource>
  <cacheFields count="11">
    <cacheField name="Date" numFmtId="0">
      <sharedItems containsNonDate="0" containsDate="1" containsString="0" containsBlank="1" minDate="2017-03-05T00:00:00" maxDate="2017-10-22T00:00:00" count="17">
        <d v="2017-03-05T00:00:00"/>
        <d v="2017-03-28T00:00:00"/>
        <d v="2017-04-16T00:00:00"/>
        <d v="2017-04-25T00:00:00"/>
        <d v="2017-05-14T00:00:00"/>
        <d v="2017-05-28T00:00:00"/>
        <d v="2017-06-11T00:00:00"/>
        <d v="2017-06-25T00:00:00"/>
        <d v="2017-07-09T00:00:00"/>
        <d v="2017-07-23T00:00:00"/>
        <d v="2017-08-05T00:00:00"/>
        <d v="2017-08-20T00:00:00"/>
        <d v="2017-09-01T00:00:00"/>
        <d v="2017-09-17T00:00:00"/>
        <d v="2017-10-01T00:00:00"/>
        <d v="2017-10-21T00:00:00"/>
        <m/>
      </sharedItems>
      <fieldGroup par="10" base="0">
        <rangePr groupBy="days" startDate="2017-03-05T00:00:00" endDate="2017-10-22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7/10/22"/>
        </groupItems>
      </fieldGroup>
    </cacheField>
    <cacheField name="Site" numFmtId="0">
      <sharedItems containsBlank="1" count="6">
        <s v="pond 3"/>
        <s v="pond 4"/>
        <s v="pond 2"/>
        <s v="pond 5"/>
        <s v="pond 1"/>
        <m/>
      </sharedItems>
    </cacheField>
    <cacheField name="Family" numFmtId="0">
      <sharedItems containsBlank="1" count="7">
        <s v="Coenagrionidae"/>
        <s v="Libellulidae"/>
        <s v="Corduliidae"/>
        <s v="Gomphidae "/>
        <s v="Aeshnidae "/>
        <s v="Platycnemididae"/>
        <m/>
      </sharedItems>
    </cacheField>
    <cacheField name="no. of ind" numFmtId="0">
      <sharedItems containsString="0" containsBlank="1" containsNumber="1" containsInteger="1" minValue="1" maxValue="53" count="35">
        <n v="1"/>
        <n v="16"/>
        <n v="5"/>
        <n v="7"/>
        <n v="9"/>
        <n v="10"/>
        <n v="2"/>
        <n v="13"/>
        <n v="33"/>
        <n v="22"/>
        <n v="4"/>
        <n v="12"/>
        <n v="6"/>
        <n v="29"/>
        <n v="26"/>
        <n v="11"/>
        <n v="14"/>
        <n v="20"/>
        <n v="8"/>
        <n v="3"/>
        <n v="31"/>
        <n v="17"/>
        <n v="35"/>
        <n v="36"/>
        <n v="53"/>
        <n v="37"/>
        <n v="45"/>
        <n v="47"/>
        <n v="24"/>
        <n v="19"/>
        <n v="21"/>
        <n v="28"/>
        <n v="51"/>
        <n v="41"/>
        <m/>
      </sharedItems>
    </cacheField>
    <cacheField name="no. of spe" numFmtId="0">
      <sharedItems containsString="0" containsBlank="1" containsNumber="1" containsInteger="1" minValue="1" maxValue="7"/>
    </cacheField>
    <cacheField name="昨日低溫(°C)" numFmtId="0">
      <sharedItems containsString="0" containsBlank="1" containsNumber="1" containsInteger="1" minValue="13" maxValue="28" count="11">
        <n v="16"/>
        <n v="13"/>
        <n v="20"/>
        <n v="19"/>
        <n v="24"/>
        <n v="27"/>
        <n v="25"/>
        <n v="28"/>
        <n v="26"/>
        <n v="21"/>
        <m/>
      </sharedItems>
    </cacheField>
    <cacheField name="當日高溫(°C)" numFmtId="0">
      <sharedItems containsString="0" containsBlank="1" containsNumber="1" containsInteger="1" minValue="23" maxValue="36" count="12">
        <n v="25"/>
        <n v="26"/>
        <n v="31"/>
        <n v="27"/>
        <n v="32"/>
        <n v="34"/>
        <n v="33"/>
        <n v="36"/>
        <n v="35"/>
        <n v="29"/>
        <n v="23"/>
        <m/>
      </sharedItems>
    </cacheField>
    <cacheField name="當日低溫(°C)" numFmtId="0">
      <sharedItems containsString="0" containsBlank="1" containsNumber="1" containsInteger="1" minValue="16" maxValue="29" count="12">
        <n v="16"/>
        <n v="19"/>
        <n v="23"/>
        <n v="20"/>
        <n v="22"/>
        <n v="26"/>
        <n v="27"/>
        <n v="24"/>
        <n v="29"/>
        <n v="25"/>
        <n v="21"/>
        <m/>
      </sharedItems>
    </cacheField>
    <cacheField name="風速(m/s) 8點 板橋" numFmtId="0">
      <sharedItems containsString="0" containsBlank="1" containsNumber="1" minValue="0.1" maxValue="4.5" count="13">
        <n v="0.1"/>
        <n v="1"/>
        <n v="0.2"/>
        <n v="0.5"/>
        <n v="0.9"/>
        <n v="4.5"/>
        <n v="1.5"/>
        <n v="1.4"/>
        <n v="2.7"/>
        <n v="1.3"/>
        <n v="3.3"/>
        <n v="1.7"/>
        <m/>
      </sharedItems>
    </cacheField>
    <cacheField name="相對溼度(%) 8點 板橋" numFmtId="0">
      <sharedItems containsString="0" containsBlank="1" containsNumber="1" containsInteger="1" minValue="62" maxValue="86" count="14">
        <n v="86"/>
        <n v="62"/>
        <n v="77"/>
        <n v="84"/>
        <n v="76"/>
        <n v="78"/>
        <n v="72"/>
        <n v="83"/>
        <n v="64"/>
        <n v="75"/>
        <n v="70"/>
        <n v="73"/>
        <n v="67"/>
        <m/>
      </sharedItems>
    </cacheField>
    <cacheField name="月" numFmtId="0" databaseField="0">
      <fieldGroup base="0">
        <rangePr groupBy="months" startDate="2017-03-05T00:00:00" endDate="2017-10-22T00:00:00"/>
        <groupItems count="14">
          <s v="&lt;2017/3/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7/10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3280.443875231482" createdVersion="6" refreshedVersion="6" minRefreshableVersion="3" recordCount="158">
  <cacheSource type="worksheet">
    <worksheetSource ref="A1:K159" sheet="總表"/>
  </cacheSource>
  <cacheFields count="11">
    <cacheField name="Date" numFmtId="176">
      <sharedItems containsSemiMixedTypes="0" containsNonDate="0" containsDate="1" containsString="0" minDate="2017-03-05T00:00:00" maxDate="2017-10-22T00:00:00"/>
    </cacheField>
    <cacheField name="Site" numFmtId="0">
      <sharedItems count="5">
        <s v="pond 3"/>
        <s v="pond 4"/>
        <s v="pond 2"/>
        <s v="pond 5"/>
        <s v="pond 1"/>
      </sharedItems>
    </cacheField>
    <cacheField name="Family" numFmtId="0">
      <sharedItems count="6">
        <s v="Coenagrionidae"/>
        <s v="Libellulidae"/>
        <s v="Corduliidae"/>
        <s v="Gomphidae "/>
        <s v="Aeshnidae "/>
        <s v="Platycnemididae"/>
      </sharedItems>
    </cacheField>
    <cacheField name="no. of ind" numFmtId="0">
      <sharedItems containsSemiMixedTypes="0" containsString="0" containsNumber="1" containsInteger="1" minValue="1" maxValue="53"/>
    </cacheField>
    <cacheField name="no. of spe" numFmtId="0">
      <sharedItems containsSemiMixedTypes="0" containsString="0" containsNumber="1" containsInteger="1" minValue="1" maxValue="7"/>
    </cacheField>
    <cacheField name="昨日最低溫(°C)" numFmtId="0">
      <sharedItems containsSemiMixedTypes="0" containsString="0" containsNumber="1" containsInteger="1" minValue="13" maxValue="28" count="10">
        <n v="16"/>
        <n v="13"/>
        <n v="20"/>
        <n v="19"/>
        <n v="24"/>
        <n v="27"/>
        <n v="25"/>
        <n v="28"/>
        <n v="26"/>
        <n v="21"/>
      </sharedItems>
    </cacheField>
    <cacheField name="當日最高溫(°C)" numFmtId="0">
      <sharedItems containsSemiMixedTypes="0" containsString="0" containsNumber="1" containsInteger="1" minValue="23" maxValue="36" count="11">
        <n v="25"/>
        <n v="26"/>
        <n v="31"/>
        <n v="27"/>
        <n v="32"/>
        <n v="34"/>
        <n v="33"/>
        <n v="36"/>
        <n v="35"/>
        <n v="29"/>
        <n v="23"/>
      </sharedItems>
    </cacheField>
    <cacheField name="當日最低溫(°C)" numFmtId="0">
      <sharedItems containsSemiMixedTypes="0" containsString="0" containsNumber="1" containsInteger="1" minValue="16" maxValue="29" count="11">
        <n v="16"/>
        <n v="19"/>
        <n v="23"/>
        <n v="20"/>
        <n v="22"/>
        <n v="26"/>
        <n v="27"/>
        <n v="24"/>
        <n v="29"/>
        <n v="25"/>
        <n v="21"/>
      </sharedItems>
    </cacheField>
    <cacheField name="風速(m/s)" numFmtId="0">
      <sharedItems containsSemiMixedTypes="0" containsString="0" containsNumber="1" minValue="0.1" maxValue="4.5" count="12">
        <n v="0.1"/>
        <n v="1"/>
        <n v="0.2"/>
        <n v="0.5"/>
        <n v="0.9"/>
        <n v="4.5"/>
        <n v="1.5"/>
        <n v="1.4"/>
        <n v="2.7"/>
        <n v="1.3"/>
        <n v="3.3"/>
        <n v="1.7"/>
      </sharedItems>
    </cacheField>
    <cacheField name="相對溼度(%)" numFmtId="0">
      <sharedItems containsSemiMixedTypes="0" containsString="0" containsNumber="1" containsInteger="1" minValue="62" maxValue="86" count="13">
        <n v="86"/>
        <n v="62"/>
        <n v="77"/>
        <n v="84"/>
        <n v="76"/>
        <n v="78"/>
        <n v="72"/>
        <n v="83"/>
        <n v="64"/>
        <n v="75"/>
        <n v="70"/>
        <n v="73"/>
        <n v="67"/>
      </sharedItems>
    </cacheField>
    <cacheField name="植被覆蓋度(%)" numFmtId="2">
      <sharedItems containsSemiMixedTypes="0" containsString="0" containsNumber="1" minValue="20.533985529399775" maxValue="87.574019676411623" count="36">
        <n v="54.179770350325462"/>
        <n v="64.689880304679008"/>
        <n v="20.533985529399775"/>
        <n v="29.342499817157901"/>
        <n v="40.869522207933521"/>
        <n v="41.497645358325173"/>
        <n v="22.470192601650869"/>
        <n v="36.407518467051851"/>
        <n v="46.17429011050497"/>
        <n v="20.57192880070032"/>
        <n v="43.842120882382034"/>
        <n v="20.863729209220892"/>
        <n v="23.682869662692351"/>
        <n v="41.03708037738609"/>
        <n v="46.043129884261546"/>
        <n v="54.161421177787105"/>
        <n v="21.768310475634667"/>
        <n v="24.783450524814018"/>
        <n v="41.929349813501062"/>
        <n v="50.074191314670088"/>
        <n v="37.157646062269592"/>
        <n v="22.993872191421069"/>
        <n v="26.148986038927955"/>
        <n v="44.006436041834277"/>
        <n v="56.55851221683649"/>
        <n v="77.782440434559604"/>
        <n v="25.94517476816468"/>
        <n v="61.578791176179635"/>
        <n v="87.574019676411623"/>
        <n v="23.139772395681355"/>
        <n v="48.840781101440797"/>
        <n v="24.627954479136271"/>
        <n v="24.559258126974424"/>
        <n v="50.588751554157831"/>
        <n v="66.129191809278865"/>
        <n v="82.7947964750314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Windows User" refreshedDate="43348.634817824073" createdVersion="6" refreshedVersion="6" minRefreshableVersion="3" recordCount="158">
  <cacheSource type="worksheet">
    <worksheetSource ref="A1:R159" sheet="總表"/>
  </cacheSource>
  <cacheFields count="18">
    <cacheField name="Date" numFmtId="176">
      <sharedItems containsSemiMixedTypes="0" containsNonDate="0" containsDate="1" containsString="0" minDate="2017-03-05T00:00:00" maxDate="2017-10-22T00:00:00"/>
    </cacheField>
    <cacheField name="Site" numFmtId="0">
      <sharedItems count="5">
        <s v="pond 3"/>
        <s v="pond 4"/>
        <s v="pond 2"/>
        <s v="pond 5"/>
        <s v="pond 1"/>
      </sharedItems>
    </cacheField>
    <cacheField name="Family" numFmtId="0">
      <sharedItems/>
    </cacheField>
    <cacheField name="no. of ind" numFmtId="0">
      <sharedItems containsSemiMixedTypes="0" containsString="0" containsNumber="1" containsInteger="1" minValue="1" maxValue="53"/>
    </cacheField>
    <cacheField name="no. of spe" numFmtId="0">
      <sharedItems containsSemiMixedTypes="0" containsString="0" containsNumber="1" containsInteger="1" minValue="1" maxValue="7"/>
    </cacheField>
    <cacheField name="昨日最低溫(°C)" numFmtId="0">
      <sharedItems containsSemiMixedTypes="0" containsString="0" containsNumber="1" containsInteger="1" minValue="13" maxValue="28"/>
    </cacheField>
    <cacheField name="當日最高溫(°C)" numFmtId="0">
      <sharedItems containsSemiMixedTypes="0" containsString="0" containsNumber="1" containsInteger="1" minValue="23" maxValue="36"/>
    </cacheField>
    <cacheField name="當日最低溫(°C)" numFmtId="0">
      <sharedItems containsSemiMixedTypes="0" containsString="0" containsNumber="1" containsInteger="1" minValue="16" maxValue="29"/>
    </cacheField>
    <cacheField name="風速(m/s)" numFmtId="0">
      <sharedItems containsSemiMixedTypes="0" containsString="0" containsNumber="1" minValue="0.1" maxValue="4.5"/>
    </cacheField>
    <cacheField name="相對溼度(%)" numFmtId="0">
      <sharedItems containsSemiMixedTypes="0" containsString="0" containsNumber="1" containsInteger="1" minValue="62" maxValue="86"/>
    </cacheField>
    <cacheField name="植被覆蓋度(%)" numFmtId="2">
      <sharedItems containsSemiMixedTypes="0" containsString="0" containsNumber="1" minValue="20.533985529399775" maxValue="87.574019676411623"/>
    </cacheField>
    <cacheField name="水域覆蓋度(%)" numFmtId="2">
      <sharedItems containsSemiMixedTypes="0" containsString="0" containsNumber="1" minValue="12.425980323588377" maxValue="79.466014470600228"/>
    </cacheField>
    <cacheField name="各池總面積(m2)" numFmtId="0">
      <sharedItems containsSemiMixedTypes="0" containsString="0" containsNumber="1" containsInteger="1" minValue="3427" maxValue="21447"/>
    </cacheField>
    <cacheField name="各池總面積(ha)" numFmtId="0">
      <sharedItems containsSemiMixedTypes="0" containsString="0" containsNumber="1" minValue="0.3427" maxValue="2.1446999999999998"/>
    </cacheField>
    <cacheField name="植被覆蓋面積(m2)" numFmtId="0">
      <sharedItems containsNonDate="0" containsString="0" containsBlank="1"/>
    </cacheField>
    <cacheField name="植被覆蓋面積(ha)" numFmtId="0">
      <sharedItems containsSemiMixedTypes="0" containsString="0" containsNumber="1" containsInteger="1" minValue="0" maxValue="0"/>
    </cacheField>
    <cacheField name="水域面積(m2)" numFmtId="0">
      <sharedItems containsNonDate="0" containsString="0" containsBlank="1"/>
    </cacheField>
    <cacheField name="水域面積(ha)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">
  <r>
    <d v="2017-03-05T00:00:00"/>
    <x v="0"/>
    <x v="0"/>
    <n v="1"/>
    <x v="0"/>
    <n v="25"/>
    <n v="16"/>
  </r>
  <r>
    <d v="2017-03-05T00:00:00"/>
    <x v="1"/>
    <x v="1"/>
    <n v="1"/>
    <x v="0"/>
    <n v="25"/>
    <n v="16"/>
  </r>
  <r>
    <d v="2017-03-28T00:00:00"/>
    <x v="2"/>
    <x v="0"/>
    <n v="16"/>
    <x v="0"/>
    <n v="26"/>
    <n v="19"/>
  </r>
  <r>
    <d v="2017-03-28T00:00:00"/>
    <x v="0"/>
    <x v="0"/>
    <n v="1"/>
    <x v="0"/>
    <n v="26"/>
    <n v="19"/>
  </r>
  <r>
    <d v="2017-03-28T00:00:00"/>
    <x v="1"/>
    <x v="0"/>
    <n v="5"/>
    <x v="1"/>
    <n v="26"/>
    <n v="19"/>
  </r>
  <r>
    <d v="2017-03-28T00:00:00"/>
    <x v="3"/>
    <x v="0"/>
    <n v="7"/>
    <x v="0"/>
    <n v="26"/>
    <n v="19"/>
  </r>
  <r>
    <d v="2017-04-16T00:00:00"/>
    <x v="2"/>
    <x v="0"/>
    <n v="9"/>
    <x v="1"/>
    <n v="31"/>
    <n v="23"/>
  </r>
  <r>
    <d v="2017-04-16T00:00:00"/>
    <x v="0"/>
    <x v="0"/>
    <n v="10"/>
    <x v="1"/>
    <n v="31"/>
    <n v="23"/>
  </r>
  <r>
    <d v="2017-04-16T00:00:00"/>
    <x v="0"/>
    <x v="2"/>
    <n v="2"/>
    <x v="0"/>
    <n v="31"/>
    <n v="23"/>
  </r>
  <r>
    <d v="2017-04-16T00:00:00"/>
    <x v="3"/>
    <x v="0"/>
    <n v="13"/>
    <x v="0"/>
    <n v="31"/>
    <n v="23"/>
  </r>
  <r>
    <d v="2017-04-16T00:00:00"/>
    <x v="3"/>
    <x v="2"/>
    <n v="1"/>
    <x v="0"/>
    <n v="31"/>
    <n v="23"/>
  </r>
  <r>
    <d v="2017-04-25T00:00:00"/>
    <x v="4"/>
    <x v="0"/>
    <n v="7"/>
    <x v="0"/>
    <n v="27"/>
    <n v="20"/>
  </r>
  <r>
    <d v="2017-04-25T00:00:00"/>
    <x v="2"/>
    <x v="0"/>
    <n v="33"/>
    <x v="2"/>
    <n v="27"/>
    <n v="20"/>
  </r>
  <r>
    <d v="2017-04-25T00:00:00"/>
    <x v="0"/>
    <x v="0"/>
    <n v="22"/>
    <x v="1"/>
    <n v="27"/>
    <n v="20"/>
  </r>
  <r>
    <d v="2017-04-25T00:00:00"/>
    <x v="1"/>
    <x v="0"/>
    <n v="4"/>
    <x v="0"/>
    <n v="27"/>
    <n v="20"/>
  </r>
  <r>
    <d v="2017-04-25T00:00:00"/>
    <x v="1"/>
    <x v="1"/>
    <n v="1"/>
    <x v="0"/>
    <n v="27"/>
    <n v="20"/>
  </r>
  <r>
    <d v="2017-04-25T00:00:00"/>
    <x v="3"/>
    <x v="0"/>
    <n v="12"/>
    <x v="0"/>
    <n v="27"/>
    <n v="20"/>
  </r>
  <r>
    <d v="2017-04-25T00:00:00"/>
    <x v="3"/>
    <x v="2"/>
    <n v="2"/>
    <x v="0"/>
    <n v="27"/>
    <n v="20"/>
  </r>
  <r>
    <d v="2017-04-25T00:00:00"/>
    <x v="3"/>
    <x v="3"/>
    <n v="1"/>
    <x v="0"/>
    <n v="27"/>
    <n v="20"/>
  </r>
  <r>
    <d v="2017-04-25T00:00:00"/>
    <x v="3"/>
    <x v="1"/>
    <n v="6"/>
    <x v="2"/>
    <n v="27"/>
    <n v="20"/>
  </r>
  <r>
    <d v="2017-05-14T00:00:00"/>
    <x v="4"/>
    <x v="0"/>
    <n v="10"/>
    <x v="0"/>
    <n v="32"/>
    <n v="23"/>
  </r>
  <r>
    <d v="2017-05-14T00:00:00"/>
    <x v="2"/>
    <x v="0"/>
    <n v="29"/>
    <x v="1"/>
    <n v="32"/>
    <n v="23"/>
  </r>
  <r>
    <d v="2017-05-14T00:00:00"/>
    <x v="0"/>
    <x v="0"/>
    <n v="26"/>
    <x v="1"/>
    <n v="32"/>
    <n v="23"/>
  </r>
  <r>
    <d v="2017-05-14T00:00:00"/>
    <x v="1"/>
    <x v="0"/>
    <n v="11"/>
    <x v="0"/>
    <n v="32"/>
    <n v="23"/>
  </r>
  <r>
    <d v="2017-05-14T00:00:00"/>
    <x v="3"/>
    <x v="0"/>
    <n v="14"/>
    <x v="1"/>
    <n v="32"/>
    <n v="23"/>
  </r>
  <r>
    <d v="2017-05-14T00:00:00"/>
    <x v="3"/>
    <x v="2"/>
    <n v="2"/>
    <x v="0"/>
    <n v="32"/>
    <n v="23"/>
  </r>
  <r>
    <d v="2017-05-14T00:00:00"/>
    <x v="3"/>
    <x v="3"/>
    <n v="2"/>
    <x v="1"/>
    <n v="32"/>
    <n v="23"/>
  </r>
  <r>
    <d v="2017-05-14T00:00:00"/>
    <x v="4"/>
    <x v="1"/>
    <n v="4"/>
    <x v="1"/>
    <n v="32"/>
    <n v="23"/>
  </r>
  <r>
    <d v="2017-05-14T00:00:00"/>
    <x v="2"/>
    <x v="1"/>
    <n v="20"/>
    <x v="1"/>
    <n v="32"/>
    <n v="23"/>
  </r>
  <r>
    <d v="2017-05-14T00:00:00"/>
    <x v="0"/>
    <x v="1"/>
    <n v="5"/>
    <x v="2"/>
    <n v="32"/>
    <n v="23"/>
  </r>
  <r>
    <d v="2017-05-14T00:00:00"/>
    <x v="1"/>
    <x v="1"/>
    <n v="1"/>
    <x v="0"/>
    <n v="32"/>
    <n v="23"/>
  </r>
  <r>
    <d v="2017-05-14T00:00:00"/>
    <x v="3"/>
    <x v="1"/>
    <n v="9"/>
    <x v="0"/>
    <n v="32"/>
    <n v="23"/>
  </r>
  <r>
    <d v="2017-05-28T00:00:00"/>
    <x v="4"/>
    <x v="0"/>
    <n v="8"/>
    <x v="0"/>
    <n v="27"/>
    <n v="22"/>
  </r>
  <r>
    <d v="2017-05-28T00:00:00"/>
    <x v="2"/>
    <x v="0"/>
    <n v="16"/>
    <x v="1"/>
    <n v="27"/>
    <n v="22"/>
  </r>
  <r>
    <d v="2017-05-28T00:00:00"/>
    <x v="0"/>
    <x v="1"/>
    <n v="3"/>
    <x v="0"/>
    <n v="27"/>
    <n v="22"/>
  </r>
  <r>
    <d v="2017-05-28T00:00:00"/>
    <x v="0"/>
    <x v="0"/>
    <n v="31"/>
    <x v="1"/>
    <n v="27"/>
    <n v="22"/>
  </r>
  <r>
    <d v="2017-05-28T00:00:00"/>
    <x v="1"/>
    <x v="4"/>
    <n v="1"/>
    <x v="0"/>
    <n v="27"/>
    <n v="22"/>
  </r>
  <r>
    <d v="2017-05-28T00:00:00"/>
    <x v="3"/>
    <x v="0"/>
    <n v="9"/>
    <x v="0"/>
    <n v="27"/>
    <n v="22"/>
  </r>
  <r>
    <d v="2017-05-28T00:00:00"/>
    <x v="2"/>
    <x v="1"/>
    <n v="1"/>
    <x v="0"/>
    <n v="27"/>
    <n v="22"/>
  </r>
  <r>
    <d v="2017-05-28T00:00:00"/>
    <x v="1"/>
    <x v="1"/>
    <n v="1"/>
    <x v="0"/>
    <n v="27"/>
    <n v="22"/>
  </r>
  <r>
    <d v="2017-05-28T00:00:00"/>
    <x v="3"/>
    <x v="1"/>
    <n v="4"/>
    <x v="1"/>
    <n v="27"/>
    <n v="22"/>
  </r>
  <r>
    <d v="2017-06-11T00:00:00"/>
    <x v="4"/>
    <x v="0"/>
    <n v="7"/>
    <x v="0"/>
    <n v="34"/>
    <n v="26"/>
  </r>
  <r>
    <d v="2017-06-11T00:00:00"/>
    <x v="4"/>
    <x v="3"/>
    <n v="2"/>
    <x v="0"/>
    <n v="34"/>
    <n v="26"/>
  </r>
  <r>
    <d v="2017-06-11T00:00:00"/>
    <x v="2"/>
    <x v="3"/>
    <n v="4"/>
    <x v="1"/>
    <n v="34"/>
    <n v="26"/>
  </r>
  <r>
    <d v="2017-06-11T00:00:00"/>
    <x v="0"/>
    <x v="3"/>
    <n v="4"/>
    <x v="0"/>
    <n v="34"/>
    <n v="26"/>
  </r>
  <r>
    <d v="2017-06-11T00:00:00"/>
    <x v="3"/>
    <x v="3"/>
    <n v="1"/>
    <x v="0"/>
    <n v="34"/>
    <n v="26"/>
  </r>
  <r>
    <d v="2017-06-11T00:00:00"/>
    <x v="4"/>
    <x v="1"/>
    <n v="8"/>
    <x v="3"/>
    <n v="34"/>
    <n v="26"/>
  </r>
  <r>
    <d v="2017-06-11T00:00:00"/>
    <x v="2"/>
    <x v="1"/>
    <n v="7"/>
    <x v="3"/>
    <n v="34"/>
    <n v="26"/>
  </r>
  <r>
    <d v="2017-06-11T00:00:00"/>
    <x v="0"/>
    <x v="1"/>
    <n v="11"/>
    <x v="3"/>
    <n v="34"/>
    <n v="26"/>
  </r>
  <r>
    <d v="2017-06-11T00:00:00"/>
    <x v="1"/>
    <x v="1"/>
    <n v="9"/>
    <x v="3"/>
    <n v="34"/>
    <n v="26"/>
  </r>
  <r>
    <d v="2017-06-11T00:00:00"/>
    <x v="3"/>
    <x v="1"/>
    <n v="8"/>
    <x v="3"/>
    <n v="34"/>
    <n v="26"/>
  </r>
  <r>
    <d v="2017-06-25T00:00:00"/>
    <x v="4"/>
    <x v="0"/>
    <n v="3"/>
    <x v="0"/>
    <n v="34"/>
    <n v="27"/>
  </r>
  <r>
    <d v="2017-06-25T00:00:00"/>
    <x v="2"/>
    <x v="0"/>
    <n v="3"/>
    <x v="0"/>
    <n v="34"/>
    <n v="27"/>
  </r>
  <r>
    <d v="2017-06-25T00:00:00"/>
    <x v="0"/>
    <x v="0"/>
    <n v="6"/>
    <x v="0"/>
    <n v="34"/>
    <n v="27"/>
  </r>
  <r>
    <d v="2017-06-25T00:00:00"/>
    <x v="1"/>
    <x v="0"/>
    <n v="4"/>
    <x v="0"/>
    <n v="34"/>
    <n v="27"/>
  </r>
  <r>
    <d v="2017-06-25T00:00:00"/>
    <x v="3"/>
    <x v="0"/>
    <n v="1"/>
    <x v="0"/>
    <n v="34"/>
    <n v="27"/>
  </r>
  <r>
    <d v="2017-06-25T00:00:00"/>
    <x v="4"/>
    <x v="3"/>
    <n v="5"/>
    <x v="0"/>
    <n v="34"/>
    <n v="27"/>
  </r>
  <r>
    <d v="2017-06-25T00:00:00"/>
    <x v="2"/>
    <x v="3"/>
    <n v="7"/>
    <x v="0"/>
    <n v="34"/>
    <n v="27"/>
  </r>
  <r>
    <d v="2017-06-25T00:00:00"/>
    <x v="0"/>
    <x v="3"/>
    <n v="5"/>
    <x v="0"/>
    <n v="34"/>
    <n v="27"/>
  </r>
  <r>
    <d v="2017-06-25T00:00:00"/>
    <x v="1"/>
    <x v="3"/>
    <n v="2"/>
    <x v="0"/>
    <n v="34"/>
    <n v="27"/>
  </r>
  <r>
    <d v="2017-06-25T00:00:00"/>
    <x v="3"/>
    <x v="3"/>
    <n v="4"/>
    <x v="0"/>
    <n v="34"/>
    <n v="27"/>
  </r>
  <r>
    <d v="2017-06-25T00:00:00"/>
    <x v="4"/>
    <x v="1"/>
    <n v="8"/>
    <x v="1"/>
    <n v="34"/>
    <n v="27"/>
  </r>
  <r>
    <d v="2017-06-25T00:00:00"/>
    <x v="2"/>
    <x v="1"/>
    <n v="10"/>
    <x v="3"/>
    <n v="34"/>
    <n v="27"/>
  </r>
  <r>
    <d v="2017-06-25T00:00:00"/>
    <x v="0"/>
    <x v="1"/>
    <n v="3"/>
    <x v="1"/>
    <n v="34"/>
    <n v="27"/>
  </r>
  <r>
    <d v="2017-06-25T00:00:00"/>
    <x v="1"/>
    <x v="1"/>
    <n v="13"/>
    <x v="3"/>
    <n v="34"/>
    <n v="27"/>
  </r>
  <r>
    <d v="2017-06-25T00:00:00"/>
    <x v="3"/>
    <x v="1"/>
    <n v="13"/>
    <x v="4"/>
    <n v="34"/>
    <n v="27"/>
  </r>
  <r>
    <d v="2017-07-09T00:00:00"/>
    <x v="4"/>
    <x v="0"/>
    <n v="2"/>
    <x v="0"/>
    <n v="33"/>
    <n v="26"/>
  </r>
  <r>
    <d v="2017-07-09T00:00:00"/>
    <x v="2"/>
    <x v="0"/>
    <n v="3"/>
    <x v="0"/>
    <n v="33"/>
    <n v="26"/>
  </r>
  <r>
    <d v="2017-07-09T00:00:00"/>
    <x v="0"/>
    <x v="0"/>
    <n v="6"/>
    <x v="1"/>
    <n v="33"/>
    <n v="26"/>
  </r>
  <r>
    <d v="2017-07-09T00:00:00"/>
    <x v="1"/>
    <x v="0"/>
    <n v="6"/>
    <x v="0"/>
    <n v="33"/>
    <n v="26"/>
  </r>
  <r>
    <d v="2017-07-09T00:00:00"/>
    <x v="3"/>
    <x v="0"/>
    <n v="3"/>
    <x v="0"/>
    <n v="33"/>
    <n v="26"/>
  </r>
  <r>
    <d v="2017-07-09T00:00:00"/>
    <x v="0"/>
    <x v="5"/>
    <n v="1"/>
    <x v="0"/>
    <n v="33"/>
    <n v="26"/>
  </r>
  <r>
    <d v="2017-07-09T00:00:00"/>
    <x v="0"/>
    <x v="3"/>
    <n v="1"/>
    <x v="0"/>
    <n v="33"/>
    <n v="26"/>
  </r>
  <r>
    <d v="2017-07-09T00:00:00"/>
    <x v="1"/>
    <x v="3"/>
    <n v="2"/>
    <x v="0"/>
    <n v="33"/>
    <n v="26"/>
  </r>
  <r>
    <d v="2017-07-09T00:00:00"/>
    <x v="3"/>
    <x v="3"/>
    <n v="1"/>
    <x v="0"/>
    <n v="33"/>
    <n v="26"/>
  </r>
  <r>
    <d v="2017-07-09T00:00:00"/>
    <x v="4"/>
    <x v="1"/>
    <n v="4"/>
    <x v="1"/>
    <n v="33"/>
    <n v="26"/>
  </r>
  <r>
    <d v="2017-07-09T00:00:00"/>
    <x v="2"/>
    <x v="1"/>
    <n v="10"/>
    <x v="1"/>
    <n v="33"/>
    <n v="26"/>
  </r>
  <r>
    <d v="2017-07-09T00:00:00"/>
    <x v="0"/>
    <x v="1"/>
    <n v="6"/>
    <x v="2"/>
    <n v="33"/>
    <n v="26"/>
  </r>
  <r>
    <d v="2017-07-09T00:00:00"/>
    <x v="1"/>
    <x v="1"/>
    <n v="5"/>
    <x v="3"/>
    <n v="33"/>
    <n v="26"/>
  </r>
  <r>
    <d v="2017-07-09T00:00:00"/>
    <x v="3"/>
    <x v="1"/>
    <n v="7"/>
    <x v="2"/>
    <n v="33"/>
    <n v="26"/>
  </r>
  <r>
    <d v="2017-07-23T00:00:00"/>
    <x v="4"/>
    <x v="0"/>
    <n v="1"/>
    <x v="0"/>
    <n v="33"/>
    <n v="24"/>
  </r>
  <r>
    <d v="2017-07-23T00:00:00"/>
    <x v="1"/>
    <x v="0"/>
    <n v="2"/>
    <x v="0"/>
    <n v="33"/>
    <n v="24"/>
  </r>
  <r>
    <d v="2017-07-23T00:00:00"/>
    <x v="2"/>
    <x v="3"/>
    <n v="1"/>
    <x v="0"/>
    <n v="33"/>
    <n v="24"/>
  </r>
  <r>
    <d v="2017-07-23T00:00:00"/>
    <x v="0"/>
    <x v="3"/>
    <n v="2"/>
    <x v="0"/>
    <n v="33"/>
    <n v="24"/>
  </r>
  <r>
    <d v="2017-07-23T00:00:00"/>
    <x v="1"/>
    <x v="3"/>
    <n v="2"/>
    <x v="0"/>
    <n v="33"/>
    <n v="24"/>
  </r>
  <r>
    <d v="2017-07-23T00:00:00"/>
    <x v="3"/>
    <x v="3"/>
    <n v="4"/>
    <x v="0"/>
    <n v="33"/>
    <n v="24"/>
  </r>
  <r>
    <d v="2017-07-23T00:00:00"/>
    <x v="4"/>
    <x v="1"/>
    <n v="11"/>
    <x v="1"/>
    <n v="33"/>
    <n v="24"/>
  </r>
  <r>
    <d v="2017-07-23T00:00:00"/>
    <x v="2"/>
    <x v="1"/>
    <n v="17"/>
    <x v="4"/>
    <n v="33"/>
    <n v="24"/>
  </r>
  <r>
    <d v="2017-07-23T00:00:00"/>
    <x v="0"/>
    <x v="1"/>
    <n v="7"/>
    <x v="3"/>
    <n v="33"/>
    <n v="24"/>
  </r>
  <r>
    <d v="2017-07-23T00:00:00"/>
    <x v="1"/>
    <x v="1"/>
    <n v="6"/>
    <x v="3"/>
    <n v="33"/>
    <n v="24"/>
  </r>
  <r>
    <d v="2017-07-23T00:00:00"/>
    <x v="3"/>
    <x v="1"/>
    <n v="12"/>
    <x v="3"/>
    <n v="33"/>
    <n v="24"/>
  </r>
  <r>
    <d v="2017-08-05T00:00:00"/>
    <x v="4"/>
    <x v="0"/>
    <n v="2"/>
    <x v="0"/>
    <n v="36"/>
    <n v="27"/>
  </r>
  <r>
    <d v="2017-08-05T00:00:00"/>
    <x v="2"/>
    <x v="0"/>
    <n v="6"/>
    <x v="0"/>
    <n v="36"/>
    <n v="27"/>
  </r>
  <r>
    <d v="2017-08-05T00:00:00"/>
    <x v="0"/>
    <x v="0"/>
    <n v="3"/>
    <x v="0"/>
    <n v="36"/>
    <n v="27"/>
  </r>
  <r>
    <d v="2017-08-05T00:00:00"/>
    <x v="1"/>
    <x v="0"/>
    <n v="1"/>
    <x v="0"/>
    <n v="36"/>
    <n v="27"/>
  </r>
  <r>
    <d v="2017-08-05T00:00:00"/>
    <x v="3"/>
    <x v="0"/>
    <n v="6"/>
    <x v="1"/>
    <n v="36"/>
    <n v="27"/>
  </r>
  <r>
    <d v="2017-08-05T00:00:00"/>
    <x v="2"/>
    <x v="3"/>
    <n v="1"/>
    <x v="0"/>
    <n v="36"/>
    <n v="27"/>
  </r>
  <r>
    <d v="2017-08-05T00:00:00"/>
    <x v="0"/>
    <x v="3"/>
    <n v="2"/>
    <x v="0"/>
    <n v="36"/>
    <n v="27"/>
  </r>
  <r>
    <d v="2017-08-05T00:00:00"/>
    <x v="1"/>
    <x v="3"/>
    <n v="3"/>
    <x v="0"/>
    <n v="36"/>
    <n v="27"/>
  </r>
  <r>
    <d v="2017-08-05T00:00:00"/>
    <x v="3"/>
    <x v="3"/>
    <n v="2"/>
    <x v="0"/>
    <n v="36"/>
    <n v="27"/>
  </r>
  <r>
    <d v="2017-08-05T00:00:00"/>
    <x v="4"/>
    <x v="1"/>
    <n v="5"/>
    <x v="1"/>
    <n v="36"/>
    <n v="27"/>
  </r>
  <r>
    <d v="2017-08-05T00:00:00"/>
    <x v="2"/>
    <x v="1"/>
    <n v="17"/>
    <x v="2"/>
    <n v="36"/>
    <n v="27"/>
  </r>
  <r>
    <d v="2017-08-05T00:00:00"/>
    <x v="0"/>
    <x v="1"/>
    <n v="3"/>
    <x v="2"/>
    <n v="36"/>
    <n v="27"/>
  </r>
  <r>
    <d v="2017-08-05T00:00:00"/>
    <x v="1"/>
    <x v="1"/>
    <n v="10"/>
    <x v="4"/>
    <n v="36"/>
    <n v="27"/>
  </r>
  <r>
    <d v="2017-08-05T00:00:00"/>
    <x v="3"/>
    <x v="1"/>
    <n v="13"/>
    <x v="3"/>
    <n v="36"/>
    <n v="27"/>
  </r>
  <r>
    <d v="2017-08-20T00:00:00"/>
    <x v="4"/>
    <x v="0"/>
    <n v="6"/>
    <x v="1"/>
    <n v="35"/>
    <n v="29"/>
  </r>
  <r>
    <d v="2017-08-20T00:00:00"/>
    <x v="2"/>
    <x v="0"/>
    <n v="4"/>
    <x v="2"/>
    <n v="35"/>
    <n v="29"/>
  </r>
  <r>
    <d v="2017-08-20T00:00:00"/>
    <x v="1"/>
    <x v="0"/>
    <n v="4"/>
    <x v="1"/>
    <n v="35"/>
    <n v="29"/>
  </r>
  <r>
    <d v="2017-08-20T00:00:00"/>
    <x v="3"/>
    <x v="0"/>
    <n v="9"/>
    <x v="1"/>
    <n v="35"/>
    <n v="29"/>
  </r>
  <r>
    <d v="2017-08-20T00:00:00"/>
    <x v="1"/>
    <x v="3"/>
    <n v="4"/>
    <x v="0"/>
    <n v="35"/>
    <n v="29"/>
  </r>
  <r>
    <d v="2017-08-20T00:00:00"/>
    <x v="4"/>
    <x v="1"/>
    <n v="8"/>
    <x v="1"/>
    <n v="35"/>
    <n v="29"/>
  </r>
  <r>
    <d v="2017-08-20T00:00:00"/>
    <x v="2"/>
    <x v="1"/>
    <n v="17"/>
    <x v="1"/>
    <n v="35"/>
    <n v="29"/>
  </r>
  <r>
    <d v="2017-08-20T00:00:00"/>
    <x v="0"/>
    <x v="1"/>
    <n v="2"/>
    <x v="1"/>
    <n v="35"/>
    <n v="29"/>
  </r>
  <r>
    <d v="2017-08-20T00:00:00"/>
    <x v="1"/>
    <x v="1"/>
    <n v="7"/>
    <x v="2"/>
    <n v="35"/>
    <n v="29"/>
  </r>
  <r>
    <d v="2017-08-20T00:00:00"/>
    <x v="3"/>
    <x v="1"/>
    <n v="6"/>
    <x v="1"/>
    <n v="35"/>
    <n v="29"/>
  </r>
  <r>
    <d v="2017-09-01T00:00:00"/>
    <x v="2"/>
    <x v="0"/>
    <n v="9"/>
    <x v="2"/>
    <n v="29"/>
    <n v="25"/>
  </r>
  <r>
    <d v="2017-09-01T00:00:00"/>
    <x v="1"/>
    <x v="0"/>
    <n v="4"/>
    <x v="0"/>
    <n v="29"/>
    <n v="25"/>
  </r>
  <r>
    <d v="2017-09-01T00:00:00"/>
    <x v="3"/>
    <x v="0"/>
    <n v="2"/>
    <x v="0"/>
    <n v="29"/>
    <n v="25"/>
  </r>
  <r>
    <d v="2017-09-01T00:00:00"/>
    <x v="2"/>
    <x v="5"/>
    <n v="1"/>
    <x v="0"/>
    <n v="29"/>
    <n v="25"/>
  </r>
  <r>
    <d v="2017-09-01T00:00:00"/>
    <x v="4"/>
    <x v="1"/>
    <n v="35"/>
    <x v="0"/>
    <n v="29"/>
    <n v="25"/>
  </r>
  <r>
    <d v="2017-09-01T00:00:00"/>
    <x v="2"/>
    <x v="1"/>
    <n v="36"/>
    <x v="1"/>
    <n v="29"/>
    <n v="25"/>
  </r>
  <r>
    <d v="2017-09-01T00:00:00"/>
    <x v="0"/>
    <x v="1"/>
    <n v="4"/>
    <x v="0"/>
    <n v="29"/>
    <n v="25"/>
  </r>
  <r>
    <d v="2017-09-01T00:00:00"/>
    <x v="1"/>
    <x v="1"/>
    <n v="11"/>
    <x v="2"/>
    <n v="29"/>
    <n v="25"/>
  </r>
  <r>
    <d v="2017-09-01T00:00:00"/>
    <x v="3"/>
    <x v="1"/>
    <n v="1"/>
    <x v="0"/>
    <n v="29"/>
    <n v="25"/>
  </r>
  <r>
    <d v="2017-09-17T00:00:00"/>
    <x v="2"/>
    <x v="0"/>
    <n v="17"/>
    <x v="2"/>
    <n v="32"/>
    <n v="25"/>
  </r>
  <r>
    <d v="2017-09-17T00:00:00"/>
    <x v="0"/>
    <x v="0"/>
    <n v="14"/>
    <x v="1"/>
    <n v="32"/>
    <n v="25"/>
  </r>
  <r>
    <d v="2017-09-17T00:00:00"/>
    <x v="1"/>
    <x v="0"/>
    <n v="53"/>
    <x v="2"/>
    <n v="32"/>
    <n v="25"/>
  </r>
  <r>
    <d v="2017-09-17T00:00:00"/>
    <x v="3"/>
    <x v="0"/>
    <n v="37"/>
    <x v="1"/>
    <n v="32"/>
    <n v="25"/>
  </r>
  <r>
    <d v="2017-09-17T00:00:00"/>
    <x v="4"/>
    <x v="3"/>
    <n v="2"/>
    <x v="0"/>
    <n v="32"/>
    <n v="25"/>
  </r>
  <r>
    <d v="2017-09-17T00:00:00"/>
    <x v="2"/>
    <x v="3"/>
    <n v="1"/>
    <x v="0"/>
    <n v="32"/>
    <n v="25"/>
  </r>
  <r>
    <d v="2017-09-17T00:00:00"/>
    <x v="1"/>
    <x v="3"/>
    <n v="1"/>
    <x v="0"/>
    <n v="32"/>
    <n v="25"/>
  </r>
  <r>
    <d v="2017-09-17T00:00:00"/>
    <x v="4"/>
    <x v="1"/>
    <n v="45"/>
    <x v="1"/>
    <n v="32"/>
    <n v="25"/>
  </r>
  <r>
    <d v="2017-09-17T00:00:00"/>
    <x v="2"/>
    <x v="1"/>
    <n v="47"/>
    <x v="2"/>
    <n v="32"/>
    <n v="25"/>
  </r>
  <r>
    <d v="2017-09-17T00:00:00"/>
    <x v="0"/>
    <x v="1"/>
    <n v="8"/>
    <x v="2"/>
    <n v="32"/>
    <n v="25"/>
  </r>
  <r>
    <d v="2017-09-17T00:00:00"/>
    <x v="1"/>
    <x v="1"/>
    <n v="24"/>
    <x v="5"/>
    <n v="32"/>
    <n v="25"/>
  </r>
  <r>
    <d v="2017-09-17T00:00:00"/>
    <x v="3"/>
    <x v="1"/>
    <n v="19"/>
    <x v="4"/>
    <n v="32"/>
    <n v="25"/>
  </r>
  <r>
    <d v="2017-10-01T00:00:00"/>
    <x v="4"/>
    <x v="0"/>
    <n v="1"/>
    <x v="0"/>
    <n v="36"/>
    <n v="29"/>
  </r>
  <r>
    <d v="2017-10-01T00:00:00"/>
    <x v="2"/>
    <x v="0"/>
    <n v="8"/>
    <x v="0"/>
    <n v="36"/>
    <n v="29"/>
  </r>
  <r>
    <d v="2017-10-01T00:00:00"/>
    <x v="0"/>
    <x v="0"/>
    <n v="9"/>
    <x v="1"/>
    <n v="36"/>
    <n v="29"/>
  </r>
  <r>
    <d v="2017-10-01T00:00:00"/>
    <x v="1"/>
    <x v="0"/>
    <n v="21"/>
    <x v="1"/>
    <n v="36"/>
    <n v="29"/>
  </r>
  <r>
    <d v="2017-10-01T00:00:00"/>
    <x v="3"/>
    <x v="0"/>
    <n v="19"/>
    <x v="1"/>
    <n v="36"/>
    <n v="29"/>
  </r>
  <r>
    <d v="2017-10-01T00:00:00"/>
    <x v="3"/>
    <x v="4"/>
    <n v="1"/>
    <x v="0"/>
    <n v="36"/>
    <n v="29"/>
  </r>
  <r>
    <d v="2017-10-01T00:00:00"/>
    <x v="0"/>
    <x v="3"/>
    <n v="3"/>
    <x v="0"/>
    <n v="36"/>
    <n v="29"/>
  </r>
  <r>
    <d v="2017-10-01T00:00:00"/>
    <x v="1"/>
    <x v="3"/>
    <n v="1"/>
    <x v="0"/>
    <n v="36"/>
    <n v="29"/>
  </r>
  <r>
    <d v="2017-10-01T00:00:00"/>
    <x v="3"/>
    <x v="3"/>
    <n v="1"/>
    <x v="0"/>
    <n v="36"/>
    <n v="29"/>
  </r>
  <r>
    <d v="2017-10-01T00:00:00"/>
    <x v="4"/>
    <x v="1"/>
    <n v="28"/>
    <x v="2"/>
    <n v="36"/>
    <n v="29"/>
  </r>
  <r>
    <d v="2017-10-01T00:00:00"/>
    <x v="2"/>
    <x v="1"/>
    <n v="51"/>
    <x v="3"/>
    <n v="36"/>
    <n v="29"/>
  </r>
  <r>
    <d v="2017-10-01T00:00:00"/>
    <x v="0"/>
    <x v="1"/>
    <n v="22"/>
    <x v="4"/>
    <n v="36"/>
    <n v="29"/>
  </r>
  <r>
    <d v="2017-10-01T00:00:00"/>
    <x v="1"/>
    <x v="1"/>
    <n v="31"/>
    <x v="6"/>
    <n v="36"/>
    <n v="29"/>
  </r>
  <r>
    <d v="2017-10-01T00:00:00"/>
    <x v="3"/>
    <x v="1"/>
    <n v="17"/>
    <x v="3"/>
    <n v="36"/>
    <n v="29"/>
  </r>
  <r>
    <d v="2017-10-21T00:00:00"/>
    <x v="4"/>
    <x v="0"/>
    <n v="3"/>
    <x v="0"/>
    <n v="23"/>
    <n v="21"/>
  </r>
  <r>
    <d v="2017-10-21T00:00:00"/>
    <x v="2"/>
    <x v="0"/>
    <n v="19"/>
    <x v="1"/>
    <n v="23"/>
    <n v="21"/>
  </r>
  <r>
    <d v="2017-10-21T00:00:00"/>
    <x v="0"/>
    <x v="0"/>
    <n v="14"/>
    <x v="1"/>
    <n v="23"/>
    <n v="21"/>
  </r>
  <r>
    <d v="2017-10-21T00:00:00"/>
    <x v="1"/>
    <x v="0"/>
    <n v="7"/>
    <x v="1"/>
    <n v="23"/>
    <n v="21"/>
  </r>
  <r>
    <d v="2017-10-21T00:00:00"/>
    <x v="3"/>
    <x v="0"/>
    <n v="41"/>
    <x v="1"/>
    <n v="23"/>
    <n v="21"/>
  </r>
  <r>
    <d v="2017-10-21T00:00:00"/>
    <x v="0"/>
    <x v="1"/>
    <n v="1"/>
    <x v="0"/>
    <n v="23"/>
    <n v="21"/>
  </r>
  <r>
    <d v="2017-10-21T00:00:00"/>
    <x v="1"/>
    <x v="1"/>
    <n v="5"/>
    <x v="1"/>
    <n v="23"/>
    <n v="21"/>
  </r>
  <r>
    <d v="2017-10-21T00:00:00"/>
    <x v="3"/>
    <x v="1"/>
    <n v="2"/>
    <x v="0"/>
    <n v="23"/>
    <n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">
  <r>
    <x v="0"/>
    <x v="0"/>
    <x v="0"/>
    <x v="0"/>
    <n v="1"/>
    <x v="0"/>
    <x v="0"/>
    <x v="0"/>
    <x v="0"/>
    <x v="0"/>
  </r>
  <r>
    <x v="0"/>
    <x v="1"/>
    <x v="1"/>
    <x v="0"/>
    <n v="1"/>
    <x v="0"/>
    <x v="0"/>
    <x v="0"/>
    <x v="0"/>
    <x v="0"/>
  </r>
  <r>
    <x v="1"/>
    <x v="2"/>
    <x v="0"/>
    <x v="1"/>
    <n v="1"/>
    <x v="1"/>
    <x v="1"/>
    <x v="1"/>
    <x v="1"/>
    <x v="1"/>
  </r>
  <r>
    <x v="1"/>
    <x v="0"/>
    <x v="0"/>
    <x v="0"/>
    <n v="1"/>
    <x v="1"/>
    <x v="1"/>
    <x v="1"/>
    <x v="1"/>
    <x v="1"/>
  </r>
  <r>
    <x v="1"/>
    <x v="1"/>
    <x v="0"/>
    <x v="2"/>
    <n v="2"/>
    <x v="1"/>
    <x v="1"/>
    <x v="1"/>
    <x v="1"/>
    <x v="1"/>
  </r>
  <r>
    <x v="1"/>
    <x v="3"/>
    <x v="0"/>
    <x v="3"/>
    <n v="1"/>
    <x v="1"/>
    <x v="1"/>
    <x v="1"/>
    <x v="1"/>
    <x v="1"/>
  </r>
  <r>
    <x v="2"/>
    <x v="2"/>
    <x v="0"/>
    <x v="4"/>
    <n v="2"/>
    <x v="2"/>
    <x v="2"/>
    <x v="2"/>
    <x v="2"/>
    <x v="2"/>
  </r>
  <r>
    <x v="2"/>
    <x v="0"/>
    <x v="0"/>
    <x v="5"/>
    <n v="2"/>
    <x v="2"/>
    <x v="2"/>
    <x v="2"/>
    <x v="2"/>
    <x v="2"/>
  </r>
  <r>
    <x v="2"/>
    <x v="0"/>
    <x v="2"/>
    <x v="6"/>
    <n v="1"/>
    <x v="2"/>
    <x v="2"/>
    <x v="2"/>
    <x v="2"/>
    <x v="2"/>
  </r>
  <r>
    <x v="2"/>
    <x v="3"/>
    <x v="0"/>
    <x v="7"/>
    <n v="1"/>
    <x v="2"/>
    <x v="2"/>
    <x v="2"/>
    <x v="2"/>
    <x v="2"/>
  </r>
  <r>
    <x v="2"/>
    <x v="3"/>
    <x v="2"/>
    <x v="0"/>
    <n v="1"/>
    <x v="2"/>
    <x v="2"/>
    <x v="2"/>
    <x v="2"/>
    <x v="2"/>
  </r>
  <r>
    <x v="3"/>
    <x v="4"/>
    <x v="0"/>
    <x v="3"/>
    <n v="1"/>
    <x v="3"/>
    <x v="3"/>
    <x v="3"/>
    <x v="3"/>
    <x v="3"/>
  </r>
  <r>
    <x v="3"/>
    <x v="2"/>
    <x v="0"/>
    <x v="8"/>
    <n v="3"/>
    <x v="3"/>
    <x v="3"/>
    <x v="3"/>
    <x v="3"/>
    <x v="3"/>
  </r>
  <r>
    <x v="3"/>
    <x v="0"/>
    <x v="0"/>
    <x v="9"/>
    <n v="2"/>
    <x v="3"/>
    <x v="3"/>
    <x v="3"/>
    <x v="3"/>
    <x v="3"/>
  </r>
  <r>
    <x v="3"/>
    <x v="1"/>
    <x v="0"/>
    <x v="10"/>
    <n v="1"/>
    <x v="3"/>
    <x v="3"/>
    <x v="3"/>
    <x v="3"/>
    <x v="3"/>
  </r>
  <r>
    <x v="3"/>
    <x v="1"/>
    <x v="1"/>
    <x v="0"/>
    <n v="1"/>
    <x v="3"/>
    <x v="3"/>
    <x v="3"/>
    <x v="3"/>
    <x v="3"/>
  </r>
  <r>
    <x v="3"/>
    <x v="3"/>
    <x v="0"/>
    <x v="11"/>
    <n v="1"/>
    <x v="3"/>
    <x v="3"/>
    <x v="3"/>
    <x v="3"/>
    <x v="3"/>
  </r>
  <r>
    <x v="3"/>
    <x v="3"/>
    <x v="2"/>
    <x v="6"/>
    <n v="1"/>
    <x v="3"/>
    <x v="3"/>
    <x v="3"/>
    <x v="3"/>
    <x v="3"/>
  </r>
  <r>
    <x v="3"/>
    <x v="3"/>
    <x v="3"/>
    <x v="0"/>
    <n v="1"/>
    <x v="3"/>
    <x v="3"/>
    <x v="3"/>
    <x v="3"/>
    <x v="3"/>
  </r>
  <r>
    <x v="3"/>
    <x v="3"/>
    <x v="1"/>
    <x v="12"/>
    <n v="3"/>
    <x v="3"/>
    <x v="3"/>
    <x v="3"/>
    <x v="3"/>
    <x v="3"/>
  </r>
  <r>
    <x v="4"/>
    <x v="4"/>
    <x v="0"/>
    <x v="5"/>
    <n v="1"/>
    <x v="4"/>
    <x v="4"/>
    <x v="2"/>
    <x v="4"/>
    <x v="4"/>
  </r>
  <r>
    <x v="4"/>
    <x v="2"/>
    <x v="0"/>
    <x v="13"/>
    <n v="2"/>
    <x v="4"/>
    <x v="4"/>
    <x v="2"/>
    <x v="4"/>
    <x v="4"/>
  </r>
  <r>
    <x v="4"/>
    <x v="0"/>
    <x v="0"/>
    <x v="14"/>
    <n v="2"/>
    <x v="4"/>
    <x v="4"/>
    <x v="2"/>
    <x v="4"/>
    <x v="4"/>
  </r>
  <r>
    <x v="4"/>
    <x v="1"/>
    <x v="0"/>
    <x v="15"/>
    <n v="1"/>
    <x v="4"/>
    <x v="4"/>
    <x v="2"/>
    <x v="4"/>
    <x v="4"/>
  </r>
  <r>
    <x v="4"/>
    <x v="3"/>
    <x v="0"/>
    <x v="16"/>
    <n v="2"/>
    <x v="4"/>
    <x v="4"/>
    <x v="2"/>
    <x v="4"/>
    <x v="4"/>
  </r>
  <r>
    <x v="4"/>
    <x v="3"/>
    <x v="2"/>
    <x v="6"/>
    <n v="1"/>
    <x v="4"/>
    <x v="4"/>
    <x v="2"/>
    <x v="4"/>
    <x v="4"/>
  </r>
  <r>
    <x v="4"/>
    <x v="3"/>
    <x v="3"/>
    <x v="6"/>
    <n v="2"/>
    <x v="4"/>
    <x v="4"/>
    <x v="2"/>
    <x v="4"/>
    <x v="4"/>
  </r>
  <r>
    <x v="4"/>
    <x v="4"/>
    <x v="1"/>
    <x v="10"/>
    <n v="2"/>
    <x v="4"/>
    <x v="4"/>
    <x v="2"/>
    <x v="4"/>
    <x v="4"/>
  </r>
  <r>
    <x v="4"/>
    <x v="2"/>
    <x v="1"/>
    <x v="17"/>
    <n v="2"/>
    <x v="4"/>
    <x v="4"/>
    <x v="2"/>
    <x v="4"/>
    <x v="4"/>
  </r>
  <r>
    <x v="4"/>
    <x v="0"/>
    <x v="1"/>
    <x v="2"/>
    <n v="3"/>
    <x v="4"/>
    <x v="4"/>
    <x v="2"/>
    <x v="4"/>
    <x v="4"/>
  </r>
  <r>
    <x v="4"/>
    <x v="1"/>
    <x v="1"/>
    <x v="0"/>
    <n v="1"/>
    <x v="4"/>
    <x v="4"/>
    <x v="2"/>
    <x v="4"/>
    <x v="4"/>
  </r>
  <r>
    <x v="4"/>
    <x v="3"/>
    <x v="1"/>
    <x v="4"/>
    <n v="1"/>
    <x v="4"/>
    <x v="4"/>
    <x v="2"/>
    <x v="4"/>
    <x v="4"/>
  </r>
  <r>
    <x v="5"/>
    <x v="4"/>
    <x v="0"/>
    <x v="18"/>
    <n v="1"/>
    <x v="2"/>
    <x v="3"/>
    <x v="4"/>
    <x v="5"/>
    <x v="5"/>
  </r>
  <r>
    <x v="5"/>
    <x v="2"/>
    <x v="0"/>
    <x v="1"/>
    <n v="2"/>
    <x v="2"/>
    <x v="3"/>
    <x v="4"/>
    <x v="5"/>
    <x v="5"/>
  </r>
  <r>
    <x v="5"/>
    <x v="0"/>
    <x v="1"/>
    <x v="19"/>
    <n v="1"/>
    <x v="2"/>
    <x v="3"/>
    <x v="4"/>
    <x v="5"/>
    <x v="5"/>
  </r>
  <r>
    <x v="5"/>
    <x v="0"/>
    <x v="0"/>
    <x v="20"/>
    <n v="2"/>
    <x v="2"/>
    <x v="3"/>
    <x v="4"/>
    <x v="5"/>
    <x v="5"/>
  </r>
  <r>
    <x v="5"/>
    <x v="1"/>
    <x v="4"/>
    <x v="0"/>
    <n v="1"/>
    <x v="2"/>
    <x v="3"/>
    <x v="4"/>
    <x v="5"/>
    <x v="5"/>
  </r>
  <r>
    <x v="5"/>
    <x v="3"/>
    <x v="0"/>
    <x v="4"/>
    <n v="1"/>
    <x v="2"/>
    <x v="3"/>
    <x v="4"/>
    <x v="5"/>
    <x v="5"/>
  </r>
  <r>
    <x v="5"/>
    <x v="2"/>
    <x v="1"/>
    <x v="0"/>
    <n v="1"/>
    <x v="2"/>
    <x v="3"/>
    <x v="4"/>
    <x v="5"/>
    <x v="5"/>
  </r>
  <r>
    <x v="5"/>
    <x v="1"/>
    <x v="1"/>
    <x v="0"/>
    <n v="1"/>
    <x v="2"/>
    <x v="3"/>
    <x v="4"/>
    <x v="5"/>
    <x v="5"/>
  </r>
  <r>
    <x v="5"/>
    <x v="3"/>
    <x v="1"/>
    <x v="10"/>
    <n v="2"/>
    <x v="2"/>
    <x v="3"/>
    <x v="4"/>
    <x v="5"/>
    <x v="5"/>
  </r>
  <r>
    <x v="6"/>
    <x v="4"/>
    <x v="0"/>
    <x v="3"/>
    <n v="1"/>
    <x v="5"/>
    <x v="5"/>
    <x v="5"/>
    <x v="4"/>
    <x v="2"/>
  </r>
  <r>
    <x v="6"/>
    <x v="4"/>
    <x v="3"/>
    <x v="6"/>
    <n v="1"/>
    <x v="5"/>
    <x v="5"/>
    <x v="5"/>
    <x v="4"/>
    <x v="2"/>
  </r>
  <r>
    <x v="6"/>
    <x v="2"/>
    <x v="3"/>
    <x v="10"/>
    <n v="2"/>
    <x v="5"/>
    <x v="5"/>
    <x v="5"/>
    <x v="4"/>
    <x v="2"/>
  </r>
  <r>
    <x v="6"/>
    <x v="0"/>
    <x v="3"/>
    <x v="10"/>
    <n v="1"/>
    <x v="5"/>
    <x v="5"/>
    <x v="5"/>
    <x v="4"/>
    <x v="2"/>
  </r>
  <r>
    <x v="6"/>
    <x v="3"/>
    <x v="3"/>
    <x v="0"/>
    <n v="1"/>
    <x v="5"/>
    <x v="5"/>
    <x v="5"/>
    <x v="4"/>
    <x v="2"/>
  </r>
  <r>
    <x v="6"/>
    <x v="4"/>
    <x v="1"/>
    <x v="18"/>
    <n v="4"/>
    <x v="5"/>
    <x v="5"/>
    <x v="5"/>
    <x v="4"/>
    <x v="2"/>
  </r>
  <r>
    <x v="6"/>
    <x v="2"/>
    <x v="1"/>
    <x v="3"/>
    <n v="4"/>
    <x v="5"/>
    <x v="5"/>
    <x v="5"/>
    <x v="4"/>
    <x v="2"/>
  </r>
  <r>
    <x v="6"/>
    <x v="0"/>
    <x v="1"/>
    <x v="15"/>
    <n v="4"/>
    <x v="5"/>
    <x v="5"/>
    <x v="5"/>
    <x v="4"/>
    <x v="2"/>
  </r>
  <r>
    <x v="6"/>
    <x v="1"/>
    <x v="1"/>
    <x v="4"/>
    <n v="4"/>
    <x v="5"/>
    <x v="5"/>
    <x v="5"/>
    <x v="4"/>
    <x v="2"/>
  </r>
  <r>
    <x v="6"/>
    <x v="3"/>
    <x v="1"/>
    <x v="18"/>
    <n v="4"/>
    <x v="5"/>
    <x v="5"/>
    <x v="5"/>
    <x v="4"/>
    <x v="2"/>
  </r>
  <r>
    <x v="7"/>
    <x v="4"/>
    <x v="0"/>
    <x v="19"/>
    <n v="1"/>
    <x v="5"/>
    <x v="5"/>
    <x v="6"/>
    <x v="6"/>
    <x v="6"/>
  </r>
  <r>
    <x v="7"/>
    <x v="2"/>
    <x v="0"/>
    <x v="19"/>
    <n v="1"/>
    <x v="5"/>
    <x v="5"/>
    <x v="6"/>
    <x v="6"/>
    <x v="6"/>
  </r>
  <r>
    <x v="7"/>
    <x v="0"/>
    <x v="0"/>
    <x v="12"/>
    <n v="1"/>
    <x v="5"/>
    <x v="5"/>
    <x v="6"/>
    <x v="6"/>
    <x v="6"/>
  </r>
  <r>
    <x v="7"/>
    <x v="1"/>
    <x v="0"/>
    <x v="10"/>
    <n v="1"/>
    <x v="5"/>
    <x v="5"/>
    <x v="6"/>
    <x v="6"/>
    <x v="6"/>
  </r>
  <r>
    <x v="7"/>
    <x v="3"/>
    <x v="0"/>
    <x v="0"/>
    <n v="1"/>
    <x v="5"/>
    <x v="5"/>
    <x v="6"/>
    <x v="6"/>
    <x v="6"/>
  </r>
  <r>
    <x v="7"/>
    <x v="4"/>
    <x v="3"/>
    <x v="2"/>
    <n v="1"/>
    <x v="5"/>
    <x v="5"/>
    <x v="6"/>
    <x v="6"/>
    <x v="6"/>
  </r>
  <r>
    <x v="7"/>
    <x v="2"/>
    <x v="3"/>
    <x v="3"/>
    <n v="1"/>
    <x v="5"/>
    <x v="5"/>
    <x v="6"/>
    <x v="6"/>
    <x v="6"/>
  </r>
  <r>
    <x v="7"/>
    <x v="0"/>
    <x v="3"/>
    <x v="2"/>
    <n v="1"/>
    <x v="5"/>
    <x v="5"/>
    <x v="6"/>
    <x v="6"/>
    <x v="6"/>
  </r>
  <r>
    <x v="7"/>
    <x v="1"/>
    <x v="3"/>
    <x v="6"/>
    <n v="1"/>
    <x v="5"/>
    <x v="5"/>
    <x v="6"/>
    <x v="6"/>
    <x v="6"/>
  </r>
  <r>
    <x v="7"/>
    <x v="3"/>
    <x v="3"/>
    <x v="10"/>
    <n v="1"/>
    <x v="5"/>
    <x v="5"/>
    <x v="6"/>
    <x v="6"/>
    <x v="6"/>
  </r>
  <r>
    <x v="7"/>
    <x v="4"/>
    <x v="1"/>
    <x v="18"/>
    <n v="2"/>
    <x v="5"/>
    <x v="5"/>
    <x v="6"/>
    <x v="6"/>
    <x v="6"/>
  </r>
  <r>
    <x v="7"/>
    <x v="2"/>
    <x v="1"/>
    <x v="5"/>
    <n v="4"/>
    <x v="5"/>
    <x v="5"/>
    <x v="6"/>
    <x v="6"/>
    <x v="6"/>
  </r>
  <r>
    <x v="7"/>
    <x v="0"/>
    <x v="1"/>
    <x v="19"/>
    <n v="2"/>
    <x v="5"/>
    <x v="5"/>
    <x v="6"/>
    <x v="6"/>
    <x v="6"/>
  </r>
  <r>
    <x v="7"/>
    <x v="1"/>
    <x v="1"/>
    <x v="7"/>
    <n v="4"/>
    <x v="5"/>
    <x v="5"/>
    <x v="6"/>
    <x v="6"/>
    <x v="6"/>
  </r>
  <r>
    <x v="7"/>
    <x v="3"/>
    <x v="1"/>
    <x v="7"/>
    <n v="5"/>
    <x v="5"/>
    <x v="5"/>
    <x v="6"/>
    <x v="6"/>
    <x v="6"/>
  </r>
  <r>
    <x v="8"/>
    <x v="4"/>
    <x v="0"/>
    <x v="6"/>
    <n v="1"/>
    <x v="6"/>
    <x v="6"/>
    <x v="5"/>
    <x v="1"/>
    <x v="7"/>
  </r>
  <r>
    <x v="8"/>
    <x v="2"/>
    <x v="0"/>
    <x v="19"/>
    <n v="1"/>
    <x v="6"/>
    <x v="6"/>
    <x v="5"/>
    <x v="1"/>
    <x v="7"/>
  </r>
  <r>
    <x v="8"/>
    <x v="0"/>
    <x v="0"/>
    <x v="12"/>
    <n v="2"/>
    <x v="6"/>
    <x v="6"/>
    <x v="5"/>
    <x v="1"/>
    <x v="7"/>
  </r>
  <r>
    <x v="8"/>
    <x v="1"/>
    <x v="0"/>
    <x v="12"/>
    <n v="1"/>
    <x v="6"/>
    <x v="6"/>
    <x v="5"/>
    <x v="1"/>
    <x v="7"/>
  </r>
  <r>
    <x v="8"/>
    <x v="3"/>
    <x v="0"/>
    <x v="19"/>
    <n v="1"/>
    <x v="6"/>
    <x v="6"/>
    <x v="5"/>
    <x v="1"/>
    <x v="7"/>
  </r>
  <r>
    <x v="8"/>
    <x v="0"/>
    <x v="5"/>
    <x v="0"/>
    <n v="1"/>
    <x v="6"/>
    <x v="6"/>
    <x v="5"/>
    <x v="1"/>
    <x v="7"/>
  </r>
  <r>
    <x v="8"/>
    <x v="0"/>
    <x v="3"/>
    <x v="0"/>
    <n v="1"/>
    <x v="6"/>
    <x v="6"/>
    <x v="5"/>
    <x v="1"/>
    <x v="7"/>
  </r>
  <r>
    <x v="8"/>
    <x v="1"/>
    <x v="3"/>
    <x v="6"/>
    <n v="1"/>
    <x v="6"/>
    <x v="6"/>
    <x v="5"/>
    <x v="1"/>
    <x v="7"/>
  </r>
  <r>
    <x v="8"/>
    <x v="3"/>
    <x v="3"/>
    <x v="0"/>
    <n v="1"/>
    <x v="6"/>
    <x v="6"/>
    <x v="5"/>
    <x v="1"/>
    <x v="7"/>
  </r>
  <r>
    <x v="8"/>
    <x v="4"/>
    <x v="1"/>
    <x v="10"/>
    <n v="2"/>
    <x v="6"/>
    <x v="6"/>
    <x v="5"/>
    <x v="1"/>
    <x v="7"/>
  </r>
  <r>
    <x v="8"/>
    <x v="2"/>
    <x v="1"/>
    <x v="5"/>
    <n v="2"/>
    <x v="6"/>
    <x v="6"/>
    <x v="5"/>
    <x v="1"/>
    <x v="7"/>
  </r>
  <r>
    <x v="8"/>
    <x v="0"/>
    <x v="1"/>
    <x v="12"/>
    <n v="3"/>
    <x v="6"/>
    <x v="6"/>
    <x v="5"/>
    <x v="1"/>
    <x v="7"/>
  </r>
  <r>
    <x v="8"/>
    <x v="1"/>
    <x v="1"/>
    <x v="2"/>
    <n v="4"/>
    <x v="6"/>
    <x v="6"/>
    <x v="5"/>
    <x v="1"/>
    <x v="7"/>
  </r>
  <r>
    <x v="8"/>
    <x v="3"/>
    <x v="1"/>
    <x v="3"/>
    <n v="3"/>
    <x v="6"/>
    <x v="6"/>
    <x v="5"/>
    <x v="1"/>
    <x v="7"/>
  </r>
  <r>
    <x v="9"/>
    <x v="4"/>
    <x v="0"/>
    <x v="0"/>
    <n v="1"/>
    <x v="7"/>
    <x v="6"/>
    <x v="7"/>
    <x v="7"/>
    <x v="8"/>
  </r>
  <r>
    <x v="9"/>
    <x v="1"/>
    <x v="0"/>
    <x v="6"/>
    <n v="1"/>
    <x v="7"/>
    <x v="6"/>
    <x v="7"/>
    <x v="7"/>
    <x v="8"/>
  </r>
  <r>
    <x v="9"/>
    <x v="2"/>
    <x v="3"/>
    <x v="0"/>
    <n v="1"/>
    <x v="7"/>
    <x v="6"/>
    <x v="7"/>
    <x v="7"/>
    <x v="8"/>
  </r>
  <r>
    <x v="9"/>
    <x v="0"/>
    <x v="3"/>
    <x v="6"/>
    <n v="1"/>
    <x v="7"/>
    <x v="6"/>
    <x v="7"/>
    <x v="7"/>
    <x v="8"/>
  </r>
  <r>
    <x v="9"/>
    <x v="1"/>
    <x v="3"/>
    <x v="6"/>
    <n v="1"/>
    <x v="7"/>
    <x v="6"/>
    <x v="7"/>
    <x v="7"/>
    <x v="8"/>
  </r>
  <r>
    <x v="9"/>
    <x v="3"/>
    <x v="3"/>
    <x v="10"/>
    <n v="1"/>
    <x v="7"/>
    <x v="6"/>
    <x v="7"/>
    <x v="7"/>
    <x v="8"/>
  </r>
  <r>
    <x v="9"/>
    <x v="4"/>
    <x v="1"/>
    <x v="15"/>
    <n v="2"/>
    <x v="7"/>
    <x v="6"/>
    <x v="7"/>
    <x v="7"/>
    <x v="8"/>
  </r>
  <r>
    <x v="9"/>
    <x v="2"/>
    <x v="1"/>
    <x v="21"/>
    <n v="5"/>
    <x v="7"/>
    <x v="6"/>
    <x v="7"/>
    <x v="7"/>
    <x v="8"/>
  </r>
  <r>
    <x v="9"/>
    <x v="0"/>
    <x v="1"/>
    <x v="3"/>
    <n v="4"/>
    <x v="7"/>
    <x v="6"/>
    <x v="7"/>
    <x v="7"/>
    <x v="8"/>
  </r>
  <r>
    <x v="9"/>
    <x v="1"/>
    <x v="1"/>
    <x v="12"/>
    <n v="4"/>
    <x v="7"/>
    <x v="6"/>
    <x v="7"/>
    <x v="7"/>
    <x v="8"/>
  </r>
  <r>
    <x v="9"/>
    <x v="3"/>
    <x v="1"/>
    <x v="11"/>
    <n v="4"/>
    <x v="7"/>
    <x v="6"/>
    <x v="7"/>
    <x v="7"/>
    <x v="8"/>
  </r>
  <r>
    <x v="10"/>
    <x v="4"/>
    <x v="0"/>
    <x v="6"/>
    <n v="1"/>
    <x v="5"/>
    <x v="7"/>
    <x v="6"/>
    <x v="8"/>
    <x v="9"/>
  </r>
  <r>
    <x v="10"/>
    <x v="2"/>
    <x v="0"/>
    <x v="12"/>
    <n v="1"/>
    <x v="5"/>
    <x v="7"/>
    <x v="6"/>
    <x v="8"/>
    <x v="9"/>
  </r>
  <r>
    <x v="10"/>
    <x v="0"/>
    <x v="0"/>
    <x v="19"/>
    <n v="1"/>
    <x v="5"/>
    <x v="7"/>
    <x v="6"/>
    <x v="8"/>
    <x v="9"/>
  </r>
  <r>
    <x v="10"/>
    <x v="1"/>
    <x v="0"/>
    <x v="0"/>
    <n v="1"/>
    <x v="5"/>
    <x v="7"/>
    <x v="6"/>
    <x v="8"/>
    <x v="9"/>
  </r>
  <r>
    <x v="10"/>
    <x v="3"/>
    <x v="0"/>
    <x v="12"/>
    <n v="2"/>
    <x v="5"/>
    <x v="7"/>
    <x v="6"/>
    <x v="8"/>
    <x v="9"/>
  </r>
  <r>
    <x v="10"/>
    <x v="2"/>
    <x v="3"/>
    <x v="0"/>
    <n v="1"/>
    <x v="5"/>
    <x v="7"/>
    <x v="6"/>
    <x v="8"/>
    <x v="9"/>
  </r>
  <r>
    <x v="10"/>
    <x v="0"/>
    <x v="3"/>
    <x v="6"/>
    <n v="1"/>
    <x v="5"/>
    <x v="7"/>
    <x v="6"/>
    <x v="8"/>
    <x v="9"/>
  </r>
  <r>
    <x v="10"/>
    <x v="1"/>
    <x v="3"/>
    <x v="19"/>
    <n v="1"/>
    <x v="5"/>
    <x v="7"/>
    <x v="6"/>
    <x v="8"/>
    <x v="9"/>
  </r>
  <r>
    <x v="10"/>
    <x v="3"/>
    <x v="3"/>
    <x v="6"/>
    <n v="1"/>
    <x v="5"/>
    <x v="7"/>
    <x v="6"/>
    <x v="8"/>
    <x v="9"/>
  </r>
  <r>
    <x v="10"/>
    <x v="4"/>
    <x v="1"/>
    <x v="2"/>
    <n v="2"/>
    <x v="5"/>
    <x v="7"/>
    <x v="6"/>
    <x v="8"/>
    <x v="9"/>
  </r>
  <r>
    <x v="10"/>
    <x v="2"/>
    <x v="1"/>
    <x v="21"/>
    <n v="3"/>
    <x v="5"/>
    <x v="7"/>
    <x v="6"/>
    <x v="8"/>
    <x v="9"/>
  </r>
  <r>
    <x v="10"/>
    <x v="0"/>
    <x v="1"/>
    <x v="19"/>
    <n v="3"/>
    <x v="5"/>
    <x v="7"/>
    <x v="6"/>
    <x v="8"/>
    <x v="9"/>
  </r>
  <r>
    <x v="10"/>
    <x v="1"/>
    <x v="1"/>
    <x v="5"/>
    <n v="5"/>
    <x v="5"/>
    <x v="7"/>
    <x v="6"/>
    <x v="8"/>
    <x v="9"/>
  </r>
  <r>
    <x v="10"/>
    <x v="3"/>
    <x v="1"/>
    <x v="7"/>
    <n v="4"/>
    <x v="5"/>
    <x v="7"/>
    <x v="6"/>
    <x v="8"/>
    <x v="9"/>
  </r>
  <r>
    <x v="11"/>
    <x v="4"/>
    <x v="0"/>
    <x v="12"/>
    <n v="2"/>
    <x v="7"/>
    <x v="8"/>
    <x v="8"/>
    <x v="9"/>
    <x v="10"/>
  </r>
  <r>
    <x v="11"/>
    <x v="2"/>
    <x v="0"/>
    <x v="10"/>
    <n v="3"/>
    <x v="7"/>
    <x v="8"/>
    <x v="8"/>
    <x v="9"/>
    <x v="10"/>
  </r>
  <r>
    <x v="11"/>
    <x v="1"/>
    <x v="0"/>
    <x v="10"/>
    <n v="2"/>
    <x v="7"/>
    <x v="8"/>
    <x v="8"/>
    <x v="9"/>
    <x v="10"/>
  </r>
  <r>
    <x v="11"/>
    <x v="3"/>
    <x v="0"/>
    <x v="4"/>
    <n v="2"/>
    <x v="7"/>
    <x v="8"/>
    <x v="8"/>
    <x v="9"/>
    <x v="10"/>
  </r>
  <r>
    <x v="11"/>
    <x v="1"/>
    <x v="3"/>
    <x v="10"/>
    <n v="1"/>
    <x v="7"/>
    <x v="8"/>
    <x v="8"/>
    <x v="9"/>
    <x v="10"/>
  </r>
  <r>
    <x v="11"/>
    <x v="4"/>
    <x v="1"/>
    <x v="18"/>
    <n v="2"/>
    <x v="7"/>
    <x v="8"/>
    <x v="8"/>
    <x v="9"/>
    <x v="10"/>
  </r>
  <r>
    <x v="11"/>
    <x v="2"/>
    <x v="1"/>
    <x v="21"/>
    <n v="2"/>
    <x v="7"/>
    <x v="8"/>
    <x v="8"/>
    <x v="9"/>
    <x v="10"/>
  </r>
  <r>
    <x v="11"/>
    <x v="0"/>
    <x v="1"/>
    <x v="6"/>
    <n v="2"/>
    <x v="7"/>
    <x v="8"/>
    <x v="8"/>
    <x v="9"/>
    <x v="10"/>
  </r>
  <r>
    <x v="11"/>
    <x v="1"/>
    <x v="1"/>
    <x v="3"/>
    <n v="3"/>
    <x v="7"/>
    <x v="8"/>
    <x v="8"/>
    <x v="9"/>
    <x v="10"/>
  </r>
  <r>
    <x v="11"/>
    <x v="3"/>
    <x v="1"/>
    <x v="12"/>
    <n v="2"/>
    <x v="7"/>
    <x v="8"/>
    <x v="8"/>
    <x v="9"/>
    <x v="10"/>
  </r>
  <r>
    <x v="12"/>
    <x v="2"/>
    <x v="0"/>
    <x v="4"/>
    <n v="3"/>
    <x v="7"/>
    <x v="9"/>
    <x v="9"/>
    <x v="10"/>
    <x v="11"/>
  </r>
  <r>
    <x v="12"/>
    <x v="1"/>
    <x v="0"/>
    <x v="10"/>
    <n v="1"/>
    <x v="7"/>
    <x v="9"/>
    <x v="9"/>
    <x v="10"/>
    <x v="11"/>
  </r>
  <r>
    <x v="12"/>
    <x v="3"/>
    <x v="0"/>
    <x v="6"/>
    <n v="1"/>
    <x v="7"/>
    <x v="9"/>
    <x v="9"/>
    <x v="10"/>
    <x v="11"/>
  </r>
  <r>
    <x v="12"/>
    <x v="2"/>
    <x v="5"/>
    <x v="0"/>
    <n v="1"/>
    <x v="7"/>
    <x v="9"/>
    <x v="9"/>
    <x v="10"/>
    <x v="11"/>
  </r>
  <r>
    <x v="12"/>
    <x v="4"/>
    <x v="1"/>
    <x v="22"/>
    <n v="1"/>
    <x v="7"/>
    <x v="9"/>
    <x v="9"/>
    <x v="10"/>
    <x v="11"/>
  </r>
  <r>
    <x v="12"/>
    <x v="2"/>
    <x v="1"/>
    <x v="23"/>
    <n v="2"/>
    <x v="7"/>
    <x v="9"/>
    <x v="9"/>
    <x v="10"/>
    <x v="11"/>
  </r>
  <r>
    <x v="12"/>
    <x v="0"/>
    <x v="1"/>
    <x v="10"/>
    <n v="1"/>
    <x v="7"/>
    <x v="9"/>
    <x v="9"/>
    <x v="10"/>
    <x v="11"/>
  </r>
  <r>
    <x v="12"/>
    <x v="1"/>
    <x v="1"/>
    <x v="15"/>
    <n v="3"/>
    <x v="7"/>
    <x v="9"/>
    <x v="9"/>
    <x v="10"/>
    <x v="11"/>
  </r>
  <r>
    <x v="12"/>
    <x v="3"/>
    <x v="1"/>
    <x v="0"/>
    <n v="1"/>
    <x v="7"/>
    <x v="9"/>
    <x v="9"/>
    <x v="10"/>
    <x v="11"/>
  </r>
  <r>
    <x v="13"/>
    <x v="2"/>
    <x v="0"/>
    <x v="21"/>
    <n v="3"/>
    <x v="8"/>
    <x v="4"/>
    <x v="9"/>
    <x v="9"/>
    <x v="10"/>
  </r>
  <r>
    <x v="13"/>
    <x v="0"/>
    <x v="0"/>
    <x v="16"/>
    <n v="2"/>
    <x v="8"/>
    <x v="4"/>
    <x v="9"/>
    <x v="9"/>
    <x v="10"/>
  </r>
  <r>
    <x v="13"/>
    <x v="1"/>
    <x v="0"/>
    <x v="24"/>
    <n v="3"/>
    <x v="8"/>
    <x v="4"/>
    <x v="9"/>
    <x v="9"/>
    <x v="10"/>
  </r>
  <r>
    <x v="13"/>
    <x v="3"/>
    <x v="0"/>
    <x v="25"/>
    <n v="2"/>
    <x v="8"/>
    <x v="4"/>
    <x v="9"/>
    <x v="9"/>
    <x v="10"/>
  </r>
  <r>
    <x v="13"/>
    <x v="4"/>
    <x v="3"/>
    <x v="6"/>
    <n v="1"/>
    <x v="8"/>
    <x v="4"/>
    <x v="9"/>
    <x v="9"/>
    <x v="10"/>
  </r>
  <r>
    <x v="13"/>
    <x v="2"/>
    <x v="3"/>
    <x v="0"/>
    <n v="1"/>
    <x v="8"/>
    <x v="4"/>
    <x v="9"/>
    <x v="9"/>
    <x v="10"/>
  </r>
  <r>
    <x v="13"/>
    <x v="1"/>
    <x v="3"/>
    <x v="0"/>
    <n v="1"/>
    <x v="8"/>
    <x v="4"/>
    <x v="9"/>
    <x v="9"/>
    <x v="10"/>
  </r>
  <r>
    <x v="13"/>
    <x v="4"/>
    <x v="1"/>
    <x v="26"/>
    <n v="2"/>
    <x v="8"/>
    <x v="4"/>
    <x v="9"/>
    <x v="9"/>
    <x v="10"/>
  </r>
  <r>
    <x v="13"/>
    <x v="2"/>
    <x v="1"/>
    <x v="27"/>
    <n v="3"/>
    <x v="8"/>
    <x v="4"/>
    <x v="9"/>
    <x v="9"/>
    <x v="10"/>
  </r>
  <r>
    <x v="13"/>
    <x v="0"/>
    <x v="1"/>
    <x v="18"/>
    <n v="3"/>
    <x v="8"/>
    <x v="4"/>
    <x v="9"/>
    <x v="9"/>
    <x v="10"/>
  </r>
  <r>
    <x v="13"/>
    <x v="1"/>
    <x v="1"/>
    <x v="28"/>
    <n v="6"/>
    <x v="8"/>
    <x v="4"/>
    <x v="9"/>
    <x v="9"/>
    <x v="10"/>
  </r>
  <r>
    <x v="13"/>
    <x v="3"/>
    <x v="1"/>
    <x v="29"/>
    <n v="5"/>
    <x v="8"/>
    <x v="4"/>
    <x v="9"/>
    <x v="9"/>
    <x v="10"/>
  </r>
  <r>
    <x v="14"/>
    <x v="4"/>
    <x v="0"/>
    <x v="0"/>
    <n v="1"/>
    <x v="5"/>
    <x v="7"/>
    <x v="8"/>
    <x v="0"/>
    <x v="12"/>
  </r>
  <r>
    <x v="14"/>
    <x v="2"/>
    <x v="0"/>
    <x v="18"/>
    <n v="1"/>
    <x v="5"/>
    <x v="7"/>
    <x v="8"/>
    <x v="0"/>
    <x v="12"/>
  </r>
  <r>
    <x v="14"/>
    <x v="0"/>
    <x v="0"/>
    <x v="4"/>
    <n v="2"/>
    <x v="5"/>
    <x v="7"/>
    <x v="8"/>
    <x v="0"/>
    <x v="12"/>
  </r>
  <r>
    <x v="14"/>
    <x v="1"/>
    <x v="0"/>
    <x v="30"/>
    <n v="2"/>
    <x v="5"/>
    <x v="7"/>
    <x v="8"/>
    <x v="0"/>
    <x v="12"/>
  </r>
  <r>
    <x v="14"/>
    <x v="3"/>
    <x v="0"/>
    <x v="29"/>
    <n v="2"/>
    <x v="5"/>
    <x v="7"/>
    <x v="8"/>
    <x v="0"/>
    <x v="12"/>
  </r>
  <r>
    <x v="14"/>
    <x v="3"/>
    <x v="4"/>
    <x v="0"/>
    <n v="1"/>
    <x v="5"/>
    <x v="7"/>
    <x v="8"/>
    <x v="0"/>
    <x v="12"/>
  </r>
  <r>
    <x v="14"/>
    <x v="0"/>
    <x v="3"/>
    <x v="19"/>
    <n v="1"/>
    <x v="5"/>
    <x v="7"/>
    <x v="8"/>
    <x v="0"/>
    <x v="12"/>
  </r>
  <r>
    <x v="14"/>
    <x v="1"/>
    <x v="3"/>
    <x v="0"/>
    <n v="1"/>
    <x v="5"/>
    <x v="7"/>
    <x v="8"/>
    <x v="0"/>
    <x v="12"/>
  </r>
  <r>
    <x v="14"/>
    <x v="3"/>
    <x v="3"/>
    <x v="0"/>
    <n v="1"/>
    <x v="5"/>
    <x v="7"/>
    <x v="8"/>
    <x v="0"/>
    <x v="12"/>
  </r>
  <r>
    <x v="14"/>
    <x v="4"/>
    <x v="1"/>
    <x v="31"/>
    <n v="3"/>
    <x v="5"/>
    <x v="7"/>
    <x v="8"/>
    <x v="0"/>
    <x v="12"/>
  </r>
  <r>
    <x v="14"/>
    <x v="2"/>
    <x v="1"/>
    <x v="32"/>
    <n v="4"/>
    <x v="5"/>
    <x v="7"/>
    <x v="8"/>
    <x v="0"/>
    <x v="12"/>
  </r>
  <r>
    <x v="14"/>
    <x v="0"/>
    <x v="1"/>
    <x v="9"/>
    <n v="5"/>
    <x v="5"/>
    <x v="7"/>
    <x v="8"/>
    <x v="0"/>
    <x v="12"/>
  </r>
  <r>
    <x v="14"/>
    <x v="1"/>
    <x v="1"/>
    <x v="20"/>
    <n v="7"/>
    <x v="5"/>
    <x v="7"/>
    <x v="8"/>
    <x v="0"/>
    <x v="12"/>
  </r>
  <r>
    <x v="14"/>
    <x v="3"/>
    <x v="1"/>
    <x v="21"/>
    <n v="4"/>
    <x v="5"/>
    <x v="7"/>
    <x v="8"/>
    <x v="0"/>
    <x v="12"/>
  </r>
  <r>
    <x v="15"/>
    <x v="4"/>
    <x v="0"/>
    <x v="19"/>
    <n v="1"/>
    <x v="9"/>
    <x v="10"/>
    <x v="10"/>
    <x v="11"/>
    <x v="9"/>
  </r>
  <r>
    <x v="15"/>
    <x v="2"/>
    <x v="0"/>
    <x v="29"/>
    <n v="2"/>
    <x v="9"/>
    <x v="10"/>
    <x v="10"/>
    <x v="11"/>
    <x v="9"/>
  </r>
  <r>
    <x v="15"/>
    <x v="0"/>
    <x v="0"/>
    <x v="16"/>
    <n v="2"/>
    <x v="9"/>
    <x v="10"/>
    <x v="10"/>
    <x v="11"/>
    <x v="9"/>
  </r>
  <r>
    <x v="15"/>
    <x v="1"/>
    <x v="0"/>
    <x v="3"/>
    <n v="2"/>
    <x v="9"/>
    <x v="10"/>
    <x v="10"/>
    <x v="11"/>
    <x v="9"/>
  </r>
  <r>
    <x v="15"/>
    <x v="3"/>
    <x v="0"/>
    <x v="33"/>
    <n v="2"/>
    <x v="9"/>
    <x v="10"/>
    <x v="10"/>
    <x v="11"/>
    <x v="9"/>
  </r>
  <r>
    <x v="15"/>
    <x v="0"/>
    <x v="1"/>
    <x v="0"/>
    <n v="1"/>
    <x v="9"/>
    <x v="10"/>
    <x v="10"/>
    <x v="11"/>
    <x v="9"/>
  </r>
  <r>
    <x v="15"/>
    <x v="1"/>
    <x v="1"/>
    <x v="2"/>
    <n v="2"/>
    <x v="9"/>
    <x v="10"/>
    <x v="10"/>
    <x v="11"/>
    <x v="9"/>
  </r>
  <r>
    <x v="15"/>
    <x v="3"/>
    <x v="1"/>
    <x v="6"/>
    <n v="1"/>
    <x v="9"/>
    <x v="10"/>
    <x v="10"/>
    <x v="11"/>
    <x v="9"/>
  </r>
  <r>
    <x v="16"/>
    <x v="5"/>
    <x v="6"/>
    <x v="34"/>
    <m/>
    <x v="10"/>
    <x v="11"/>
    <x v="11"/>
    <x v="12"/>
    <x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8">
  <r>
    <d v="2017-03-05T00:00:00"/>
    <x v="0"/>
    <x v="0"/>
    <n v="1"/>
    <n v="1"/>
    <x v="0"/>
    <x v="0"/>
    <x v="0"/>
    <x v="0"/>
    <x v="0"/>
    <x v="0"/>
  </r>
  <r>
    <d v="2017-03-05T00:00:00"/>
    <x v="1"/>
    <x v="1"/>
    <n v="1"/>
    <n v="1"/>
    <x v="0"/>
    <x v="0"/>
    <x v="0"/>
    <x v="0"/>
    <x v="0"/>
    <x v="1"/>
  </r>
  <r>
    <d v="2017-03-28T00:00:00"/>
    <x v="2"/>
    <x v="0"/>
    <n v="16"/>
    <n v="1"/>
    <x v="1"/>
    <x v="1"/>
    <x v="1"/>
    <x v="1"/>
    <x v="1"/>
    <x v="2"/>
  </r>
  <r>
    <d v="2017-03-28T00:00:00"/>
    <x v="0"/>
    <x v="0"/>
    <n v="1"/>
    <n v="1"/>
    <x v="1"/>
    <x v="1"/>
    <x v="1"/>
    <x v="1"/>
    <x v="1"/>
    <x v="3"/>
  </r>
  <r>
    <d v="2017-03-28T00:00:00"/>
    <x v="1"/>
    <x v="0"/>
    <n v="5"/>
    <n v="2"/>
    <x v="1"/>
    <x v="1"/>
    <x v="1"/>
    <x v="1"/>
    <x v="1"/>
    <x v="4"/>
  </r>
  <r>
    <d v="2017-03-28T00:00:00"/>
    <x v="3"/>
    <x v="0"/>
    <n v="7"/>
    <n v="1"/>
    <x v="1"/>
    <x v="1"/>
    <x v="1"/>
    <x v="1"/>
    <x v="1"/>
    <x v="5"/>
  </r>
  <r>
    <d v="2017-04-16T00:00:00"/>
    <x v="2"/>
    <x v="0"/>
    <n v="9"/>
    <n v="2"/>
    <x v="2"/>
    <x v="2"/>
    <x v="2"/>
    <x v="2"/>
    <x v="2"/>
    <x v="6"/>
  </r>
  <r>
    <d v="2017-04-16T00:00:00"/>
    <x v="0"/>
    <x v="0"/>
    <n v="10"/>
    <n v="2"/>
    <x v="2"/>
    <x v="2"/>
    <x v="2"/>
    <x v="2"/>
    <x v="2"/>
    <x v="7"/>
  </r>
  <r>
    <d v="2017-04-16T00:00:00"/>
    <x v="0"/>
    <x v="2"/>
    <n v="2"/>
    <n v="1"/>
    <x v="2"/>
    <x v="2"/>
    <x v="2"/>
    <x v="2"/>
    <x v="2"/>
    <x v="7"/>
  </r>
  <r>
    <d v="2017-04-16T00:00:00"/>
    <x v="3"/>
    <x v="0"/>
    <n v="13"/>
    <n v="1"/>
    <x v="2"/>
    <x v="2"/>
    <x v="2"/>
    <x v="2"/>
    <x v="2"/>
    <x v="8"/>
  </r>
  <r>
    <d v="2017-04-16T00:00:00"/>
    <x v="3"/>
    <x v="2"/>
    <n v="1"/>
    <n v="1"/>
    <x v="2"/>
    <x v="2"/>
    <x v="2"/>
    <x v="2"/>
    <x v="2"/>
    <x v="8"/>
  </r>
  <r>
    <d v="2017-04-25T00:00:00"/>
    <x v="4"/>
    <x v="0"/>
    <n v="7"/>
    <n v="1"/>
    <x v="3"/>
    <x v="3"/>
    <x v="3"/>
    <x v="3"/>
    <x v="3"/>
    <x v="9"/>
  </r>
  <r>
    <d v="2017-04-25T00:00:00"/>
    <x v="2"/>
    <x v="0"/>
    <n v="33"/>
    <n v="3"/>
    <x v="3"/>
    <x v="3"/>
    <x v="3"/>
    <x v="3"/>
    <x v="3"/>
    <x v="6"/>
  </r>
  <r>
    <d v="2017-04-25T00:00:00"/>
    <x v="0"/>
    <x v="0"/>
    <n v="22"/>
    <n v="2"/>
    <x v="3"/>
    <x v="3"/>
    <x v="3"/>
    <x v="3"/>
    <x v="3"/>
    <x v="7"/>
  </r>
  <r>
    <d v="2017-04-25T00:00:00"/>
    <x v="1"/>
    <x v="0"/>
    <n v="4"/>
    <n v="1"/>
    <x v="3"/>
    <x v="3"/>
    <x v="3"/>
    <x v="3"/>
    <x v="3"/>
    <x v="10"/>
  </r>
  <r>
    <d v="2017-04-25T00:00:00"/>
    <x v="1"/>
    <x v="1"/>
    <n v="1"/>
    <n v="1"/>
    <x v="3"/>
    <x v="3"/>
    <x v="3"/>
    <x v="3"/>
    <x v="3"/>
    <x v="10"/>
  </r>
  <r>
    <d v="2017-04-25T00:00:00"/>
    <x v="3"/>
    <x v="0"/>
    <n v="12"/>
    <n v="1"/>
    <x v="3"/>
    <x v="3"/>
    <x v="3"/>
    <x v="3"/>
    <x v="3"/>
    <x v="8"/>
  </r>
  <r>
    <d v="2017-04-25T00:00:00"/>
    <x v="3"/>
    <x v="2"/>
    <n v="2"/>
    <n v="1"/>
    <x v="3"/>
    <x v="3"/>
    <x v="3"/>
    <x v="3"/>
    <x v="3"/>
    <x v="8"/>
  </r>
  <r>
    <d v="2017-04-25T00:00:00"/>
    <x v="3"/>
    <x v="3"/>
    <n v="1"/>
    <n v="1"/>
    <x v="3"/>
    <x v="3"/>
    <x v="3"/>
    <x v="3"/>
    <x v="3"/>
    <x v="8"/>
  </r>
  <r>
    <d v="2017-04-25T00:00:00"/>
    <x v="3"/>
    <x v="1"/>
    <n v="6"/>
    <n v="3"/>
    <x v="3"/>
    <x v="3"/>
    <x v="3"/>
    <x v="3"/>
    <x v="3"/>
    <x v="8"/>
  </r>
  <r>
    <d v="2017-05-14T00:00:00"/>
    <x v="4"/>
    <x v="0"/>
    <n v="10"/>
    <n v="1"/>
    <x v="4"/>
    <x v="4"/>
    <x v="2"/>
    <x v="4"/>
    <x v="4"/>
    <x v="11"/>
  </r>
  <r>
    <d v="2017-05-14T00:00:00"/>
    <x v="2"/>
    <x v="0"/>
    <n v="29"/>
    <n v="2"/>
    <x v="4"/>
    <x v="4"/>
    <x v="2"/>
    <x v="4"/>
    <x v="4"/>
    <x v="12"/>
  </r>
  <r>
    <d v="2017-05-14T00:00:00"/>
    <x v="0"/>
    <x v="0"/>
    <n v="26"/>
    <n v="2"/>
    <x v="4"/>
    <x v="4"/>
    <x v="2"/>
    <x v="4"/>
    <x v="4"/>
    <x v="13"/>
  </r>
  <r>
    <d v="2017-05-14T00:00:00"/>
    <x v="1"/>
    <x v="0"/>
    <n v="11"/>
    <n v="1"/>
    <x v="4"/>
    <x v="4"/>
    <x v="2"/>
    <x v="4"/>
    <x v="4"/>
    <x v="14"/>
  </r>
  <r>
    <d v="2017-05-14T00:00:00"/>
    <x v="3"/>
    <x v="0"/>
    <n v="14"/>
    <n v="2"/>
    <x v="4"/>
    <x v="4"/>
    <x v="2"/>
    <x v="4"/>
    <x v="4"/>
    <x v="15"/>
  </r>
  <r>
    <d v="2017-05-14T00:00:00"/>
    <x v="3"/>
    <x v="2"/>
    <n v="2"/>
    <n v="1"/>
    <x v="4"/>
    <x v="4"/>
    <x v="2"/>
    <x v="4"/>
    <x v="4"/>
    <x v="15"/>
  </r>
  <r>
    <d v="2017-05-14T00:00:00"/>
    <x v="3"/>
    <x v="3"/>
    <n v="2"/>
    <n v="2"/>
    <x v="4"/>
    <x v="4"/>
    <x v="2"/>
    <x v="4"/>
    <x v="4"/>
    <x v="15"/>
  </r>
  <r>
    <d v="2017-05-14T00:00:00"/>
    <x v="4"/>
    <x v="1"/>
    <n v="4"/>
    <n v="2"/>
    <x v="4"/>
    <x v="4"/>
    <x v="2"/>
    <x v="4"/>
    <x v="4"/>
    <x v="11"/>
  </r>
  <r>
    <d v="2017-05-14T00:00:00"/>
    <x v="2"/>
    <x v="1"/>
    <n v="20"/>
    <n v="2"/>
    <x v="4"/>
    <x v="4"/>
    <x v="2"/>
    <x v="4"/>
    <x v="4"/>
    <x v="12"/>
  </r>
  <r>
    <d v="2017-05-14T00:00:00"/>
    <x v="0"/>
    <x v="1"/>
    <n v="5"/>
    <n v="3"/>
    <x v="4"/>
    <x v="4"/>
    <x v="2"/>
    <x v="4"/>
    <x v="4"/>
    <x v="13"/>
  </r>
  <r>
    <d v="2017-05-14T00:00:00"/>
    <x v="1"/>
    <x v="1"/>
    <n v="1"/>
    <n v="1"/>
    <x v="4"/>
    <x v="4"/>
    <x v="2"/>
    <x v="4"/>
    <x v="4"/>
    <x v="14"/>
  </r>
  <r>
    <d v="2017-05-14T00:00:00"/>
    <x v="3"/>
    <x v="1"/>
    <n v="9"/>
    <n v="1"/>
    <x v="4"/>
    <x v="4"/>
    <x v="2"/>
    <x v="4"/>
    <x v="4"/>
    <x v="15"/>
  </r>
  <r>
    <d v="2017-05-28T00:00:00"/>
    <x v="4"/>
    <x v="0"/>
    <n v="8"/>
    <n v="1"/>
    <x v="2"/>
    <x v="3"/>
    <x v="4"/>
    <x v="5"/>
    <x v="5"/>
    <x v="11"/>
  </r>
  <r>
    <d v="2017-05-28T00:00:00"/>
    <x v="2"/>
    <x v="0"/>
    <n v="16"/>
    <n v="2"/>
    <x v="2"/>
    <x v="3"/>
    <x v="4"/>
    <x v="5"/>
    <x v="5"/>
    <x v="12"/>
  </r>
  <r>
    <d v="2017-05-28T00:00:00"/>
    <x v="0"/>
    <x v="1"/>
    <n v="3"/>
    <n v="1"/>
    <x v="2"/>
    <x v="3"/>
    <x v="4"/>
    <x v="5"/>
    <x v="5"/>
    <x v="13"/>
  </r>
  <r>
    <d v="2017-05-28T00:00:00"/>
    <x v="0"/>
    <x v="0"/>
    <n v="31"/>
    <n v="2"/>
    <x v="2"/>
    <x v="3"/>
    <x v="4"/>
    <x v="5"/>
    <x v="5"/>
    <x v="13"/>
  </r>
  <r>
    <d v="2017-05-28T00:00:00"/>
    <x v="1"/>
    <x v="4"/>
    <n v="1"/>
    <n v="1"/>
    <x v="2"/>
    <x v="3"/>
    <x v="4"/>
    <x v="5"/>
    <x v="5"/>
    <x v="14"/>
  </r>
  <r>
    <d v="2017-05-28T00:00:00"/>
    <x v="3"/>
    <x v="0"/>
    <n v="9"/>
    <n v="1"/>
    <x v="2"/>
    <x v="3"/>
    <x v="4"/>
    <x v="5"/>
    <x v="5"/>
    <x v="15"/>
  </r>
  <r>
    <d v="2017-05-28T00:00:00"/>
    <x v="2"/>
    <x v="1"/>
    <n v="1"/>
    <n v="1"/>
    <x v="2"/>
    <x v="3"/>
    <x v="4"/>
    <x v="5"/>
    <x v="5"/>
    <x v="12"/>
  </r>
  <r>
    <d v="2017-05-28T00:00:00"/>
    <x v="1"/>
    <x v="1"/>
    <n v="1"/>
    <n v="1"/>
    <x v="2"/>
    <x v="3"/>
    <x v="4"/>
    <x v="5"/>
    <x v="5"/>
    <x v="14"/>
  </r>
  <r>
    <d v="2017-05-28T00:00:00"/>
    <x v="3"/>
    <x v="1"/>
    <n v="4"/>
    <n v="2"/>
    <x v="2"/>
    <x v="3"/>
    <x v="4"/>
    <x v="5"/>
    <x v="5"/>
    <x v="15"/>
  </r>
  <r>
    <d v="2017-06-11T00:00:00"/>
    <x v="4"/>
    <x v="0"/>
    <n v="7"/>
    <n v="1"/>
    <x v="5"/>
    <x v="5"/>
    <x v="5"/>
    <x v="4"/>
    <x v="2"/>
    <x v="11"/>
  </r>
  <r>
    <d v="2017-06-11T00:00:00"/>
    <x v="4"/>
    <x v="3"/>
    <n v="2"/>
    <n v="1"/>
    <x v="5"/>
    <x v="5"/>
    <x v="5"/>
    <x v="4"/>
    <x v="2"/>
    <x v="11"/>
  </r>
  <r>
    <d v="2017-06-11T00:00:00"/>
    <x v="2"/>
    <x v="3"/>
    <n v="4"/>
    <n v="2"/>
    <x v="5"/>
    <x v="5"/>
    <x v="5"/>
    <x v="4"/>
    <x v="2"/>
    <x v="12"/>
  </r>
  <r>
    <d v="2017-06-11T00:00:00"/>
    <x v="0"/>
    <x v="3"/>
    <n v="4"/>
    <n v="1"/>
    <x v="5"/>
    <x v="5"/>
    <x v="5"/>
    <x v="4"/>
    <x v="2"/>
    <x v="13"/>
  </r>
  <r>
    <d v="2017-06-11T00:00:00"/>
    <x v="3"/>
    <x v="3"/>
    <n v="1"/>
    <n v="1"/>
    <x v="5"/>
    <x v="5"/>
    <x v="5"/>
    <x v="4"/>
    <x v="2"/>
    <x v="15"/>
  </r>
  <r>
    <d v="2017-06-11T00:00:00"/>
    <x v="4"/>
    <x v="1"/>
    <n v="8"/>
    <n v="4"/>
    <x v="5"/>
    <x v="5"/>
    <x v="5"/>
    <x v="4"/>
    <x v="2"/>
    <x v="11"/>
  </r>
  <r>
    <d v="2017-06-11T00:00:00"/>
    <x v="2"/>
    <x v="1"/>
    <n v="7"/>
    <n v="4"/>
    <x v="5"/>
    <x v="5"/>
    <x v="5"/>
    <x v="4"/>
    <x v="2"/>
    <x v="12"/>
  </r>
  <r>
    <d v="2017-06-11T00:00:00"/>
    <x v="0"/>
    <x v="1"/>
    <n v="11"/>
    <n v="4"/>
    <x v="5"/>
    <x v="5"/>
    <x v="5"/>
    <x v="4"/>
    <x v="2"/>
    <x v="13"/>
  </r>
  <r>
    <d v="2017-06-11T00:00:00"/>
    <x v="1"/>
    <x v="1"/>
    <n v="9"/>
    <n v="4"/>
    <x v="5"/>
    <x v="5"/>
    <x v="5"/>
    <x v="4"/>
    <x v="2"/>
    <x v="14"/>
  </r>
  <r>
    <d v="2017-06-11T00:00:00"/>
    <x v="3"/>
    <x v="1"/>
    <n v="8"/>
    <n v="4"/>
    <x v="5"/>
    <x v="5"/>
    <x v="5"/>
    <x v="4"/>
    <x v="2"/>
    <x v="15"/>
  </r>
  <r>
    <d v="2017-06-25T00:00:00"/>
    <x v="4"/>
    <x v="0"/>
    <n v="3"/>
    <n v="1"/>
    <x v="5"/>
    <x v="5"/>
    <x v="6"/>
    <x v="6"/>
    <x v="6"/>
    <x v="11"/>
  </r>
  <r>
    <d v="2017-06-25T00:00:00"/>
    <x v="2"/>
    <x v="0"/>
    <n v="3"/>
    <n v="1"/>
    <x v="5"/>
    <x v="5"/>
    <x v="6"/>
    <x v="6"/>
    <x v="6"/>
    <x v="12"/>
  </r>
  <r>
    <d v="2017-06-25T00:00:00"/>
    <x v="0"/>
    <x v="0"/>
    <n v="6"/>
    <n v="1"/>
    <x v="5"/>
    <x v="5"/>
    <x v="6"/>
    <x v="6"/>
    <x v="6"/>
    <x v="13"/>
  </r>
  <r>
    <d v="2017-06-25T00:00:00"/>
    <x v="1"/>
    <x v="0"/>
    <n v="4"/>
    <n v="1"/>
    <x v="5"/>
    <x v="5"/>
    <x v="6"/>
    <x v="6"/>
    <x v="6"/>
    <x v="14"/>
  </r>
  <r>
    <d v="2017-06-25T00:00:00"/>
    <x v="3"/>
    <x v="0"/>
    <n v="1"/>
    <n v="1"/>
    <x v="5"/>
    <x v="5"/>
    <x v="6"/>
    <x v="6"/>
    <x v="6"/>
    <x v="15"/>
  </r>
  <r>
    <d v="2017-06-25T00:00:00"/>
    <x v="4"/>
    <x v="3"/>
    <n v="5"/>
    <n v="1"/>
    <x v="5"/>
    <x v="5"/>
    <x v="6"/>
    <x v="6"/>
    <x v="6"/>
    <x v="11"/>
  </r>
  <r>
    <d v="2017-06-25T00:00:00"/>
    <x v="2"/>
    <x v="3"/>
    <n v="7"/>
    <n v="1"/>
    <x v="5"/>
    <x v="5"/>
    <x v="6"/>
    <x v="6"/>
    <x v="6"/>
    <x v="12"/>
  </r>
  <r>
    <d v="2017-06-25T00:00:00"/>
    <x v="0"/>
    <x v="3"/>
    <n v="5"/>
    <n v="1"/>
    <x v="5"/>
    <x v="5"/>
    <x v="6"/>
    <x v="6"/>
    <x v="6"/>
    <x v="13"/>
  </r>
  <r>
    <d v="2017-06-25T00:00:00"/>
    <x v="1"/>
    <x v="3"/>
    <n v="2"/>
    <n v="1"/>
    <x v="5"/>
    <x v="5"/>
    <x v="6"/>
    <x v="6"/>
    <x v="6"/>
    <x v="14"/>
  </r>
  <r>
    <d v="2017-06-25T00:00:00"/>
    <x v="3"/>
    <x v="3"/>
    <n v="4"/>
    <n v="1"/>
    <x v="5"/>
    <x v="5"/>
    <x v="6"/>
    <x v="6"/>
    <x v="6"/>
    <x v="15"/>
  </r>
  <r>
    <d v="2017-06-25T00:00:00"/>
    <x v="4"/>
    <x v="1"/>
    <n v="8"/>
    <n v="2"/>
    <x v="5"/>
    <x v="5"/>
    <x v="6"/>
    <x v="6"/>
    <x v="6"/>
    <x v="11"/>
  </r>
  <r>
    <d v="2017-06-25T00:00:00"/>
    <x v="2"/>
    <x v="1"/>
    <n v="10"/>
    <n v="4"/>
    <x v="5"/>
    <x v="5"/>
    <x v="6"/>
    <x v="6"/>
    <x v="6"/>
    <x v="12"/>
  </r>
  <r>
    <d v="2017-06-25T00:00:00"/>
    <x v="0"/>
    <x v="1"/>
    <n v="3"/>
    <n v="2"/>
    <x v="5"/>
    <x v="5"/>
    <x v="6"/>
    <x v="6"/>
    <x v="6"/>
    <x v="13"/>
  </r>
  <r>
    <d v="2017-06-25T00:00:00"/>
    <x v="1"/>
    <x v="1"/>
    <n v="13"/>
    <n v="4"/>
    <x v="5"/>
    <x v="5"/>
    <x v="6"/>
    <x v="6"/>
    <x v="6"/>
    <x v="14"/>
  </r>
  <r>
    <d v="2017-06-25T00:00:00"/>
    <x v="3"/>
    <x v="1"/>
    <n v="13"/>
    <n v="5"/>
    <x v="5"/>
    <x v="5"/>
    <x v="6"/>
    <x v="6"/>
    <x v="6"/>
    <x v="15"/>
  </r>
  <r>
    <d v="2017-07-09T00:00:00"/>
    <x v="4"/>
    <x v="0"/>
    <n v="2"/>
    <n v="1"/>
    <x v="6"/>
    <x v="6"/>
    <x v="5"/>
    <x v="1"/>
    <x v="7"/>
    <x v="16"/>
  </r>
  <r>
    <d v="2017-07-09T00:00:00"/>
    <x v="2"/>
    <x v="0"/>
    <n v="3"/>
    <n v="1"/>
    <x v="6"/>
    <x v="6"/>
    <x v="5"/>
    <x v="1"/>
    <x v="7"/>
    <x v="17"/>
  </r>
  <r>
    <d v="2017-07-09T00:00:00"/>
    <x v="0"/>
    <x v="0"/>
    <n v="6"/>
    <n v="2"/>
    <x v="6"/>
    <x v="6"/>
    <x v="5"/>
    <x v="1"/>
    <x v="7"/>
    <x v="18"/>
  </r>
  <r>
    <d v="2017-07-09T00:00:00"/>
    <x v="1"/>
    <x v="0"/>
    <n v="6"/>
    <n v="1"/>
    <x v="6"/>
    <x v="6"/>
    <x v="5"/>
    <x v="1"/>
    <x v="7"/>
    <x v="19"/>
  </r>
  <r>
    <d v="2017-07-09T00:00:00"/>
    <x v="3"/>
    <x v="0"/>
    <n v="3"/>
    <n v="1"/>
    <x v="6"/>
    <x v="6"/>
    <x v="5"/>
    <x v="1"/>
    <x v="7"/>
    <x v="20"/>
  </r>
  <r>
    <d v="2017-07-09T00:00:00"/>
    <x v="0"/>
    <x v="5"/>
    <n v="1"/>
    <n v="1"/>
    <x v="6"/>
    <x v="6"/>
    <x v="5"/>
    <x v="1"/>
    <x v="7"/>
    <x v="18"/>
  </r>
  <r>
    <d v="2017-07-09T00:00:00"/>
    <x v="0"/>
    <x v="3"/>
    <n v="1"/>
    <n v="1"/>
    <x v="6"/>
    <x v="6"/>
    <x v="5"/>
    <x v="1"/>
    <x v="7"/>
    <x v="18"/>
  </r>
  <r>
    <d v="2017-07-09T00:00:00"/>
    <x v="1"/>
    <x v="3"/>
    <n v="2"/>
    <n v="1"/>
    <x v="6"/>
    <x v="6"/>
    <x v="5"/>
    <x v="1"/>
    <x v="7"/>
    <x v="19"/>
  </r>
  <r>
    <d v="2017-07-09T00:00:00"/>
    <x v="3"/>
    <x v="3"/>
    <n v="1"/>
    <n v="1"/>
    <x v="6"/>
    <x v="6"/>
    <x v="5"/>
    <x v="1"/>
    <x v="7"/>
    <x v="20"/>
  </r>
  <r>
    <d v="2017-07-09T00:00:00"/>
    <x v="4"/>
    <x v="1"/>
    <n v="4"/>
    <n v="2"/>
    <x v="6"/>
    <x v="6"/>
    <x v="5"/>
    <x v="1"/>
    <x v="7"/>
    <x v="16"/>
  </r>
  <r>
    <d v="2017-07-09T00:00:00"/>
    <x v="2"/>
    <x v="1"/>
    <n v="10"/>
    <n v="2"/>
    <x v="6"/>
    <x v="6"/>
    <x v="5"/>
    <x v="1"/>
    <x v="7"/>
    <x v="17"/>
  </r>
  <r>
    <d v="2017-07-09T00:00:00"/>
    <x v="0"/>
    <x v="1"/>
    <n v="6"/>
    <n v="3"/>
    <x v="6"/>
    <x v="6"/>
    <x v="5"/>
    <x v="1"/>
    <x v="7"/>
    <x v="18"/>
  </r>
  <r>
    <d v="2017-07-09T00:00:00"/>
    <x v="1"/>
    <x v="1"/>
    <n v="5"/>
    <n v="4"/>
    <x v="6"/>
    <x v="6"/>
    <x v="5"/>
    <x v="1"/>
    <x v="7"/>
    <x v="19"/>
  </r>
  <r>
    <d v="2017-07-09T00:00:00"/>
    <x v="3"/>
    <x v="1"/>
    <n v="7"/>
    <n v="3"/>
    <x v="6"/>
    <x v="6"/>
    <x v="5"/>
    <x v="1"/>
    <x v="7"/>
    <x v="20"/>
  </r>
  <r>
    <d v="2017-07-23T00:00:00"/>
    <x v="4"/>
    <x v="0"/>
    <n v="1"/>
    <n v="1"/>
    <x v="7"/>
    <x v="6"/>
    <x v="7"/>
    <x v="7"/>
    <x v="8"/>
    <x v="16"/>
  </r>
  <r>
    <d v="2017-07-23T00:00:00"/>
    <x v="1"/>
    <x v="0"/>
    <n v="2"/>
    <n v="1"/>
    <x v="7"/>
    <x v="6"/>
    <x v="7"/>
    <x v="7"/>
    <x v="8"/>
    <x v="19"/>
  </r>
  <r>
    <d v="2017-07-23T00:00:00"/>
    <x v="2"/>
    <x v="3"/>
    <n v="1"/>
    <n v="1"/>
    <x v="7"/>
    <x v="6"/>
    <x v="7"/>
    <x v="7"/>
    <x v="8"/>
    <x v="17"/>
  </r>
  <r>
    <d v="2017-07-23T00:00:00"/>
    <x v="0"/>
    <x v="3"/>
    <n v="2"/>
    <n v="1"/>
    <x v="7"/>
    <x v="6"/>
    <x v="7"/>
    <x v="7"/>
    <x v="8"/>
    <x v="18"/>
  </r>
  <r>
    <d v="2017-07-23T00:00:00"/>
    <x v="1"/>
    <x v="3"/>
    <n v="2"/>
    <n v="1"/>
    <x v="7"/>
    <x v="6"/>
    <x v="7"/>
    <x v="7"/>
    <x v="8"/>
    <x v="19"/>
  </r>
  <r>
    <d v="2017-07-23T00:00:00"/>
    <x v="3"/>
    <x v="3"/>
    <n v="4"/>
    <n v="1"/>
    <x v="7"/>
    <x v="6"/>
    <x v="7"/>
    <x v="7"/>
    <x v="8"/>
    <x v="20"/>
  </r>
  <r>
    <d v="2017-07-23T00:00:00"/>
    <x v="4"/>
    <x v="1"/>
    <n v="11"/>
    <n v="2"/>
    <x v="7"/>
    <x v="6"/>
    <x v="7"/>
    <x v="7"/>
    <x v="8"/>
    <x v="16"/>
  </r>
  <r>
    <d v="2017-07-23T00:00:00"/>
    <x v="2"/>
    <x v="1"/>
    <n v="17"/>
    <n v="5"/>
    <x v="7"/>
    <x v="6"/>
    <x v="7"/>
    <x v="7"/>
    <x v="8"/>
    <x v="17"/>
  </r>
  <r>
    <d v="2017-07-23T00:00:00"/>
    <x v="0"/>
    <x v="1"/>
    <n v="7"/>
    <n v="4"/>
    <x v="7"/>
    <x v="6"/>
    <x v="7"/>
    <x v="7"/>
    <x v="8"/>
    <x v="18"/>
  </r>
  <r>
    <d v="2017-07-23T00:00:00"/>
    <x v="1"/>
    <x v="1"/>
    <n v="6"/>
    <n v="4"/>
    <x v="7"/>
    <x v="6"/>
    <x v="7"/>
    <x v="7"/>
    <x v="8"/>
    <x v="19"/>
  </r>
  <r>
    <d v="2017-07-23T00:00:00"/>
    <x v="3"/>
    <x v="1"/>
    <n v="12"/>
    <n v="4"/>
    <x v="7"/>
    <x v="6"/>
    <x v="7"/>
    <x v="7"/>
    <x v="8"/>
    <x v="20"/>
  </r>
  <r>
    <d v="2017-08-05T00:00:00"/>
    <x v="4"/>
    <x v="0"/>
    <n v="2"/>
    <n v="1"/>
    <x v="5"/>
    <x v="7"/>
    <x v="6"/>
    <x v="8"/>
    <x v="9"/>
    <x v="21"/>
  </r>
  <r>
    <d v="2017-08-05T00:00:00"/>
    <x v="2"/>
    <x v="0"/>
    <n v="6"/>
    <n v="1"/>
    <x v="5"/>
    <x v="7"/>
    <x v="6"/>
    <x v="8"/>
    <x v="9"/>
    <x v="22"/>
  </r>
  <r>
    <d v="2017-08-05T00:00:00"/>
    <x v="0"/>
    <x v="0"/>
    <n v="3"/>
    <n v="1"/>
    <x v="5"/>
    <x v="7"/>
    <x v="6"/>
    <x v="8"/>
    <x v="9"/>
    <x v="23"/>
  </r>
  <r>
    <d v="2017-08-05T00:00:00"/>
    <x v="1"/>
    <x v="0"/>
    <n v="1"/>
    <n v="1"/>
    <x v="5"/>
    <x v="7"/>
    <x v="6"/>
    <x v="8"/>
    <x v="9"/>
    <x v="24"/>
  </r>
  <r>
    <d v="2017-08-05T00:00:00"/>
    <x v="3"/>
    <x v="0"/>
    <n v="6"/>
    <n v="2"/>
    <x v="5"/>
    <x v="7"/>
    <x v="6"/>
    <x v="8"/>
    <x v="9"/>
    <x v="25"/>
  </r>
  <r>
    <d v="2017-08-05T00:00:00"/>
    <x v="2"/>
    <x v="3"/>
    <n v="1"/>
    <n v="1"/>
    <x v="5"/>
    <x v="7"/>
    <x v="6"/>
    <x v="8"/>
    <x v="9"/>
    <x v="22"/>
  </r>
  <r>
    <d v="2017-08-05T00:00:00"/>
    <x v="0"/>
    <x v="3"/>
    <n v="2"/>
    <n v="1"/>
    <x v="5"/>
    <x v="7"/>
    <x v="6"/>
    <x v="8"/>
    <x v="9"/>
    <x v="23"/>
  </r>
  <r>
    <d v="2017-08-05T00:00:00"/>
    <x v="1"/>
    <x v="3"/>
    <n v="3"/>
    <n v="1"/>
    <x v="5"/>
    <x v="7"/>
    <x v="6"/>
    <x v="8"/>
    <x v="9"/>
    <x v="24"/>
  </r>
  <r>
    <d v="2017-08-05T00:00:00"/>
    <x v="3"/>
    <x v="3"/>
    <n v="2"/>
    <n v="1"/>
    <x v="5"/>
    <x v="7"/>
    <x v="6"/>
    <x v="8"/>
    <x v="9"/>
    <x v="25"/>
  </r>
  <r>
    <d v="2017-08-05T00:00:00"/>
    <x v="4"/>
    <x v="1"/>
    <n v="5"/>
    <n v="2"/>
    <x v="5"/>
    <x v="7"/>
    <x v="6"/>
    <x v="8"/>
    <x v="9"/>
    <x v="21"/>
  </r>
  <r>
    <d v="2017-08-05T00:00:00"/>
    <x v="2"/>
    <x v="1"/>
    <n v="17"/>
    <n v="3"/>
    <x v="5"/>
    <x v="7"/>
    <x v="6"/>
    <x v="8"/>
    <x v="9"/>
    <x v="22"/>
  </r>
  <r>
    <d v="2017-08-05T00:00:00"/>
    <x v="0"/>
    <x v="1"/>
    <n v="3"/>
    <n v="3"/>
    <x v="5"/>
    <x v="7"/>
    <x v="6"/>
    <x v="8"/>
    <x v="9"/>
    <x v="23"/>
  </r>
  <r>
    <d v="2017-08-05T00:00:00"/>
    <x v="1"/>
    <x v="1"/>
    <n v="10"/>
    <n v="5"/>
    <x v="5"/>
    <x v="7"/>
    <x v="6"/>
    <x v="8"/>
    <x v="9"/>
    <x v="24"/>
  </r>
  <r>
    <d v="2017-08-05T00:00:00"/>
    <x v="3"/>
    <x v="1"/>
    <n v="13"/>
    <n v="4"/>
    <x v="5"/>
    <x v="7"/>
    <x v="6"/>
    <x v="8"/>
    <x v="9"/>
    <x v="25"/>
  </r>
  <r>
    <d v="2017-08-20T00:00:00"/>
    <x v="4"/>
    <x v="0"/>
    <n v="6"/>
    <n v="2"/>
    <x v="7"/>
    <x v="8"/>
    <x v="8"/>
    <x v="9"/>
    <x v="10"/>
    <x v="21"/>
  </r>
  <r>
    <d v="2017-08-20T00:00:00"/>
    <x v="2"/>
    <x v="0"/>
    <n v="4"/>
    <n v="3"/>
    <x v="7"/>
    <x v="8"/>
    <x v="8"/>
    <x v="9"/>
    <x v="10"/>
    <x v="22"/>
  </r>
  <r>
    <d v="2017-08-20T00:00:00"/>
    <x v="1"/>
    <x v="0"/>
    <n v="4"/>
    <n v="2"/>
    <x v="7"/>
    <x v="8"/>
    <x v="8"/>
    <x v="9"/>
    <x v="10"/>
    <x v="24"/>
  </r>
  <r>
    <d v="2017-08-20T00:00:00"/>
    <x v="3"/>
    <x v="0"/>
    <n v="9"/>
    <n v="2"/>
    <x v="7"/>
    <x v="8"/>
    <x v="8"/>
    <x v="9"/>
    <x v="10"/>
    <x v="25"/>
  </r>
  <r>
    <d v="2017-08-20T00:00:00"/>
    <x v="1"/>
    <x v="3"/>
    <n v="4"/>
    <n v="1"/>
    <x v="7"/>
    <x v="8"/>
    <x v="8"/>
    <x v="9"/>
    <x v="10"/>
    <x v="24"/>
  </r>
  <r>
    <d v="2017-08-20T00:00:00"/>
    <x v="4"/>
    <x v="1"/>
    <n v="8"/>
    <n v="2"/>
    <x v="7"/>
    <x v="8"/>
    <x v="8"/>
    <x v="9"/>
    <x v="10"/>
    <x v="21"/>
  </r>
  <r>
    <d v="2017-08-20T00:00:00"/>
    <x v="2"/>
    <x v="1"/>
    <n v="17"/>
    <n v="2"/>
    <x v="7"/>
    <x v="8"/>
    <x v="8"/>
    <x v="9"/>
    <x v="10"/>
    <x v="22"/>
  </r>
  <r>
    <d v="2017-08-20T00:00:00"/>
    <x v="0"/>
    <x v="1"/>
    <n v="2"/>
    <n v="2"/>
    <x v="7"/>
    <x v="8"/>
    <x v="8"/>
    <x v="9"/>
    <x v="10"/>
    <x v="23"/>
  </r>
  <r>
    <d v="2017-08-20T00:00:00"/>
    <x v="1"/>
    <x v="1"/>
    <n v="7"/>
    <n v="3"/>
    <x v="7"/>
    <x v="8"/>
    <x v="8"/>
    <x v="9"/>
    <x v="10"/>
    <x v="24"/>
  </r>
  <r>
    <d v="2017-08-20T00:00:00"/>
    <x v="3"/>
    <x v="1"/>
    <n v="6"/>
    <n v="2"/>
    <x v="7"/>
    <x v="8"/>
    <x v="8"/>
    <x v="9"/>
    <x v="10"/>
    <x v="25"/>
  </r>
  <r>
    <d v="2017-09-01T00:00:00"/>
    <x v="2"/>
    <x v="0"/>
    <n v="9"/>
    <n v="3"/>
    <x v="7"/>
    <x v="9"/>
    <x v="9"/>
    <x v="10"/>
    <x v="11"/>
    <x v="26"/>
  </r>
  <r>
    <d v="2017-09-01T00:00:00"/>
    <x v="1"/>
    <x v="0"/>
    <n v="4"/>
    <n v="1"/>
    <x v="7"/>
    <x v="9"/>
    <x v="9"/>
    <x v="10"/>
    <x v="11"/>
    <x v="27"/>
  </r>
  <r>
    <d v="2017-09-01T00:00:00"/>
    <x v="3"/>
    <x v="0"/>
    <n v="2"/>
    <n v="1"/>
    <x v="7"/>
    <x v="9"/>
    <x v="9"/>
    <x v="10"/>
    <x v="11"/>
    <x v="28"/>
  </r>
  <r>
    <d v="2017-09-01T00:00:00"/>
    <x v="2"/>
    <x v="5"/>
    <n v="1"/>
    <n v="1"/>
    <x v="7"/>
    <x v="9"/>
    <x v="9"/>
    <x v="10"/>
    <x v="11"/>
    <x v="26"/>
  </r>
  <r>
    <d v="2017-09-01T00:00:00"/>
    <x v="4"/>
    <x v="1"/>
    <n v="35"/>
    <n v="1"/>
    <x v="7"/>
    <x v="9"/>
    <x v="9"/>
    <x v="10"/>
    <x v="11"/>
    <x v="29"/>
  </r>
  <r>
    <d v="2017-09-01T00:00:00"/>
    <x v="2"/>
    <x v="1"/>
    <n v="36"/>
    <n v="2"/>
    <x v="7"/>
    <x v="9"/>
    <x v="9"/>
    <x v="10"/>
    <x v="11"/>
    <x v="26"/>
  </r>
  <r>
    <d v="2017-09-01T00:00:00"/>
    <x v="0"/>
    <x v="1"/>
    <n v="4"/>
    <n v="1"/>
    <x v="7"/>
    <x v="9"/>
    <x v="9"/>
    <x v="10"/>
    <x v="11"/>
    <x v="30"/>
  </r>
  <r>
    <d v="2017-09-01T00:00:00"/>
    <x v="1"/>
    <x v="1"/>
    <n v="11"/>
    <n v="3"/>
    <x v="7"/>
    <x v="9"/>
    <x v="9"/>
    <x v="10"/>
    <x v="11"/>
    <x v="27"/>
  </r>
  <r>
    <d v="2017-09-01T00:00:00"/>
    <x v="3"/>
    <x v="1"/>
    <n v="1"/>
    <n v="1"/>
    <x v="7"/>
    <x v="9"/>
    <x v="9"/>
    <x v="10"/>
    <x v="11"/>
    <x v="28"/>
  </r>
  <r>
    <d v="2017-09-17T00:00:00"/>
    <x v="2"/>
    <x v="0"/>
    <n v="17"/>
    <n v="3"/>
    <x v="8"/>
    <x v="4"/>
    <x v="9"/>
    <x v="9"/>
    <x v="10"/>
    <x v="26"/>
  </r>
  <r>
    <d v="2017-09-17T00:00:00"/>
    <x v="0"/>
    <x v="0"/>
    <n v="14"/>
    <n v="2"/>
    <x v="8"/>
    <x v="4"/>
    <x v="9"/>
    <x v="9"/>
    <x v="10"/>
    <x v="30"/>
  </r>
  <r>
    <d v="2017-09-17T00:00:00"/>
    <x v="1"/>
    <x v="0"/>
    <n v="53"/>
    <n v="3"/>
    <x v="8"/>
    <x v="4"/>
    <x v="9"/>
    <x v="9"/>
    <x v="10"/>
    <x v="27"/>
  </r>
  <r>
    <d v="2017-09-17T00:00:00"/>
    <x v="3"/>
    <x v="0"/>
    <n v="37"/>
    <n v="2"/>
    <x v="8"/>
    <x v="4"/>
    <x v="9"/>
    <x v="9"/>
    <x v="10"/>
    <x v="28"/>
  </r>
  <r>
    <d v="2017-09-17T00:00:00"/>
    <x v="4"/>
    <x v="3"/>
    <n v="2"/>
    <n v="1"/>
    <x v="8"/>
    <x v="4"/>
    <x v="9"/>
    <x v="9"/>
    <x v="10"/>
    <x v="29"/>
  </r>
  <r>
    <d v="2017-09-17T00:00:00"/>
    <x v="2"/>
    <x v="3"/>
    <n v="1"/>
    <n v="1"/>
    <x v="8"/>
    <x v="4"/>
    <x v="9"/>
    <x v="9"/>
    <x v="10"/>
    <x v="26"/>
  </r>
  <r>
    <d v="2017-09-17T00:00:00"/>
    <x v="1"/>
    <x v="3"/>
    <n v="1"/>
    <n v="1"/>
    <x v="8"/>
    <x v="4"/>
    <x v="9"/>
    <x v="9"/>
    <x v="10"/>
    <x v="27"/>
  </r>
  <r>
    <d v="2017-09-17T00:00:00"/>
    <x v="4"/>
    <x v="1"/>
    <n v="45"/>
    <n v="2"/>
    <x v="8"/>
    <x v="4"/>
    <x v="9"/>
    <x v="9"/>
    <x v="10"/>
    <x v="29"/>
  </r>
  <r>
    <d v="2017-09-17T00:00:00"/>
    <x v="2"/>
    <x v="1"/>
    <n v="47"/>
    <n v="3"/>
    <x v="8"/>
    <x v="4"/>
    <x v="9"/>
    <x v="9"/>
    <x v="10"/>
    <x v="26"/>
  </r>
  <r>
    <d v="2017-09-17T00:00:00"/>
    <x v="0"/>
    <x v="1"/>
    <n v="8"/>
    <n v="3"/>
    <x v="8"/>
    <x v="4"/>
    <x v="9"/>
    <x v="9"/>
    <x v="10"/>
    <x v="30"/>
  </r>
  <r>
    <d v="2017-09-17T00:00:00"/>
    <x v="1"/>
    <x v="1"/>
    <n v="24"/>
    <n v="6"/>
    <x v="8"/>
    <x v="4"/>
    <x v="9"/>
    <x v="9"/>
    <x v="10"/>
    <x v="27"/>
  </r>
  <r>
    <d v="2017-09-17T00:00:00"/>
    <x v="3"/>
    <x v="1"/>
    <n v="19"/>
    <n v="5"/>
    <x v="8"/>
    <x v="4"/>
    <x v="9"/>
    <x v="9"/>
    <x v="10"/>
    <x v="28"/>
  </r>
  <r>
    <d v="2017-10-01T00:00:00"/>
    <x v="4"/>
    <x v="0"/>
    <n v="1"/>
    <n v="1"/>
    <x v="5"/>
    <x v="7"/>
    <x v="8"/>
    <x v="0"/>
    <x v="12"/>
    <x v="31"/>
  </r>
  <r>
    <d v="2017-10-01T00:00:00"/>
    <x v="2"/>
    <x v="0"/>
    <n v="8"/>
    <n v="1"/>
    <x v="5"/>
    <x v="7"/>
    <x v="8"/>
    <x v="0"/>
    <x v="12"/>
    <x v="32"/>
  </r>
  <r>
    <d v="2017-10-01T00:00:00"/>
    <x v="0"/>
    <x v="0"/>
    <n v="9"/>
    <n v="2"/>
    <x v="5"/>
    <x v="7"/>
    <x v="8"/>
    <x v="0"/>
    <x v="12"/>
    <x v="33"/>
  </r>
  <r>
    <d v="2017-10-01T00:00:00"/>
    <x v="1"/>
    <x v="0"/>
    <n v="21"/>
    <n v="2"/>
    <x v="5"/>
    <x v="7"/>
    <x v="8"/>
    <x v="0"/>
    <x v="12"/>
    <x v="34"/>
  </r>
  <r>
    <d v="2017-10-01T00:00:00"/>
    <x v="3"/>
    <x v="0"/>
    <n v="19"/>
    <n v="2"/>
    <x v="5"/>
    <x v="7"/>
    <x v="8"/>
    <x v="0"/>
    <x v="12"/>
    <x v="35"/>
  </r>
  <r>
    <d v="2017-10-01T00:00:00"/>
    <x v="3"/>
    <x v="4"/>
    <n v="1"/>
    <n v="1"/>
    <x v="5"/>
    <x v="7"/>
    <x v="8"/>
    <x v="0"/>
    <x v="12"/>
    <x v="35"/>
  </r>
  <r>
    <d v="2017-10-01T00:00:00"/>
    <x v="0"/>
    <x v="3"/>
    <n v="3"/>
    <n v="1"/>
    <x v="5"/>
    <x v="7"/>
    <x v="8"/>
    <x v="0"/>
    <x v="12"/>
    <x v="33"/>
  </r>
  <r>
    <d v="2017-10-01T00:00:00"/>
    <x v="1"/>
    <x v="3"/>
    <n v="1"/>
    <n v="1"/>
    <x v="5"/>
    <x v="7"/>
    <x v="8"/>
    <x v="0"/>
    <x v="12"/>
    <x v="34"/>
  </r>
  <r>
    <d v="2017-10-01T00:00:00"/>
    <x v="3"/>
    <x v="3"/>
    <n v="1"/>
    <n v="1"/>
    <x v="5"/>
    <x v="7"/>
    <x v="8"/>
    <x v="0"/>
    <x v="12"/>
    <x v="35"/>
  </r>
  <r>
    <d v="2017-10-01T00:00:00"/>
    <x v="4"/>
    <x v="1"/>
    <n v="28"/>
    <n v="3"/>
    <x v="5"/>
    <x v="7"/>
    <x v="8"/>
    <x v="0"/>
    <x v="12"/>
    <x v="31"/>
  </r>
  <r>
    <d v="2017-10-01T00:00:00"/>
    <x v="2"/>
    <x v="1"/>
    <n v="51"/>
    <n v="4"/>
    <x v="5"/>
    <x v="7"/>
    <x v="8"/>
    <x v="0"/>
    <x v="12"/>
    <x v="32"/>
  </r>
  <r>
    <d v="2017-10-01T00:00:00"/>
    <x v="0"/>
    <x v="1"/>
    <n v="22"/>
    <n v="5"/>
    <x v="5"/>
    <x v="7"/>
    <x v="8"/>
    <x v="0"/>
    <x v="12"/>
    <x v="33"/>
  </r>
  <r>
    <d v="2017-10-01T00:00:00"/>
    <x v="1"/>
    <x v="1"/>
    <n v="31"/>
    <n v="7"/>
    <x v="5"/>
    <x v="7"/>
    <x v="8"/>
    <x v="0"/>
    <x v="12"/>
    <x v="34"/>
  </r>
  <r>
    <d v="2017-10-01T00:00:00"/>
    <x v="3"/>
    <x v="1"/>
    <n v="17"/>
    <n v="4"/>
    <x v="5"/>
    <x v="7"/>
    <x v="8"/>
    <x v="0"/>
    <x v="12"/>
    <x v="35"/>
  </r>
  <r>
    <d v="2017-10-21T00:00:00"/>
    <x v="4"/>
    <x v="0"/>
    <n v="3"/>
    <n v="1"/>
    <x v="9"/>
    <x v="10"/>
    <x v="10"/>
    <x v="11"/>
    <x v="9"/>
    <x v="31"/>
  </r>
  <r>
    <d v="2017-10-21T00:00:00"/>
    <x v="2"/>
    <x v="0"/>
    <n v="19"/>
    <n v="2"/>
    <x v="9"/>
    <x v="10"/>
    <x v="10"/>
    <x v="11"/>
    <x v="9"/>
    <x v="32"/>
  </r>
  <r>
    <d v="2017-10-21T00:00:00"/>
    <x v="0"/>
    <x v="0"/>
    <n v="14"/>
    <n v="2"/>
    <x v="9"/>
    <x v="10"/>
    <x v="10"/>
    <x v="11"/>
    <x v="9"/>
    <x v="33"/>
  </r>
  <r>
    <d v="2017-10-21T00:00:00"/>
    <x v="1"/>
    <x v="0"/>
    <n v="7"/>
    <n v="2"/>
    <x v="9"/>
    <x v="10"/>
    <x v="10"/>
    <x v="11"/>
    <x v="9"/>
    <x v="34"/>
  </r>
  <r>
    <d v="2017-10-21T00:00:00"/>
    <x v="3"/>
    <x v="0"/>
    <n v="41"/>
    <n v="2"/>
    <x v="9"/>
    <x v="10"/>
    <x v="10"/>
    <x v="11"/>
    <x v="9"/>
    <x v="35"/>
  </r>
  <r>
    <d v="2017-10-21T00:00:00"/>
    <x v="0"/>
    <x v="1"/>
    <n v="1"/>
    <n v="1"/>
    <x v="9"/>
    <x v="10"/>
    <x v="10"/>
    <x v="11"/>
    <x v="9"/>
    <x v="33"/>
  </r>
  <r>
    <d v="2017-10-21T00:00:00"/>
    <x v="1"/>
    <x v="1"/>
    <n v="5"/>
    <n v="2"/>
    <x v="9"/>
    <x v="10"/>
    <x v="10"/>
    <x v="11"/>
    <x v="9"/>
    <x v="34"/>
  </r>
  <r>
    <d v="2017-10-21T00:00:00"/>
    <x v="3"/>
    <x v="1"/>
    <n v="2"/>
    <n v="1"/>
    <x v="9"/>
    <x v="10"/>
    <x v="10"/>
    <x v="11"/>
    <x v="9"/>
    <x v="3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8">
  <r>
    <d v="2017-03-05T00:00:00"/>
    <x v="0"/>
    <s v="Coenagrionidae"/>
    <n v="1"/>
    <n v="1"/>
    <n v="16"/>
    <n v="25"/>
    <n v="16"/>
    <n v="0.1"/>
    <n v="86"/>
    <n v="54.179770350325462"/>
    <n v="45.820229649674538"/>
    <n v="13673"/>
    <n v="1.3673"/>
    <m/>
    <n v="0"/>
    <m/>
    <n v="0"/>
  </r>
  <r>
    <d v="2017-03-05T00:00:00"/>
    <x v="1"/>
    <s v="Libellulidae"/>
    <n v="1"/>
    <n v="1"/>
    <n v="16"/>
    <n v="25"/>
    <n v="16"/>
    <n v="0.1"/>
    <n v="86"/>
    <n v="64.689880304679008"/>
    <n v="35.310119695320992"/>
    <n v="20218"/>
    <n v="2.0217999999999998"/>
    <m/>
    <n v="0"/>
    <m/>
    <n v="0"/>
  </r>
  <r>
    <d v="2017-03-28T00:00:00"/>
    <x v="2"/>
    <s v="Coenagrionidae"/>
    <n v="16"/>
    <n v="1"/>
    <n v="13"/>
    <n v="26"/>
    <n v="19"/>
    <n v="1"/>
    <n v="62"/>
    <n v="20.533985529399775"/>
    <n v="79.466014470600228"/>
    <n v="10347"/>
    <n v="1.0347"/>
    <m/>
    <n v="0"/>
    <m/>
    <n v="0"/>
  </r>
  <r>
    <d v="2017-03-28T00:00:00"/>
    <x v="0"/>
    <s v="Coenagrionidae"/>
    <n v="1"/>
    <n v="1"/>
    <n v="13"/>
    <n v="26"/>
    <n v="19"/>
    <n v="1"/>
    <n v="62"/>
    <n v="29.342499817157901"/>
    <n v="70.657500182842099"/>
    <n v="13673"/>
    <n v="1.3673"/>
    <m/>
    <n v="0"/>
    <m/>
    <n v="0"/>
  </r>
  <r>
    <d v="2017-03-28T00:00:00"/>
    <x v="1"/>
    <s v="Coenagrionidae"/>
    <n v="5"/>
    <n v="2"/>
    <n v="13"/>
    <n v="26"/>
    <n v="19"/>
    <n v="1"/>
    <n v="62"/>
    <n v="40.869522207933521"/>
    <n v="59.130477792066479"/>
    <n v="20218"/>
    <n v="2.0217999999999998"/>
    <m/>
    <n v="0"/>
    <m/>
    <n v="0"/>
  </r>
  <r>
    <d v="2017-03-28T00:00:00"/>
    <x v="3"/>
    <s v="Coenagrionidae"/>
    <n v="7"/>
    <n v="1"/>
    <n v="13"/>
    <n v="26"/>
    <n v="19"/>
    <n v="1"/>
    <n v="62"/>
    <n v="41.497645358325173"/>
    <n v="58.502354641674827"/>
    <n v="21447"/>
    <n v="2.1446999999999998"/>
    <m/>
    <n v="0"/>
    <m/>
    <n v="0"/>
  </r>
  <r>
    <d v="2017-04-16T00:00:00"/>
    <x v="2"/>
    <s v="Coenagrionidae"/>
    <n v="9"/>
    <n v="2"/>
    <n v="20"/>
    <n v="31"/>
    <n v="23"/>
    <n v="0.2"/>
    <n v="77"/>
    <n v="22.470192601650869"/>
    <n v="77.529807398349135"/>
    <n v="10347"/>
    <n v="1.0347"/>
    <m/>
    <n v="0"/>
    <m/>
    <n v="0"/>
  </r>
  <r>
    <d v="2017-04-16T00:00:00"/>
    <x v="0"/>
    <s v="Coenagrionidae"/>
    <n v="10"/>
    <n v="2"/>
    <n v="20"/>
    <n v="31"/>
    <n v="23"/>
    <n v="0.2"/>
    <n v="77"/>
    <n v="36.407518467051851"/>
    <n v="63.592481532948149"/>
    <n v="13673"/>
    <n v="1.3673"/>
    <m/>
    <n v="0"/>
    <m/>
    <n v="0"/>
  </r>
  <r>
    <d v="2017-04-16T00:00:00"/>
    <x v="0"/>
    <s v="Corduliidae"/>
    <n v="2"/>
    <n v="1"/>
    <n v="20"/>
    <n v="31"/>
    <n v="23"/>
    <n v="0.2"/>
    <n v="77"/>
    <n v="36.407518467051851"/>
    <n v="63.592481532948149"/>
    <n v="13673"/>
    <n v="1.3673"/>
    <m/>
    <n v="0"/>
    <m/>
    <n v="0"/>
  </r>
  <r>
    <d v="2017-04-16T00:00:00"/>
    <x v="3"/>
    <s v="Coenagrionidae"/>
    <n v="13"/>
    <n v="1"/>
    <n v="20"/>
    <n v="31"/>
    <n v="23"/>
    <n v="0.2"/>
    <n v="77"/>
    <n v="46.17429011050497"/>
    <n v="53.82570988949503"/>
    <n v="21447"/>
    <n v="2.1446999999999998"/>
    <m/>
    <n v="0"/>
    <m/>
    <n v="0"/>
  </r>
  <r>
    <d v="2017-04-16T00:00:00"/>
    <x v="3"/>
    <s v="Corduliidae"/>
    <n v="1"/>
    <n v="1"/>
    <n v="20"/>
    <n v="31"/>
    <n v="23"/>
    <n v="0.2"/>
    <n v="77"/>
    <n v="46.17429011050497"/>
    <n v="53.82570988949503"/>
    <n v="21447"/>
    <n v="2.1446999999999998"/>
    <m/>
    <n v="0"/>
    <m/>
    <n v="0"/>
  </r>
  <r>
    <d v="2017-04-25T00:00:00"/>
    <x v="4"/>
    <s v="Coenagrionidae"/>
    <n v="7"/>
    <n v="1"/>
    <n v="19"/>
    <n v="27"/>
    <n v="20"/>
    <n v="0.5"/>
    <n v="84"/>
    <n v="20.57192880070032"/>
    <n v="79.42807119929968"/>
    <n v="3427"/>
    <n v="0.3427"/>
    <m/>
    <n v="0"/>
    <m/>
    <n v="0"/>
  </r>
  <r>
    <d v="2017-04-25T00:00:00"/>
    <x v="2"/>
    <s v="Coenagrionidae"/>
    <n v="33"/>
    <n v="3"/>
    <n v="19"/>
    <n v="27"/>
    <n v="20"/>
    <n v="0.5"/>
    <n v="84"/>
    <n v="22.470192601650869"/>
    <n v="77.529807398349135"/>
    <n v="10347"/>
    <n v="1.0347"/>
    <m/>
    <n v="0"/>
    <m/>
    <n v="0"/>
  </r>
  <r>
    <d v="2017-04-25T00:00:00"/>
    <x v="0"/>
    <s v="Coenagrionidae"/>
    <n v="22"/>
    <n v="2"/>
    <n v="19"/>
    <n v="27"/>
    <n v="20"/>
    <n v="0.5"/>
    <n v="84"/>
    <n v="36.407518467051851"/>
    <n v="63.592481532948149"/>
    <n v="13673"/>
    <n v="1.3673"/>
    <m/>
    <n v="0"/>
    <m/>
    <n v="0"/>
  </r>
  <r>
    <d v="2017-04-25T00:00:00"/>
    <x v="1"/>
    <s v="Coenagrionidae"/>
    <n v="4"/>
    <n v="1"/>
    <n v="19"/>
    <n v="27"/>
    <n v="20"/>
    <n v="0.5"/>
    <n v="84"/>
    <n v="43.842120882382034"/>
    <n v="56.157879117617966"/>
    <n v="20218"/>
    <n v="2.0217999999999998"/>
    <m/>
    <n v="0"/>
    <m/>
    <n v="0"/>
  </r>
  <r>
    <d v="2017-04-25T00:00:00"/>
    <x v="1"/>
    <s v="Libellulidae"/>
    <n v="1"/>
    <n v="1"/>
    <n v="19"/>
    <n v="27"/>
    <n v="20"/>
    <n v="0.5"/>
    <n v="84"/>
    <n v="43.842120882382034"/>
    <n v="56.157879117617966"/>
    <n v="20218"/>
    <n v="2.0217999999999998"/>
    <m/>
    <n v="0"/>
    <m/>
    <n v="0"/>
  </r>
  <r>
    <d v="2017-04-25T00:00:00"/>
    <x v="3"/>
    <s v="Coenagrionidae"/>
    <n v="12"/>
    <n v="1"/>
    <n v="19"/>
    <n v="27"/>
    <n v="20"/>
    <n v="0.5"/>
    <n v="84"/>
    <n v="46.17429011050497"/>
    <n v="53.82570988949503"/>
    <n v="21447"/>
    <n v="2.1446999999999998"/>
    <m/>
    <n v="0"/>
    <m/>
    <n v="0"/>
  </r>
  <r>
    <d v="2017-04-25T00:00:00"/>
    <x v="3"/>
    <s v="Corduliidae"/>
    <n v="2"/>
    <n v="1"/>
    <n v="19"/>
    <n v="27"/>
    <n v="20"/>
    <n v="0.5"/>
    <n v="84"/>
    <n v="46.17429011050497"/>
    <n v="53.82570988949503"/>
    <n v="21447"/>
    <n v="2.1446999999999998"/>
    <m/>
    <n v="0"/>
    <m/>
    <n v="0"/>
  </r>
  <r>
    <d v="2017-04-25T00:00:00"/>
    <x v="3"/>
    <s v="Gomphidae "/>
    <n v="1"/>
    <n v="1"/>
    <n v="19"/>
    <n v="27"/>
    <n v="20"/>
    <n v="0.5"/>
    <n v="84"/>
    <n v="46.17429011050497"/>
    <n v="53.82570988949503"/>
    <n v="21447"/>
    <n v="2.1446999999999998"/>
    <m/>
    <n v="0"/>
    <m/>
    <n v="0"/>
  </r>
  <r>
    <d v="2017-04-25T00:00:00"/>
    <x v="3"/>
    <s v="Libellulidae"/>
    <n v="6"/>
    <n v="3"/>
    <n v="19"/>
    <n v="27"/>
    <n v="20"/>
    <n v="0.5"/>
    <n v="84"/>
    <n v="46.17429011050497"/>
    <n v="53.82570988949503"/>
    <n v="21447"/>
    <n v="2.1446999999999998"/>
    <m/>
    <n v="0"/>
    <m/>
    <n v="0"/>
  </r>
  <r>
    <d v="2017-05-14T00:00:00"/>
    <x v="4"/>
    <s v="Coenagrionidae"/>
    <n v="10"/>
    <n v="1"/>
    <n v="24"/>
    <n v="32"/>
    <n v="23"/>
    <n v="0.9"/>
    <n v="76"/>
    <n v="20.863729209220892"/>
    <n v="79.136270790779108"/>
    <n v="3427"/>
    <n v="0.3427"/>
    <m/>
    <n v="0"/>
    <m/>
    <n v="0"/>
  </r>
  <r>
    <d v="2017-05-14T00:00:00"/>
    <x v="2"/>
    <s v="Coenagrionidae"/>
    <n v="29"/>
    <n v="2"/>
    <n v="24"/>
    <n v="32"/>
    <n v="23"/>
    <n v="0.9"/>
    <n v="76"/>
    <n v="23.682869662692351"/>
    <n v="76.317130337307646"/>
    <n v="10347"/>
    <n v="1.0347"/>
    <m/>
    <n v="0"/>
    <m/>
    <n v="0"/>
  </r>
  <r>
    <d v="2017-05-14T00:00:00"/>
    <x v="0"/>
    <s v="Coenagrionidae"/>
    <n v="26"/>
    <n v="2"/>
    <n v="24"/>
    <n v="32"/>
    <n v="23"/>
    <n v="0.9"/>
    <n v="76"/>
    <n v="41.03708037738609"/>
    <n v="58.96291962261391"/>
    <n v="13673"/>
    <n v="1.3673"/>
    <m/>
    <n v="0"/>
    <m/>
    <n v="0"/>
  </r>
  <r>
    <d v="2017-05-14T00:00:00"/>
    <x v="1"/>
    <s v="Coenagrionidae"/>
    <n v="11"/>
    <n v="1"/>
    <n v="24"/>
    <n v="32"/>
    <n v="23"/>
    <n v="0.9"/>
    <n v="76"/>
    <n v="46.043129884261546"/>
    <n v="53.956870115738454"/>
    <n v="20218"/>
    <n v="2.0217999999999998"/>
    <m/>
    <n v="0"/>
    <m/>
    <n v="0"/>
  </r>
  <r>
    <d v="2017-05-14T00:00:00"/>
    <x v="3"/>
    <s v="Coenagrionidae"/>
    <n v="14"/>
    <n v="2"/>
    <n v="24"/>
    <n v="32"/>
    <n v="23"/>
    <n v="0.9"/>
    <n v="76"/>
    <n v="54.161421177787105"/>
    <n v="45.838578822212895"/>
    <n v="21447"/>
    <n v="2.1446999999999998"/>
    <m/>
    <n v="0"/>
    <m/>
    <n v="0"/>
  </r>
  <r>
    <d v="2017-05-14T00:00:00"/>
    <x v="3"/>
    <s v="Corduliidae"/>
    <n v="2"/>
    <n v="1"/>
    <n v="24"/>
    <n v="32"/>
    <n v="23"/>
    <n v="0.9"/>
    <n v="76"/>
    <n v="54.161421177787105"/>
    <n v="45.838578822212895"/>
    <n v="21447"/>
    <n v="2.1446999999999998"/>
    <m/>
    <n v="0"/>
    <m/>
    <n v="0"/>
  </r>
  <r>
    <d v="2017-05-14T00:00:00"/>
    <x v="3"/>
    <s v="Gomphidae "/>
    <n v="2"/>
    <n v="2"/>
    <n v="24"/>
    <n v="32"/>
    <n v="23"/>
    <n v="0.9"/>
    <n v="76"/>
    <n v="54.161421177787105"/>
    <n v="45.838578822212895"/>
    <n v="21447"/>
    <n v="2.1446999999999998"/>
    <m/>
    <n v="0"/>
    <m/>
    <n v="0"/>
  </r>
  <r>
    <d v="2017-05-14T00:00:00"/>
    <x v="4"/>
    <s v="Libellulidae"/>
    <n v="4"/>
    <n v="2"/>
    <n v="24"/>
    <n v="32"/>
    <n v="23"/>
    <n v="0.9"/>
    <n v="76"/>
    <n v="20.863729209220892"/>
    <n v="79.136270790779108"/>
    <n v="3427"/>
    <n v="0.3427"/>
    <m/>
    <n v="0"/>
    <m/>
    <n v="0"/>
  </r>
  <r>
    <d v="2017-05-14T00:00:00"/>
    <x v="2"/>
    <s v="Libellulidae"/>
    <n v="20"/>
    <n v="2"/>
    <n v="24"/>
    <n v="32"/>
    <n v="23"/>
    <n v="0.9"/>
    <n v="76"/>
    <n v="23.682869662692351"/>
    <n v="76.317130337307646"/>
    <n v="10347"/>
    <n v="1.0347"/>
    <m/>
    <n v="0"/>
    <m/>
    <n v="0"/>
  </r>
  <r>
    <d v="2017-05-14T00:00:00"/>
    <x v="0"/>
    <s v="Libellulidae"/>
    <n v="5"/>
    <n v="3"/>
    <n v="24"/>
    <n v="32"/>
    <n v="23"/>
    <n v="0.9"/>
    <n v="76"/>
    <n v="41.03708037738609"/>
    <n v="58.96291962261391"/>
    <n v="13673"/>
    <n v="1.3673"/>
    <m/>
    <n v="0"/>
    <m/>
    <n v="0"/>
  </r>
  <r>
    <d v="2017-05-14T00:00:00"/>
    <x v="1"/>
    <s v="Libellulidae"/>
    <n v="1"/>
    <n v="1"/>
    <n v="24"/>
    <n v="32"/>
    <n v="23"/>
    <n v="0.9"/>
    <n v="76"/>
    <n v="46.043129884261546"/>
    <n v="53.956870115738454"/>
    <n v="20218"/>
    <n v="2.0217999999999998"/>
    <m/>
    <n v="0"/>
    <m/>
    <n v="0"/>
  </r>
  <r>
    <d v="2017-05-14T00:00:00"/>
    <x v="3"/>
    <s v="Libellulidae"/>
    <n v="9"/>
    <n v="1"/>
    <n v="24"/>
    <n v="32"/>
    <n v="23"/>
    <n v="0.9"/>
    <n v="76"/>
    <n v="54.161421177787105"/>
    <n v="45.838578822212895"/>
    <n v="21447"/>
    <n v="2.1446999999999998"/>
    <m/>
    <n v="0"/>
    <m/>
    <n v="0"/>
  </r>
  <r>
    <d v="2017-05-28T00:00:00"/>
    <x v="4"/>
    <s v="Coenagrionidae"/>
    <n v="8"/>
    <n v="1"/>
    <n v="20"/>
    <n v="27"/>
    <n v="22"/>
    <n v="4.5"/>
    <n v="78"/>
    <n v="20.863729209220892"/>
    <n v="79.136270790779108"/>
    <n v="3427"/>
    <n v="0.3427"/>
    <m/>
    <n v="0"/>
    <m/>
    <n v="0"/>
  </r>
  <r>
    <d v="2017-05-28T00:00:00"/>
    <x v="2"/>
    <s v="Coenagrionidae"/>
    <n v="16"/>
    <n v="2"/>
    <n v="20"/>
    <n v="27"/>
    <n v="22"/>
    <n v="4.5"/>
    <n v="78"/>
    <n v="23.682869662692351"/>
    <n v="76.317130337307646"/>
    <n v="10347"/>
    <n v="1.0347"/>
    <m/>
    <n v="0"/>
    <m/>
    <n v="0"/>
  </r>
  <r>
    <d v="2017-05-28T00:00:00"/>
    <x v="0"/>
    <s v="Libellulidae"/>
    <n v="3"/>
    <n v="1"/>
    <n v="20"/>
    <n v="27"/>
    <n v="22"/>
    <n v="4.5"/>
    <n v="78"/>
    <n v="41.03708037738609"/>
    <n v="58.96291962261391"/>
    <n v="13673"/>
    <n v="1.3673"/>
    <m/>
    <n v="0"/>
    <m/>
    <n v="0"/>
  </r>
  <r>
    <d v="2017-05-28T00:00:00"/>
    <x v="0"/>
    <s v="Coenagrionidae"/>
    <n v="31"/>
    <n v="2"/>
    <n v="20"/>
    <n v="27"/>
    <n v="22"/>
    <n v="4.5"/>
    <n v="78"/>
    <n v="41.03708037738609"/>
    <n v="58.96291962261391"/>
    <n v="13673"/>
    <n v="1.3673"/>
    <m/>
    <n v="0"/>
    <m/>
    <n v="0"/>
  </r>
  <r>
    <d v="2017-05-28T00:00:00"/>
    <x v="1"/>
    <s v="Aeshnidae "/>
    <n v="1"/>
    <n v="1"/>
    <n v="20"/>
    <n v="27"/>
    <n v="22"/>
    <n v="4.5"/>
    <n v="78"/>
    <n v="46.043129884261546"/>
    <n v="53.956870115738454"/>
    <n v="20218"/>
    <n v="2.0217999999999998"/>
    <m/>
    <n v="0"/>
    <m/>
    <n v="0"/>
  </r>
  <r>
    <d v="2017-05-28T00:00:00"/>
    <x v="3"/>
    <s v="Coenagrionidae"/>
    <n v="9"/>
    <n v="1"/>
    <n v="20"/>
    <n v="27"/>
    <n v="22"/>
    <n v="4.5"/>
    <n v="78"/>
    <n v="54.161421177787105"/>
    <n v="45.838578822212895"/>
    <n v="21447"/>
    <n v="2.1446999999999998"/>
    <m/>
    <n v="0"/>
    <m/>
    <n v="0"/>
  </r>
  <r>
    <d v="2017-05-28T00:00:00"/>
    <x v="2"/>
    <s v="Libellulidae"/>
    <n v="1"/>
    <n v="1"/>
    <n v="20"/>
    <n v="27"/>
    <n v="22"/>
    <n v="4.5"/>
    <n v="78"/>
    <n v="23.682869662692351"/>
    <n v="76.317130337307646"/>
    <n v="10347"/>
    <n v="1.0347"/>
    <m/>
    <n v="0"/>
    <m/>
    <n v="0"/>
  </r>
  <r>
    <d v="2017-05-28T00:00:00"/>
    <x v="1"/>
    <s v="Libellulidae"/>
    <n v="1"/>
    <n v="1"/>
    <n v="20"/>
    <n v="27"/>
    <n v="22"/>
    <n v="4.5"/>
    <n v="78"/>
    <n v="46.043129884261546"/>
    <n v="53.956870115738454"/>
    <n v="20218"/>
    <n v="2.0217999999999998"/>
    <m/>
    <n v="0"/>
    <m/>
    <n v="0"/>
  </r>
  <r>
    <d v="2017-05-28T00:00:00"/>
    <x v="3"/>
    <s v="Libellulidae"/>
    <n v="4"/>
    <n v="2"/>
    <n v="20"/>
    <n v="27"/>
    <n v="22"/>
    <n v="4.5"/>
    <n v="78"/>
    <n v="54.161421177787105"/>
    <n v="45.838578822212895"/>
    <n v="21447"/>
    <n v="2.1446999999999998"/>
    <m/>
    <n v="0"/>
    <m/>
    <n v="0"/>
  </r>
  <r>
    <d v="2017-06-11T00:00:00"/>
    <x v="4"/>
    <s v="Coenagrionidae"/>
    <n v="7"/>
    <n v="1"/>
    <n v="27"/>
    <n v="34"/>
    <n v="26"/>
    <n v="0.9"/>
    <n v="77"/>
    <n v="20.863729209220892"/>
    <n v="79.136270790779108"/>
    <n v="3427"/>
    <n v="0.3427"/>
    <m/>
    <n v="0"/>
    <m/>
    <n v="0"/>
  </r>
  <r>
    <d v="2017-06-11T00:00:00"/>
    <x v="4"/>
    <s v="Gomphidae "/>
    <n v="2"/>
    <n v="1"/>
    <n v="27"/>
    <n v="34"/>
    <n v="26"/>
    <n v="0.9"/>
    <n v="77"/>
    <n v="20.863729209220892"/>
    <n v="79.136270790779108"/>
    <n v="3427"/>
    <n v="0.3427"/>
    <m/>
    <n v="0"/>
    <m/>
    <n v="0"/>
  </r>
  <r>
    <d v="2017-06-11T00:00:00"/>
    <x v="2"/>
    <s v="Gomphidae "/>
    <n v="4"/>
    <n v="2"/>
    <n v="27"/>
    <n v="34"/>
    <n v="26"/>
    <n v="0.9"/>
    <n v="77"/>
    <n v="23.682869662692351"/>
    <n v="76.317130337307646"/>
    <n v="10347"/>
    <n v="1.0347"/>
    <m/>
    <n v="0"/>
    <m/>
    <n v="0"/>
  </r>
  <r>
    <d v="2017-06-11T00:00:00"/>
    <x v="0"/>
    <s v="Gomphidae "/>
    <n v="4"/>
    <n v="1"/>
    <n v="27"/>
    <n v="34"/>
    <n v="26"/>
    <n v="0.9"/>
    <n v="77"/>
    <n v="41.03708037738609"/>
    <n v="58.96291962261391"/>
    <n v="13673"/>
    <n v="1.3673"/>
    <m/>
    <n v="0"/>
    <m/>
    <n v="0"/>
  </r>
  <r>
    <d v="2017-06-11T00:00:00"/>
    <x v="3"/>
    <s v="Gomphidae "/>
    <n v="1"/>
    <n v="1"/>
    <n v="27"/>
    <n v="34"/>
    <n v="26"/>
    <n v="0.9"/>
    <n v="77"/>
    <n v="54.161421177787105"/>
    <n v="45.838578822212895"/>
    <n v="21447"/>
    <n v="2.1446999999999998"/>
    <m/>
    <n v="0"/>
    <m/>
    <n v="0"/>
  </r>
  <r>
    <d v="2017-06-11T00:00:00"/>
    <x v="4"/>
    <s v="Libellulidae"/>
    <n v="8"/>
    <n v="4"/>
    <n v="27"/>
    <n v="34"/>
    <n v="26"/>
    <n v="0.9"/>
    <n v="77"/>
    <n v="20.863729209220892"/>
    <n v="79.136270790779108"/>
    <n v="3427"/>
    <n v="0.3427"/>
    <m/>
    <n v="0"/>
    <m/>
    <n v="0"/>
  </r>
  <r>
    <d v="2017-06-11T00:00:00"/>
    <x v="2"/>
    <s v="Libellulidae"/>
    <n v="7"/>
    <n v="4"/>
    <n v="27"/>
    <n v="34"/>
    <n v="26"/>
    <n v="0.9"/>
    <n v="77"/>
    <n v="23.682869662692351"/>
    <n v="76.317130337307646"/>
    <n v="10347"/>
    <n v="1.0347"/>
    <m/>
    <n v="0"/>
    <m/>
    <n v="0"/>
  </r>
  <r>
    <d v="2017-06-11T00:00:00"/>
    <x v="0"/>
    <s v="Libellulidae"/>
    <n v="11"/>
    <n v="4"/>
    <n v="27"/>
    <n v="34"/>
    <n v="26"/>
    <n v="0.9"/>
    <n v="77"/>
    <n v="41.03708037738609"/>
    <n v="58.96291962261391"/>
    <n v="13673"/>
    <n v="1.3673"/>
    <m/>
    <n v="0"/>
    <m/>
    <n v="0"/>
  </r>
  <r>
    <d v="2017-06-11T00:00:00"/>
    <x v="1"/>
    <s v="Libellulidae"/>
    <n v="9"/>
    <n v="4"/>
    <n v="27"/>
    <n v="34"/>
    <n v="26"/>
    <n v="0.9"/>
    <n v="77"/>
    <n v="46.043129884261546"/>
    <n v="53.956870115738454"/>
    <n v="20218"/>
    <n v="2.0217999999999998"/>
    <m/>
    <n v="0"/>
    <m/>
    <n v="0"/>
  </r>
  <r>
    <d v="2017-06-11T00:00:00"/>
    <x v="3"/>
    <s v="Libellulidae"/>
    <n v="8"/>
    <n v="4"/>
    <n v="27"/>
    <n v="34"/>
    <n v="26"/>
    <n v="0.9"/>
    <n v="77"/>
    <n v="54.161421177787105"/>
    <n v="45.838578822212895"/>
    <n v="21447"/>
    <n v="2.1446999999999998"/>
    <m/>
    <n v="0"/>
    <m/>
    <n v="0"/>
  </r>
  <r>
    <d v="2017-06-25T00:00:00"/>
    <x v="4"/>
    <s v="Coenagrionidae"/>
    <n v="3"/>
    <n v="1"/>
    <n v="27"/>
    <n v="34"/>
    <n v="27"/>
    <n v="1.5"/>
    <n v="72"/>
    <n v="20.863729209220892"/>
    <n v="79.136270790779108"/>
    <n v="3427"/>
    <n v="0.3427"/>
    <m/>
    <n v="0"/>
    <m/>
    <n v="0"/>
  </r>
  <r>
    <d v="2017-06-25T00:00:00"/>
    <x v="2"/>
    <s v="Coenagrionidae"/>
    <n v="3"/>
    <n v="1"/>
    <n v="27"/>
    <n v="34"/>
    <n v="27"/>
    <n v="1.5"/>
    <n v="72"/>
    <n v="23.682869662692351"/>
    <n v="76.317130337307646"/>
    <n v="10347"/>
    <n v="1.0347"/>
    <m/>
    <n v="0"/>
    <m/>
    <n v="0"/>
  </r>
  <r>
    <d v="2017-06-25T00:00:00"/>
    <x v="0"/>
    <s v="Coenagrionidae"/>
    <n v="6"/>
    <n v="1"/>
    <n v="27"/>
    <n v="34"/>
    <n v="27"/>
    <n v="1.5"/>
    <n v="72"/>
    <n v="41.03708037738609"/>
    <n v="58.96291962261391"/>
    <n v="13673"/>
    <n v="1.3673"/>
    <m/>
    <n v="0"/>
    <m/>
    <n v="0"/>
  </r>
  <r>
    <d v="2017-06-25T00:00:00"/>
    <x v="1"/>
    <s v="Coenagrionidae"/>
    <n v="4"/>
    <n v="1"/>
    <n v="27"/>
    <n v="34"/>
    <n v="27"/>
    <n v="1.5"/>
    <n v="72"/>
    <n v="46.043129884261546"/>
    <n v="53.956870115738454"/>
    <n v="20218"/>
    <n v="2.0217999999999998"/>
    <m/>
    <n v="0"/>
    <m/>
    <n v="0"/>
  </r>
  <r>
    <d v="2017-06-25T00:00:00"/>
    <x v="3"/>
    <s v="Coenagrionidae"/>
    <n v="1"/>
    <n v="1"/>
    <n v="27"/>
    <n v="34"/>
    <n v="27"/>
    <n v="1.5"/>
    <n v="72"/>
    <n v="54.161421177787105"/>
    <n v="45.838578822212895"/>
    <n v="21447"/>
    <n v="2.1446999999999998"/>
    <m/>
    <n v="0"/>
    <m/>
    <n v="0"/>
  </r>
  <r>
    <d v="2017-06-25T00:00:00"/>
    <x v="4"/>
    <s v="Gomphidae "/>
    <n v="5"/>
    <n v="1"/>
    <n v="27"/>
    <n v="34"/>
    <n v="27"/>
    <n v="1.5"/>
    <n v="72"/>
    <n v="20.863729209220892"/>
    <n v="79.136270790779108"/>
    <n v="3427"/>
    <n v="0.3427"/>
    <m/>
    <n v="0"/>
    <m/>
    <n v="0"/>
  </r>
  <r>
    <d v="2017-06-25T00:00:00"/>
    <x v="2"/>
    <s v="Gomphidae "/>
    <n v="7"/>
    <n v="1"/>
    <n v="27"/>
    <n v="34"/>
    <n v="27"/>
    <n v="1.5"/>
    <n v="72"/>
    <n v="23.682869662692351"/>
    <n v="76.317130337307646"/>
    <n v="10347"/>
    <n v="1.0347"/>
    <m/>
    <n v="0"/>
    <m/>
    <n v="0"/>
  </r>
  <r>
    <d v="2017-06-25T00:00:00"/>
    <x v="0"/>
    <s v="Gomphidae "/>
    <n v="5"/>
    <n v="1"/>
    <n v="27"/>
    <n v="34"/>
    <n v="27"/>
    <n v="1.5"/>
    <n v="72"/>
    <n v="41.03708037738609"/>
    <n v="58.96291962261391"/>
    <n v="13673"/>
    <n v="1.3673"/>
    <m/>
    <n v="0"/>
    <m/>
    <n v="0"/>
  </r>
  <r>
    <d v="2017-06-25T00:00:00"/>
    <x v="1"/>
    <s v="Gomphidae "/>
    <n v="2"/>
    <n v="1"/>
    <n v="27"/>
    <n v="34"/>
    <n v="27"/>
    <n v="1.5"/>
    <n v="72"/>
    <n v="46.043129884261546"/>
    <n v="53.956870115738454"/>
    <n v="20218"/>
    <n v="2.0217999999999998"/>
    <m/>
    <n v="0"/>
    <m/>
    <n v="0"/>
  </r>
  <r>
    <d v="2017-06-25T00:00:00"/>
    <x v="3"/>
    <s v="Gomphidae "/>
    <n v="4"/>
    <n v="1"/>
    <n v="27"/>
    <n v="34"/>
    <n v="27"/>
    <n v="1.5"/>
    <n v="72"/>
    <n v="54.161421177787105"/>
    <n v="45.838578822212895"/>
    <n v="21447"/>
    <n v="2.1446999999999998"/>
    <m/>
    <n v="0"/>
    <m/>
    <n v="0"/>
  </r>
  <r>
    <d v="2017-06-25T00:00:00"/>
    <x v="4"/>
    <s v="Libellulidae"/>
    <n v="8"/>
    <n v="2"/>
    <n v="27"/>
    <n v="34"/>
    <n v="27"/>
    <n v="1.5"/>
    <n v="72"/>
    <n v="20.863729209220892"/>
    <n v="79.136270790779108"/>
    <n v="3427"/>
    <n v="0.3427"/>
    <m/>
    <n v="0"/>
    <m/>
    <n v="0"/>
  </r>
  <r>
    <d v="2017-06-25T00:00:00"/>
    <x v="2"/>
    <s v="Libellulidae"/>
    <n v="10"/>
    <n v="4"/>
    <n v="27"/>
    <n v="34"/>
    <n v="27"/>
    <n v="1.5"/>
    <n v="72"/>
    <n v="23.682869662692351"/>
    <n v="76.317130337307646"/>
    <n v="10347"/>
    <n v="1.0347"/>
    <m/>
    <n v="0"/>
    <m/>
    <n v="0"/>
  </r>
  <r>
    <d v="2017-06-25T00:00:00"/>
    <x v="0"/>
    <s v="Libellulidae"/>
    <n v="3"/>
    <n v="2"/>
    <n v="27"/>
    <n v="34"/>
    <n v="27"/>
    <n v="1.5"/>
    <n v="72"/>
    <n v="41.03708037738609"/>
    <n v="58.96291962261391"/>
    <n v="13673"/>
    <n v="1.3673"/>
    <m/>
    <n v="0"/>
    <m/>
    <n v="0"/>
  </r>
  <r>
    <d v="2017-06-25T00:00:00"/>
    <x v="1"/>
    <s v="Libellulidae"/>
    <n v="13"/>
    <n v="4"/>
    <n v="27"/>
    <n v="34"/>
    <n v="27"/>
    <n v="1.5"/>
    <n v="72"/>
    <n v="46.043129884261546"/>
    <n v="53.956870115738454"/>
    <n v="20218"/>
    <n v="2.0217999999999998"/>
    <m/>
    <n v="0"/>
    <m/>
    <n v="0"/>
  </r>
  <r>
    <d v="2017-06-25T00:00:00"/>
    <x v="3"/>
    <s v="Libellulidae"/>
    <n v="13"/>
    <n v="5"/>
    <n v="27"/>
    <n v="34"/>
    <n v="27"/>
    <n v="1.5"/>
    <n v="72"/>
    <n v="54.161421177787105"/>
    <n v="45.838578822212895"/>
    <n v="21447"/>
    <n v="2.1446999999999998"/>
    <m/>
    <n v="0"/>
    <m/>
    <n v="0"/>
  </r>
  <r>
    <d v="2017-07-09T00:00:00"/>
    <x v="4"/>
    <s v="Coenagrionidae"/>
    <n v="2"/>
    <n v="1"/>
    <n v="25"/>
    <n v="33"/>
    <n v="26"/>
    <n v="1"/>
    <n v="83"/>
    <n v="21.768310475634667"/>
    <n v="78.231689524365336"/>
    <n v="3427"/>
    <n v="0.3427"/>
    <m/>
    <n v="0"/>
    <m/>
    <n v="0"/>
  </r>
  <r>
    <d v="2017-07-09T00:00:00"/>
    <x v="2"/>
    <s v="Coenagrionidae"/>
    <n v="3"/>
    <n v="1"/>
    <n v="25"/>
    <n v="33"/>
    <n v="26"/>
    <n v="1"/>
    <n v="83"/>
    <n v="24.783450524814018"/>
    <n v="75.216549475185985"/>
    <n v="10347"/>
    <n v="1.0347"/>
    <m/>
    <n v="0"/>
    <m/>
    <n v="0"/>
  </r>
  <r>
    <d v="2017-07-09T00:00:00"/>
    <x v="0"/>
    <s v="Coenagrionidae"/>
    <n v="6"/>
    <n v="2"/>
    <n v="25"/>
    <n v="33"/>
    <n v="26"/>
    <n v="1"/>
    <n v="83"/>
    <n v="41.929349813501062"/>
    <n v="58.070650186498938"/>
    <n v="13673"/>
    <n v="1.3673"/>
    <m/>
    <n v="0"/>
    <m/>
    <n v="0"/>
  </r>
  <r>
    <d v="2017-07-09T00:00:00"/>
    <x v="1"/>
    <s v="Coenagrionidae"/>
    <n v="6"/>
    <n v="1"/>
    <n v="25"/>
    <n v="33"/>
    <n v="26"/>
    <n v="1"/>
    <n v="83"/>
    <n v="50.074191314670088"/>
    <n v="49.925808685329912"/>
    <n v="20218"/>
    <n v="2.0217999999999998"/>
    <m/>
    <n v="0"/>
    <m/>
    <n v="0"/>
  </r>
  <r>
    <d v="2017-07-09T00:00:00"/>
    <x v="3"/>
    <s v="Coenagrionidae"/>
    <n v="3"/>
    <n v="1"/>
    <n v="25"/>
    <n v="33"/>
    <n v="26"/>
    <n v="1"/>
    <n v="83"/>
    <n v="37.157646062269592"/>
    <n v="62.842353937730408"/>
    <n v="21447"/>
    <n v="2.1446999999999998"/>
    <m/>
    <n v="0"/>
    <m/>
    <n v="0"/>
  </r>
  <r>
    <d v="2017-07-09T00:00:00"/>
    <x v="0"/>
    <s v="Platycnemididae"/>
    <n v="1"/>
    <n v="1"/>
    <n v="25"/>
    <n v="33"/>
    <n v="26"/>
    <n v="1"/>
    <n v="83"/>
    <n v="41.929349813501062"/>
    <n v="58.070650186498938"/>
    <n v="13673"/>
    <n v="1.3673"/>
    <m/>
    <n v="0"/>
    <m/>
    <n v="0"/>
  </r>
  <r>
    <d v="2017-07-09T00:00:00"/>
    <x v="0"/>
    <s v="Gomphidae "/>
    <n v="1"/>
    <n v="1"/>
    <n v="25"/>
    <n v="33"/>
    <n v="26"/>
    <n v="1"/>
    <n v="83"/>
    <n v="41.929349813501062"/>
    <n v="58.070650186498938"/>
    <n v="13673"/>
    <n v="1.3673"/>
    <m/>
    <n v="0"/>
    <m/>
    <n v="0"/>
  </r>
  <r>
    <d v="2017-07-09T00:00:00"/>
    <x v="1"/>
    <s v="Gomphidae "/>
    <n v="2"/>
    <n v="1"/>
    <n v="25"/>
    <n v="33"/>
    <n v="26"/>
    <n v="1"/>
    <n v="83"/>
    <n v="50.074191314670088"/>
    <n v="49.925808685329912"/>
    <n v="20218"/>
    <n v="2.0217999999999998"/>
    <m/>
    <n v="0"/>
    <m/>
    <n v="0"/>
  </r>
  <r>
    <d v="2017-07-09T00:00:00"/>
    <x v="3"/>
    <s v="Gomphidae "/>
    <n v="1"/>
    <n v="1"/>
    <n v="25"/>
    <n v="33"/>
    <n v="26"/>
    <n v="1"/>
    <n v="83"/>
    <n v="37.157646062269592"/>
    <n v="62.842353937730408"/>
    <n v="21447"/>
    <n v="2.1446999999999998"/>
    <m/>
    <n v="0"/>
    <m/>
    <n v="0"/>
  </r>
  <r>
    <d v="2017-07-09T00:00:00"/>
    <x v="4"/>
    <s v="Libellulidae"/>
    <n v="4"/>
    <n v="2"/>
    <n v="25"/>
    <n v="33"/>
    <n v="26"/>
    <n v="1"/>
    <n v="83"/>
    <n v="21.768310475634667"/>
    <n v="78.231689524365336"/>
    <n v="3427"/>
    <n v="0.3427"/>
    <m/>
    <n v="0"/>
    <m/>
    <n v="0"/>
  </r>
  <r>
    <d v="2017-07-09T00:00:00"/>
    <x v="2"/>
    <s v="Libellulidae"/>
    <n v="10"/>
    <n v="2"/>
    <n v="25"/>
    <n v="33"/>
    <n v="26"/>
    <n v="1"/>
    <n v="83"/>
    <n v="24.783450524814018"/>
    <n v="75.216549475185985"/>
    <n v="10347"/>
    <n v="1.0347"/>
    <m/>
    <n v="0"/>
    <m/>
    <n v="0"/>
  </r>
  <r>
    <d v="2017-07-09T00:00:00"/>
    <x v="0"/>
    <s v="Libellulidae"/>
    <n v="6"/>
    <n v="3"/>
    <n v="25"/>
    <n v="33"/>
    <n v="26"/>
    <n v="1"/>
    <n v="83"/>
    <n v="41.929349813501062"/>
    <n v="58.070650186498938"/>
    <n v="13673"/>
    <n v="1.3673"/>
    <m/>
    <n v="0"/>
    <m/>
    <n v="0"/>
  </r>
  <r>
    <d v="2017-07-09T00:00:00"/>
    <x v="1"/>
    <s v="Libellulidae"/>
    <n v="5"/>
    <n v="4"/>
    <n v="25"/>
    <n v="33"/>
    <n v="26"/>
    <n v="1"/>
    <n v="83"/>
    <n v="50.074191314670088"/>
    <n v="49.925808685329912"/>
    <n v="20218"/>
    <n v="2.0217999999999998"/>
    <m/>
    <n v="0"/>
    <m/>
    <n v="0"/>
  </r>
  <r>
    <d v="2017-07-09T00:00:00"/>
    <x v="3"/>
    <s v="Libellulidae"/>
    <n v="7"/>
    <n v="3"/>
    <n v="25"/>
    <n v="33"/>
    <n v="26"/>
    <n v="1"/>
    <n v="83"/>
    <n v="37.157646062269592"/>
    <n v="62.842353937730408"/>
    <n v="21447"/>
    <n v="2.1446999999999998"/>
    <m/>
    <n v="0"/>
    <m/>
    <n v="0"/>
  </r>
  <r>
    <d v="2017-07-23T00:00:00"/>
    <x v="4"/>
    <s v="Coenagrionidae"/>
    <n v="1"/>
    <n v="1"/>
    <n v="28"/>
    <n v="33"/>
    <n v="24"/>
    <n v="1.4"/>
    <n v="64"/>
    <n v="21.768310475634667"/>
    <n v="78.231689524365336"/>
    <n v="3427"/>
    <n v="0.3427"/>
    <m/>
    <n v="0"/>
    <m/>
    <n v="0"/>
  </r>
  <r>
    <d v="2017-07-23T00:00:00"/>
    <x v="1"/>
    <s v="Coenagrionidae"/>
    <n v="2"/>
    <n v="1"/>
    <n v="28"/>
    <n v="33"/>
    <n v="24"/>
    <n v="1.4"/>
    <n v="64"/>
    <n v="50.074191314670088"/>
    <n v="49.925808685329912"/>
    <n v="20218"/>
    <n v="2.0217999999999998"/>
    <m/>
    <n v="0"/>
    <m/>
    <n v="0"/>
  </r>
  <r>
    <d v="2017-07-23T00:00:00"/>
    <x v="2"/>
    <s v="Gomphidae "/>
    <n v="1"/>
    <n v="1"/>
    <n v="28"/>
    <n v="33"/>
    <n v="24"/>
    <n v="1.4"/>
    <n v="64"/>
    <n v="24.783450524814018"/>
    <n v="75.216549475185985"/>
    <n v="10347"/>
    <n v="1.0347"/>
    <m/>
    <n v="0"/>
    <m/>
    <n v="0"/>
  </r>
  <r>
    <d v="2017-07-23T00:00:00"/>
    <x v="0"/>
    <s v="Gomphidae "/>
    <n v="2"/>
    <n v="1"/>
    <n v="28"/>
    <n v="33"/>
    <n v="24"/>
    <n v="1.4"/>
    <n v="64"/>
    <n v="41.929349813501062"/>
    <n v="58.070650186498938"/>
    <n v="13673"/>
    <n v="1.3673"/>
    <m/>
    <n v="0"/>
    <m/>
    <n v="0"/>
  </r>
  <r>
    <d v="2017-07-23T00:00:00"/>
    <x v="1"/>
    <s v="Gomphidae "/>
    <n v="2"/>
    <n v="1"/>
    <n v="28"/>
    <n v="33"/>
    <n v="24"/>
    <n v="1.4"/>
    <n v="64"/>
    <n v="50.074191314670088"/>
    <n v="49.925808685329912"/>
    <n v="20218"/>
    <n v="2.0217999999999998"/>
    <m/>
    <n v="0"/>
    <m/>
    <n v="0"/>
  </r>
  <r>
    <d v="2017-07-23T00:00:00"/>
    <x v="3"/>
    <s v="Gomphidae "/>
    <n v="4"/>
    <n v="1"/>
    <n v="28"/>
    <n v="33"/>
    <n v="24"/>
    <n v="1.4"/>
    <n v="64"/>
    <n v="37.157646062269592"/>
    <n v="62.842353937730408"/>
    <n v="21447"/>
    <n v="2.1446999999999998"/>
    <m/>
    <n v="0"/>
    <m/>
    <n v="0"/>
  </r>
  <r>
    <d v="2017-07-23T00:00:00"/>
    <x v="4"/>
    <s v="Libellulidae"/>
    <n v="11"/>
    <n v="2"/>
    <n v="28"/>
    <n v="33"/>
    <n v="24"/>
    <n v="1.4"/>
    <n v="64"/>
    <n v="21.768310475634667"/>
    <n v="78.231689524365336"/>
    <n v="3427"/>
    <n v="0.3427"/>
    <m/>
    <n v="0"/>
    <m/>
    <n v="0"/>
  </r>
  <r>
    <d v="2017-07-23T00:00:00"/>
    <x v="2"/>
    <s v="Libellulidae"/>
    <n v="17"/>
    <n v="5"/>
    <n v="28"/>
    <n v="33"/>
    <n v="24"/>
    <n v="1.4"/>
    <n v="64"/>
    <n v="24.783450524814018"/>
    <n v="75.216549475185985"/>
    <n v="10347"/>
    <n v="1.0347"/>
    <m/>
    <n v="0"/>
    <m/>
    <n v="0"/>
  </r>
  <r>
    <d v="2017-07-23T00:00:00"/>
    <x v="0"/>
    <s v="Libellulidae"/>
    <n v="7"/>
    <n v="4"/>
    <n v="28"/>
    <n v="33"/>
    <n v="24"/>
    <n v="1.4"/>
    <n v="64"/>
    <n v="41.929349813501062"/>
    <n v="58.070650186498938"/>
    <n v="13673"/>
    <n v="1.3673"/>
    <m/>
    <n v="0"/>
    <m/>
    <n v="0"/>
  </r>
  <r>
    <d v="2017-07-23T00:00:00"/>
    <x v="1"/>
    <s v="Libellulidae"/>
    <n v="6"/>
    <n v="4"/>
    <n v="28"/>
    <n v="33"/>
    <n v="24"/>
    <n v="1.4"/>
    <n v="64"/>
    <n v="50.074191314670088"/>
    <n v="49.925808685329912"/>
    <n v="20218"/>
    <n v="2.0217999999999998"/>
    <m/>
    <n v="0"/>
    <m/>
    <n v="0"/>
  </r>
  <r>
    <d v="2017-07-23T00:00:00"/>
    <x v="3"/>
    <s v="Libellulidae"/>
    <n v="12"/>
    <n v="4"/>
    <n v="28"/>
    <n v="33"/>
    <n v="24"/>
    <n v="1.4"/>
    <n v="64"/>
    <n v="37.157646062269592"/>
    <n v="62.842353937730408"/>
    <n v="21447"/>
    <n v="2.1446999999999998"/>
    <m/>
    <n v="0"/>
    <m/>
    <n v="0"/>
  </r>
  <r>
    <d v="2017-08-05T00:00:00"/>
    <x v="4"/>
    <s v="Coenagrionidae"/>
    <n v="2"/>
    <n v="1"/>
    <n v="27"/>
    <n v="36"/>
    <n v="27"/>
    <n v="2.7"/>
    <n v="75"/>
    <n v="22.993872191421069"/>
    <n v="77.006127808578924"/>
    <n v="3427"/>
    <n v="0.3427"/>
    <m/>
    <n v="0"/>
    <m/>
    <n v="0"/>
  </r>
  <r>
    <d v="2017-08-05T00:00:00"/>
    <x v="2"/>
    <s v="Coenagrionidae"/>
    <n v="6"/>
    <n v="1"/>
    <n v="27"/>
    <n v="36"/>
    <n v="27"/>
    <n v="2.7"/>
    <n v="75"/>
    <n v="26.148986038927955"/>
    <n v="73.851013961072042"/>
    <n v="10347"/>
    <n v="1.0347"/>
    <m/>
    <n v="0"/>
    <m/>
    <n v="0"/>
  </r>
  <r>
    <d v="2017-08-05T00:00:00"/>
    <x v="0"/>
    <s v="Coenagrionidae"/>
    <n v="3"/>
    <n v="1"/>
    <n v="27"/>
    <n v="36"/>
    <n v="27"/>
    <n v="2.7"/>
    <n v="75"/>
    <n v="44.006436041834277"/>
    <n v="55.993563958165723"/>
    <n v="13673"/>
    <n v="1.3673"/>
    <m/>
    <n v="0"/>
    <m/>
    <n v="0"/>
  </r>
  <r>
    <d v="2017-08-05T00:00:00"/>
    <x v="1"/>
    <s v="Coenagrionidae"/>
    <n v="1"/>
    <n v="1"/>
    <n v="27"/>
    <n v="36"/>
    <n v="27"/>
    <n v="2.7"/>
    <n v="75"/>
    <n v="56.55851221683649"/>
    <n v="43.44148778316351"/>
    <n v="20218"/>
    <n v="2.0217999999999998"/>
    <m/>
    <n v="0"/>
    <m/>
    <n v="0"/>
  </r>
  <r>
    <d v="2017-08-05T00:00:00"/>
    <x v="3"/>
    <s v="Coenagrionidae"/>
    <n v="6"/>
    <n v="2"/>
    <n v="27"/>
    <n v="36"/>
    <n v="27"/>
    <n v="2.7"/>
    <n v="75"/>
    <n v="77.782440434559604"/>
    <n v="22.217559565440396"/>
    <n v="21447"/>
    <n v="2.1446999999999998"/>
    <m/>
    <n v="0"/>
    <m/>
    <n v="0"/>
  </r>
  <r>
    <d v="2017-08-05T00:00:00"/>
    <x v="2"/>
    <s v="Gomphidae "/>
    <n v="1"/>
    <n v="1"/>
    <n v="27"/>
    <n v="36"/>
    <n v="27"/>
    <n v="2.7"/>
    <n v="75"/>
    <n v="26.148986038927955"/>
    <n v="73.851013961072042"/>
    <n v="10347"/>
    <n v="1.0347"/>
    <m/>
    <n v="0"/>
    <m/>
    <n v="0"/>
  </r>
  <r>
    <d v="2017-08-05T00:00:00"/>
    <x v="0"/>
    <s v="Gomphidae "/>
    <n v="2"/>
    <n v="1"/>
    <n v="27"/>
    <n v="36"/>
    <n v="27"/>
    <n v="2.7"/>
    <n v="75"/>
    <n v="44.006436041834277"/>
    <n v="55.993563958165723"/>
    <n v="13673"/>
    <n v="1.3673"/>
    <m/>
    <n v="0"/>
    <m/>
    <n v="0"/>
  </r>
  <r>
    <d v="2017-08-05T00:00:00"/>
    <x v="1"/>
    <s v="Gomphidae "/>
    <n v="3"/>
    <n v="1"/>
    <n v="27"/>
    <n v="36"/>
    <n v="27"/>
    <n v="2.7"/>
    <n v="75"/>
    <n v="56.55851221683649"/>
    <n v="43.44148778316351"/>
    <n v="20218"/>
    <n v="2.0217999999999998"/>
    <m/>
    <n v="0"/>
    <m/>
    <n v="0"/>
  </r>
  <r>
    <d v="2017-08-05T00:00:00"/>
    <x v="3"/>
    <s v="Gomphidae "/>
    <n v="2"/>
    <n v="1"/>
    <n v="27"/>
    <n v="36"/>
    <n v="27"/>
    <n v="2.7"/>
    <n v="75"/>
    <n v="77.782440434559604"/>
    <n v="22.217559565440396"/>
    <n v="21447"/>
    <n v="2.1446999999999998"/>
    <m/>
    <n v="0"/>
    <m/>
    <n v="0"/>
  </r>
  <r>
    <d v="2017-08-05T00:00:00"/>
    <x v="4"/>
    <s v="Libellulidae"/>
    <n v="5"/>
    <n v="2"/>
    <n v="27"/>
    <n v="36"/>
    <n v="27"/>
    <n v="2.7"/>
    <n v="75"/>
    <n v="22.993872191421069"/>
    <n v="77.006127808578924"/>
    <n v="3427"/>
    <n v="0.3427"/>
    <m/>
    <n v="0"/>
    <m/>
    <n v="0"/>
  </r>
  <r>
    <d v="2017-08-05T00:00:00"/>
    <x v="2"/>
    <s v="Libellulidae"/>
    <n v="17"/>
    <n v="3"/>
    <n v="27"/>
    <n v="36"/>
    <n v="27"/>
    <n v="2.7"/>
    <n v="75"/>
    <n v="26.148986038927955"/>
    <n v="73.851013961072042"/>
    <n v="10347"/>
    <n v="1.0347"/>
    <m/>
    <n v="0"/>
    <m/>
    <n v="0"/>
  </r>
  <r>
    <d v="2017-08-05T00:00:00"/>
    <x v="0"/>
    <s v="Libellulidae"/>
    <n v="3"/>
    <n v="3"/>
    <n v="27"/>
    <n v="36"/>
    <n v="27"/>
    <n v="2.7"/>
    <n v="75"/>
    <n v="44.006436041834277"/>
    <n v="55.993563958165723"/>
    <n v="13673"/>
    <n v="1.3673"/>
    <m/>
    <n v="0"/>
    <m/>
    <n v="0"/>
  </r>
  <r>
    <d v="2017-08-05T00:00:00"/>
    <x v="1"/>
    <s v="Libellulidae"/>
    <n v="10"/>
    <n v="5"/>
    <n v="27"/>
    <n v="36"/>
    <n v="27"/>
    <n v="2.7"/>
    <n v="75"/>
    <n v="56.55851221683649"/>
    <n v="43.44148778316351"/>
    <n v="20218"/>
    <n v="2.0217999999999998"/>
    <m/>
    <n v="0"/>
    <m/>
    <n v="0"/>
  </r>
  <r>
    <d v="2017-08-05T00:00:00"/>
    <x v="3"/>
    <s v="Libellulidae"/>
    <n v="13"/>
    <n v="4"/>
    <n v="27"/>
    <n v="36"/>
    <n v="27"/>
    <n v="2.7"/>
    <n v="75"/>
    <n v="77.782440434559604"/>
    <n v="22.217559565440396"/>
    <n v="21447"/>
    <n v="2.1446999999999998"/>
    <m/>
    <n v="0"/>
    <m/>
    <n v="0"/>
  </r>
  <r>
    <d v="2017-08-20T00:00:00"/>
    <x v="4"/>
    <s v="Coenagrionidae"/>
    <n v="6"/>
    <n v="2"/>
    <n v="28"/>
    <n v="35"/>
    <n v="29"/>
    <n v="1.3"/>
    <n v="70"/>
    <n v="22.993872191421069"/>
    <n v="77.006127808578924"/>
    <n v="3427"/>
    <n v="0.3427"/>
    <m/>
    <n v="0"/>
    <m/>
    <n v="0"/>
  </r>
  <r>
    <d v="2017-08-20T00:00:00"/>
    <x v="2"/>
    <s v="Coenagrionidae"/>
    <n v="4"/>
    <n v="3"/>
    <n v="28"/>
    <n v="35"/>
    <n v="29"/>
    <n v="1.3"/>
    <n v="70"/>
    <n v="26.148986038927955"/>
    <n v="73.851013961072042"/>
    <n v="10347"/>
    <n v="1.0347"/>
    <m/>
    <n v="0"/>
    <m/>
    <n v="0"/>
  </r>
  <r>
    <d v="2017-08-20T00:00:00"/>
    <x v="1"/>
    <s v="Coenagrionidae"/>
    <n v="4"/>
    <n v="2"/>
    <n v="28"/>
    <n v="35"/>
    <n v="29"/>
    <n v="1.3"/>
    <n v="70"/>
    <n v="56.55851221683649"/>
    <n v="43.44148778316351"/>
    <n v="20218"/>
    <n v="2.0217999999999998"/>
    <m/>
    <n v="0"/>
    <m/>
    <n v="0"/>
  </r>
  <r>
    <d v="2017-08-20T00:00:00"/>
    <x v="3"/>
    <s v="Coenagrionidae"/>
    <n v="9"/>
    <n v="2"/>
    <n v="28"/>
    <n v="35"/>
    <n v="29"/>
    <n v="1.3"/>
    <n v="70"/>
    <n v="77.782440434559604"/>
    <n v="22.217559565440396"/>
    <n v="21447"/>
    <n v="2.1446999999999998"/>
    <m/>
    <n v="0"/>
    <m/>
    <n v="0"/>
  </r>
  <r>
    <d v="2017-08-20T00:00:00"/>
    <x v="1"/>
    <s v="Gomphidae "/>
    <n v="4"/>
    <n v="1"/>
    <n v="28"/>
    <n v="35"/>
    <n v="29"/>
    <n v="1.3"/>
    <n v="70"/>
    <n v="56.55851221683649"/>
    <n v="43.44148778316351"/>
    <n v="20218"/>
    <n v="2.0217999999999998"/>
    <m/>
    <n v="0"/>
    <m/>
    <n v="0"/>
  </r>
  <r>
    <d v="2017-08-20T00:00:00"/>
    <x v="4"/>
    <s v="Libellulidae"/>
    <n v="8"/>
    <n v="2"/>
    <n v="28"/>
    <n v="35"/>
    <n v="29"/>
    <n v="1.3"/>
    <n v="70"/>
    <n v="22.993872191421069"/>
    <n v="77.006127808578924"/>
    <n v="3427"/>
    <n v="0.3427"/>
    <m/>
    <n v="0"/>
    <m/>
    <n v="0"/>
  </r>
  <r>
    <d v="2017-08-20T00:00:00"/>
    <x v="2"/>
    <s v="Libellulidae"/>
    <n v="17"/>
    <n v="2"/>
    <n v="28"/>
    <n v="35"/>
    <n v="29"/>
    <n v="1.3"/>
    <n v="70"/>
    <n v="26.148986038927955"/>
    <n v="73.851013961072042"/>
    <n v="10347"/>
    <n v="1.0347"/>
    <m/>
    <n v="0"/>
    <m/>
    <n v="0"/>
  </r>
  <r>
    <d v="2017-08-20T00:00:00"/>
    <x v="0"/>
    <s v="Libellulidae"/>
    <n v="2"/>
    <n v="2"/>
    <n v="28"/>
    <n v="35"/>
    <n v="29"/>
    <n v="1.3"/>
    <n v="70"/>
    <n v="44.006436041834277"/>
    <n v="55.993563958165723"/>
    <n v="13673"/>
    <n v="1.3673"/>
    <m/>
    <n v="0"/>
    <m/>
    <n v="0"/>
  </r>
  <r>
    <d v="2017-08-20T00:00:00"/>
    <x v="1"/>
    <s v="Libellulidae"/>
    <n v="7"/>
    <n v="3"/>
    <n v="28"/>
    <n v="35"/>
    <n v="29"/>
    <n v="1.3"/>
    <n v="70"/>
    <n v="56.55851221683649"/>
    <n v="43.44148778316351"/>
    <n v="20218"/>
    <n v="2.0217999999999998"/>
    <m/>
    <n v="0"/>
    <m/>
    <n v="0"/>
  </r>
  <r>
    <d v="2017-08-20T00:00:00"/>
    <x v="3"/>
    <s v="Libellulidae"/>
    <n v="6"/>
    <n v="2"/>
    <n v="28"/>
    <n v="35"/>
    <n v="29"/>
    <n v="1.3"/>
    <n v="70"/>
    <n v="77.782440434559604"/>
    <n v="22.217559565440396"/>
    <n v="21447"/>
    <n v="2.1446999999999998"/>
    <m/>
    <n v="0"/>
    <m/>
    <n v="0"/>
  </r>
  <r>
    <d v="2017-09-01T00:00:00"/>
    <x v="2"/>
    <s v="Coenagrionidae"/>
    <n v="9"/>
    <n v="3"/>
    <n v="28"/>
    <n v="29"/>
    <n v="25"/>
    <n v="3.3"/>
    <n v="73"/>
    <n v="25.94517476816468"/>
    <n v="74.054825231835324"/>
    <n v="10347"/>
    <n v="1.0347"/>
    <m/>
    <n v="0"/>
    <m/>
    <n v="0"/>
  </r>
  <r>
    <d v="2017-09-01T00:00:00"/>
    <x v="1"/>
    <s v="Coenagrionidae"/>
    <n v="4"/>
    <n v="1"/>
    <n v="28"/>
    <n v="29"/>
    <n v="25"/>
    <n v="3.3"/>
    <n v="73"/>
    <n v="61.578791176179635"/>
    <n v="38.421208823820365"/>
    <n v="20218"/>
    <n v="2.0217999999999998"/>
    <m/>
    <n v="0"/>
    <m/>
    <n v="0"/>
  </r>
  <r>
    <d v="2017-09-01T00:00:00"/>
    <x v="3"/>
    <s v="Coenagrionidae"/>
    <n v="2"/>
    <n v="1"/>
    <n v="28"/>
    <n v="29"/>
    <n v="25"/>
    <n v="3.3"/>
    <n v="73"/>
    <n v="87.574019676411623"/>
    <n v="12.425980323588377"/>
    <n v="21447"/>
    <n v="2.1446999999999998"/>
    <m/>
    <n v="0"/>
    <m/>
    <n v="0"/>
  </r>
  <r>
    <d v="2017-09-01T00:00:00"/>
    <x v="2"/>
    <s v="Platycnemididae"/>
    <n v="1"/>
    <n v="1"/>
    <n v="28"/>
    <n v="29"/>
    <n v="25"/>
    <n v="3.3"/>
    <n v="73"/>
    <n v="25.94517476816468"/>
    <n v="74.054825231835324"/>
    <n v="10347"/>
    <n v="1.0347"/>
    <m/>
    <n v="0"/>
    <m/>
    <n v="0"/>
  </r>
  <r>
    <d v="2017-09-01T00:00:00"/>
    <x v="4"/>
    <s v="Libellulidae"/>
    <n v="35"/>
    <n v="1"/>
    <n v="28"/>
    <n v="29"/>
    <n v="25"/>
    <n v="3.3"/>
    <n v="73"/>
    <n v="23.139772395681355"/>
    <n v="76.860227604318652"/>
    <n v="3427"/>
    <n v="0.3427"/>
    <m/>
    <n v="0"/>
    <m/>
    <n v="0"/>
  </r>
  <r>
    <d v="2017-09-01T00:00:00"/>
    <x v="2"/>
    <s v="Libellulidae"/>
    <n v="36"/>
    <n v="2"/>
    <n v="28"/>
    <n v="29"/>
    <n v="25"/>
    <n v="3.3"/>
    <n v="73"/>
    <n v="25.94517476816468"/>
    <n v="74.054825231835324"/>
    <n v="10347"/>
    <n v="1.0347"/>
    <m/>
    <n v="0"/>
    <m/>
    <n v="0"/>
  </r>
  <r>
    <d v="2017-09-01T00:00:00"/>
    <x v="0"/>
    <s v="Libellulidae"/>
    <n v="4"/>
    <n v="1"/>
    <n v="28"/>
    <n v="29"/>
    <n v="25"/>
    <n v="3.3"/>
    <n v="73"/>
    <n v="48.840781101440797"/>
    <n v="51.159218898559203"/>
    <n v="13673"/>
    <n v="1.3673"/>
    <m/>
    <n v="0"/>
    <m/>
    <n v="0"/>
  </r>
  <r>
    <d v="2017-09-01T00:00:00"/>
    <x v="1"/>
    <s v="Libellulidae"/>
    <n v="11"/>
    <n v="3"/>
    <n v="28"/>
    <n v="29"/>
    <n v="25"/>
    <n v="3.3"/>
    <n v="73"/>
    <n v="61.578791176179635"/>
    <n v="38.421208823820365"/>
    <n v="20218"/>
    <n v="2.0217999999999998"/>
    <m/>
    <n v="0"/>
    <m/>
    <n v="0"/>
  </r>
  <r>
    <d v="2017-09-01T00:00:00"/>
    <x v="3"/>
    <s v="Libellulidae"/>
    <n v="1"/>
    <n v="1"/>
    <n v="28"/>
    <n v="29"/>
    <n v="25"/>
    <n v="3.3"/>
    <n v="73"/>
    <n v="87.574019676411623"/>
    <n v="12.425980323588377"/>
    <n v="21447"/>
    <n v="2.1446999999999998"/>
    <m/>
    <n v="0"/>
    <m/>
    <n v="0"/>
  </r>
  <r>
    <d v="2017-09-17T00:00:00"/>
    <x v="2"/>
    <s v="Coenagrionidae"/>
    <n v="17"/>
    <n v="3"/>
    <n v="26"/>
    <n v="32"/>
    <n v="25"/>
    <n v="1.3"/>
    <n v="70"/>
    <n v="25.94517476816468"/>
    <n v="74.054825231835324"/>
    <n v="10347"/>
    <n v="1.0347"/>
    <m/>
    <n v="0"/>
    <m/>
    <n v="0"/>
  </r>
  <r>
    <d v="2017-09-17T00:00:00"/>
    <x v="0"/>
    <s v="Coenagrionidae"/>
    <n v="14"/>
    <n v="2"/>
    <n v="26"/>
    <n v="32"/>
    <n v="25"/>
    <n v="1.3"/>
    <n v="70"/>
    <n v="48.840781101440797"/>
    <n v="51.159218898559203"/>
    <n v="13673"/>
    <n v="1.3673"/>
    <m/>
    <n v="0"/>
    <m/>
    <n v="0"/>
  </r>
  <r>
    <d v="2017-09-17T00:00:00"/>
    <x v="1"/>
    <s v="Coenagrionidae"/>
    <n v="53"/>
    <n v="3"/>
    <n v="26"/>
    <n v="32"/>
    <n v="25"/>
    <n v="1.3"/>
    <n v="70"/>
    <n v="61.578791176179635"/>
    <n v="38.421208823820365"/>
    <n v="20218"/>
    <n v="2.0217999999999998"/>
    <m/>
    <n v="0"/>
    <m/>
    <n v="0"/>
  </r>
  <r>
    <d v="2017-09-17T00:00:00"/>
    <x v="3"/>
    <s v="Coenagrionidae"/>
    <n v="37"/>
    <n v="2"/>
    <n v="26"/>
    <n v="32"/>
    <n v="25"/>
    <n v="1.3"/>
    <n v="70"/>
    <n v="87.574019676411623"/>
    <n v="12.425980323588377"/>
    <n v="21447"/>
    <n v="2.1446999999999998"/>
    <m/>
    <n v="0"/>
    <m/>
    <n v="0"/>
  </r>
  <r>
    <d v="2017-09-17T00:00:00"/>
    <x v="4"/>
    <s v="Gomphidae "/>
    <n v="2"/>
    <n v="1"/>
    <n v="26"/>
    <n v="32"/>
    <n v="25"/>
    <n v="1.3"/>
    <n v="70"/>
    <n v="23.139772395681355"/>
    <n v="76.860227604318652"/>
    <n v="3427"/>
    <n v="0.3427"/>
    <m/>
    <n v="0"/>
    <m/>
    <n v="0"/>
  </r>
  <r>
    <d v="2017-09-17T00:00:00"/>
    <x v="2"/>
    <s v="Gomphidae "/>
    <n v="1"/>
    <n v="1"/>
    <n v="26"/>
    <n v="32"/>
    <n v="25"/>
    <n v="1.3"/>
    <n v="70"/>
    <n v="25.94517476816468"/>
    <n v="74.054825231835324"/>
    <n v="10347"/>
    <n v="1.0347"/>
    <m/>
    <n v="0"/>
    <m/>
    <n v="0"/>
  </r>
  <r>
    <d v="2017-09-17T00:00:00"/>
    <x v="1"/>
    <s v="Gomphidae "/>
    <n v="1"/>
    <n v="1"/>
    <n v="26"/>
    <n v="32"/>
    <n v="25"/>
    <n v="1.3"/>
    <n v="70"/>
    <n v="61.578791176179635"/>
    <n v="38.421208823820365"/>
    <n v="20218"/>
    <n v="2.0217999999999998"/>
    <m/>
    <n v="0"/>
    <m/>
    <n v="0"/>
  </r>
  <r>
    <d v="2017-09-17T00:00:00"/>
    <x v="4"/>
    <s v="Libellulidae"/>
    <n v="45"/>
    <n v="2"/>
    <n v="26"/>
    <n v="32"/>
    <n v="25"/>
    <n v="1.3"/>
    <n v="70"/>
    <n v="23.139772395681355"/>
    <n v="76.860227604318652"/>
    <n v="3427"/>
    <n v="0.3427"/>
    <m/>
    <n v="0"/>
    <m/>
    <n v="0"/>
  </r>
  <r>
    <d v="2017-09-17T00:00:00"/>
    <x v="2"/>
    <s v="Libellulidae"/>
    <n v="47"/>
    <n v="3"/>
    <n v="26"/>
    <n v="32"/>
    <n v="25"/>
    <n v="1.3"/>
    <n v="70"/>
    <n v="25.94517476816468"/>
    <n v="74.054825231835324"/>
    <n v="10347"/>
    <n v="1.0347"/>
    <m/>
    <n v="0"/>
    <m/>
    <n v="0"/>
  </r>
  <r>
    <d v="2017-09-17T00:00:00"/>
    <x v="0"/>
    <s v="Libellulidae"/>
    <n v="8"/>
    <n v="3"/>
    <n v="26"/>
    <n v="32"/>
    <n v="25"/>
    <n v="1.3"/>
    <n v="70"/>
    <n v="48.840781101440797"/>
    <n v="51.159218898559203"/>
    <n v="13673"/>
    <n v="1.3673"/>
    <m/>
    <n v="0"/>
    <m/>
    <n v="0"/>
  </r>
  <r>
    <d v="2017-09-17T00:00:00"/>
    <x v="1"/>
    <s v="Libellulidae"/>
    <n v="24"/>
    <n v="6"/>
    <n v="26"/>
    <n v="32"/>
    <n v="25"/>
    <n v="1.3"/>
    <n v="70"/>
    <n v="61.578791176179635"/>
    <n v="38.421208823820365"/>
    <n v="20218"/>
    <n v="2.0217999999999998"/>
    <m/>
    <n v="0"/>
    <m/>
    <n v="0"/>
  </r>
  <r>
    <d v="2017-09-17T00:00:00"/>
    <x v="3"/>
    <s v="Libellulidae"/>
    <n v="19"/>
    <n v="5"/>
    <n v="26"/>
    <n v="32"/>
    <n v="25"/>
    <n v="1.3"/>
    <n v="70"/>
    <n v="87.574019676411623"/>
    <n v="12.425980323588377"/>
    <n v="21447"/>
    <n v="2.1446999999999998"/>
    <m/>
    <n v="0"/>
    <m/>
    <n v="0"/>
  </r>
  <r>
    <d v="2017-10-01T00:00:00"/>
    <x v="4"/>
    <s v="Coenagrionidae"/>
    <n v="1"/>
    <n v="1"/>
    <n v="27"/>
    <n v="36"/>
    <n v="29"/>
    <n v="0.1"/>
    <n v="67"/>
    <n v="24.627954479136271"/>
    <n v="75.372045520863736"/>
    <n v="3427"/>
    <n v="0.3427"/>
    <m/>
    <n v="0"/>
    <m/>
    <n v="0"/>
  </r>
  <r>
    <d v="2017-10-01T00:00:00"/>
    <x v="2"/>
    <s v="Coenagrionidae"/>
    <n v="8"/>
    <n v="1"/>
    <n v="27"/>
    <n v="36"/>
    <n v="29"/>
    <n v="0.1"/>
    <n v="67"/>
    <n v="24.559258126974424"/>
    <n v="75.440741873025573"/>
    <n v="10347"/>
    <n v="1.0347"/>
    <m/>
    <n v="0"/>
    <m/>
    <n v="0"/>
  </r>
  <r>
    <d v="2017-10-01T00:00:00"/>
    <x v="0"/>
    <s v="Coenagrionidae"/>
    <n v="9"/>
    <n v="2"/>
    <n v="27"/>
    <n v="36"/>
    <n v="29"/>
    <n v="0.1"/>
    <n v="67"/>
    <n v="50.588751554157831"/>
    <n v="49.411248445842169"/>
    <n v="13673"/>
    <n v="1.3673"/>
    <m/>
    <n v="0"/>
    <m/>
    <n v="0"/>
  </r>
  <r>
    <d v="2017-10-01T00:00:00"/>
    <x v="1"/>
    <s v="Coenagrionidae"/>
    <n v="21"/>
    <n v="2"/>
    <n v="27"/>
    <n v="36"/>
    <n v="29"/>
    <n v="0.1"/>
    <n v="67"/>
    <n v="66.129191809278865"/>
    <n v="33.870808190721135"/>
    <n v="20218"/>
    <n v="2.0217999999999998"/>
    <m/>
    <n v="0"/>
    <m/>
    <n v="0"/>
  </r>
  <r>
    <d v="2017-10-01T00:00:00"/>
    <x v="3"/>
    <s v="Coenagrionidae"/>
    <n v="19"/>
    <n v="2"/>
    <n v="27"/>
    <n v="36"/>
    <n v="29"/>
    <n v="0.1"/>
    <n v="67"/>
    <n v="82.794796475031475"/>
    <n v="17.205203524968525"/>
    <n v="21447"/>
    <n v="2.1446999999999998"/>
    <m/>
    <n v="0"/>
    <m/>
    <n v="0"/>
  </r>
  <r>
    <d v="2017-10-01T00:00:00"/>
    <x v="3"/>
    <s v="Aeshnidae "/>
    <n v="1"/>
    <n v="1"/>
    <n v="27"/>
    <n v="36"/>
    <n v="29"/>
    <n v="0.1"/>
    <n v="67"/>
    <n v="82.794796475031475"/>
    <n v="17.205203524968525"/>
    <n v="21447"/>
    <n v="2.1446999999999998"/>
    <m/>
    <n v="0"/>
    <m/>
    <n v="0"/>
  </r>
  <r>
    <d v="2017-10-01T00:00:00"/>
    <x v="0"/>
    <s v="Gomphidae "/>
    <n v="3"/>
    <n v="1"/>
    <n v="27"/>
    <n v="36"/>
    <n v="29"/>
    <n v="0.1"/>
    <n v="67"/>
    <n v="50.588751554157831"/>
    <n v="49.411248445842169"/>
    <n v="13673"/>
    <n v="1.3673"/>
    <m/>
    <n v="0"/>
    <m/>
    <n v="0"/>
  </r>
  <r>
    <d v="2017-10-01T00:00:00"/>
    <x v="1"/>
    <s v="Gomphidae "/>
    <n v="1"/>
    <n v="1"/>
    <n v="27"/>
    <n v="36"/>
    <n v="29"/>
    <n v="0.1"/>
    <n v="67"/>
    <n v="66.129191809278865"/>
    <n v="33.870808190721135"/>
    <n v="20218"/>
    <n v="2.0217999999999998"/>
    <m/>
    <n v="0"/>
    <m/>
    <n v="0"/>
  </r>
  <r>
    <d v="2017-10-01T00:00:00"/>
    <x v="3"/>
    <s v="Gomphidae "/>
    <n v="1"/>
    <n v="1"/>
    <n v="27"/>
    <n v="36"/>
    <n v="29"/>
    <n v="0.1"/>
    <n v="67"/>
    <n v="82.794796475031475"/>
    <n v="17.205203524968525"/>
    <n v="21447"/>
    <n v="2.1446999999999998"/>
    <m/>
    <n v="0"/>
    <m/>
    <n v="0"/>
  </r>
  <r>
    <d v="2017-10-01T00:00:00"/>
    <x v="4"/>
    <s v="Libellulidae"/>
    <n v="28"/>
    <n v="3"/>
    <n v="27"/>
    <n v="36"/>
    <n v="29"/>
    <n v="0.1"/>
    <n v="67"/>
    <n v="24.627954479136271"/>
    <n v="75.372045520863736"/>
    <n v="3427"/>
    <n v="0.3427"/>
    <m/>
    <n v="0"/>
    <m/>
    <n v="0"/>
  </r>
  <r>
    <d v="2017-10-01T00:00:00"/>
    <x v="2"/>
    <s v="Libellulidae"/>
    <n v="51"/>
    <n v="4"/>
    <n v="27"/>
    <n v="36"/>
    <n v="29"/>
    <n v="0.1"/>
    <n v="67"/>
    <n v="24.559258126974424"/>
    <n v="75.440741873025573"/>
    <n v="10347"/>
    <n v="1.0347"/>
    <m/>
    <n v="0"/>
    <m/>
    <n v="0"/>
  </r>
  <r>
    <d v="2017-10-01T00:00:00"/>
    <x v="0"/>
    <s v="Libellulidae"/>
    <n v="22"/>
    <n v="5"/>
    <n v="27"/>
    <n v="36"/>
    <n v="29"/>
    <n v="0.1"/>
    <n v="67"/>
    <n v="50.588751554157831"/>
    <n v="49.411248445842169"/>
    <n v="13673"/>
    <n v="1.3673"/>
    <m/>
    <n v="0"/>
    <m/>
    <n v="0"/>
  </r>
  <r>
    <d v="2017-10-01T00:00:00"/>
    <x v="1"/>
    <s v="Libellulidae"/>
    <n v="31"/>
    <n v="7"/>
    <n v="27"/>
    <n v="36"/>
    <n v="29"/>
    <n v="0.1"/>
    <n v="67"/>
    <n v="66.129191809278865"/>
    <n v="33.870808190721135"/>
    <n v="20218"/>
    <n v="2.0217999999999998"/>
    <m/>
    <n v="0"/>
    <m/>
    <n v="0"/>
  </r>
  <r>
    <d v="2017-10-01T00:00:00"/>
    <x v="3"/>
    <s v="Libellulidae"/>
    <n v="17"/>
    <n v="4"/>
    <n v="27"/>
    <n v="36"/>
    <n v="29"/>
    <n v="0.1"/>
    <n v="67"/>
    <n v="82.794796475031475"/>
    <n v="17.205203524968525"/>
    <n v="21447"/>
    <n v="2.1446999999999998"/>
    <m/>
    <n v="0"/>
    <m/>
    <n v="0"/>
  </r>
  <r>
    <d v="2017-10-21T00:00:00"/>
    <x v="4"/>
    <s v="Coenagrionidae"/>
    <n v="3"/>
    <n v="1"/>
    <n v="21"/>
    <n v="23"/>
    <n v="21"/>
    <n v="1.7"/>
    <n v="75"/>
    <n v="24.627954479136271"/>
    <n v="75.372045520863736"/>
    <n v="3427"/>
    <n v="0.3427"/>
    <m/>
    <n v="0"/>
    <m/>
    <n v="0"/>
  </r>
  <r>
    <d v="2017-10-21T00:00:00"/>
    <x v="2"/>
    <s v="Coenagrionidae"/>
    <n v="19"/>
    <n v="2"/>
    <n v="21"/>
    <n v="23"/>
    <n v="21"/>
    <n v="1.7"/>
    <n v="75"/>
    <n v="24.559258126974424"/>
    <n v="75.440741873025573"/>
    <n v="10347"/>
    <n v="1.0347"/>
    <m/>
    <n v="0"/>
    <m/>
    <n v="0"/>
  </r>
  <r>
    <d v="2017-10-21T00:00:00"/>
    <x v="0"/>
    <s v="Coenagrionidae"/>
    <n v="14"/>
    <n v="2"/>
    <n v="21"/>
    <n v="23"/>
    <n v="21"/>
    <n v="1.7"/>
    <n v="75"/>
    <n v="50.588751554157831"/>
    <n v="49.411248445842169"/>
    <n v="13673"/>
    <n v="1.3673"/>
    <m/>
    <n v="0"/>
    <m/>
    <n v="0"/>
  </r>
  <r>
    <d v="2017-10-21T00:00:00"/>
    <x v="1"/>
    <s v="Coenagrionidae"/>
    <n v="7"/>
    <n v="2"/>
    <n v="21"/>
    <n v="23"/>
    <n v="21"/>
    <n v="1.7"/>
    <n v="75"/>
    <n v="66.129191809278865"/>
    <n v="33.870808190721135"/>
    <n v="20218"/>
    <n v="2.0217999999999998"/>
    <m/>
    <n v="0"/>
    <m/>
    <n v="0"/>
  </r>
  <r>
    <d v="2017-10-21T00:00:00"/>
    <x v="3"/>
    <s v="Coenagrionidae"/>
    <n v="41"/>
    <n v="2"/>
    <n v="21"/>
    <n v="23"/>
    <n v="21"/>
    <n v="1.7"/>
    <n v="75"/>
    <n v="82.794796475031475"/>
    <n v="17.205203524968525"/>
    <n v="21447"/>
    <n v="2.1446999999999998"/>
    <m/>
    <n v="0"/>
    <m/>
    <n v="0"/>
  </r>
  <r>
    <d v="2017-10-21T00:00:00"/>
    <x v="0"/>
    <s v="Libellulidae"/>
    <n v="1"/>
    <n v="1"/>
    <n v="21"/>
    <n v="23"/>
    <n v="21"/>
    <n v="1.7"/>
    <n v="75"/>
    <n v="50.588751554157831"/>
    <n v="49.411248445842169"/>
    <n v="13673"/>
    <n v="1.3673"/>
    <m/>
    <n v="0"/>
    <m/>
    <n v="0"/>
  </r>
  <r>
    <d v="2017-10-21T00:00:00"/>
    <x v="1"/>
    <s v="Libellulidae"/>
    <n v="5"/>
    <n v="2"/>
    <n v="21"/>
    <n v="23"/>
    <n v="21"/>
    <n v="1.7"/>
    <n v="75"/>
    <n v="66.129191809278865"/>
    <n v="33.870808190721135"/>
    <n v="20218"/>
    <n v="2.0217999999999998"/>
    <m/>
    <n v="0"/>
    <m/>
    <n v="0"/>
  </r>
  <r>
    <d v="2017-10-21T00:00:00"/>
    <x v="3"/>
    <s v="Libellulidae"/>
    <n v="2"/>
    <n v="1"/>
    <n v="21"/>
    <n v="23"/>
    <n v="21"/>
    <n v="1.7"/>
    <n v="75"/>
    <n v="82.794796475031475"/>
    <n v="17.205203524968525"/>
    <n v="21447"/>
    <n v="2.1446999999999998"/>
    <m/>
    <n v="0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5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I11" firstHeaderRow="1" firstDataRow="2" firstDataCol="1"/>
  <pivotFields count="11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7">
        <item x="4"/>
        <item x="2"/>
        <item x="0"/>
        <item x="1"/>
        <item x="3"/>
        <item x="5"/>
        <item t="default"/>
      </items>
    </pivotField>
    <pivotField axis="axisCol" showAll="0">
      <items count="8">
        <item x="4"/>
        <item x="0"/>
        <item x="2"/>
        <item x="3"/>
        <item x="1"/>
        <item x="5"/>
        <item x="6"/>
        <item t="default"/>
      </items>
    </pivotField>
    <pivotField dataField="1" showAll="0">
      <items count="36">
        <item x="0"/>
        <item x="6"/>
        <item x="19"/>
        <item x="10"/>
        <item x="2"/>
        <item x="12"/>
        <item x="3"/>
        <item x="18"/>
        <item x="4"/>
        <item x="5"/>
        <item x="15"/>
        <item x="11"/>
        <item x="7"/>
        <item x="16"/>
        <item x="1"/>
        <item x="21"/>
        <item x="29"/>
        <item x="17"/>
        <item x="30"/>
        <item x="9"/>
        <item x="28"/>
        <item x="14"/>
        <item x="31"/>
        <item x="13"/>
        <item x="20"/>
        <item x="8"/>
        <item x="22"/>
        <item x="23"/>
        <item x="25"/>
        <item x="33"/>
        <item x="26"/>
        <item x="27"/>
        <item x="32"/>
        <item x="24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加總 - no. of ind" fld="3" baseField="0" baseItem="999340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6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G9" firstHeaderRow="0" firstDataRow="1" firstDataCol="1"/>
  <pivotFields count="11">
    <pivotField numFmtId="176" showAll="0"/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平均值 - 植被覆蓋度(%)" fld="10" subtotal="average" baseField="1" baseItem="0"/>
    <dataField name="平均值 - 相對溼度(%)" fld="9" subtotal="average" baseField="1" baseItem="0"/>
    <dataField name="平均值 - 風速(m/s)" fld="8" subtotal="average" baseField="1" baseItem="0"/>
    <dataField name="平均值 - 昨日最低溫(°C)" fld="5" subtotal="average" baseField="1" baseItem="0"/>
    <dataField name="平均值 - 當日最高溫(°C)" fld="6" subtotal="average" baseField="1" baseItem="0"/>
    <dataField name="平均值 - 當日最低溫(°C)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1" cacheId="7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G9" firstHeaderRow="0" firstDataRow="1" firstDataCol="1"/>
  <pivotFields count="18">
    <pivotField numFmtId="176" showAll="0"/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numFmtId="2" showAll="0"/>
    <pivotField dataField="1" numFmtId="2"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平均值 - 植被覆蓋度(%)" fld="10" subtotal="average" baseField="1" baseItem="0"/>
    <dataField name="平均值 - 水域覆蓋度(%)" fld="11" subtotal="average" baseField="1" baseItem="0"/>
    <dataField name="平均值 - 各池總面積(ha)" fld="13" subtotal="average" baseField="1" baseItem="0"/>
    <dataField name="平均值 - 相對溼度(%)" fld="9" subtotal="average" baseField="1" baseItem="4"/>
    <dataField name="平均值 - 風速(m/s)" fld="8" subtotal="average" baseField="1" baseItem="4"/>
    <dataField name="平均值 - 當日最高溫(°C)" fld="6" subtotal="average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樞紐分析表2" cacheId="6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E10" firstHeaderRow="0" firstDataRow="1" firstDataCol="1"/>
  <pivotFields count="11">
    <pivotField numFmtId="176" showAll="0"/>
    <pivotField showAll="0"/>
    <pivotField axis="axisRow" showAll="0">
      <items count="7">
        <item x="4"/>
        <item x="0"/>
        <item x="2"/>
        <item x="3"/>
        <item x="1"/>
        <item x="5"/>
        <item t="default"/>
      </items>
    </pivotField>
    <pivotField showAll="0"/>
    <pivotField showAll="0"/>
    <pivotField showAll="0">
      <items count="11">
        <item x="1"/>
        <item x="0"/>
        <item x="3"/>
        <item x="2"/>
        <item x="9"/>
        <item x="4"/>
        <item x="6"/>
        <item x="8"/>
        <item x="5"/>
        <item x="7"/>
        <item t="default"/>
      </items>
    </pivotField>
    <pivotField dataField="1" showAll="0">
      <items count="12">
        <item x="10"/>
        <item x="0"/>
        <item x="1"/>
        <item x="3"/>
        <item x="9"/>
        <item x="2"/>
        <item x="4"/>
        <item x="6"/>
        <item x="5"/>
        <item x="8"/>
        <item x="7"/>
        <item t="default"/>
      </items>
    </pivotField>
    <pivotField showAll="0">
      <items count="12">
        <item x="0"/>
        <item x="1"/>
        <item x="3"/>
        <item x="10"/>
        <item x="4"/>
        <item x="2"/>
        <item x="7"/>
        <item x="9"/>
        <item x="5"/>
        <item x="6"/>
        <item x="8"/>
        <item t="default"/>
      </items>
    </pivotField>
    <pivotField dataField="1" showAll="0">
      <items count="13">
        <item x="0"/>
        <item x="2"/>
        <item x="3"/>
        <item x="4"/>
        <item x="1"/>
        <item x="9"/>
        <item x="7"/>
        <item x="6"/>
        <item x="11"/>
        <item x="8"/>
        <item x="10"/>
        <item x="5"/>
        <item t="default"/>
      </items>
    </pivotField>
    <pivotField dataField="1" showAll="0">
      <items count="14">
        <item x="1"/>
        <item x="8"/>
        <item x="12"/>
        <item x="10"/>
        <item x="6"/>
        <item x="11"/>
        <item x="9"/>
        <item x="4"/>
        <item x="2"/>
        <item x="5"/>
        <item x="7"/>
        <item x="3"/>
        <item x="0"/>
        <item t="default"/>
      </items>
    </pivotField>
    <pivotField dataField="1" numFmtId="2" showAll="0">
      <items count="37">
        <item x="2"/>
        <item x="9"/>
        <item x="11"/>
        <item x="16"/>
        <item x="6"/>
        <item x="21"/>
        <item x="29"/>
        <item x="12"/>
        <item x="32"/>
        <item x="31"/>
        <item x="17"/>
        <item x="26"/>
        <item x="22"/>
        <item x="3"/>
        <item x="7"/>
        <item x="20"/>
        <item x="4"/>
        <item x="13"/>
        <item x="5"/>
        <item x="18"/>
        <item x="10"/>
        <item x="23"/>
        <item x="14"/>
        <item x="8"/>
        <item x="30"/>
        <item x="19"/>
        <item x="33"/>
        <item x="15"/>
        <item x="0"/>
        <item x="24"/>
        <item x="27"/>
        <item x="1"/>
        <item x="34"/>
        <item x="25"/>
        <item x="35"/>
        <item x="28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值 - 植被覆蓋度(%)" fld="10" subtotal="average" baseField="2" baseItem="0"/>
    <dataField name="平均值 - 相對溼度(%)" fld="9" subtotal="average" baseField="2" baseItem="0"/>
    <dataField name="平均值 - 風速(m/s)" fld="8" subtotal="average" baseField="2" baseItem="0"/>
    <dataField name="平均值 - 當日最高溫(°C)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樞紐分析表1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1:O9" firstHeaderRow="1" firstDataRow="3" firstDataCol="1"/>
  <pivotFields count="7">
    <pivotField numFmtId="176" showAll="0"/>
    <pivotField axis="axisRow" showAll="0">
      <items count="6">
        <item x="4"/>
        <item x="2"/>
        <item x="0"/>
        <item x="1"/>
        <item x="3"/>
        <item t="default"/>
      </items>
    </pivotField>
    <pivotField axis="axisCol" showAll="0">
      <items count="7">
        <item x="4"/>
        <item x="0"/>
        <item x="2"/>
        <item x="3"/>
        <item x="1"/>
        <item x="5"/>
        <item t="default"/>
      </items>
    </pivotField>
    <pivotField dataField="1"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加總 - no. of ind" fld="3" baseField="0" baseItem="0"/>
    <dataField name="計數 - no. of spe" fld="4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9"/>
  <sheetViews>
    <sheetView zoomScale="80" zoomScaleNormal="80" workbookViewId="0">
      <pane ySplit="1" topLeftCell="A142" activePane="bottomLeft" state="frozen"/>
      <selection pane="bottomLeft" activeCell="S152" sqref="S152"/>
    </sheetView>
  </sheetViews>
  <sheetFormatPr defaultRowHeight="16.149999999999999"/>
  <cols>
    <col min="3" max="3" width="15.1328125" bestFit="1" customWidth="1"/>
    <col min="11" max="11" width="15.3984375" bestFit="1" customWidth="1"/>
    <col min="12" max="12" width="15.3984375" customWidth="1"/>
    <col min="13" max="13" width="12.1328125" style="27" customWidth="1"/>
    <col min="15" max="15" width="9.06640625" style="27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61</v>
      </c>
      <c r="L1" s="1" t="s">
        <v>83</v>
      </c>
      <c r="M1" s="26" t="s">
        <v>76</v>
      </c>
      <c r="N1" s="1" t="s">
        <v>77</v>
      </c>
      <c r="O1" s="26" t="s">
        <v>79</v>
      </c>
      <c r="P1" s="26" t="s">
        <v>80</v>
      </c>
      <c r="Q1" s="1" t="s">
        <v>81</v>
      </c>
      <c r="R1" s="1" t="s">
        <v>82</v>
      </c>
    </row>
    <row r="2" spans="1:18">
      <c r="A2" s="2">
        <v>42799</v>
      </c>
      <c r="B2" s="1" t="s">
        <v>5</v>
      </c>
      <c r="C2" s="1" t="s">
        <v>6</v>
      </c>
      <c r="D2" s="1">
        <v>1</v>
      </c>
      <c r="E2" s="1">
        <v>1</v>
      </c>
      <c r="F2" s="1">
        <v>16</v>
      </c>
      <c r="G2" s="1">
        <v>25</v>
      </c>
      <c r="H2" s="1">
        <v>16</v>
      </c>
      <c r="I2" s="1">
        <v>0.1</v>
      </c>
      <c r="J2" s="1">
        <v>86</v>
      </c>
      <c r="K2" s="23">
        <v>54.179770350325462</v>
      </c>
      <c r="L2" s="23">
        <f>100-K2</f>
        <v>45.820229649674538</v>
      </c>
      <c r="M2" s="25">
        <v>13673</v>
      </c>
      <c r="N2">
        <f>M2/10000</f>
        <v>1.3673</v>
      </c>
      <c r="O2" s="25"/>
      <c r="P2">
        <f t="shared" ref="P2:P65" si="0">O2/10000</f>
        <v>0</v>
      </c>
      <c r="R2">
        <f>Q2/10000</f>
        <v>0</v>
      </c>
    </row>
    <row r="3" spans="1:18">
      <c r="A3" s="2">
        <v>42799</v>
      </c>
      <c r="B3" s="1" t="s">
        <v>7</v>
      </c>
      <c r="C3" s="1" t="s">
        <v>8</v>
      </c>
      <c r="D3" s="1">
        <v>1</v>
      </c>
      <c r="E3" s="1">
        <v>1</v>
      </c>
      <c r="F3" s="1">
        <v>16</v>
      </c>
      <c r="G3" s="1">
        <v>25</v>
      </c>
      <c r="H3" s="1">
        <v>16</v>
      </c>
      <c r="I3" s="1">
        <v>0.1</v>
      </c>
      <c r="J3" s="1">
        <v>86</v>
      </c>
      <c r="K3" s="23">
        <v>64.689880304679008</v>
      </c>
      <c r="L3" s="23">
        <f t="shared" ref="L3:L66" si="1">100-K3</f>
        <v>35.310119695320992</v>
      </c>
      <c r="M3" s="25">
        <v>20218</v>
      </c>
      <c r="N3">
        <f t="shared" ref="N3:N66" si="2">M3/10000</f>
        <v>2.0217999999999998</v>
      </c>
      <c r="O3" s="25"/>
      <c r="P3">
        <f t="shared" si="0"/>
        <v>0</v>
      </c>
      <c r="R3">
        <f t="shared" ref="R3:R66" si="3">Q3/10000</f>
        <v>0</v>
      </c>
    </row>
    <row r="4" spans="1:18">
      <c r="A4" s="2">
        <v>42822</v>
      </c>
      <c r="B4" s="1" t="s">
        <v>9</v>
      </c>
      <c r="C4" s="1" t="s">
        <v>6</v>
      </c>
      <c r="D4" s="1">
        <v>16</v>
      </c>
      <c r="E4" s="1">
        <v>1</v>
      </c>
      <c r="F4" s="1">
        <v>13</v>
      </c>
      <c r="G4" s="1">
        <v>26</v>
      </c>
      <c r="H4" s="1">
        <v>19</v>
      </c>
      <c r="I4" s="1">
        <v>1</v>
      </c>
      <c r="J4" s="1">
        <v>62</v>
      </c>
      <c r="K4" s="7">
        <v>20.533985529399775</v>
      </c>
      <c r="L4" s="23">
        <f t="shared" si="1"/>
        <v>79.466014470600228</v>
      </c>
      <c r="M4" s="1">
        <v>10347</v>
      </c>
      <c r="N4">
        <f t="shared" si="2"/>
        <v>1.0347</v>
      </c>
      <c r="P4">
        <f t="shared" si="0"/>
        <v>0</v>
      </c>
      <c r="R4">
        <f t="shared" si="3"/>
        <v>0</v>
      </c>
    </row>
    <row r="5" spans="1:18">
      <c r="A5" s="2">
        <v>42822</v>
      </c>
      <c r="B5" s="1" t="s">
        <v>5</v>
      </c>
      <c r="C5" s="1" t="s">
        <v>6</v>
      </c>
      <c r="D5" s="1">
        <v>1</v>
      </c>
      <c r="E5" s="1">
        <v>1</v>
      </c>
      <c r="F5" s="1">
        <v>13</v>
      </c>
      <c r="G5" s="1">
        <v>26</v>
      </c>
      <c r="H5" s="1">
        <v>19</v>
      </c>
      <c r="I5" s="1">
        <v>1</v>
      </c>
      <c r="J5" s="1">
        <v>62</v>
      </c>
      <c r="K5" s="7">
        <v>29.342499817157901</v>
      </c>
      <c r="L5" s="23">
        <f t="shared" si="1"/>
        <v>70.657500182842099</v>
      </c>
      <c r="M5" s="25">
        <v>13673</v>
      </c>
      <c r="N5">
        <f t="shared" si="2"/>
        <v>1.3673</v>
      </c>
      <c r="O5" s="25"/>
      <c r="P5">
        <f t="shared" si="0"/>
        <v>0</v>
      </c>
      <c r="R5">
        <f t="shared" si="3"/>
        <v>0</v>
      </c>
    </row>
    <row r="6" spans="1:18">
      <c r="A6" s="2">
        <v>42822</v>
      </c>
      <c r="B6" s="1" t="s">
        <v>7</v>
      </c>
      <c r="C6" s="1" t="s">
        <v>6</v>
      </c>
      <c r="D6" s="1">
        <v>5</v>
      </c>
      <c r="E6" s="1">
        <v>2</v>
      </c>
      <c r="F6" s="1">
        <v>13</v>
      </c>
      <c r="G6" s="1">
        <v>26</v>
      </c>
      <c r="H6" s="1">
        <v>19</v>
      </c>
      <c r="I6" s="1">
        <v>1</v>
      </c>
      <c r="J6" s="1">
        <v>62</v>
      </c>
      <c r="K6" s="7">
        <v>40.869522207933521</v>
      </c>
      <c r="L6" s="23">
        <f t="shared" si="1"/>
        <v>59.130477792066479</v>
      </c>
      <c r="M6" s="25">
        <v>20218</v>
      </c>
      <c r="N6">
        <f t="shared" si="2"/>
        <v>2.0217999999999998</v>
      </c>
      <c r="O6" s="25"/>
      <c r="P6">
        <f t="shared" si="0"/>
        <v>0</v>
      </c>
      <c r="R6">
        <f t="shared" si="3"/>
        <v>0</v>
      </c>
    </row>
    <row r="7" spans="1:18">
      <c r="A7" s="2">
        <v>42822</v>
      </c>
      <c r="B7" s="1" t="s">
        <v>10</v>
      </c>
      <c r="C7" s="1" t="s">
        <v>6</v>
      </c>
      <c r="D7" s="1">
        <v>7</v>
      </c>
      <c r="E7" s="1">
        <v>1</v>
      </c>
      <c r="F7" s="1">
        <v>13</v>
      </c>
      <c r="G7" s="1">
        <v>26</v>
      </c>
      <c r="H7" s="1">
        <v>19</v>
      </c>
      <c r="I7" s="1">
        <v>1</v>
      </c>
      <c r="J7" s="1">
        <v>62</v>
      </c>
      <c r="K7" s="7">
        <v>41.497645358325173</v>
      </c>
      <c r="L7" s="23">
        <f t="shared" si="1"/>
        <v>58.502354641674827</v>
      </c>
      <c r="M7" s="25">
        <v>21447</v>
      </c>
      <c r="N7">
        <f t="shared" si="2"/>
        <v>2.1446999999999998</v>
      </c>
      <c r="O7" s="25"/>
      <c r="P7">
        <f>O7/10000</f>
        <v>0</v>
      </c>
      <c r="R7">
        <f t="shared" si="3"/>
        <v>0</v>
      </c>
    </row>
    <row r="8" spans="1:18">
      <c r="A8" s="2">
        <v>42841</v>
      </c>
      <c r="B8" s="1" t="s">
        <v>11</v>
      </c>
      <c r="C8" s="1" t="s">
        <v>6</v>
      </c>
      <c r="D8" s="1">
        <v>9</v>
      </c>
      <c r="E8" s="1">
        <v>2</v>
      </c>
      <c r="F8" s="1">
        <v>20</v>
      </c>
      <c r="G8" s="1">
        <v>31</v>
      </c>
      <c r="H8" s="1">
        <v>23</v>
      </c>
      <c r="I8" s="1">
        <v>0.2</v>
      </c>
      <c r="J8" s="1">
        <v>77</v>
      </c>
      <c r="K8" s="7">
        <v>22.470192601650869</v>
      </c>
      <c r="L8" s="23">
        <f t="shared" si="1"/>
        <v>77.529807398349135</v>
      </c>
      <c r="M8" s="1">
        <v>10347</v>
      </c>
      <c r="N8">
        <f t="shared" si="2"/>
        <v>1.0347</v>
      </c>
      <c r="P8">
        <f t="shared" si="0"/>
        <v>0</v>
      </c>
      <c r="R8">
        <f t="shared" si="3"/>
        <v>0</v>
      </c>
    </row>
    <row r="9" spans="1:18">
      <c r="A9" s="2">
        <v>42841</v>
      </c>
      <c r="B9" s="1" t="s">
        <v>5</v>
      </c>
      <c r="C9" s="1" t="s">
        <v>6</v>
      </c>
      <c r="D9" s="1">
        <v>10</v>
      </c>
      <c r="E9" s="1">
        <v>2</v>
      </c>
      <c r="F9" s="1">
        <v>20</v>
      </c>
      <c r="G9" s="1">
        <v>31</v>
      </c>
      <c r="H9" s="1">
        <v>23</v>
      </c>
      <c r="I9" s="1">
        <v>0.2</v>
      </c>
      <c r="J9" s="1">
        <v>77</v>
      </c>
      <c r="K9" s="23">
        <v>36.407518467051851</v>
      </c>
      <c r="L9" s="23">
        <f t="shared" si="1"/>
        <v>63.592481532948149</v>
      </c>
      <c r="M9" s="25">
        <v>13673</v>
      </c>
      <c r="N9">
        <f t="shared" si="2"/>
        <v>1.3673</v>
      </c>
      <c r="O9" s="25"/>
      <c r="P9">
        <f t="shared" si="0"/>
        <v>0</v>
      </c>
      <c r="R9">
        <f t="shared" si="3"/>
        <v>0</v>
      </c>
    </row>
    <row r="10" spans="1:18">
      <c r="A10" s="2">
        <v>42841</v>
      </c>
      <c r="B10" s="1" t="s">
        <v>5</v>
      </c>
      <c r="C10" s="1" t="s">
        <v>12</v>
      </c>
      <c r="D10" s="1">
        <v>2</v>
      </c>
      <c r="E10" s="1">
        <v>1</v>
      </c>
      <c r="F10" s="1">
        <v>20</v>
      </c>
      <c r="G10" s="1">
        <v>31</v>
      </c>
      <c r="H10" s="1">
        <v>23</v>
      </c>
      <c r="I10" s="1">
        <v>0.2</v>
      </c>
      <c r="J10" s="1">
        <v>77</v>
      </c>
      <c r="K10" s="23">
        <v>36.407518467051851</v>
      </c>
      <c r="L10" s="23">
        <f t="shared" si="1"/>
        <v>63.592481532948149</v>
      </c>
      <c r="M10" s="25">
        <v>13673</v>
      </c>
      <c r="N10">
        <f t="shared" si="2"/>
        <v>1.3673</v>
      </c>
      <c r="O10" s="25"/>
      <c r="P10">
        <f t="shared" si="0"/>
        <v>0</v>
      </c>
      <c r="R10">
        <f t="shared" si="3"/>
        <v>0</v>
      </c>
    </row>
    <row r="11" spans="1:18">
      <c r="A11" s="2">
        <v>42841</v>
      </c>
      <c r="B11" s="1" t="s">
        <v>13</v>
      </c>
      <c r="C11" s="1" t="s">
        <v>6</v>
      </c>
      <c r="D11" s="1">
        <v>13</v>
      </c>
      <c r="E11" s="1">
        <v>1</v>
      </c>
      <c r="F11" s="1">
        <v>20</v>
      </c>
      <c r="G11" s="1">
        <v>31</v>
      </c>
      <c r="H11" s="1">
        <v>23</v>
      </c>
      <c r="I11" s="1">
        <v>0.2</v>
      </c>
      <c r="J11" s="1">
        <v>77</v>
      </c>
      <c r="K11" s="23">
        <v>46.17429011050497</v>
      </c>
      <c r="L11" s="23">
        <f t="shared" si="1"/>
        <v>53.82570988949503</v>
      </c>
      <c r="M11" s="25">
        <v>21447</v>
      </c>
      <c r="N11">
        <f t="shared" si="2"/>
        <v>2.1446999999999998</v>
      </c>
      <c r="O11" s="25"/>
      <c r="P11">
        <f t="shared" si="0"/>
        <v>0</v>
      </c>
      <c r="R11">
        <f t="shared" si="3"/>
        <v>0</v>
      </c>
    </row>
    <row r="12" spans="1:18">
      <c r="A12" s="2">
        <v>42841</v>
      </c>
      <c r="B12" s="1" t="s">
        <v>13</v>
      </c>
      <c r="C12" s="1" t="s">
        <v>12</v>
      </c>
      <c r="D12" s="1">
        <v>1</v>
      </c>
      <c r="E12" s="1">
        <v>1</v>
      </c>
      <c r="F12" s="1">
        <v>20</v>
      </c>
      <c r="G12" s="1">
        <v>31</v>
      </c>
      <c r="H12" s="1">
        <v>23</v>
      </c>
      <c r="I12" s="1">
        <v>0.2</v>
      </c>
      <c r="J12" s="1">
        <v>77</v>
      </c>
      <c r="K12" s="23">
        <v>46.17429011050497</v>
      </c>
      <c r="L12" s="23">
        <f t="shared" si="1"/>
        <v>53.82570988949503</v>
      </c>
      <c r="M12" s="25">
        <v>21447</v>
      </c>
      <c r="N12">
        <f t="shared" si="2"/>
        <v>2.1446999999999998</v>
      </c>
      <c r="O12" s="25"/>
      <c r="P12">
        <f t="shared" si="0"/>
        <v>0</v>
      </c>
      <c r="R12">
        <f t="shared" si="3"/>
        <v>0</v>
      </c>
    </row>
    <row r="13" spans="1:18">
      <c r="A13" s="2">
        <v>42850</v>
      </c>
      <c r="B13" s="1" t="s">
        <v>14</v>
      </c>
      <c r="C13" s="1" t="s">
        <v>6</v>
      </c>
      <c r="D13" s="1">
        <v>7</v>
      </c>
      <c r="E13" s="1">
        <v>1</v>
      </c>
      <c r="F13" s="1">
        <v>19</v>
      </c>
      <c r="G13" s="1">
        <v>27</v>
      </c>
      <c r="H13" s="1">
        <v>20</v>
      </c>
      <c r="I13" s="1">
        <v>0.5</v>
      </c>
      <c r="J13" s="1">
        <v>84</v>
      </c>
      <c r="K13" s="7">
        <v>20.57192880070032</v>
      </c>
      <c r="L13" s="23">
        <f t="shared" si="1"/>
        <v>79.42807119929968</v>
      </c>
      <c r="M13" s="25">
        <v>3427</v>
      </c>
      <c r="N13">
        <f t="shared" si="2"/>
        <v>0.3427</v>
      </c>
      <c r="O13" s="25"/>
      <c r="P13">
        <f t="shared" si="0"/>
        <v>0</v>
      </c>
      <c r="R13">
        <f t="shared" si="3"/>
        <v>0</v>
      </c>
    </row>
    <row r="14" spans="1:18">
      <c r="A14" s="2">
        <v>42850</v>
      </c>
      <c r="B14" s="1" t="s">
        <v>15</v>
      </c>
      <c r="C14" s="1" t="s">
        <v>6</v>
      </c>
      <c r="D14" s="1">
        <v>33</v>
      </c>
      <c r="E14" s="1">
        <v>3</v>
      </c>
      <c r="F14" s="1">
        <v>19</v>
      </c>
      <c r="G14" s="1">
        <v>27</v>
      </c>
      <c r="H14" s="1">
        <v>20</v>
      </c>
      <c r="I14" s="1">
        <v>0.5</v>
      </c>
      <c r="J14" s="1">
        <v>84</v>
      </c>
      <c r="K14" s="7">
        <v>22.470192601650869</v>
      </c>
      <c r="L14" s="23">
        <f t="shared" si="1"/>
        <v>77.529807398349135</v>
      </c>
      <c r="M14" s="1">
        <v>10347</v>
      </c>
      <c r="N14">
        <f t="shared" si="2"/>
        <v>1.0347</v>
      </c>
      <c r="P14">
        <f t="shared" si="0"/>
        <v>0</v>
      </c>
      <c r="R14">
        <f t="shared" si="3"/>
        <v>0</v>
      </c>
    </row>
    <row r="15" spans="1:18">
      <c r="A15" s="2">
        <v>42850</v>
      </c>
      <c r="B15" s="1" t="s">
        <v>5</v>
      </c>
      <c r="C15" s="1" t="s">
        <v>6</v>
      </c>
      <c r="D15" s="1">
        <v>22</v>
      </c>
      <c r="E15" s="1">
        <v>2</v>
      </c>
      <c r="F15" s="1">
        <v>19</v>
      </c>
      <c r="G15" s="1">
        <v>27</v>
      </c>
      <c r="H15" s="1">
        <v>20</v>
      </c>
      <c r="I15" s="1">
        <v>0.5</v>
      </c>
      <c r="J15" s="1">
        <v>84</v>
      </c>
      <c r="K15" s="23">
        <v>36.407518467051851</v>
      </c>
      <c r="L15" s="23">
        <f t="shared" si="1"/>
        <v>63.592481532948149</v>
      </c>
      <c r="M15" s="25">
        <v>13673</v>
      </c>
      <c r="N15">
        <f t="shared" si="2"/>
        <v>1.3673</v>
      </c>
      <c r="O15" s="25"/>
      <c r="P15">
        <f t="shared" si="0"/>
        <v>0</v>
      </c>
      <c r="R15">
        <f t="shared" si="3"/>
        <v>0</v>
      </c>
    </row>
    <row r="16" spans="1:18">
      <c r="A16" s="2">
        <v>42850</v>
      </c>
      <c r="B16" s="1" t="s">
        <v>7</v>
      </c>
      <c r="C16" s="1" t="s">
        <v>6</v>
      </c>
      <c r="D16" s="1">
        <v>4</v>
      </c>
      <c r="E16" s="1">
        <v>1</v>
      </c>
      <c r="F16" s="1">
        <v>19</v>
      </c>
      <c r="G16" s="1">
        <v>27</v>
      </c>
      <c r="H16" s="1">
        <v>20</v>
      </c>
      <c r="I16" s="1">
        <v>0.5</v>
      </c>
      <c r="J16" s="1">
        <v>84</v>
      </c>
      <c r="K16" s="23">
        <v>43.842120882382034</v>
      </c>
      <c r="L16" s="23">
        <f t="shared" si="1"/>
        <v>56.157879117617966</v>
      </c>
      <c r="M16" s="25">
        <v>20218</v>
      </c>
      <c r="N16">
        <f t="shared" si="2"/>
        <v>2.0217999999999998</v>
      </c>
      <c r="O16" s="25"/>
      <c r="P16">
        <f t="shared" si="0"/>
        <v>0</v>
      </c>
      <c r="R16">
        <f t="shared" si="3"/>
        <v>0</v>
      </c>
    </row>
    <row r="17" spans="1:18">
      <c r="A17" s="2">
        <v>42850</v>
      </c>
      <c r="B17" s="1" t="s">
        <v>16</v>
      </c>
      <c r="C17" s="1" t="s">
        <v>8</v>
      </c>
      <c r="D17" s="1">
        <v>1</v>
      </c>
      <c r="E17" s="1">
        <v>1</v>
      </c>
      <c r="F17" s="1">
        <v>19</v>
      </c>
      <c r="G17" s="1">
        <v>27</v>
      </c>
      <c r="H17" s="1">
        <v>20</v>
      </c>
      <c r="I17" s="1">
        <v>0.5</v>
      </c>
      <c r="J17" s="1">
        <v>84</v>
      </c>
      <c r="K17" s="23">
        <v>43.842120882382034</v>
      </c>
      <c r="L17" s="23">
        <f t="shared" si="1"/>
        <v>56.157879117617966</v>
      </c>
      <c r="M17" s="25">
        <v>20218</v>
      </c>
      <c r="N17">
        <f t="shared" si="2"/>
        <v>2.0217999999999998</v>
      </c>
      <c r="O17" s="25"/>
      <c r="P17">
        <f t="shared" si="0"/>
        <v>0</v>
      </c>
      <c r="R17">
        <f t="shared" si="3"/>
        <v>0</v>
      </c>
    </row>
    <row r="18" spans="1:18">
      <c r="A18" s="2">
        <v>42850</v>
      </c>
      <c r="B18" s="1" t="s">
        <v>10</v>
      </c>
      <c r="C18" s="1" t="s">
        <v>6</v>
      </c>
      <c r="D18" s="1">
        <v>12</v>
      </c>
      <c r="E18" s="1">
        <v>1</v>
      </c>
      <c r="F18" s="1">
        <v>19</v>
      </c>
      <c r="G18" s="1">
        <v>27</v>
      </c>
      <c r="H18" s="1">
        <v>20</v>
      </c>
      <c r="I18" s="1">
        <v>0.5</v>
      </c>
      <c r="J18" s="1">
        <v>84</v>
      </c>
      <c r="K18" s="23">
        <v>46.17429011050497</v>
      </c>
      <c r="L18" s="23">
        <f t="shared" si="1"/>
        <v>53.82570988949503</v>
      </c>
      <c r="M18" s="25">
        <v>21447</v>
      </c>
      <c r="N18">
        <f t="shared" si="2"/>
        <v>2.1446999999999998</v>
      </c>
      <c r="O18" s="25"/>
      <c r="P18">
        <f t="shared" si="0"/>
        <v>0</v>
      </c>
      <c r="R18">
        <f t="shared" si="3"/>
        <v>0</v>
      </c>
    </row>
    <row r="19" spans="1:18">
      <c r="A19" s="2">
        <v>42850</v>
      </c>
      <c r="B19" s="1" t="s">
        <v>13</v>
      </c>
      <c r="C19" s="1" t="s">
        <v>12</v>
      </c>
      <c r="D19" s="1">
        <v>2</v>
      </c>
      <c r="E19" s="1">
        <v>1</v>
      </c>
      <c r="F19" s="1">
        <v>19</v>
      </c>
      <c r="G19" s="1">
        <v>27</v>
      </c>
      <c r="H19" s="1">
        <v>20</v>
      </c>
      <c r="I19" s="1">
        <v>0.5</v>
      </c>
      <c r="J19" s="1">
        <v>84</v>
      </c>
      <c r="K19" s="23">
        <v>46.17429011050497</v>
      </c>
      <c r="L19" s="23">
        <f t="shared" si="1"/>
        <v>53.82570988949503</v>
      </c>
      <c r="M19" s="25">
        <v>21447</v>
      </c>
      <c r="N19">
        <f t="shared" si="2"/>
        <v>2.1446999999999998</v>
      </c>
      <c r="O19" s="25"/>
      <c r="P19">
        <f t="shared" si="0"/>
        <v>0</v>
      </c>
      <c r="R19">
        <f t="shared" si="3"/>
        <v>0</v>
      </c>
    </row>
    <row r="20" spans="1:18">
      <c r="A20" s="2">
        <v>42850</v>
      </c>
      <c r="B20" s="1" t="s">
        <v>10</v>
      </c>
      <c r="C20" s="1" t="s">
        <v>17</v>
      </c>
      <c r="D20" s="1">
        <v>1</v>
      </c>
      <c r="E20" s="1">
        <v>1</v>
      </c>
      <c r="F20" s="1">
        <v>19</v>
      </c>
      <c r="G20" s="1">
        <v>27</v>
      </c>
      <c r="H20" s="1">
        <v>20</v>
      </c>
      <c r="I20" s="1">
        <v>0.5</v>
      </c>
      <c r="J20" s="1">
        <v>84</v>
      </c>
      <c r="K20" s="23">
        <v>46.17429011050497</v>
      </c>
      <c r="L20" s="23">
        <f t="shared" si="1"/>
        <v>53.82570988949503</v>
      </c>
      <c r="M20" s="25">
        <v>21447</v>
      </c>
      <c r="N20">
        <f t="shared" si="2"/>
        <v>2.1446999999999998</v>
      </c>
      <c r="O20" s="25"/>
      <c r="P20">
        <f t="shared" si="0"/>
        <v>0</v>
      </c>
      <c r="R20">
        <f t="shared" si="3"/>
        <v>0</v>
      </c>
    </row>
    <row r="21" spans="1:18">
      <c r="A21" s="2">
        <v>42850</v>
      </c>
      <c r="B21" s="1" t="s">
        <v>10</v>
      </c>
      <c r="C21" s="1" t="s">
        <v>8</v>
      </c>
      <c r="D21" s="1">
        <v>6</v>
      </c>
      <c r="E21" s="1">
        <v>3</v>
      </c>
      <c r="F21" s="1">
        <v>19</v>
      </c>
      <c r="G21" s="1">
        <v>27</v>
      </c>
      <c r="H21" s="1">
        <v>20</v>
      </c>
      <c r="I21" s="1">
        <v>0.5</v>
      </c>
      <c r="J21" s="1">
        <v>84</v>
      </c>
      <c r="K21" s="23">
        <v>46.17429011050497</v>
      </c>
      <c r="L21" s="23">
        <f t="shared" si="1"/>
        <v>53.82570988949503</v>
      </c>
      <c r="M21" s="25">
        <v>21447</v>
      </c>
      <c r="N21">
        <f t="shared" si="2"/>
        <v>2.1446999999999998</v>
      </c>
      <c r="O21" s="25"/>
      <c r="P21">
        <f t="shared" si="0"/>
        <v>0</v>
      </c>
      <c r="R21">
        <f t="shared" si="3"/>
        <v>0</v>
      </c>
    </row>
    <row r="22" spans="1:18">
      <c r="A22" s="2">
        <v>42869</v>
      </c>
      <c r="B22" s="1" t="s">
        <v>14</v>
      </c>
      <c r="C22" s="1" t="s">
        <v>6</v>
      </c>
      <c r="D22" s="1">
        <v>10</v>
      </c>
      <c r="E22" s="1">
        <v>1</v>
      </c>
      <c r="F22" s="1">
        <v>24</v>
      </c>
      <c r="G22" s="1">
        <v>32</v>
      </c>
      <c r="H22" s="1">
        <v>23</v>
      </c>
      <c r="I22" s="1">
        <v>0.9</v>
      </c>
      <c r="J22" s="1">
        <v>76</v>
      </c>
      <c r="K22" s="23">
        <v>20.863729209220892</v>
      </c>
      <c r="L22" s="23">
        <f t="shared" si="1"/>
        <v>79.136270790779108</v>
      </c>
      <c r="M22" s="25">
        <v>3427</v>
      </c>
      <c r="N22">
        <f t="shared" si="2"/>
        <v>0.3427</v>
      </c>
      <c r="O22" s="25"/>
      <c r="P22">
        <f t="shared" si="0"/>
        <v>0</v>
      </c>
      <c r="R22">
        <f t="shared" si="3"/>
        <v>0</v>
      </c>
    </row>
    <row r="23" spans="1:18">
      <c r="A23" s="2">
        <v>42869</v>
      </c>
      <c r="B23" s="1" t="s">
        <v>15</v>
      </c>
      <c r="C23" s="1" t="s">
        <v>6</v>
      </c>
      <c r="D23" s="1">
        <v>29</v>
      </c>
      <c r="E23" s="1">
        <v>2</v>
      </c>
      <c r="F23" s="1">
        <v>24</v>
      </c>
      <c r="G23" s="1">
        <v>32</v>
      </c>
      <c r="H23" s="1">
        <v>23</v>
      </c>
      <c r="I23" s="1">
        <v>0.9</v>
      </c>
      <c r="J23" s="1">
        <v>76</v>
      </c>
      <c r="K23" s="7">
        <v>23.682869662692351</v>
      </c>
      <c r="L23" s="23">
        <f t="shared" si="1"/>
        <v>76.317130337307646</v>
      </c>
      <c r="M23" s="1">
        <v>10347</v>
      </c>
      <c r="N23">
        <f t="shared" si="2"/>
        <v>1.0347</v>
      </c>
      <c r="P23">
        <f t="shared" si="0"/>
        <v>0</v>
      </c>
      <c r="R23">
        <f t="shared" si="3"/>
        <v>0</v>
      </c>
    </row>
    <row r="24" spans="1:18">
      <c r="A24" s="2">
        <v>42869</v>
      </c>
      <c r="B24" s="1" t="s">
        <v>5</v>
      </c>
      <c r="C24" s="1" t="s">
        <v>6</v>
      </c>
      <c r="D24" s="1">
        <v>26</v>
      </c>
      <c r="E24" s="1">
        <v>2</v>
      </c>
      <c r="F24" s="1">
        <v>24</v>
      </c>
      <c r="G24" s="1">
        <v>32</v>
      </c>
      <c r="H24" s="1">
        <v>23</v>
      </c>
      <c r="I24" s="1">
        <v>0.9</v>
      </c>
      <c r="J24" s="1">
        <v>76</v>
      </c>
      <c r="K24" s="23">
        <v>41.03708037738609</v>
      </c>
      <c r="L24" s="23">
        <f t="shared" si="1"/>
        <v>58.96291962261391</v>
      </c>
      <c r="M24" s="25">
        <v>13673</v>
      </c>
      <c r="N24">
        <f t="shared" si="2"/>
        <v>1.3673</v>
      </c>
      <c r="O24" s="25"/>
      <c r="P24">
        <f t="shared" si="0"/>
        <v>0</v>
      </c>
      <c r="R24">
        <f t="shared" si="3"/>
        <v>0</v>
      </c>
    </row>
    <row r="25" spans="1:18">
      <c r="A25" s="2">
        <v>42869</v>
      </c>
      <c r="B25" s="1" t="s">
        <v>7</v>
      </c>
      <c r="C25" s="1" t="s">
        <v>6</v>
      </c>
      <c r="D25" s="1">
        <v>11</v>
      </c>
      <c r="E25" s="1">
        <v>1</v>
      </c>
      <c r="F25" s="1">
        <v>24</v>
      </c>
      <c r="G25" s="1">
        <v>32</v>
      </c>
      <c r="H25" s="1">
        <v>23</v>
      </c>
      <c r="I25" s="1">
        <v>0.9</v>
      </c>
      <c r="J25" s="1">
        <v>76</v>
      </c>
      <c r="K25" s="23">
        <v>46.043129884261546</v>
      </c>
      <c r="L25" s="23">
        <f t="shared" si="1"/>
        <v>53.956870115738454</v>
      </c>
      <c r="M25" s="25">
        <v>20218</v>
      </c>
      <c r="N25">
        <f t="shared" si="2"/>
        <v>2.0217999999999998</v>
      </c>
      <c r="O25" s="25"/>
      <c r="P25">
        <f t="shared" si="0"/>
        <v>0</v>
      </c>
      <c r="R25">
        <f t="shared" si="3"/>
        <v>0</v>
      </c>
    </row>
    <row r="26" spans="1:18">
      <c r="A26" s="2">
        <v>42869</v>
      </c>
      <c r="B26" s="1" t="s">
        <v>10</v>
      </c>
      <c r="C26" s="1" t="s">
        <v>6</v>
      </c>
      <c r="D26" s="1">
        <v>14</v>
      </c>
      <c r="E26" s="1">
        <v>2</v>
      </c>
      <c r="F26" s="1">
        <v>24</v>
      </c>
      <c r="G26" s="1">
        <v>32</v>
      </c>
      <c r="H26" s="1">
        <v>23</v>
      </c>
      <c r="I26" s="1">
        <v>0.9</v>
      </c>
      <c r="J26" s="1">
        <v>76</v>
      </c>
      <c r="K26" s="23">
        <v>54.161421177787105</v>
      </c>
      <c r="L26" s="23">
        <f t="shared" si="1"/>
        <v>45.838578822212895</v>
      </c>
      <c r="M26" s="25">
        <v>21447</v>
      </c>
      <c r="N26">
        <f t="shared" si="2"/>
        <v>2.1446999999999998</v>
      </c>
      <c r="O26" s="25"/>
      <c r="P26">
        <f t="shared" si="0"/>
        <v>0</v>
      </c>
      <c r="R26">
        <f t="shared" si="3"/>
        <v>0</v>
      </c>
    </row>
    <row r="27" spans="1:18">
      <c r="A27" s="2">
        <v>42869</v>
      </c>
      <c r="B27" s="1" t="s">
        <v>10</v>
      </c>
      <c r="C27" s="1" t="s">
        <v>12</v>
      </c>
      <c r="D27" s="1">
        <v>2</v>
      </c>
      <c r="E27" s="1">
        <v>1</v>
      </c>
      <c r="F27" s="1">
        <v>24</v>
      </c>
      <c r="G27" s="1">
        <v>32</v>
      </c>
      <c r="H27" s="1">
        <v>23</v>
      </c>
      <c r="I27" s="1">
        <v>0.9</v>
      </c>
      <c r="J27" s="1">
        <v>76</v>
      </c>
      <c r="K27" s="23">
        <v>54.161421177787105</v>
      </c>
      <c r="L27" s="23">
        <f t="shared" si="1"/>
        <v>45.838578822212895</v>
      </c>
      <c r="M27" s="25">
        <v>21447</v>
      </c>
      <c r="N27">
        <f t="shared" si="2"/>
        <v>2.1446999999999998</v>
      </c>
      <c r="O27" s="25"/>
      <c r="P27">
        <f t="shared" si="0"/>
        <v>0</v>
      </c>
      <c r="R27">
        <f t="shared" si="3"/>
        <v>0</v>
      </c>
    </row>
    <row r="28" spans="1:18">
      <c r="A28" s="2">
        <v>42869</v>
      </c>
      <c r="B28" s="1" t="s">
        <v>10</v>
      </c>
      <c r="C28" s="1" t="s">
        <v>17</v>
      </c>
      <c r="D28" s="1">
        <v>2</v>
      </c>
      <c r="E28" s="1">
        <v>2</v>
      </c>
      <c r="F28" s="1">
        <v>24</v>
      </c>
      <c r="G28" s="1">
        <v>32</v>
      </c>
      <c r="H28" s="1">
        <v>23</v>
      </c>
      <c r="I28" s="1">
        <v>0.9</v>
      </c>
      <c r="J28" s="1">
        <v>76</v>
      </c>
      <c r="K28" s="23">
        <v>54.161421177787105</v>
      </c>
      <c r="L28" s="23">
        <f t="shared" si="1"/>
        <v>45.838578822212895</v>
      </c>
      <c r="M28" s="25">
        <v>21447</v>
      </c>
      <c r="N28">
        <f t="shared" si="2"/>
        <v>2.1446999999999998</v>
      </c>
      <c r="O28" s="25"/>
      <c r="P28">
        <f t="shared" si="0"/>
        <v>0</v>
      </c>
      <c r="R28">
        <f t="shared" si="3"/>
        <v>0</v>
      </c>
    </row>
    <row r="29" spans="1:18">
      <c r="A29" s="2">
        <v>42869</v>
      </c>
      <c r="B29" s="1" t="s">
        <v>18</v>
      </c>
      <c r="C29" s="1" t="s">
        <v>8</v>
      </c>
      <c r="D29" s="1">
        <v>4</v>
      </c>
      <c r="E29" s="1">
        <v>2</v>
      </c>
      <c r="F29" s="1">
        <v>24</v>
      </c>
      <c r="G29" s="1">
        <v>32</v>
      </c>
      <c r="H29" s="1">
        <v>23</v>
      </c>
      <c r="I29" s="1">
        <v>0.9</v>
      </c>
      <c r="J29" s="1">
        <v>76</v>
      </c>
      <c r="K29" s="23">
        <v>20.863729209220892</v>
      </c>
      <c r="L29" s="23">
        <f t="shared" si="1"/>
        <v>79.136270790779108</v>
      </c>
      <c r="M29" s="25">
        <v>3427</v>
      </c>
      <c r="N29">
        <f t="shared" si="2"/>
        <v>0.3427</v>
      </c>
      <c r="O29" s="25"/>
      <c r="P29">
        <f t="shared" si="0"/>
        <v>0</v>
      </c>
      <c r="R29">
        <f t="shared" si="3"/>
        <v>0</v>
      </c>
    </row>
    <row r="30" spans="1:18">
      <c r="A30" s="2">
        <v>42869</v>
      </c>
      <c r="B30" s="1" t="s">
        <v>15</v>
      </c>
      <c r="C30" s="1" t="s">
        <v>8</v>
      </c>
      <c r="D30" s="1">
        <v>20</v>
      </c>
      <c r="E30" s="1">
        <v>2</v>
      </c>
      <c r="F30" s="1">
        <v>24</v>
      </c>
      <c r="G30" s="1">
        <v>32</v>
      </c>
      <c r="H30" s="1">
        <v>23</v>
      </c>
      <c r="I30" s="1">
        <v>0.9</v>
      </c>
      <c r="J30" s="1">
        <v>76</v>
      </c>
      <c r="K30" s="7">
        <v>23.682869662692351</v>
      </c>
      <c r="L30" s="23">
        <f t="shared" si="1"/>
        <v>76.317130337307646</v>
      </c>
      <c r="M30" s="1">
        <v>10347</v>
      </c>
      <c r="N30">
        <f t="shared" si="2"/>
        <v>1.0347</v>
      </c>
      <c r="P30">
        <f t="shared" si="0"/>
        <v>0</v>
      </c>
      <c r="R30">
        <f t="shared" si="3"/>
        <v>0</v>
      </c>
    </row>
    <row r="31" spans="1:18">
      <c r="A31" s="2">
        <v>42869</v>
      </c>
      <c r="B31" s="1" t="s">
        <v>5</v>
      </c>
      <c r="C31" s="1" t="s">
        <v>8</v>
      </c>
      <c r="D31" s="1">
        <v>5</v>
      </c>
      <c r="E31" s="1">
        <v>3</v>
      </c>
      <c r="F31" s="1">
        <v>24</v>
      </c>
      <c r="G31" s="1">
        <v>32</v>
      </c>
      <c r="H31" s="1">
        <v>23</v>
      </c>
      <c r="I31" s="1">
        <v>0.9</v>
      </c>
      <c r="J31" s="1">
        <v>76</v>
      </c>
      <c r="K31" s="23">
        <v>41.03708037738609</v>
      </c>
      <c r="L31" s="23">
        <f t="shared" si="1"/>
        <v>58.96291962261391</v>
      </c>
      <c r="M31" s="25">
        <v>13673</v>
      </c>
      <c r="N31">
        <f t="shared" si="2"/>
        <v>1.3673</v>
      </c>
      <c r="O31" s="25"/>
      <c r="P31">
        <f t="shared" si="0"/>
        <v>0</v>
      </c>
      <c r="R31">
        <f t="shared" si="3"/>
        <v>0</v>
      </c>
    </row>
    <row r="32" spans="1:18">
      <c r="A32" s="2">
        <v>42869</v>
      </c>
      <c r="B32" s="1" t="s">
        <v>7</v>
      </c>
      <c r="C32" s="1" t="s">
        <v>8</v>
      </c>
      <c r="D32" s="1">
        <v>1</v>
      </c>
      <c r="E32" s="1">
        <v>1</v>
      </c>
      <c r="F32" s="1">
        <v>24</v>
      </c>
      <c r="G32" s="1">
        <v>32</v>
      </c>
      <c r="H32" s="1">
        <v>23</v>
      </c>
      <c r="I32" s="1">
        <v>0.9</v>
      </c>
      <c r="J32" s="1">
        <v>76</v>
      </c>
      <c r="K32" s="23">
        <v>46.043129884261546</v>
      </c>
      <c r="L32" s="23">
        <f t="shared" si="1"/>
        <v>53.956870115738454</v>
      </c>
      <c r="M32" s="25">
        <v>20218</v>
      </c>
      <c r="N32">
        <f t="shared" si="2"/>
        <v>2.0217999999999998</v>
      </c>
      <c r="O32" s="25"/>
      <c r="P32">
        <f t="shared" si="0"/>
        <v>0</v>
      </c>
      <c r="R32">
        <f t="shared" si="3"/>
        <v>0</v>
      </c>
    </row>
    <row r="33" spans="1:18">
      <c r="A33" s="2">
        <v>42869</v>
      </c>
      <c r="B33" s="1" t="s">
        <v>10</v>
      </c>
      <c r="C33" s="1" t="s">
        <v>8</v>
      </c>
      <c r="D33" s="1">
        <v>9</v>
      </c>
      <c r="E33" s="1">
        <v>1</v>
      </c>
      <c r="F33" s="1">
        <v>24</v>
      </c>
      <c r="G33" s="1">
        <v>32</v>
      </c>
      <c r="H33" s="1">
        <v>23</v>
      </c>
      <c r="I33" s="1">
        <v>0.9</v>
      </c>
      <c r="J33" s="1">
        <v>76</v>
      </c>
      <c r="K33" s="23">
        <v>54.161421177787105</v>
      </c>
      <c r="L33" s="23">
        <f t="shared" si="1"/>
        <v>45.838578822212895</v>
      </c>
      <c r="M33" s="25">
        <v>21447</v>
      </c>
      <c r="N33">
        <f t="shared" si="2"/>
        <v>2.1446999999999998</v>
      </c>
      <c r="O33" s="25"/>
      <c r="P33">
        <f t="shared" si="0"/>
        <v>0</v>
      </c>
      <c r="R33">
        <f t="shared" si="3"/>
        <v>0</v>
      </c>
    </row>
    <row r="34" spans="1:18">
      <c r="A34" s="2">
        <v>42883</v>
      </c>
      <c r="B34" s="1" t="s">
        <v>14</v>
      </c>
      <c r="C34" s="1" t="s">
        <v>6</v>
      </c>
      <c r="D34" s="1">
        <v>8</v>
      </c>
      <c r="E34" s="1">
        <v>1</v>
      </c>
      <c r="F34" s="1">
        <v>20</v>
      </c>
      <c r="G34" s="1">
        <v>27</v>
      </c>
      <c r="H34" s="1">
        <v>22</v>
      </c>
      <c r="I34" s="1">
        <v>4.5</v>
      </c>
      <c r="J34" s="1">
        <v>78</v>
      </c>
      <c r="K34" s="23">
        <v>20.863729209220892</v>
      </c>
      <c r="L34" s="23">
        <f t="shared" si="1"/>
        <v>79.136270790779108</v>
      </c>
      <c r="M34" s="25">
        <v>3427</v>
      </c>
      <c r="N34">
        <f t="shared" si="2"/>
        <v>0.3427</v>
      </c>
      <c r="O34" s="25"/>
      <c r="P34">
        <f t="shared" si="0"/>
        <v>0</v>
      </c>
      <c r="R34">
        <f t="shared" si="3"/>
        <v>0</v>
      </c>
    </row>
    <row r="35" spans="1:18">
      <c r="A35" s="2">
        <v>42883</v>
      </c>
      <c r="B35" s="1" t="s">
        <v>15</v>
      </c>
      <c r="C35" s="1" t="s">
        <v>6</v>
      </c>
      <c r="D35" s="1">
        <v>16</v>
      </c>
      <c r="E35" s="1">
        <v>2</v>
      </c>
      <c r="F35" s="1">
        <v>20</v>
      </c>
      <c r="G35" s="1">
        <v>27</v>
      </c>
      <c r="H35" s="1">
        <v>22</v>
      </c>
      <c r="I35" s="1">
        <v>4.5</v>
      </c>
      <c r="J35" s="1">
        <v>78</v>
      </c>
      <c r="K35" s="7">
        <v>23.682869662692351</v>
      </c>
      <c r="L35" s="23">
        <f t="shared" si="1"/>
        <v>76.317130337307646</v>
      </c>
      <c r="M35" s="1">
        <v>10347</v>
      </c>
      <c r="N35">
        <f t="shared" si="2"/>
        <v>1.0347</v>
      </c>
      <c r="P35">
        <f t="shared" si="0"/>
        <v>0</v>
      </c>
      <c r="R35">
        <f t="shared" si="3"/>
        <v>0</v>
      </c>
    </row>
    <row r="36" spans="1:18">
      <c r="A36" s="2">
        <v>42883</v>
      </c>
      <c r="B36" s="1" t="s">
        <v>5</v>
      </c>
      <c r="C36" s="1" t="s">
        <v>8</v>
      </c>
      <c r="D36" s="1">
        <v>3</v>
      </c>
      <c r="E36" s="1">
        <v>1</v>
      </c>
      <c r="F36" s="1">
        <v>20</v>
      </c>
      <c r="G36" s="1">
        <v>27</v>
      </c>
      <c r="H36" s="1">
        <v>22</v>
      </c>
      <c r="I36" s="1">
        <v>4.5</v>
      </c>
      <c r="J36" s="1">
        <v>78</v>
      </c>
      <c r="K36" s="23">
        <v>41.03708037738609</v>
      </c>
      <c r="L36" s="23">
        <f t="shared" si="1"/>
        <v>58.96291962261391</v>
      </c>
      <c r="M36" s="25">
        <v>13673</v>
      </c>
      <c r="N36">
        <f t="shared" si="2"/>
        <v>1.3673</v>
      </c>
      <c r="O36" s="25"/>
      <c r="P36">
        <f t="shared" si="0"/>
        <v>0</v>
      </c>
      <c r="R36">
        <f t="shared" si="3"/>
        <v>0</v>
      </c>
    </row>
    <row r="37" spans="1:18">
      <c r="A37" s="2">
        <v>42883</v>
      </c>
      <c r="B37" s="1" t="s">
        <v>19</v>
      </c>
      <c r="C37" s="1" t="s">
        <v>6</v>
      </c>
      <c r="D37" s="1">
        <v>31</v>
      </c>
      <c r="E37" s="1">
        <v>2</v>
      </c>
      <c r="F37" s="1">
        <v>20</v>
      </c>
      <c r="G37" s="1">
        <v>27</v>
      </c>
      <c r="H37" s="1">
        <v>22</v>
      </c>
      <c r="I37" s="1">
        <v>4.5</v>
      </c>
      <c r="J37" s="1">
        <v>78</v>
      </c>
      <c r="K37" s="23">
        <v>41.03708037738609</v>
      </c>
      <c r="L37" s="23">
        <f t="shared" si="1"/>
        <v>58.96291962261391</v>
      </c>
      <c r="M37" s="25">
        <v>13673</v>
      </c>
      <c r="N37">
        <f t="shared" si="2"/>
        <v>1.3673</v>
      </c>
      <c r="O37" s="25"/>
      <c r="P37">
        <f t="shared" si="0"/>
        <v>0</v>
      </c>
      <c r="R37">
        <f t="shared" si="3"/>
        <v>0</v>
      </c>
    </row>
    <row r="38" spans="1:18">
      <c r="A38" s="2">
        <v>42883</v>
      </c>
      <c r="B38" s="1" t="s">
        <v>16</v>
      </c>
      <c r="C38" s="1" t="s">
        <v>20</v>
      </c>
      <c r="D38" s="1">
        <v>1</v>
      </c>
      <c r="E38" s="1">
        <v>1</v>
      </c>
      <c r="F38" s="1">
        <v>20</v>
      </c>
      <c r="G38" s="1">
        <v>27</v>
      </c>
      <c r="H38" s="1">
        <v>22</v>
      </c>
      <c r="I38" s="1">
        <v>4.5</v>
      </c>
      <c r="J38" s="1">
        <v>78</v>
      </c>
      <c r="K38" s="23">
        <v>46.043129884261546</v>
      </c>
      <c r="L38" s="23">
        <f t="shared" si="1"/>
        <v>53.956870115738454</v>
      </c>
      <c r="M38" s="25">
        <v>20218</v>
      </c>
      <c r="N38">
        <f t="shared" si="2"/>
        <v>2.0217999999999998</v>
      </c>
      <c r="O38" s="25"/>
      <c r="P38">
        <f t="shared" si="0"/>
        <v>0</v>
      </c>
      <c r="R38">
        <f t="shared" si="3"/>
        <v>0</v>
      </c>
    </row>
    <row r="39" spans="1:18">
      <c r="A39" s="2">
        <v>42883</v>
      </c>
      <c r="B39" s="1" t="s">
        <v>13</v>
      </c>
      <c r="C39" s="1" t="s">
        <v>6</v>
      </c>
      <c r="D39" s="1">
        <v>9</v>
      </c>
      <c r="E39" s="1">
        <v>1</v>
      </c>
      <c r="F39" s="1">
        <v>20</v>
      </c>
      <c r="G39" s="1">
        <v>27</v>
      </c>
      <c r="H39" s="1">
        <v>22</v>
      </c>
      <c r="I39" s="1">
        <v>4.5</v>
      </c>
      <c r="J39" s="1">
        <v>78</v>
      </c>
      <c r="K39" s="23">
        <v>54.161421177787105</v>
      </c>
      <c r="L39" s="23">
        <f t="shared" si="1"/>
        <v>45.838578822212895</v>
      </c>
      <c r="M39" s="25">
        <v>21447</v>
      </c>
      <c r="N39">
        <f t="shared" si="2"/>
        <v>2.1446999999999998</v>
      </c>
      <c r="O39" s="25"/>
      <c r="P39">
        <f t="shared" si="0"/>
        <v>0</v>
      </c>
      <c r="R39">
        <f t="shared" si="3"/>
        <v>0</v>
      </c>
    </row>
    <row r="40" spans="1:18">
      <c r="A40" s="2">
        <v>42883</v>
      </c>
      <c r="B40" s="1" t="s">
        <v>15</v>
      </c>
      <c r="C40" s="1" t="s">
        <v>8</v>
      </c>
      <c r="D40" s="1">
        <v>1</v>
      </c>
      <c r="E40" s="1">
        <v>1</v>
      </c>
      <c r="F40" s="1">
        <v>20</v>
      </c>
      <c r="G40" s="1">
        <v>27</v>
      </c>
      <c r="H40" s="1">
        <v>22</v>
      </c>
      <c r="I40" s="1">
        <v>4.5</v>
      </c>
      <c r="J40" s="1">
        <v>78</v>
      </c>
      <c r="K40" s="7">
        <v>23.682869662692351</v>
      </c>
      <c r="L40" s="23">
        <f t="shared" si="1"/>
        <v>76.317130337307646</v>
      </c>
      <c r="M40" s="1">
        <v>10347</v>
      </c>
      <c r="N40">
        <f t="shared" si="2"/>
        <v>1.0347</v>
      </c>
      <c r="P40">
        <f t="shared" si="0"/>
        <v>0</v>
      </c>
      <c r="R40">
        <f t="shared" si="3"/>
        <v>0</v>
      </c>
    </row>
    <row r="41" spans="1:18">
      <c r="A41" s="2">
        <v>42883</v>
      </c>
      <c r="B41" s="1" t="s">
        <v>16</v>
      </c>
      <c r="C41" s="1" t="s">
        <v>21</v>
      </c>
      <c r="D41" s="1">
        <v>1</v>
      </c>
      <c r="E41" s="1">
        <v>1</v>
      </c>
      <c r="F41" s="1">
        <v>20</v>
      </c>
      <c r="G41" s="1">
        <v>27</v>
      </c>
      <c r="H41" s="1">
        <v>22</v>
      </c>
      <c r="I41" s="1">
        <v>4.5</v>
      </c>
      <c r="J41" s="1">
        <v>78</v>
      </c>
      <c r="K41" s="23">
        <v>46.043129884261546</v>
      </c>
      <c r="L41" s="23">
        <f t="shared" si="1"/>
        <v>53.956870115738454</v>
      </c>
      <c r="M41" s="25">
        <v>20218</v>
      </c>
      <c r="N41">
        <f t="shared" si="2"/>
        <v>2.0217999999999998</v>
      </c>
      <c r="O41" s="25"/>
      <c r="P41">
        <f t="shared" si="0"/>
        <v>0</v>
      </c>
      <c r="R41">
        <f t="shared" si="3"/>
        <v>0</v>
      </c>
    </row>
    <row r="42" spans="1:18">
      <c r="A42" s="2">
        <v>42883</v>
      </c>
      <c r="B42" s="1" t="s">
        <v>10</v>
      </c>
      <c r="C42" s="1" t="s">
        <v>8</v>
      </c>
      <c r="D42" s="1">
        <v>4</v>
      </c>
      <c r="E42" s="1">
        <v>2</v>
      </c>
      <c r="F42" s="1">
        <v>20</v>
      </c>
      <c r="G42" s="1">
        <v>27</v>
      </c>
      <c r="H42" s="1">
        <v>22</v>
      </c>
      <c r="I42" s="1">
        <v>4.5</v>
      </c>
      <c r="J42" s="1">
        <v>78</v>
      </c>
      <c r="K42" s="23">
        <v>54.161421177787105</v>
      </c>
      <c r="L42" s="23">
        <f t="shared" si="1"/>
        <v>45.838578822212895</v>
      </c>
      <c r="M42" s="25">
        <v>21447</v>
      </c>
      <c r="N42">
        <f t="shared" si="2"/>
        <v>2.1446999999999998</v>
      </c>
      <c r="O42" s="25"/>
      <c r="P42">
        <f t="shared" si="0"/>
        <v>0</v>
      </c>
      <c r="R42">
        <f t="shared" si="3"/>
        <v>0</v>
      </c>
    </row>
    <row r="43" spans="1:18">
      <c r="A43" s="2">
        <v>42897</v>
      </c>
      <c r="B43" s="1" t="s">
        <v>14</v>
      </c>
      <c r="C43" s="1" t="s">
        <v>6</v>
      </c>
      <c r="D43" s="1">
        <v>7</v>
      </c>
      <c r="E43" s="1">
        <v>1</v>
      </c>
      <c r="F43" s="1">
        <v>27</v>
      </c>
      <c r="G43" s="1">
        <v>34</v>
      </c>
      <c r="H43" s="1">
        <v>26</v>
      </c>
      <c r="I43" s="1">
        <v>0.9</v>
      </c>
      <c r="J43" s="1">
        <v>77</v>
      </c>
      <c r="K43" s="23">
        <v>20.863729209220892</v>
      </c>
      <c r="L43" s="23">
        <f t="shared" si="1"/>
        <v>79.136270790779108</v>
      </c>
      <c r="M43" s="25">
        <v>3427</v>
      </c>
      <c r="N43">
        <f t="shared" si="2"/>
        <v>0.3427</v>
      </c>
      <c r="O43" s="25"/>
      <c r="P43">
        <f t="shared" si="0"/>
        <v>0</v>
      </c>
      <c r="R43">
        <f t="shared" si="3"/>
        <v>0</v>
      </c>
    </row>
    <row r="44" spans="1:18">
      <c r="A44" s="2">
        <v>42897</v>
      </c>
      <c r="B44" s="1" t="s">
        <v>14</v>
      </c>
      <c r="C44" s="1" t="s">
        <v>17</v>
      </c>
      <c r="D44" s="1">
        <v>2</v>
      </c>
      <c r="E44" s="1">
        <v>1</v>
      </c>
      <c r="F44" s="1">
        <v>27</v>
      </c>
      <c r="G44" s="1">
        <v>34</v>
      </c>
      <c r="H44" s="1">
        <v>26</v>
      </c>
      <c r="I44" s="1">
        <v>0.9</v>
      </c>
      <c r="J44" s="1">
        <v>77</v>
      </c>
      <c r="K44" s="23">
        <v>20.863729209220892</v>
      </c>
      <c r="L44" s="23">
        <f t="shared" si="1"/>
        <v>79.136270790779108</v>
      </c>
      <c r="M44" s="25">
        <v>3427</v>
      </c>
      <c r="N44">
        <f t="shared" si="2"/>
        <v>0.3427</v>
      </c>
      <c r="O44" s="25"/>
      <c r="P44">
        <f t="shared" si="0"/>
        <v>0</v>
      </c>
      <c r="R44">
        <f t="shared" si="3"/>
        <v>0</v>
      </c>
    </row>
    <row r="45" spans="1:18">
      <c r="A45" s="2">
        <v>42897</v>
      </c>
      <c r="B45" s="1" t="s">
        <v>15</v>
      </c>
      <c r="C45" s="1" t="s">
        <v>17</v>
      </c>
      <c r="D45" s="1">
        <v>4</v>
      </c>
      <c r="E45" s="1">
        <v>2</v>
      </c>
      <c r="F45" s="1">
        <v>27</v>
      </c>
      <c r="G45" s="1">
        <v>34</v>
      </c>
      <c r="H45" s="1">
        <v>26</v>
      </c>
      <c r="I45" s="1">
        <v>0.9</v>
      </c>
      <c r="J45" s="1">
        <v>77</v>
      </c>
      <c r="K45" s="7">
        <v>23.682869662692351</v>
      </c>
      <c r="L45" s="23">
        <f t="shared" si="1"/>
        <v>76.317130337307646</v>
      </c>
      <c r="M45" s="1">
        <v>10347</v>
      </c>
      <c r="N45">
        <f t="shared" si="2"/>
        <v>1.0347</v>
      </c>
      <c r="P45">
        <f t="shared" si="0"/>
        <v>0</v>
      </c>
      <c r="R45">
        <f t="shared" si="3"/>
        <v>0</v>
      </c>
    </row>
    <row r="46" spans="1:18">
      <c r="A46" s="2">
        <v>42897</v>
      </c>
      <c r="B46" s="1" t="s">
        <v>5</v>
      </c>
      <c r="C46" s="1" t="s">
        <v>17</v>
      </c>
      <c r="D46" s="1">
        <v>4</v>
      </c>
      <c r="E46" s="1">
        <v>1</v>
      </c>
      <c r="F46" s="1">
        <v>27</v>
      </c>
      <c r="G46" s="1">
        <v>34</v>
      </c>
      <c r="H46" s="1">
        <v>26</v>
      </c>
      <c r="I46" s="1">
        <v>0.9</v>
      </c>
      <c r="J46" s="1">
        <v>77</v>
      </c>
      <c r="K46" s="23">
        <v>41.03708037738609</v>
      </c>
      <c r="L46" s="23">
        <f t="shared" si="1"/>
        <v>58.96291962261391</v>
      </c>
      <c r="M46" s="25">
        <v>13673</v>
      </c>
      <c r="N46">
        <f t="shared" si="2"/>
        <v>1.3673</v>
      </c>
      <c r="O46" s="25"/>
      <c r="P46">
        <f t="shared" si="0"/>
        <v>0</v>
      </c>
      <c r="R46">
        <f t="shared" si="3"/>
        <v>0</v>
      </c>
    </row>
    <row r="47" spans="1:18">
      <c r="A47" s="2">
        <v>42897</v>
      </c>
      <c r="B47" s="1" t="s">
        <v>22</v>
      </c>
      <c r="C47" s="1" t="s">
        <v>17</v>
      </c>
      <c r="D47" s="1">
        <v>1</v>
      </c>
      <c r="E47" s="1">
        <v>1</v>
      </c>
      <c r="F47" s="1">
        <v>27</v>
      </c>
      <c r="G47" s="1">
        <v>34</v>
      </c>
      <c r="H47" s="1">
        <v>26</v>
      </c>
      <c r="I47" s="1">
        <v>0.9</v>
      </c>
      <c r="J47" s="1">
        <v>77</v>
      </c>
      <c r="K47" s="23">
        <v>54.161421177787105</v>
      </c>
      <c r="L47" s="23">
        <f t="shared" si="1"/>
        <v>45.838578822212895</v>
      </c>
      <c r="M47" s="25">
        <v>21447</v>
      </c>
      <c r="N47">
        <f t="shared" si="2"/>
        <v>2.1446999999999998</v>
      </c>
      <c r="O47" s="25"/>
      <c r="P47">
        <f t="shared" si="0"/>
        <v>0</v>
      </c>
      <c r="R47">
        <f t="shared" si="3"/>
        <v>0</v>
      </c>
    </row>
    <row r="48" spans="1:18">
      <c r="A48" s="2">
        <v>42897</v>
      </c>
      <c r="B48" s="1" t="s">
        <v>14</v>
      </c>
      <c r="C48" s="1" t="s">
        <v>8</v>
      </c>
      <c r="D48" s="1">
        <v>8</v>
      </c>
      <c r="E48" s="1">
        <v>4</v>
      </c>
      <c r="F48" s="1">
        <v>27</v>
      </c>
      <c r="G48" s="1">
        <v>34</v>
      </c>
      <c r="H48" s="1">
        <v>26</v>
      </c>
      <c r="I48" s="1">
        <v>0.9</v>
      </c>
      <c r="J48" s="1">
        <v>77</v>
      </c>
      <c r="K48" s="23">
        <v>20.863729209220892</v>
      </c>
      <c r="L48" s="23">
        <f t="shared" si="1"/>
        <v>79.136270790779108</v>
      </c>
      <c r="M48" s="25">
        <v>3427</v>
      </c>
      <c r="N48">
        <f t="shared" si="2"/>
        <v>0.3427</v>
      </c>
      <c r="O48" s="25"/>
      <c r="P48">
        <f t="shared" si="0"/>
        <v>0</v>
      </c>
      <c r="R48">
        <f t="shared" si="3"/>
        <v>0</v>
      </c>
    </row>
    <row r="49" spans="1:18">
      <c r="A49" s="2">
        <v>42897</v>
      </c>
      <c r="B49" s="1" t="s">
        <v>15</v>
      </c>
      <c r="C49" s="1" t="s">
        <v>8</v>
      </c>
      <c r="D49" s="1">
        <v>7</v>
      </c>
      <c r="E49" s="1">
        <v>4</v>
      </c>
      <c r="F49" s="1">
        <v>27</v>
      </c>
      <c r="G49" s="1">
        <v>34</v>
      </c>
      <c r="H49" s="1">
        <v>26</v>
      </c>
      <c r="I49" s="1">
        <v>0.9</v>
      </c>
      <c r="J49" s="1">
        <v>77</v>
      </c>
      <c r="K49" s="7">
        <v>23.682869662692351</v>
      </c>
      <c r="L49" s="23">
        <f t="shared" si="1"/>
        <v>76.317130337307646</v>
      </c>
      <c r="M49" s="1">
        <v>10347</v>
      </c>
      <c r="N49">
        <f t="shared" si="2"/>
        <v>1.0347</v>
      </c>
      <c r="P49">
        <f t="shared" si="0"/>
        <v>0</v>
      </c>
      <c r="R49">
        <f t="shared" si="3"/>
        <v>0</v>
      </c>
    </row>
    <row r="50" spans="1:18">
      <c r="A50" s="2">
        <v>42897</v>
      </c>
      <c r="B50" s="1" t="s">
        <v>5</v>
      </c>
      <c r="C50" s="1" t="s">
        <v>8</v>
      </c>
      <c r="D50" s="1">
        <v>11</v>
      </c>
      <c r="E50" s="1">
        <v>4</v>
      </c>
      <c r="F50" s="1">
        <v>27</v>
      </c>
      <c r="G50" s="1">
        <v>34</v>
      </c>
      <c r="H50" s="1">
        <v>26</v>
      </c>
      <c r="I50" s="1">
        <v>0.9</v>
      </c>
      <c r="J50" s="1">
        <v>77</v>
      </c>
      <c r="K50" s="23">
        <v>41.03708037738609</v>
      </c>
      <c r="L50" s="23">
        <f t="shared" si="1"/>
        <v>58.96291962261391</v>
      </c>
      <c r="M50" s="25">
        <v>13673</v>
      </c>
      <c r="N50">
        <f t="shared" si="2"/>
        <v>1.3673</v>
      </c>
      <c r="O50" s="25"/>
      <c r="P50">
        <f t="shared" si="0"/>
        <v>0</v>
      </c>
      <c r="R50">
        <f t="shared" si="3"/>
        <v>0</v>
      </c>
    </row>
    <row r="51" spans="1:18">
      <c r="A51" s="2">
        <v>42897</v>
      </c>
      <c r="B51" s="1" t="s">
        <v>7</v>
      </c>
      <c r="C51" s="1" t="s">
        <v>8</v>
      </c>
      <c r="D51" s="1">
        <v>9</v>
      </c>
      <c r="E51" s="1">
        <v>4</v>
      </c>
      <c r="F51" s="1">
        <v>27</v>
      </c>
      <c r="G51" s="1">
        <v>34</v>
      </c>
      <c r="H51" s="1">
        <v>26</v>
      </c>
      <c r="I51" s="1">
        <v>0.9</v>
      </c>
      <c r="J51" s="1">
        <v>77</v>
      </c>
      <c r="K51" s="23">
        <v>46.043129884261546</v>
      </c>
      <c r="L51" s="23">
        <f t="shared" si="1"/>
        <v>53.956870115738454</v>
      </c>
      <c r="M51" s="25">
        <v>20218</v>
      </c>
      <c r="N51">
        <f t="shared" si="2"/>
        <v>2.0217999999999998</v>
      </c>
      <c r="O51" s="25"/>
      <c r="P51">
        <f t="shared" si="0"/>
        <v>0</v>
      </c>
      <c r="R51">
        <f t="shared" si="3"/>
        <v>0</v>
      </c>
    </row>
    <row r="52" spans="1:18">
      <c r="A52" s="2">
        <v>42897</v>
      </c>
      <c r="B52" s="1" t="s">
        <v>10</v>
      </c>
      <c r="C52" s="1" t="s">
        <v>8</v>
      </c>
      <c r="D52" s="1">
        <v>8</v>
      </c>
      <c r="E52" s="1">
        <v>4</v>
      </c>
      <c r="F52" s="1">
        <v>27</v>
      </c>
      <c r="G52" s="1">
        <v>34</v>
      </c>
      <c r="H52" s="1">
        <v>26</v>
      </c>
      <c r="I52" s="1">
        <v>0.9</v>
      </c>
      <c r="J52" s="1">
        <v>77</v>
      </c>
      <c r="K52" s="23">
        <v>54.161421177787105</v>
      </c>
      <c r="L52" s="23">
        <f t="shared" si="1"/>
        <v>45.838578822212895</v>
      </c>
      <c r="M52" s="25">
        <v>21447</v>
      </c>
      <c r="N52">
        <f t="shared" si="2"/>
        <v>2.1446999999999998</v>
      </c>
      <c r="O52" s="25"/>
      <c r="P52">
        <f t="shared" si="0"/>
        <v>0</v>
      </c>
      <c r="R52">
        <f t="shared" si="3"/>
        <v>0</v>
      </c>
    </row>
    <row r="53" spans="1:18">
      <c r="A53" s="2">
        <v>42911</v>
      </c>
      <c r="B53" s="1" t="s">
        <v>14</v>
      </c>
      <c r="C53" s="1" t="s">
        <v>6</v>
      </c>
      <c r="D53" s="1">
        <v>3</v>
      </c>
      <c r="E53" s="1">
        <v>1</v>
      </c>
      <c r="F53" s="1">
        <v>27</v>
      </c>
      <c r="G53" s="1">
        <v>34</v>
      </c>
      <c r="H53" s="1">
        <v>27</v>
      </c>
      <c r="I53" s="1">
        <v>1.5</v>
      </c>
      <c r="J53" s="1">
        <v>72</v>
      </c>
      <c r="K53" s="23">
        <v>20.863729209220892</v>
      </c>
      <c r="L53" s="23">
        <f t="shared" si="1"/>
        <v>79.136270790779108</v>
      </c>
      <c r="M53" s="25">
        <v>3427</v>
      </c>
      <c r="N53">
        <f t="shared" si="2"/>
        <v>0.3427</v>
      </c>
      <c r="O53" s="25"/>
      <c r="P53">
        <f t="shared" si="0"/>
        <v>0</v>
      </c>
      <c r="R53">
        <f t="shared" si="3"/>
        <v>0</v>
      </c>
    </row>
    <row r="54" spans="1:18">
      <c r="A54" s="2">
        <v>42911</v>
      </c>
      <c r="B54" s="1" t="s">
        <v>15</v>
      </c>
      <c r="C54" s="1" t="s">
        <v>6</v>
      </c>
      <c r="D54" s="1">
        <v>3</v>
      </c>
      <c r="E54" s="1">
        <v>1</v>
      </c>
      <c r="F54" s="1">
        <v>27</v>
      </c>
      <c r="G54" s="1">
        <v>34</v>
      </c>
      <c r="H54" s="1">
        <v>27</v>
      </c>
      <c r="I54" s="1">
        <v>1.5</v>
      </c>
      <c r="J54" s="1">
        <v>72</v>
      </c>
      <c r="K54" s="7">
        <v>23.682869662692351</v>
      </c>
      <c r="L54" s="23">
        <f t="shared" si="1"/>
        <v>76.317130337307646</v>
      </c>
      <c r="M54" s="1">
        <v>10347</v>
      </c>
      <c r="N54">
        <f t="shared" si="2"/>
        <v>1.0347</v>
      </c>
      <c r="P54">
        <f t="shared" si="0"/>
        <v>0</v>
      </c>
      <c r="R54">
        <f t="shared" si="3"/>
        <v>0</v>
      </c>
    </row>
    <row r="55" spans="1:18">
      <c r="A55" s="2">
        <v>42911</v>
      </c>
      <c r="B55" s="1" t="s">
        <v>5</v>
      </c>
      <c r="C55" s="1" t="s">
        <v>6</v>
      </c>
      <c r="D55" s="1">
        <v>6</v>
      </c>
      <c r="E55" s="1">
        <v>1</v>
      </c>
      <c r="F55" s="1">
        <v>27</v>
      </c>
      <c r="G55" s="1">
        <v>34</v>
      </c>
      <c r="H55" s="1">
        <v>27</v>
      </c>
      <c r="I55" s="1">
        <v>1.5</v>
      </c>
      <c r="J55" s="1">
        <v>72</v>
      </c>
      <c r="K55" s="23">
        <v>41.03708037738609</v>
      </c>
      <c r="L55" s="23">
        <f t="shared" si="1"/>
        <v>58.96291962261391</v>
      </c>
      <c r="M55" s="25">
        <v>13673</v>
      </c>
      <c r="N55">
        <f t="shared" si="2"/>
        <v>1.3673</v>
      </c>
      <c r="O55" s="25"/>
      <c r="P55">
        <f t="shared" si="0"/>
        <v>0</v>
      </c>
      <c r="R55">
        <f t="shared" si="3"/>
        <v>0</v>
      </c>
    </row>
    <row r="56" spans="1:18">
      <c r="A56" s="2">
        <v>42911</v>
      </c>
      <c r="B56" s="1" t="s">
        <v>7</v>
      </c>
      <c r="C56" s="1" t="s">
        <v>6</v>
      </c>
      <c r="D56" s="1">
        <v>4</v>
      </c>
      <c r="E56" s="1">
        <v>1</v>
      </c>
      <c r="F56" s="1">
        <v>27</v>
      </c>
      <c r="G56" s="1">
        <v>34</v>
      </c>
      <c r="H56" s="1">
        <v>27</v>
      </c>
      <c r="I56" s="1">
        <v>1.5</v>
      </c>
      <c r="J56" s="1">
        <v>72</v>
      </c>
      <c r="K56" s="23">
        <v>46.043129884261546</v>
      </c>
      <c r="L56" s="23">
        <f t="shared" si="1"/>
        <v>53.956870115738454</v>
      </c>
      <c r="M56" s="25">
        <v>20218</v>
      </c>
      <c r="N56">
        <f t="shared" si="2"/>
        <v>2.0217999999999998</v>
      </c>
      <c r="O56" s="25"/>
      <c r="P56">
        <f t="shared" si="0"/>
        <v>0</v>
      </c>
      <c r="R56">
        <f t="shared" si="3"/>
        <v>0</v>
      </c>
    </row>
    <row r="57" spans="1:18">
      <c r="A57" s="2">
        <v>42911</v>
      </c>
      <c r="B57" s="1" t="s">
        <v>10</v>
      </c>
      <c r="C57" s="1" t="s">
        <v>6</v>
      </c>
      <c r="D57" s="1">
        <v>1</v>
      </c>
      <c r="E57" s="1">
        <v>1</v>
      </c>
      <c r="F57" s="1">
        <v>27</v>
      </c>
      <c r="G57" s="1">
        <v>34</v>
      </c>
      <c r="H57" s="1">
        <v>27</v>
      </c>
      <c r="I57" s="1">
        <v>1.5</v>
      </c>
      <c r="J57" s="1">
        <v>72</v>
      </c>
      <c r="K57" s="23">
        <v>54.161421177787105</v>
      </c>
      <c r="L57" s="23">
        <f t="shared" si="1"/>
        <v>45.838578822212895</v>
      </c>
      <c r="M57" s="25">
        <v>21447</v>
      </c>
      <c r="N57">
        <f t="shared" si="2"/>
        <v>2.1446999999999998</v>
      </c>
      <c r="O57" s="25"/>
      <c r="P57">
        <f t="shared" si="0"/>
        <v>0</v>
      </c>
      <c r="R57">
        <f t="shared" si="3"/>
        <v>0</v>
      </c>
    </row>
    <row r="58" spans="1:18">
      <c r="A58" s="2">
        <v>42911</v>
      </c>
      <c r="B58" s="1" t="s">
        <v>14</v>
      </c>
      <c r="C58" s="1" t="s">
        <v>17</v>
      </c>
      <c r="D58" s="1">
        <v>5</v>
      </c>
      <c r="E58" s="1">
        <v>1</v>
      </c>
      <c r="F58" s="1">
        <v>27</v>
      </c>
      <c r="G58" s="1">
        <v>34</v>
      </c>
      <c r="H58" s="1">
        <v>27</v>
      </c>
      <c r="I58" s="1">
        <v>1.5</v>
      </c>
      <c r="J58" s="1">
        <v>72</v>
      </c>
      <c r="K58" s="23">
        <v>20.863729209220892</v>
      </c>
      <c r="L58" s="23">
        <f t="shared" si="1"/>
        <v>79.136270790779108</v>
      </c>
      <c r="M58" s="25">
        <v>3427</v>
      </c>
      <c r="N58">
        <f t="shared" si="2"/>
        <v>0.3427</v>
      </c>
      <c r="O58" s="25"/>
      <c r="P58">
        <f t="shared" si="0"/>
        <v>0</v>
      </c>
      <c r="R58">
        <f t="shared" si="3"/>
        <v>0</v>
      </c>
    </row>
    <row r="59" spans="1:18">
      <c r="A59" s="2">
        <v>42911</v>
      </c>
      <c r="B59" s="1" t="s">
        <v>15</v>
      </c>
      <c r="C59" s="1" t="s">
        <v>17</v>
      </c>
      <c r="D59" s="1">
        <v>7</v>
      </c>
      <c r="E59" s="1">
        <v>1</v>
      </c>
      <c r="F59" s="1">
        <v>27</v>
      </c>
      <c r="G59" s="1">
        <v>34</v>
      </c>
      <c r="H59" s="1">
        <v>27</v>
      </c>
      <c r="I59" s="1">
        <v>1.5</v>
      </c>
      <c r="J59" s="1">
        <v>72</v>
      </c>
      <c r="K59" s="7">
        <v>23.682869662692351</v>
      </c>
      <c r="L59" s="23">
        <f t="shared" si="1"/>
        <v>76.317130337307646</v>
      </c>
      <c r="M59" s="1">
        <v>10347</v>
      </c>
      <c r="N59">
        <f t="shared" si="2"/>
        <v>1.0347</v>
      </c>
      <c r="P59">
        <f t="shared" si="0"/>
        <v>0</v>
      </c>
      <c r="R59">
        <f t="shared" si="3"/>
        <v>0</v>
      </c>
    </row>
    <row r="60" spans="1:18">
      <c r="A60" s="2">
        <v>42911</v>
      </c>
      <c r="B60" s="1" t="s">
        <v>5</v>
      </c>
      <c r="C60" s="1" t="s">
        <v>17</v>
      </c>
      <c r="D60" s="1">
        <v>5</v>
      </c>
      <c r="E60" s="1">
        <v>1</v>
      </c>
      <c r="F60" s="1">
        <v>27</v>
      </c>
      <c r="G60" s="1">
        <v>34</v>
      </c>
      <c r="H60" s="1">
        <v>27</v>
      </c>
      <c r="I60" s="1">
        <v>1.5</v>
      </c>
      <c r="J60" s="1">
        <v>72</v>
      </c>
      <c r="K60" s="23">
        <v>41.03708037738609</v>
      </c>
      <c r="L60" s="23">
        <f t="shared" si="1"/>
        <v>58.96291962261391</v>
      </c>
      <c r="M60" s="25">
        <v>13673</v>
      </c>
      <c r="N60">
        <f t="shared" si="2"/>
        <v>1.3673</v>
      </c>
      <c r="O60" s="25"/>
      <c r="P60">
        <f t="shared" si="0"/>
        <v>0</v>
      </c>
      <c r="R60">
        <f t="shared" si="3"/>
        <v>0</v>
      </c>
    </row>
    <row r="61" spans="1:18">
      <c r="A61" s="2">
        <v>42911</v>
      </c>
      <c r="B61" s="1" t="s">
        <v>7</v>
      </c>
      <c r="C61" s="1" t="s">
        <v>17</v>
      </c>
      <c r="D61" s="1">
        <v>2</v>
      </c>
      <c r="E61" s="1">
        <v>1</v>
      </c>
      <c r="F61" s="1">
        <v>27</v>
      </c>
      <c r="G61" s="1">
        <v>34</v>
      </c>
      <c r="H61" s="1">
        <v>27</v>
      </c>
      <c r="I61" s="1">
        <v>1.5</v>
      </c>
      <c r="J61" s="1">
        <v>72</v>
      </c>
      <c r="K61" s="23">
        <v>46.043129884261546</v>
      </c>
      <c r="L61" s="23">
        <f t="shared" si="1"/>
        <v>53.956870115738454</v>
      </c>
      <c r="M61" s="25">
        <v>20218</v>
      </c>
      <c r="N61">
        <f t="shared" si="2"/>
        <v>2.0217999999999998</v>
      </c>
      <c r="O61" s="25"/>
      <c r="P61">
        <f t="shared" si="0"/>
        <v>0</v>
      </c>
      <c r="R61">
        <f t="shared" si="3"/>
        <v>0</v>
      </c>
    </row>
    <row r="62" spans="1:18">
      <c r="A62" s="2">
        <v>42911</v>
      </c>
      <c r="B62" s="1" t="s">
        <v>10</v>
      </c>
      <c r="C62" s="1" t="s">
        <v>17</v>
      </c>
      <c r="D62" s="1">
        <v>4</v>
      </c>
      <c r="E62" s="1">
        <v>1</v>
      </c>
      <c r="F62" s="1">
        <v>27</v>
      </c>
      <c r="G62" s="1">
        <v>34</v>
      </c>
      <c r="H62" s="1">
        <v>27</v>
      </c>
      <c r="I62" s="1">
        <v>1.5</v>
      </c>
      <c r="J62" s="1">
        <v>72</v>
      </c>
      <c r="K62" s="23">
        <v>54.161421177787105</v>
      </c>
      <c r="L62" s="23">
        <f t="shared" si="1"/>
        <v>45.838578822212895</v>
      </c>
      <c r="M62" s="25">
        <v>21447</v>
      </c>
      <c r="N62">
        <f t="shared" si="2"/>
        <v>2.1446999999999998</v>
      </c>
      <c r="O62" s="25"/>
      <c r="P62">
        <f t="shared" si="0"/>
        <v>0</v>
      </c>
      <c r="R62">
        <f t="shared" si="3"/>
        <v>0</v>
      </c>
    </row>
    <row r="63" spans="1:18">
      <c r="A63" s="2">
        <v>42911</v>
      </c>
      <c r="B63" s="1" t="s">
        <v>14</v>
      </c>
      <c r="C63" s="1" t="s">
        <v>23</v>
      </c>
      <c r="D63" s="1">
        <v>8</v>
      </c>
      <c r="E63" s="1">
        <v>2</v>
      </c>
      <c r="F63" s="1">
        <v>27</v>
      </c>
      <c r="G63" s="1">
        <v>34</v>
      </c>
      <c r="H63" s="1">
        <v>27</v>
      </c>
      <c r="I63" s="1">
        <v>1.5</v>
      </c>
      <c r="J63" s="1">
        <v>72</v>
      </c>
      <c r="K63" s="23">
        <v>20.863729209220892</v>
      </c>
      <c r="L63" s="23">
        <f t="shared" si="1"/>
        <v>79.136270790779108</v>
      </c>
      <c r="M63" s="25">
        <v>3427</v>
      </c>
      <c r="N63">
        <f t="shared" si="2"/>
        <v>0.3427</v>
      </c>
      <c r="O63" s="25"/>
      <c r="P63">
        <f t="shared" si="0"/>
        <v>0</v>
      </c>
      <c r="R63">
        <f t="shared" si="3"/>
        <v>0</v>
      </c>
    </row>
    <row r="64" spans="1:18">
      <c r="A64" s="2">
        <v>42911</v>
      </c>
      <c r="B64" s="1" t="s">
        <v>15</v>
      </c>
      <c r="C64" s="1" t="s">
        <v>21</v>
      </c>
      <c r="D64" s="1">
        <v>10</v>
      </c>
      <c r="E64" s="1">
        <v>4</v>
      </c>
      <c r="F64" s="1">
        <v>27</v>
      </c>
      <c r="G64" s="1">
        <v>34</v>
      </c>
      <c r="H64" s="1">
        <v>27</v>
      </c>
      <c r="I64" s="1">
        <v>1.5</v>
      </c>
      <c r="J64" s="1">
        <v>72</v>
      </c>
      <c r="K64" s="7">
        <v>23.682869662692351</v>
      </c>
      <c r="L64" s="23">
        <f t="shared" si="1"/>
        <v>76.317130337307646</v>
      </c>
      <c r="M64" s="1">
        <v>10347</v>
      </c>
      <c r="N64">
        <f t="shared" si="2"/>
        <v>1.0347</v>
      </c>
      <c r="P64">
        <f t="shared" si="0"/>
        <v>0</v>
      </c>
      <c r="R64">
        <f t="shared" si="3"/>
        <v>0</v>
      </c>
    </row>
    <row r="65" spans="1:18">
      <c r="A65" s="2">
        <v>42911</v>
      </c>
      <c r="B65" s="1" t="s">
        <v>5</v>
      </c>
      <c r="C65" s="1" t="s">
        <v>21</v>
      </c>
      <c r="D65" s="1">
        <v>3</v>
      </c>
      <c r="E65" s="1">
        <v>2</v>
      </c>
      <c r="F65" s="1">
        <v>27</v>
      </c>
      <c r="G65" s="1">
        <v>34</v>
      </c>
      <c r="H65" s="1">
        <v>27</v>
      </c>
      <c r="I65" s="1">
        <v>1.5</v>
      </c>
      <c r="J65" s="1">
        <v>72</v>
      </c>
      <c r="K65" s="23">
        <v>41.03708037738609</v>
      </c>
      <c r="L65" s="23">
        <f t="shared" si="1"/>
        <v>58.96291962261391</v>
      </c>
      <c r="M65" s="25">
        <v>13673</v>
      </c>
      <c r="N65">
        <f t="shared" si="2"/>
        <v>1.3673</v>
      </c>
      <c r="O65" s="25"/>
      <c r="P65">
        <f t="shared" si="0"/>
        <v>0</v>
      </c>
      <c r="R65">
        <f t="shared" si="3"/>
        <v>0</v>
      </c>
    </row>
    <row r="66" spans="1:18">
      <c r="A66" s="2">
        <v>42911</v>
      </c>
      <c r="B66" s="1" t="s">
        <v>7</v>
      </c>
      <c r="C66" s="1" t="s">
        <v>21</v>
      </c>
      <c r="D66" s="1">
        <v>13</v>
      </c>
      <c r="E66" s="1">
        <v>4</v>
      </c>
      <c r="F66" s="1">
        <v>27</v>
      </c>
      <c r="G66" s="1">
        <v>34</v>
      </c>
      <c r="H66" s="1">
        <v>27</v>
      </c>
      <c r="I66" s="1">
        <v>1.5</v>
      </c>
      <c r="J66" s="1">
        <v>72</v>
      </c>
      <c r="K66" s="23">
        <v>46.043129884261546</v>
      </c>
      <c r="L66" s="23">
        <f t="shared" si="1"/>
        <v>53.956870115738454</v>
      </c>
      <c r="M66" s="25">
        <v>20218</v>
      </c>
      <c r="N66">
        <f t="shared" si="2"/>
        <v>2.0217999999999998</v>
      </c>
      <c r="O66" s="25"/>
      <c r="P66">
        <f t="shared" ref="P66:P129" si="4">O66/10000</f>
        <v>0</v>
      </c>
      <c r="R66">
        <f t="shared" si="3"/>
        <v>0</v>
      </c>
    </row>
    <row r="67" spans="1:18">
      <c r="A67" s="2">
        <v>42911</v>
      </c>
      <c r="B67" s="1" t="s">
        <v>10</v>
      </c>
      <c r="C67" s="1" t="s">
        <v>21</v>
      </c>
      <c r="D67" s="1">
        <v>13</v>
      </c>
      <c r="E67" s="1">
        <v>5</v>
      </c>
      <c r="F67" s="1">
        <v>27</v>
      </c>
      <c r="G67" s="1">
        <v>34</v>
      </c>
      <c r="H67" s="1">
        <v>27</v>
      </c>
      <c r="I67" s="1">
        <v>1.5</v>
      </c>
      <c r="J67" s="1">
        <v>72</v>
      </c>
      <c r="K67" s="23">
        <v>54.161421177787105</v>
      </c>
      <c r="L67" s="23">
        <f t="shared" ref="L67:L130" si="5">100-K67</f>
        <v>45.838578822212895</v>
      </c>
      <c r="M67" s="25">
        <v>21447</v>
      </c>
      <c r="N67">
        <f t="shared" ref="N67:N130" si="6">M67/10000</f>
        <v>2.1446999999999998</v>
      </c>
      <c r="O67" s="25"/>
      <c r="P67">
        <f t="shared" si="4"/>
        <v>0</v>
      </c>
      <c r="R67">
        <f t="shared" ref="R67:R130" si="7">Q67/10000</f>
        <v>0</v>
      </c>
    </row>
    <row r="68" spans="1:18">
      <c r="A68" s="2">
        <v>42925</v>
      </c>
      <c r="B68" s="1" t="s">
        <v>14</v>
      </c>
      <c r="C68" s="1" t="s">
        <v>24</v>
      </c>
      <c r="D68" s="1">
        <v>2</v>
      </c>
      <c r="E68" s="1">
        <v>1</v>
      </c>
      <c r="F68" s="1">
        <v>25</v>
      </c>
      <c r="G68" s="1">
        <v>33</v>
      </c>
      <c r="H68" s="1">
        <v>26</v>
      </c>
      <c r="I68" s="1">
        <v>1</v>
      </c>
      <c r="J68" s="1">
        <v>83</v>
      </c>
      <c r="K68" s="24">
        <v>21.768310475634667</v>
      </c>
      <c r="L68" s="23">
        <f t="shared" si="5"/>
        <v>78.231689524365336</v>
      </c>
      <c r="M68" s="25">
        <v>3427</v>
      </c>
      <c r="N68">
        <f t="shared" si="6"/>
        <v>0.3427</v>
      </c>
      <c r="O68" s="25"/>
      <c r="P68">
        <f t="shared" si="4"/>
        <v>0</v>
      </c>
      <c r="R68">
        <f t="shared" si="7"/>
        <v>0</v>
      </c>
    </row>
    <row r="69" spans="1:18">
      <c r="A69" s="2">
        <v>42925</v>
      </c>
      <c r="B69" s="1" t="s">
        <v>15</v>
      </c>
      <c r="C69" s="1" t="s">
        <v>24</v>
      </c>
      <c r="D69" s="1">
        <v>3</v>
      </c>
      <c r="E69" s="1">
        <v>1</v>
      </c>
      <c r="F69" s="1">
        <v>25</v>
      </c>
      <c r="G69" s="1">
        <v>33</v>
      </c>
      <c r="H69" s="1">
        <v>26</v>
      </c>
      <c r="I69" s="1">
        <v>1</v>
      </c>
      <c r="J69" s="1">
        <v>83</v>
      </c>
      <c r="K69" s="7">
        <v>24.783450524814018</v>
      </c>
      <c r="L69" s="23">
        <f t="shared" si="5"/>
        <v>75.216549475185985</v>
      </c>
      <c r="M69" s="1">
        <v>10347</v>
      </c>
      <c r="N69">
        <f t="shared" si="6"/>
        <v>1.0347</v>
      </c>
      <c r="P69">
        <f t="shared" si="4"/>
        <v>0</v>
      </c>
      <c r="R69">
        <f t="shared" si="7"/>
        <v>0</v>
      </c>
    </row>
    <row r="70" spans="1:18">
      <c r="A70" s="2">
        <v>42925</v>
      </c>
      <c r="B70" s="1" t="s">
        <v>5</v>
      </c>
      <c r="C70" s="1" t="s">
        <v>24</v>
      </c>
      <c r="D70" s="1">
        <v>6</v>
      </c>
      <c r="E70" s="1">
        <v>2</v>
      </c>
      <c r="F70" s="1">
        <v>25</v>
      </c>
      <c r="G70" s="1">
        <v>33</v>
      </c>
      <c r="H70" s="1">
        <v>26</v>
      </c>
      <c r="I70" s="1">
        <v>1</v>
      </c>
      <c r="J70" s="1">
        <v>83</v>
      </c>
      <c r="K70" s="24">
        <v>41.929349813501062</v>
      </c>
      <c r="L70" s="23">
        <f t="shared" si="5"/>
        <v>58.070650186498938</v>
      </c>
      <c r="M70" s="25">
        <v>13673</v>
      </c>
      <c r="N70">
        <f t="shared" si="6"/>
        <v>1.3673</v>
      </c>
      <c r="O70" s="25"/>
      <c r="P70">
        <f t="shared" si="4"/>
        <v>0</v>
      </c>
      <c r="R70">
        <f t="shared" si="7"/>
        <v>0</v>
      </c>
    </row>
    <row r="71" spans="1:18">
      <c r="A71" s="2">
        <v>42925</v>
      </c>
      <c r="B71" s="1" t="s">
        <v>7</v>
      </c>
      <c r="C71" s="1" t="s">
        <v>24</v>
      </c>
      <c r="D71" s="1">
        <v>6</v>
      </c>
      <c r="E71" s="1">
        <v>1</v>
      </c>
      <c r="F71" s="1">
        <v>25</v>
      </c>
      <c r="G71" s="1">
        <v>33</v>
      </c>
      <c r="H71" s="1">
        <v>26</v>
      </c>
      <c r="I71" s="1">
        <v>1</v>
      </c>
      <c r="J71" s="1">
        <v>83</v>
      </c>
      <c r="K71" s="24">
        <v>50.074191314670088</v>
      </c>
      <c r="L71" s="23">
        <f t="shared" si="5"/>
        <v>49.925808685329912</v>
      </c>
      <c r="M71" s="25">
        <v>20218</v>
      </c>
      <c r="N71">
        <f t="shared" si="6"/>
        <v>2.0217999999999998</v>
      </c>
      <c r="O71" s="25"/>
      <c r="P71">
        <f t="shared" si="4"/>
        <v>0</v>
      </c>
      <c r="R71">
        <f t="shared" si="7"/>
        <v>0</v>
      </c>
    </row>
    <row r="72" spans="1:18">
      <c r="A72" s="2">
        <v>42925</v>
      </c>
      <c r="B72" s="1" t="s">
        <v>10</v>
      </c>
      <c r="C72" s="1" t="s">
        <v>25</v>
      </c>
      <c r="D72" s="1">
        <v>3</v>
      </c>
      <c r="E72" s="1">
        <v>1</v>
      </c>
      <c r="F72" s="1">
        <v>25</v>
      </c>
      <c r="G72" s="1">
        <v>33</v>
      </c>
      <c r="H72" s="1">
        <v>26</v>
      </c>
      <c r="I72" s="1">
        <v>1</v>
      </c>
      <c r="J72" s="1">
        <v>83</v>
      </c>
      <c r="K72" s="7">
        <v>37.157646062269592</v>
      </c>
      <c r="L72" s="23">
        <f t="shared" si="5"/>
        <v>62.842353937730408</v>
      </c>
      <c r="M72" s="25">
        <v>21447</v>
      </c>
      <c r="N72">
        <f t="shared" si="6"/>
        <v>2.1446999999999998</v>
      </c>
      <c r="O72" s="25"/>
      <c r="P72">
        <f t="shared" si="4"/>
        <v>0</v>
      </c>
      <c r="R72">
        <f t="shared" si="7"/>
        <v>0</v>
      </c>
    </row>
    <row r="73" spans="1:18">
      <c r="A73" s="2">
        <v>42925</v>
      </c>
      <c r="B73" s="1" t="s">
        <v>5</v>
      </c>
      <c r="C73" s="1" t="s">
        <v>26</v>
      </c>
      <c r="D73" s="1">
        <v>1</v>
      </c>
      <c r="E73" s="1">
        <v>1</v>
      </c>
      <c r="F73" s="1">
        <v>25</v>
      </c>
      <c r="G73" s="1">
        <v>33</v>
      </c>
      <c r="H73" s="1">
        <v>26</v>
      </c>
      <c r="I73" s="1">
        <v>1</v>
      </c>
      <c r="J73" s="1">
        <v>83</v>
      </c>
      <c r="K73" s="24">
        <v>41.929349813501062</v>
      </c>
      <c r="L73" s="23">
        <f t="shared" si="5"/>
        <v>58.070650186498938</v>
      </c>
      <c r="M73" s="25">
        <v>13673</v>
      </c>
      <c r="N73">
        <f t="shared" si="6"/>
        <v>1.3673</v>
      </c>
      <c r="O73" s="25"/>
      <c r="P73">
        <f t="shared" si="4"/>
        <v>0</v>
      </c>
      <c r="R73">
        <f t="shared" si="7"/>
        <v>0</v>
      </c>
    </row>
    <row r="74" spans="1:18">
      <c r="A74" s="2">
        <v>42925</v>
      </c>
      <c r="B74" s="1" t="s">
        <v>5</v>
      </c>
      <c r="C74" s="1" t="s">
        <v>27</v>
      </c>
      <c r="D74" s="1">
        <v>1</v>
      </c>
      <c r="E74" s="1">
        <v>1</v>
      </c>
      <c r="F74" s="1">
        <v>25</v>
      </c>
      <c r="G74" s="1">
        <v>33</v>
      </c>
      <c r="H74" s="1">
        <v>26</v>
      </c>
      <c r="I74" s="1">
        <v>1</v>
      </c>
      <c r="J74" s="1">
        <v>83</v>
      </c>
      <c r="K74" s="24">
        <v>41.929349813501062</v>
      </c>
      <c r="L74" s="23">
        <f t="shared" si="5"/>
        <v>58.070650186498938</v>
      </c>
      <c r="M74" s="25">
        <v>13673</v>
      </c>
      <c r="N74">
        <f t="shared" si="6"/>
        <v>1.3673</v>
      </c>
      <c r="O74" s="25"/>
      <c r="P74">
        <f t="shared" si="4"/>
        <v>0</v>
      </c>
      <c r="R74">
        <f t="shared" si="7"/>
        <v>0</v>
      </c>
    </row>
    <row r="75" spans="1:18">
      <c r="A75" s="2">
        <v>42925</v>
      </c>
      <c r="B75" s="1" t="s">
        <v>7</v>
      </c>
      <c r="C75" s="1" t="s">
        <v>28</v>
      </c>
      <c r="D75" s="1">
        <v>2</v>
      </c>
      <c r="E75" s="1">
        <v>1</v>
      </c>
      <c r="F75" s="1">
        <v>25</v>
      </c>
      <c r="G75" s="1">
        <v>33</v>
      </c>
      <c r="H75" s="1">
        <v>26</v>
      </c>
      <c r="I75" s="1">
        <v>1</v>
      </c>
      <c r="J75" s="1">
        <v>83</v>
      </c>
      <c r="K75" s="24">
        <v>50.074191314670088</v>
      </c>
      <c r="L75" s="23">
        <f t="shared" si="5"/>
        <v>49.925808685329912</v>
      </c>
      <c r="M75" s="25">
        <v>20218</v>
      </c>
      <c r="N75">
        <f t="shared" si="6"/>
        <v>2.0217999999999998</v>
      </c>
      <c r="O75" s="25"/>
      <c r="P75">
        <f t="shared" si="4"/>
        <v>0</v>
      </c>
      <c r="R75">
        <f t="shared" si="7"/>
        <v>0</v>
      </c>
    </row>
    <row r="76" spans="1:18">
      <c r="A76" s="2">
        <v>42925</v>
      </c>
      <c r="B76" s="1" t="s">
        <v>10</v>
      </c>
      <c r="C76" s="1" t="s">
        <v>28</v>
      </c>
      <c r="D76" s="1">
        <v>1</v>
      </c>
      <c r="E76" s="1">
        <v>1</v>
      </c>
      <c r="F76" s="1">
        <v>25</v>
      </c>
      <c r="G76" s="1">
        <v>33</v>
      </c>
      <c r="H76" s="1">
        <v>26</v>
      </c>
      <c r="I76" s="1">
        <v>1</v>
      </c>
      <c r="J76" s="1">
        <v>83</v>
      </c>
      <c r="K76" s="7">
        <v>37.157646062269592</v>
      </c>
      <c r="L76" s="23">
        <f t="shared" si="5"/>
        <v>62.842353937730408</v>
      </c>
      <c r="M76" s="25">
        <v>21447</v>
      </c>
      <c r="N76">
        <f t="shared" si="6"/>
        <v>2.1446999999999998</v>
      </c>
      <c r="O76" s="25"/>
      <c r="P76">
        <f t="shared" si="4"/>
        <v>0</v>
      </c>
      <c r="R76">
        <f t="shared" si="7"/>
        <v>0</v>
      </c>
    </row>
    <row r="77" spans="1:18">
      <c r="A77" s="2">
        <v>42925</v>
      </c>
      <c r="B77" s="1" t="s">
        <v>18</v>
      </c>
      <c r="C77" s="1" t="s">
        <v>23</v>
      </c>
      <c r="D77" s="1">
        <v>4</v>
      </c>
      <c r="E77" s="1">
        <v>2</v>
      </c>
      <c r="F77" s="1">
        <v>25</v>
      </c>
      <c r="G77" s="1">
        <v>33</v>
      </c>
      <c r="H77" s="1">
        <v>26</v>
      </c>
      <c r="I77" s="1">
        <v>1</v>
      </c>
      <c r="J77" s="1">
        <v>83</v>
      </c>
      <c r="K77" s="24">
        <v>21.768310475634667</v>
      </c>
      <c r="L77" s="23">
        <f t="shared" si="5"/>
        <v>78.231689524365336</v>
      </c>
      <c r="M77" s="25">
        <v>3427</v>
      </c>
      <c r="N77">
        <f t="shared" si="6"/>
        <v>0.3427</v>
      </c>
      <c r="O77" s="25"/>
      <c r="P77">
        <f t="shared" si="4"/>
        <v>0</v>
      </c>
      <c r="R77">
        <f t="shared" si="7"/>
        <v>0</v>
      </c>
    </row>
    <row r="78" spans="1:18">
      <c r="A78" s="2">
        <v>42925</v>
      </c>
      <c r="B78" s="1" t="s">
        <v>15</v>
      </c>
      <c r="C78" s="1" t="s">
        <v>23</v>
      </c>
      <c r="D78" s="1">
        <v>10</v>
      </c>
      <c r="E78" s="1">
        <v>2</v>
      </c>
      <c r="F78" s="1">
        <v>25</v>
      </c>
      <c r="G78" s="1">
        <v>33</v>
      </c>
      <c r="H78" s="1">
        <v>26</v>
      </c>
      <c r="I78" s="1">
        <v>1</v>
      </c>
      <c r="J78" s="1">
        <v>83</v>
      </c>
      <c r="K78" s="7">
        <v>24.783450524814018</v>
      </c>
      <c r="L78" s="23">
        <f t="shared" si="5"/>
        <v>75.216549475185985</v>
      </c>
      <c r="M78" s="1">
        <v>10347</v>
      </c>
      <c r="N78">
        <f t="shared" si="6"/>
        <v>1.0347</v>
      </c>
      <c r="P78">
        <f t="shared" si="4"/>
        <v>0</v>
      </c>
      <c r="R78">
        <f t="shared" si="7"/>
        <v>0</v>
      </c>
    </row>
    <row r="79" spans="1:18">
      <c r="A79" s="2">
        <v>42925</v>
      </c>
      <c r="B79" s="1" t="s">
        <v>5</v>
      </c>
      <c r="C79" s="1" t="s">
        <v>23</v>
      </c>
      <c r="D79" s="1">
        <v>6</v>
      </c>
      <c r="E79" s="1">
        <v>3</v>
      </c>
      <c r="F79" s="1">
        <v>25</v>
      </c>
      <c r="G79" s="1">
        <v>33</v>
      </c>
      <c r="H79" s="1">
        <v>26</v>
      </c>
      <c r="I79" s="1">
        <v>1</v>
      </c>
      <c r="J79" s="1">
        <v>83</v>
      </c>
      <c r="K79" s="24">
        <v>41.929349813501062</v>
      </c>
      <c r="L79" s="23">
        <f t="shared" si="5"/>
        <v>58.070650186498938</v>
      </c>
      <c r="M79" s="25">
        <v>13673</v>
      </c>
      <c r="N79">
        <f t="shared" si="6"/>
        <v>1.3673</v>
      </c>
      <c r="O79" s="25"/>
      <c r="P79">
        <f t="shared" si="4"/>
        <v>0</v>
      </c>
      <c r="R79">
        <f t="shared" si="7"/>
        <v>0</v>
      </c>
    </row>
    <row r="80" spans="1:18">
      <c r="A80" s="2">
        <v>42925</v>
      </c>
      <c r="B80" s="1" t="s">
        <v>7</v>
      </c>
      <c r="C80" s="1" t="s">
        <v>23</v>
      </c>
      <c r="D80" s="1">
        <v>5</v>
      </c>
      <c r="E80" s="1">
        <v>4</v>
      </c>
      <c r="F80" s="1">
        <v>25</v>
      </c>
      <c r="G80" s="1">
        <v>33</v>
      </c>
      <c r="H80" s="1">
        <v>26</v>
      </c>
      <c r="I80" s="1">
        <v>1</v>
      </c>
      <c r="J80" s="1">
        <v>83</v>
      </c>
      <c r="K80" s="24">
        <v>50.074191314670088</v>
      </c>
      <c r="L80" s="23">
        <f t="shared" si="5"/>
        <v>49.925808685329912</v>
      </c>
      <c r="M80" s="25">
        <v>20218</v>
      </c>
      <c r="N80">
        <f t="shared" si="6"/>
        <v>2.0217999999999998</v>
      </c>
      <c r="O80" s="25"/>
      <c r="P80">
        <f t="shared" si="4"/>
        <v>0</v>
      </c>
      <c r="R80">
        <f t="shared" si="7"/>
        <v>0</v>
      </c>
    </row>
    <row r="81" spans="1:18">
      <c r="A81" s="2">
        <v>42925</v>
      </c>
      <c r="B81" s="1" t="s">
        <v>10</v>
      </c>
      <c r="C81" s="1" t="s">
        <v>23</v>
      </c>
      <c r="D81" s="1">
        <v>7</v>
      </c>
      <c r="E81" s="1">
        <v>3</v>
      </c>
      <c r="F81" s="1">
        <v>25</v>
      </c>
      <c r="G81" s="1">
        <v>33</v>
      </c>
      <c r="H81" s="1">
        <v>26</v>
      </c>
      <c r="I81" s="1">
        <v>1</v>
      </c>
      <c r="J81" s="1">
        <v>83</v>
      </c>
      <c r="K81" s="7">
        <v>37.157646062269592</v>
      </c>
      <c r="L81" s="23">
        <f t="shared" si="5"/>
        <v>62.842353937730408</v>
      </c>
      <c r="M81" s="25">
        <v>21447</v>
      </c>
      <c r="N81">
        <f t="shared" si="6"/>
        <v>2.1446999999999998</v>
      </c>
      <c r="O81" s="25"/>
      <c r="P81">
        <f t="shared" si="4"/>
        <v>0</v>
      </c>
      <c r="R81">
        <f t="shared" si="7"/>
        <v>0</v>
      </c>
    </row>
    <row r="82" spans="1:18">
      <c r="A82" s="2">
        <v>42939</v>
      </c>
      <c r="B82" s="1" t="s">
        <v>18</v>
      </c>
      <c r="C82" s="1" t="s">
        <v>25</v>
      </c>
      <c r="D82" s="1">
        <v>1</v>
      </c>
      <c r="E82" s="1">
        <v>1</v>
      </c>
      <c r="F82" s="1">
        <v>28</v>
      </c>
      <c r="G82" s="1">
        <v>33</v>
      </c>
      <c r="H82" s="1">
        <v>24</v>
      </c>
      <c r="I82" s="1">
        <v>1.4</v>
      </c>
      <c r="J82" s="1">
        <v>64</v>
      </c>
      <c r="K82" s="24">
        <v>21.768310475634667</v>
      </c>
      <c r="L82" s="23">
        <f t="shared" si="5"/>
        <v>78.231689524365336</v>
      </c>
      <c r="M82" s="25">
        <v>3427</v>
      </c>
      <c r="N82">
        <f t="shared" si="6"/>
        <v>0.3427</v>
      </c>
      <c r="O82" s="25"/>
      <c r="P82">
        <f t="shared" si="4"/>
        <v>0</v>
      </c>
      <c r="R82">
        <f t="shared" si="7"/>
        <v>0</v>
      </c>
    </row>
    <row r="83" spans="1:18">
      <c r="A83" s="2">
        <v>42939</v>
      </c>
      <c r="B83" s="1" t="s">
        <v>16</v>
      </c>
      <c r="C83" s="1" t="s">
        <v>24</v>
      </c>
      <c r="D83" s="1">
        <v>2</v>
      </c>
      <c r="E83" s="1">
        <v>1</v>
      </c>
      <c r="F83" s="1">
        <v>28</v>
      </c>
      <c r="G83" s="1">
        <v>33</v>
      </c>
      <c r="H83" s="1">
        <v>24</v>
      </c>
      <c r="I83" s="1">
        <v>1.4</v>
      </c>
      <c r="J83" s="1">
        <v>64</v>
      </c>
      <c r="K83" s="24">
        <v>50.074191314670088</v>
      </c>
      <c r="L83" s="23">
        <f t="shared" si="5"/>
        <v>49.925808685329912</v>
      </c>
      <c r="M83" s="25">
        <v>20218</v>
      </c>
      <c r="N83">
        <f t="shared" si="6"/>
        <v>2.0217999999999998</v>
      </c>
      <c r="O83" s="25"/>
      <c r="P83">
        <f t="shared" si="4"/>
        <v>0</v>
      </c>
      <c r="R83">
        <f t="shared" si="7"/>
        <v>0</v>
      </c>
    </row>
    <row r="84" spans="1:18">
      <c r="A84" s="2">
        <v>42939</v>
      </c>
      <c r="B84" s="1" t="s">
        <v>15</v>
      </c>
      <c r="C84" s="1" t="s">
        <v>28</v>
      </c>
      <c r="D84" s="1">
        <v>1</v>
      </c>
      <c r="E84" s="1">
        <v>1</v>
      </c>
      <c r="F84" s="1">
        <v>28</v>
      </c>
      <c r="G84" s="1">
        <v>33</v>
      </c>
      <c r="H84" s="1">
        <v>24</v>
      </c>
      <c r="I84" s="1">
        <v>1.4</v>
      </c>
      <c r="J84" s="1">
        <v>64</v>
      </c>
      <c r="K84" s="7">
        <v>24.783450524814018</v>
      </c>
      <c r="L84" s="23">
        <f t="shared" si="5"/>
        <v>75.216549475185985</v>
      </c>
      <c r="M84" s="1">
        <v>10347</v>
      </c>
      <c r="N84">
        <f t="shared" si="6"/>
        <v>1.0347</v>
      </c>
      <c r="P84">
        <f t="shared" si="4"/>
        <v>0</v>
      </c>
      <c r="R84">
        <f t="shared" si="7"/>
        <v>0</v>
      </c>
    </row>
    <row r="85" spans="1:18">
      <c r="A85" s="2">
        <v>42939</v>
      </c>
      <c r="B85" s="1" t="s">
        <v>5</v>
      </c>
      <c r="C85" s="1" t="s">
        <v>28</v>
      </c>
      <c r="D85" s="1">
        <v>2</v>
      </c>
      <c r="E85" s="1">
        <v>1</v>
      </c>
      <c r="F85" s="1">
        <v>28</v>
      </c>
      <c r="G85" s="1">
        <v>33</v>
      </c>
      <c r="H85" s="1">
        <v>24</v>
      </c>
      <c r="I85" s="1">
        <v>1.4</v>
      </c>
      <c r="J85" s="1">
        <v>64</v>
      </c>
      <c r="K85" s="24">
        <v>41.929349813501062</v>
      </c>
      <c r="L85" s="23">
        <f t="shared" si="5"/>
        <v>58.070650186498938</v>
      </c>
      <c r="M85" s="25">
        <v>13673</v>
      </c>
      <c r="N85">
        <f t="shared" si="6"/>
        <v>1.3673</v>
      </c>
      <c r="O85" s="25"/>
      <c r="P85">
        <f t="shared" si="4"/>
        <v>0</v>
      </c>
      <c r="R85">
        <f t="shared" si="7"/>
        <v>0</v>
      </c>
    </row>
    <row r="86" spans="1:18">
      <c r="A86" s="2">
        <v>42939</v>
      </c>
      <c r="B86" s="1" t="s">
        <v>7</v>
      </c>
      <c r="C86" s="1" t="s">
        <v>28</v>
      </c>
      <c r="D86" s="1">
        <v>2</v>
      </c>
      <c r="E86" s="1">
        <v>1</v>
      </c>
      <c r="F86" s="1">
        <v>28</v>
      </c>
      <c r="G86" s="1">
        <v>33</v>
      </c>
      <c r="H86" s="1">
        <v>24</v>
      </c>
      <c r="I86" s="1">
        <v>1.4</v>
      </c>
      <c r="J86" s="1">
        <v>64</v>
      </c>
      <c r="K86" s="24">
        <v>50.074191314670088</v>
      </c>
      <c r="L86" s="23">
        <f t="shared" si="5"/>
        <v>49.925808685329912</v>
      </c>
      <c r="M86" s="25">
        <v>20218</v>
      </c>
      <c r="N86">
        <f t="shared" si="6"/>
        <v>2.0217999999999998</v>
      </c>
      <c r="O86" s="25"/>
      <c r="P86">
        <f t="shared" si="4"/>
        <v>0</v>
      </c>
      <c r="R86">
        <f t="shared" si="7"/>
        <v>0</v>
      </c>
    </row>
    <row r="87" spans="1:18">
      <c r="A87" s="2">
        <v>42939</v>
      </c>
      <c r="B87" s="1" t="s">
        <v>10</v>
      </c>
      <c r="C87" s="1" t="s">
        <v>28</v>
      </c>
      <c r="D87" s="1">
        <v>4</v>
      </c>
      <c r="E87" s="1">
        <v>1</v>
      </c>
      <c r="F87" s="1">
        <v>28</v>
      </c>
      <c r="G87" s="1">
        <v>33</v>
      </c>
      <c r="H87" s="1">
        <v>24</v>
      </c>
      <c r="I87" s="1">
        <v>1.4</v>
      </c>
      <c r="J87" s="1">
        <v>64</v>
      </c>
      <c r="K87" s="7">
        <v>37.157646062269592</v>
      </c>
      <c r="L87" s="23">
        <f t="shared" si="5"/>
        <v>62.842353937730408</v>
      </c>
      <c r="M87" s="25">
        <v>21447</v>
      </c>
      <c r="N87">
        <f t="shared" si="6"/>
        <v>2.1446999999999998</v>
      </c>
      <c r="O87" s="25"/>
      <c r="P87">
        <f t="shared" si="4"/>
        <v>0</v>
      </c>
      <c r="R87">
        <f t="shared" si="7"/>
        <v>0</v>
      </c>
    </row>
    <row r="88" spans="1:18">
      <c r="A88" s="2">
        <v>42939</v>
      </c>
      <c r="B88" s="1" t="s">
        <v>18</v>
      </c>
      <c r="C88" s="1" t="s">
        <v>23</v>
      </c>
      <c r="D88" s="1">
        <v>11</v>
      </c>
      <c r="E88" s="1">
        <v>2</v>
      </c>
      <c r="F88" s="1">
        <v>28</v>
      </c>
      <c r="G88" s="1">
        <v>33</v>
      </c>
      <c r="H88" s="1">
        <v>24</v>
      </c>
      <c r="I88" s="1">
        <v>1.4</v>
      </c>
      <c r="J88" s="1">
        <v>64</v>
      </c>
      <c r="K88" s="24">
        <v>21.768310475634667</v>
      </c>
      <c r="L88" s="23">
        <f t="shared" si="5"/>
        <v>78.231689524365336</v>
      </c>
      <c r="M88" s="25">
        <v>3427</v>
      </c>
      <c r="N88">
        <f t="shared" si="6"/>
        <v>0.3427</v>
      </c>
      <c r="O88" s="25"/>
      <c r="P88">
        <f t="shared" si="4"/>
        <v>0</v>
      </c>
      <c r="R88">
        <f t="shared" si="7"/>
        <v>0</v>
      </c>
    </row>
    <row r="89" spans="1:18">
      <c r="A89" s="2">
        <v>42939</v>
      </c>
      <c r="B89" s="1" t="s">
        <v>15</v>
      </c>
      <c r="C89" s="1" t="s">
        <v>23</v>
      </c>
      <c r="D89" s="1">
        <v>17</v>
      </c>
      <c r="E89" s="1">
        <v>5</v>
      </c>
      <c r="F89" s="1">
        <v>28</v>
      </c>
      <c r="G89" s="1">
        <v>33</v>
      </c>
      <c r="H89" s="1">
        <v>24</v>
      </c>
      <c r="I89" s="1">
        <v>1.4</v>
      </c>
      <c r="J89" s="1">
        <v>64</v>
      </c>
      <c r="K89" s="7">
        <v>24.783450524814018</v>
      </c>
      <c r="L89" s="23">
        <f t="shared" si="5"/>
        <v>75.216549475185985</v>
      </c>
      <c r="M89" s="1">
        <v>10347</v>
      </c>
      <c r="N89">
        <f t="shared" si="6"/>
        <v>1.0347</v>
      </c>
      <c r="P89">
        <f t="shared" si="4"/>
        <v>0</v>
      </c>
      <c r="R89">
        <f t="shared" si="7"/>
        <v>0</v>
      </c>
    </row>
    <row r="90" spans="1:18">
      <c r="A90" s="2">
        <v>42939</v>
      </c>
      <c r="B90" s="1" t="s">
        <v>5</v>
      </c>
      <c r="C90" s="1" t="s">
        <v>23</v>
      </c>
      <c r="D90" s="1">
        <v>7</v>
      </c>
      <c r="E90" s="1">
        <v>4</v>
      </c>
      <c r="F90" s="1">
        <v>28</v>
      </c>
      <c r="G90" s="1">
        <v>33</v>
      </c>
      <c r="H90" s="1">
        <v>24</v>
      </c>
      <c r="I90" s="1">
        <v>1.4</v>
      </c>
      <c r="J90" s="1">
        <v>64</v>
      </c>
      <c r="K90" s="24">
        <v>41.929349813501062</v>
      </c>
      <c r="L90" s="23">
        <f t="shared" si="5"/>
        <v>58.070650186498938</v>
      </c>
      <c r="M90" s="25">
        <v>13673</v>
      </c>
      <c r="N90">
        <f t="shared" si="6"/>
        <v>1.3673</v>
      </c>
      <c r="O90" s="25"/>
      <c r="P90">
        <f t="shared" si="4"/>
        <v>0</v>
      </c>
      <c r="R90">
        <f t="shared" si="7"/>
        <v>0</v>
      </c>
    </row>
    <row r="91" spans="1:18">
      <c r="A91" s="2">
        <v>42939</v>
      </c>
      <c r="B91" s="1" t="s">
        <v>7</v>
      </c>
      <c r="C91" s="1" t="s">
        <v>23</v>
      </c>
      <c r="D91" s="1">
        <v>6</v>
      </c>
      <c r="E91" s="1">
        <v>4</v>
      </c>
      <c r="F91" s="1">
        <v>28</v>
      </c>
      <c r="G91" s="1">
        <v>33</v>
      </c>
      <c r="H91" s="1">
        <v>24</v>
      </c>
      <c r="I91" s="1">
        <v>1.4</v>
      </c>
      <c r="J91" s="1">
        <v>64</v>
      </c>
      <c r="K91" s="24">
        <v>50.074191314670088</v>
      </c>
      <c r="L91" s="23">
        <f t="shared" si="5"/>
        <v>49.925808685329912</v>
      </c>
      <c r="M91" s="25">
        <v>20218</v>
      </c>
      <c r="N91">
        <f t="shared" si="6"/>
        <v>2.0217999999999998</v>
      </c>
      <c r="O91" s="25"/>
      <c r="P91">
        <f t="shared" si="4"/>
        <v>0</v>
      </c>
      <c r="R91">
        <f t="shared" si="7"/>
        <v>0</v>
      </c>
    </row>
    <row r="92" spans="1:18">
      <c r="A92" s="2">
        <v>42939</v>
      </c>
      <c r="B92" s="1" t="s">
        <v>10</v>
      </c>
      <c r="C92" s="1" t="s">
        <v>21</v>
      </c>
      <c r="D92" s="1">
        <v>12</v>
      </c>
      <c r="E92" s="1">
        <v>4</v>
      </c>
      <c r="F92" s="1">
        <v>28</v>
      </c>
      <c r="G92" s="1">
        <v>33</v>
      </c>
      <c r="H92" s="1">
        <v>24</v>
      </c>
      <c r="I92" s="1">
        <v>1.4</v>
      </c>
      <c r="J92" s="1">
        <v>64</v>
      </c>
      <c r="K92" s="7">
        <v>37.157646062269592</v>
      </c>
      <c r="L92" s="23">
        <f t="shared" si="5"/>
        <v>62.842353937730408</v>
      </c>
      <c r="M92" s="25">
        <v>21447</v>
      </c>
      <c r="N92">
        <f t="shared" si="6"/>
        <v>2.1446999999999998</v>
      </c>
      <c r="O92" s="25"/>
      <c r="P92">
        <f t="shared" si="4"/>
        <v>0</v>
      </c>
      <c r="R92">
        <f t="shared" si="7"/>
        <v>0</v>
      </c>
    </row>
    <row r="93" spans="1:18">
      <c r="A93" s="2">
        <v>42952</v>
      </c>
      <c r="B93" s="1" t="s">
        <v>18</v>
      </c>
      <c r="C93" s="1" t="s">
        <v>25</v>
      </c>
      <c r="D93" s="1">
        <v>2</v>
      </c>
      <c r="E93" s="1">
        <v>1</v>
      </c>
      <c r="F93" s="1">
        <v>27</v>
      </c>
      <c r="G93" s="1">
        <v>36</v>
      </c>
      <c r="H93" s="1">
        <v>27</v>
      </c>
      <c r="I93" s="1">
        <v>2.7</v>
      </c>
      <c r="J93" s="1">
        <v>75</v>
      </c>
      <c r="K93" s="24">
        <v>22.993872191421069</v>
      </c>
      <c r="L93" s="23">
        <f t="shared" si="5"/>
        <v>77.006127808578924</v>
      </c>
      <c r="M93" s="25">
        <v>3427</v>
      </c>
      <c r="N93">
        <f t="shared" si="6"/>
        <v>0.3427</v>
      </c>
      <c r="O93" s="25"/>
      <c r="P93">
        <f t="shared" si="4"/>
        <v>0</v>
      </c>
      <c r="R93">
        <f t="shared" si="7"/>
        <v>0</v>
      </c>
    </row>
    <row r="94" spans="1:18">
      <c r="A94" s="2">
        <v>42952</v>
      </c>
      <c r="B94" s="1" t="s">
        <v>15</v>
      </c>
      <c r="C94" s="1" t="s">
        <v>24</v>
      </c>
      <c r="D94" s="1">
        <v>6</v>
      </c>
      <c r="E94" s="1">
        <v>1</v>
      </c>
      <c r="F94" s="1">
        <v>27</v>
      </c>
      <c r="G94" s="1">
        <v>36</v>
      </c>
      <c r="H94" s="1">
        <v>27</v>
      </c>
      <c r="I94" s="1">
        <v>2.7</v>
      </c>
      <c r="J94" s="1">
        <v>75</v>
      </c>
      <c r="K94" s="7">
        <v>26.148986038927955</v>
      </c>
      <c r="L94" s="23">
        <f t="shared" si="5"/>
        <v>73.851013961072042</v>
      </c>
      <c r="M94" s="1">
        <v>10347</v>
      </c>
      <c r="N94">
        <f t="shared" si="6"/>
        <v>1.0347</v>
      </c>
      <c r="P94">
        <f t="shared" si="4"/>
        <v>0</v>
      </c>
      <c r="R94">
        <f t="shared" si="7"/>
        <v>0</v>
      </c>
    </row>
    <row r="95" spans="1:18">
      <c r="A95" s="2">
        <v>42952</v>
      </c>
      <c r="B95" s="1" t="s">
        <v>5</v>
      </c>
      <c r="C95" s="1" t="s">
        <v>24</v>
      </c>
      <c r="D95" s="1">
        <v>3</v>
      </c>
      <c r="E95" s="1">
        <v>1</v>
      </c>
      <c r="F95" s="1">
        <v>27</v>
      </c>
      <c r="G95" s="1">
        <v>36</v>
      </c>
      <c r="H95" s="1">
        <v>27</v>
      </c>
      <c r="I95" s="1">
        <v>2.7</v>
      </c>
      <c r="J95" s="1">
        <v>75</v>
      </c>
      <c r="K95" s="24">
        <v>44.006436041834277</v>
      </c>
      <c r="L95" s="23">
        <f t="shared" si="5"/>
        <v>55.993563958165723</v>
      </c>
      <c r="M95" s="25">
        <v>13673</v>
      </c>
      <c r="N95">
        <f t="shared" si="6"/>
        <v>1.3673</v>
      </c>
      <c r="O95" s="25"/>
      <c r="P95">
        <f t="shared" si="4"/>
        <v>0</v>
      </c>
      <c r="R95">
        <f t="shared" si="7"/>
        <v>0</v>
      </c>
    </row>
    <row r="96" spans="1:18">
      <c r="A96" s="2">
        <v>42952</v>
      </c>
      <c r="B96" s="1" t="s">
        <v>7</v>
      </c>
      <c r="C96" s="1" t="s">
        <v>24</v>
      </c>
      <c r="D96" s="1">
        <v>1</v>
      </c>
      <c r="E96" s="1">
        <v>1</v>
      </c>
      <c r="F96" s="1">
        <v>27</v>
      </c>
      <c r="G96" s="1">
        <v>36</v>
      </c>
      <c r="H96" s="1">
        <v>27</v>
      </c>
      <c r="I96" s="1">
        <v>2.7</v>
      </c>
      <c r="J96" s="1">
        <v>75</v>
      </c>
      <c r="K96" s="24">
        <v>56.55851221683649</v>
      </c>
      <c r="L96" s="23">
        <f t="shared" si="5"/>
        <v>43.44148778316351</v>
      </c>
      <c r="M96" s="25">
        <v>20218</v>
      </c>
      <c r="N96">
        <f t="shared" si="6"/>
        <v>2.0217999999999998</v>
      </c>
      <c r="O96" s="25"/>
      <c r="P96">
        <f t="shared" si="4"/>
        <v>0</v>
      </c>
      <c r="R96">
        <f t="shared" si="7"/>
        <v>0</v>
      </c>
    </row>
    <row r="97" spans="1:18">
      <c r="A97" s="2">
        <v>42952</v>
      </c>
      <c r="B97" s="1" t="s">
        <v>10</v>
      </c>
      <c r="C97" s="1" t="s">
        <v>25</v>
      </c>
      <c r="D97" s="1">
        <v>6</v>
      </c>
      <c r="E97" s="1">
        <v>2</v>
      </c>
      <c r="F97" s="1">
        <v>27</v>
      </c>
      <c r="G97" s="1">
        <v>36</v>
      </c>
      <c r="H97" s="1">
        <v>27</v>
      </c>
      <c r="I97" s="1">
        <v>2.7</v>
      </c>
      <c r="J97" s="1">
        <v>75</v>
      </c>
      <c r="K97" s="24">
        <v>77.782440434559604</v>
      </c>
      <c r="L97" s="23">
        <f t="shared" si="5"/>
        <v>22.217559565440396</v>
      </c>
      <c r="M97" s="25">
        <v>21447</v>
      </c>
      <c r="N97">
        <f t="shared" si="6"/>
        <v>2.1446999999999998</v>
      </c>
      <c r="O97" s="25"/>
      <c r="P97">
        <f t="shared" si="4"/>
        <v>0</v>
      </c>
      <c r="R97">
        <f t="shared" si="7"/>
        <v>0</v>
      </c>
    </row>
    <row r="98" spans="1:18">
      <c r="A98" s="2">
        <v>42952</v>
      </c>
      <c r="B98" s="1" t="s">
        <v>11</v>
      </c>
      <c r="C98" s="1" t="s">
        <v>28</v>
      </c>
      <c r="D98" s="1">
        <v>1</v>
      </c>
      <c r="E98" s="1">
        <v>1</v>
      </c>
      <c r="F98" s="1">
        <v>27</v>
      </c>
      <c r="G98" s="1">
        <v>36</v>
      </c>
      <c r="H98" s="1">
        <v>27</v>
      </c>
      <c r="I98" s="1">
        <v>2.7</v>
      </c>
      <c r="J98" s="1">
        <v>75</v>
      </c>
      <c r="K98" s="7">
        <v>26.148986038927955</v>
      </c>
      <c r="L98" s="23">
        <f t="shared" si="5"/>
        <v>73.851013961072042</v>
      </c>
      <c r="M98" s="1">
        <v>10347</v>
      </c>
      <c r="N98">
        <f t="shared" si="6"/>
        <v>1.0347</v>
      </c>
      <c r="P98">
        <f t="shared" si="4"/>
        <v>0</v>
      </c>
      <c r="R98">
        <f t="shared" si="7"/>
        <v>0</v>
      </c>
    </row>
    <row r="99" spans="1:18">
      <c r="A99" s="2">
        <v>42952</v>
      </c>
      <c r="B99" s="1" t="s">
        <v>5</v>
      </c>
      <c r="C99" s="1" t="s">
        <v>28</v>
      </c>
      <c r="D99" s="1">
        <v>2</v>
      </c>
      <c r="E99" s="1">
        <v>1</v>
      </c>
      <c r="F99" s="1">
        <v>27</v>
      </c>
      <c r="G99" s="1">
        <v>36</v>
      </c>
      <c r="H99" s="1">
        <v>27</v>
      </c>
      <c r="I99" s="1">
        <v>2.7</v>
      </c>
      <c r="J99" s="1">
        <v>75</v>
      </c>
      <c r="K99" s="24">
        <v>44.006436041834277</v>
      </c>
      <c r="L99" s="23">
        <f t="shared" si="5"/>
        <v>55.993563958165723</v>
      </c>
      <c r="M99" s="25">
        <v>13673</v>
      </c>
      <c r="N99">
        <f t="shared" si="6"/>
        <v>1.3673</v>
      </c>
      <c r="O99" s="25"/>
      <c r="P99">
        <f t="shared" si="4"/>
        <v>0</v>
      </c>
      <c r="R99">
        <f t="shared" si="7"/>
        <v>0</v>
      </c>
    </row>
    <row r="100" spans="1:18">
      <c r="A100" s="2">
        <v>42952</v>
      </c>
      <c r="B100" s="1" t="s">
        <v>7</v>
      </c>
      <c r="C100" s="1" t="s">
        <v>28</v>
      </c>
      <c r="D100" s="1">
        <v>3</v>
      </c>
      <c r="E100" s="1">
        <v>1</v>
      </c>
      <c r="F100" s="1">
        <v>27</v>
      </c>
      <c r="G100" s="1">
        <v>36</v>
      </c>
      <c r="H100" s="1">
        <v>27</v>
      </c>
      <c r="I100" s="1">
        <v>2.7</v>
      </c>
      <c r="J100" s="1">
        <v>75</v>
      </c>
      <c r="K100" s="24">
        <v>56.55851221683649</v>
      </c>
      <c r="L100" s="23">
        <f t="shared" si="5"/>
        <v>43.44148778316351</v>
      </c>
      <c r="M100" s="25">
        <v>20218</v>
      </c>
      <c r="N100">
        <f t="shared" si="6"/>
        <v>2.0217999999999998</v>
      </c>
      <c r="O100" s="25"/>
      <c r="P100">
        <f t="shared" si="4"/>
        <v>0</v>
      </c>
      <c r="R100">
        <f t="shared" si="7"/>
        <v>0</v>
      </c>
    </row>
    <row r="101" spans="1:18">
      <c r="A101" s="2">
        <v>42952</v>
      </c>
      <c r="B101" s="1" t="s">
        <v>10</v>
      </c>
      <c r="C101" s="1" t="s">
        <v>27</v>
      </c>
      <c r="D101" s="1">
        <v>2</v>
      </c>
      <c r="E101" s="1">
        <v>1</v>
      </c>
      <c r="F101" s="1">
        <v>27</v>
      </c>
      <c r="G101" s="1">
        <v>36</v>
      </c>
      <c r="H101" s="1">
        <v>27</v>
      </c>
      <c r="I101" s="1">
        <v>2.7</v>
      </c>
      <c r="J101" s="1">
        <v>75</v>
      </c>
      <c r="K101" s="24">
        <v>77.782440434559604</v>
      </c>
      <c r="L101" s="23">
        <f t="shared" si="5"/>
        <v>22.217559565440396</v>
      </c>
      <c r="M101" s="25">
        <v>21447</v>
      </c>
      <c r="N101">
        <f t="shared" si="6"/>
        <v>2.1446999999999998</v>
      </c>
      <c r="O101" s="25"/>
      <c r="P101">
        <f t="shared" si="4"/>
        <v>0</v>
      </c>
      <c r="R101">
        <f t="shared" si="7"/>
        <v>0</v>
      </c>
    </row>
    <row r="102" spans="1:18">
      <c r="A102" s="2">
        <v>42952</v>
      </c>
      <c r="B102" s="1" t="s">
        <v>14</v>
      </c>
      <c r="C102" s="1" t="s">
        <v>23</v>
      </c>
      <c r="D102" s="1">
        <v>5</v>
      </c>
      <c r="E102" s="1">
        <v>2</v>
      </c>
      <c r="F102" s="1">
        <v>27</v>
      </c>
      <c r="G102" s="1">
        <v>36</v>
      </c>
      <c r="H102" s="1">
        <v>27</v>
      </c>
      <c r="I102" s="1">
        <v>2.7</v>
      </c>
      <c r="J102" s="1">
        <v>75</v>
      </c>
      <c r="K102" s="24">
        <v>22.993872191421069</v>
      </c>
      <c r="L102" s="23">
        <f t="shared" si="5"/>
        <v>77.006127808578924</v>
      </c>
      <c r="M102" s="25">
        <v>3427</v>
      </c>
      <c r="N102">
        <f t="shared" si="6"/>
        <v>0.3427</v>
      </c>
      <c r="O102" s="25"/>
      <c r="P102">
        <f t="shared" si="4"/>
        <v>0</v>
      </c>
      <c r="R102">
        <f t="shared" si="7"/>
        <v>0</v>
      </c>
    </row>
    <row r="103" spans="1:18">
      <c r="A103" s="2">
        <v>42952</v>
      </c>
      <c r="B103" s="1" t="s">
        <v>15</v>
      </c>
      <c r="C103" s="1" t="s">
        <v>23</v>
      </c>
      <c r="D103" s="1">
        <v>17</v>
      </c>
      <c r="E103" s="1">
        <v>3</v>
      </c>
      <c r="F103" s="1">
        <v>27</v>
      </c>
      <c r="G103" s="1">
        <v>36</v>
      </c>
      <c r="H103" s="1">
        <v>27</v>
      </c>
      <c r="I103" s="1">
        <v>2.7</v>
      </c>
      <c r="J103" s="1">
        <v>75</v>
      </c>
      <c r="K103" s="7">
        <v>26.148986038927955</v>
      </c>
      <c r="L103" s="23">
        <f t="shared" si="5"/>
        <v>73.851013961072042</v>
      </c>
      <c r="M103" s="1">
        <v>10347</v>
      </c>
      <c r="N103">
        <f t="shared" si="6"/>
        <v>1.0347</v>
      </c>
      <c r="P103">
        <f t="shared" si="4"/>
        <v>0</v>
      </c>
      <c r="R103">
        <f t="shared" si="7"/>
        <v>0</v>
      </c>
    </row>
    <row r="104" spans="1:18">
      <c r="A104" s="2">
        <v>42952</v>
      </c>
      <c r="B104" s="1" t="s">
        <v>5</v>
      </c>
      <c r="C104" s="1" t="s">
        <v>23</v>
      </c>
      <c r="D104" s="1">
        <v>3</v>
      </c>
      <c r="E104" s="1">
        <v>3</v>
      </c>
      <c r="F104" s="1">
        <v>27</v>
      </c>
      <c r="G104" s="1">
        <v>36</v>
      </c>
      <c r="H104" s="1">
        <v>27</v>
      </c>
      <c r="I104" s="1">
        <v>2.7</v>
      </c>
      <c r="J104" s="1">
        <v>75</v>
      </c>
      <c r="K104" s="24">
        <v>44.006436041834277</v>
      </c>
      <c r="L104" s="23">
        <f t="shared" si="5"/>
        <v>55.993563958165723</v>
      </c>
      <c r="M104" s="25">
        <v>13673</v>
      </c>
      <c r="N104">
        <f t="shared" si="6"/>
        <v>1.3673</v>
      </c>
      <c r="O104" s="25"/>
      <c r="P104">
        <f t="shared" si="4"/>
        <v>0</v>
      </c>
      <c r="R104">
        <f t="shared" si="7"/>
        <v>0</v>
      </c>
    </row>
    <row r="105" spans="1:18">
      <c r="A105" s="2">
        <v>42952</v>
      </c>
      <c r="B105" s="1" t="s">
        <v>7</v>
      </c>
      <c r="C105" s="1" t="s">
        <v>23</v>
      </c>
      <c r="D105" s="1">
        <v>10</v>
      </c>
      <c r="E105" s="1">
        <v>5</v>
      </c>
      <c r="F105" s="1">
        <v>27</v>
      </c>
      <c r="G105" s="1">
        <v>36</v>
      </c>
      <c r="H105" s="1">
        <v>27</v>
      </c>
      <c r="I105" s="1">
        <v>2.7</v>
      </c>
      <c r="J105" s="1">
        <v>75</v>
      </c>
      <c r="K105" s="24">
        <v>56.55851221683649</v>
      </c>
      <c r="L105" s="23">
        <f t="shared" si="5"/>
        <v>43.44148778316351</v>
      </c>
      <c r="M105" s="25">
        <v>20218</v>
      </c>
      <c r="N105">
        <f t="shared" si="6"/>
        <v>2.0217999999999998</v>
      </c>
      <c r="O105" s="25"/>
      <c r="P105">
        <f t="shared" si="4"/>
        <v>0</v>
      </c>
      <c r="R105">
        <f t="shared" si="7"/>
        <v>0</v>
      </c>
    </row>
    <row r="106" spans="1:18">
      <c r="A106" s="2">
        <v>42952</v>
      </c>
      <c r="B106" s="1" t="s">
        <v>10</v>
      </c>
      <c r="C106" s="1" t="s">
        <v>21</v>
      </c>
      <c r="D106" s="1">
        <v>13</v>
      </c>
      <c r="E106" s="1">
        <v>4</v>
      </c>
      <c r="F106" s="1">
        <v>27</v>
      </c>
      <c r="G106" s="1">
        <v>36</v>
      </c>
      <c r="H106" s="1">
        <v>27</v>
      </c>
      <c r="I106" s="1">
        <v>2.7</v>
      </c>
      <c r="J106" s="1">
        <v>75</v>
      </c>
      <c r="K106" s="24">
        <v>77.782440434559604</v>
      </c>
      <c r="L106" s="23">
        <f t="shared" si="5"/>
        <v>22.217559565440396</v>
      </c>
      <c r="M106" s="25">
        <v>21447</v>
      </c>
      <c r="N106">
        <f t="shared" si="6"/>
        <v>2.1446999999999998</v>
      </c>
      <c r="O106" s="25"/>
      <c r="P106">
        <f t="shared" si="4"/>
        <v>0</v>
      </c>
      <c r="R106">
        <f t="shared" si="7"/>
        <v>0</v>
      </c>
    </row>
    <row r="107" spans="1:18">
      <c r="A107" s="2">
        <v>42967</v>
      </c>
      <c r="B107" s="1" t="s">
        <v>18</v>
      </c>
      <c r="C107" s="1" t="s">
        <v>25</v>
      </c>
      <c r="D107" s="1">
        <v>6</v>
      </c>
      <c r="E107" s="1">
        <v>2</v>
      </c>
      <c r="F107" s="1">
        <v>28</v>
      </c>
      <c r="G107" s="1">
        <v>35</v>
      </c>
      <c r="H107" s="1">
        <v>29</v>
      </c>
      <c r="I107" s="1">
        <v>1.3</v>
      </c>
      <c r="J107" s="1">
        <v>70</v>
      </c>
      <c r="K107" s="24">
        <v>22.993872191421069</v>
      </c>
      <c r="L107" s="23">
        <f t="shared" si="5"/>
        <v>77.006127808578924</v>
      </c>
      <c r="M107" s="25">
        <v>3427</v>
      </c>
      <c r="N107">
        <f t="shared" si="6"/>
        <v>0.3427</v>
      </c>
      <c r="O107" s="25"/>
      <c r="P107">
        <f t="shared" si="4"/>
        <v>0</v>
      </c>
      <c r="R107">
        <f t="shared" si="7"/>
        <v>0</v>
      </c>
    </row>
    <row r="108" spans="1:18">
      <c r="A108" s="2">
        <v>42967</v>
      </c>
      <c r="B108" s="1" t="s">
        <v>15</v>
      </c>
      <c r="C108" s="1" t="s">
        <v>24</v>
      </c>
      <c r="D108" s="1">
        <v>4</v>
      </c>
      <c r="E108" s="1">
        <v>3</v>
      </c>
      <c r="F108" s="1">
        <v>28</v>
      </c>
      <c r="G108" s="1">
        <v>35</v>
      </c>
      <c r="H108" s="1">
        <v>29</v>
      </c>
      <c r="I108" s="1">
        <v>1.3</v>
      </c>
      <c r="J108" s="1">
        <v>70</v>
      </c>
      <c r="K108" s="7">
        <v>26.148986038927955</v>
      </c>
      <c r="L108" s="23">
        <f t="shared" si="5"/>
        <v>73.851013961072042</v>
      </c>
      <c r="M108" s="1">
        <v>10347</v>
      </c>
      <c r="N108">
        <f t="shared" si="6"/>
        <v>1.0347</v>
      </c>
      <c r="P108">
        <f t="shared" si="4"/>
        <v>0</v>
      </c>
      <c r="R108">
        <f t="shared" si="7"/>
        <v>0</v>
      </c>
    </row>
    <row r="109" spans="1:18">
      <c r="A109" s="2">
        <v>42967</v>
      </c>
      <c r="B109" s="1" t="s">
        <v>29</v>
      </c>
      <c r="C109" s="1" t="s">
        <v>24</v>
      </c>
      <c r="D109" s="1">
        <v>4</v>
      </c>
      <c r="E109" s="1">
        <v>2</v>
      </c>
      <c r="F109" s="1">
        <v>28</v>
      </c>
      <c r="G109" s="1">
        <v>35</v>
      </c>
      <c r="H109" s="1">
        <v>29</v>
      </c>
      <c r="I109" s="1">
        <v>1.3</v>
      </c>
      <c r="J109" s="1">
        <v>70</v>
      </c>
      <c r="K109" s="24">
        <v>56.55851221683649</v>
      </c>
      <c r="L109" s="23">
        <f t="shared" si="5"/>
        <v>43.44148778316351</v>
      </c>
      <c r="M109" s="25">
        <v>20218</v>
      </c>
      <c r="N109">
        <f t="shared" si="6"/>
        <v>2.0217999999999998</v>
      </c>
      <c r="O109" s="25"/>
      <c r="P109">
        <f t="shared" si="4"/>
        <v>0</v>
      </c>
      <c r="R109">
        <f t="shared" si="7"/>
        <v>0</v>
      </c>
    </row>
    <row r="110" spans="1:18">
      <c r="A110" s="2">
        <v>42967</v>
      </c>
      <c r="B110" s="1" t="s">
        <v>10</v>
      </c>
      <c r="C110" s="1" t="s">
        <v>24</v>
      </c>
      <c r="D110" s="1">
        <v>9</v>
      </c>
      <c r="E110" s="1">
        <v>2</v>
      </c>
      <c r="F110" s="1">
        <v>28</v>
      </c>
      <c r="G110" s="1">
        <v>35</v>
      </c>
      <c r="H110" s="1">
        <v>29</v>
      </c>
      <c r="I110" s="1">
        <v>1.3</v>
      </c>
      <c r="J110" s="1">
        <v>70</v>
      </c>
      <c r="K110" s="24">
        <v>77.782440434559604</v>
      </c>
      <c r="L110" s="23">
        <f t="shared" si="5"/>
        <v>22.217559565440396</v>
      </c>
      <c r="M110" s="25">
        <v>21447</v>
      </c>
      <c r="N110">
        <f t="shared" si="6"/>
        <v>2.1446999999999998</v>
      </c>
      <c r="O110" s="25"/>
      <c r="P110">
        <f t="shared" si="4"/>
        <v>0</v>
      </c>
      <c r="R110">
        <f t="shared" si="7"/>
        <v>0</v>
      </c>
    </row>
    <row r="111" spans="1:18">
      <c r="A111" s="2">
        <v>42967</v>
      </c>
      <c r="B111" s="1" t="s">
        <v>16</v>
      </c>
      <c r="C111" s="1" t="s">
        <v>28</v>
      </c>
      <c r="D111" s="1">
        <v>4</v>
      </c>
      <c r="E111" s="1">
        <v>1</v>
      </c>
      <c r="F111" s="1">
        <v>28</v>
      </c>
      <c r="G111" s="1">
        <v>35</v>
      </c>
      <c r="H111" s="1">
        <v>29</v>
      </c>
      <c r="I111" s="1">
        <v>1.3</v>
      </c>
      <c r="J111" s="1">
        <v>70</v>
      </c>
      <c r="K111" s="24">
        <v>56.55851221683649</v>
      </c>
      <c r="L111" s="23">
        <f t="shared" si="5"/>
        <v>43.44148778316351</v>
      </c>
      <c r="M111" s="25">
        <v>20218</v>
      </c>
      <c r="N111">
        <f t="shared" si="6"/>
        <v>2.0217999999999998</v>
      </c>
      <c r="O111" s="25"/>
      <c r="P111">
        <f t="shared" si="4"/>
        <v>0</v>
      </c>
      <c r="R111">
        <f t="shared" si="7"/>
        <v>0</v>
      </c>
    </row>
    <row r="112" spans="1:18">
      <c r="A112" s="2">
        <v>42967</v>
      </c>
      <c r="B112" s="1" t="s">
        <v>14</v>
      </c>
      <c r="C112" s="1" t="s">
        <v>23</v>
      </c>
      <c r="D112" s="1">
        <v>8</v>
      </c>
      <c r="E112" s="1">
        <v>2</v>
      </c>
      <c r="F112" s="1">
        <v>28</v>
      </c>
      <c r="G112" s="1">
        <v>35</v>
      </c>
      <c r="H112" s="1">
        <v>29</v>
      </c>
      <c r="I112" s="1">
        <v>1.3</v>
      </c>
      <c r="J112" s="1">
        <v>70</v>
      </c>
      <c r="K112" s="24">
        <v>22.993872191421069</v>
      </c>
      <c r="L112" s="23">
        <f t="shared" si="5"/>
        <v>77.006127808578924</v>
      </c>
      <c r="M112" s="25">
        <v>3427</v>
      </c>
      <c r="N112">
        <f t="shared" si="6"/>
        <v>0.3427</v>
      </c>
      <c r="O112" s="25"/>
      <c r="P112">
        <f t="shared" si="4"/>
        <v>0</v>
      </c>
      <c r="R112">
        <f t="shared" si="7"/>
        <v>0</v>
      </c>
    </row>
    <row r="113" spans="1:18">
      <c r="A113" s="2">
        <v>42967</v>
      </c>
      <c r="B113" s="1" t="s">
        <v>15</v>
      </c>
      <c r="C113" s="1" t="s">
        <v>23</v>
      </c>
      <c r="D113" s="1">
        <v>17</v>
      </c>
      <c r="E113" s="1">
        <v>2</v>
      </c>
      <c r="F113" s="1">
        <v>28</v>
      </c>
      <c r="G113" s="1">
        <v>35</v>
      </c>
      <c r="H113" s="1">
        <v>29</v>
      </c>
      <c r="I113" s="1">
        <v>1.3</v>
      </c>
      <c r="J113" s="1">
        <v>70</v>
      </c>
      <c r="K113" s="7">
        <v>26.148986038927955</v>
      </c>
      <c r="L113" s="23">
        <f t="shared" si="5"/>
        <v>73.851013961072042</v>
      </c>
      <c r="M113" s="1">
        <v>10347</v>
      </c>
      <c r="N113">
        <f t="shared" si="6"/>
        <v>1.0347</v>
      </c>
      <c r="P113">
        <f t="shared" si="4"/>
        <v>0</v>
      </c>
      <c r="R113">
        <f t="shared" si="7"/>
        <v>0</v>
      </c>
    </row>
    <row r="114" spans="1:18">
      <c r="A114" s="2">
        <v>42967</v>
      </c>
      <c r="B114" s="1" t="s">
        <v>5</v>
      </c>
      <c r="C114" s="1" t="s">
        <v>21</v>
      </c>
      <c r="D114" s="1">
        <v>2</v>
      </c>
      <c r="E114" s="1">
        <v>2</v>
      </c>
      <c r="F114" s="1">
        <v>28</v>
      </c>
      <c r="G114" s="1">
        <v>35</v>
      </c>
      <c r="H114" s="1">
        <v>29</v>
      </c>
      <c r="I114" s="1">
        <v>1.3</v>
      </c>
      <c r="J114" s="1">
        <v>70</v>
      </c>
      <c r="K114" s="24">
        <v>44.006436041834277</v>
      </c>
      <c r="L114" s="23">
        <f t="shared" si="5"/>
        <v>55.993563958165723</v>
      </c>
      <c r="M114" s="25">
        <v>13673</v>
      </c>
      <c r="N114">
        <f t="shared" si="6"/>
        <v>1.3673</v>
      </c>
      <c r="O114" s="25"/>
      <c r="P114">
        <f t="shared" si="4"/>
        <v>0</v>
      </c>
      <c r="R114">
        <f t="shared" si="7"/>
        <v>0</v>
      </c>
    </row>
    <row r="115" spans="1:18">
      <c r="A115" s="2">
        <v>42967</v>
      </c>
      <c r="B115" s="1" t="s">
        <v>7</v>
      </c>
      <c r="C115" s="1" t="s">
        <v>23</v>
      </c>
      <c r="D115" s="1">
        <v>7</v>
      </c>
      <c r="E115" s="1">
        <v>3</v>
      </c>
      <c r="F115" s="1">
        <v>28</v>
      </c>
      <c r="G115" s="1">
        <v>35</v>
      </c>
      <c r="H115" s="1">
        <v>29</v>
      </c>
      <c r="I115" s="1">
        <v>1.3</v>
      </c>
      <c r="J115" s="1">
        <v>70</v>
      </c>
      <c r="K115" s="24">
        <v>56.55851221683649</v>
      </c>
      <c r="L115" s="23">
        <f t="shared" si="5"/>
        <v>43.44148778316351</v>
      </c>
      <c r="M115" s="25">
        <v>20218</v>
      </c>
      <c r="N115">
        <f t="shared" si="6"/>
        <v>2.0217999999999998</v>
      </c>
      <c r="O115" s="25"/>
      <c r="P115">
        <f t="shared" si="4"/>
        <v>0</v>
      </c>
      <c r="R115">
        <f t="shared" si="7"/>
        <v>0</v>
      </c>
    </row>
    <row r="116" spans="1:18">
      <c r="A116" s="2">
        <v>42967</v>
      </c>
      <c r="B116" s="1" t="s">
        <v>10</v>
      </c>
      <c r="C116" s="1" t="s">
        <v>23</v>
      </c>
      <c r="D116" s="1">
        <v>6</v>
      </c>
      <c r="E116" s="1">
        <v>2</v>
      </c>
      <c r="F116" s="1">
        <v>28</v>
      </c>
      <c r="G116" s="1">
        <v>35</v>
      </c>
      <c r="H116" s="1">
        <v>29</v>
      </c>
      <c r="I116" s="1">
        <v>1.3</v>
      </c>
      <c r="J116" s="1">
        <v>70</v>
      </c>
      <c r="K116" s="24">
        <v>77.782440434559604</v>
      </c>
      <c r="L116" s="23">
        <f t="shared" si="5"/>
        <v>22.217559565440396</v>
      </c>
      <c r="M116" s="25">
        <v>21447</v>
      </c>
      <c r="N116">
        <f t="shared" si="6"/>
        <v>2.1446999999999998</v>
      </c>
      <c r="O116" s="25"/>
      <c r="P116">
        <f t="shared" si="4"/>
        <v>0</v>
      </c>
      <c r="R116">
        <f t="shared" si="7"/>
        <v>0</v>
      </c>
    </row>
    <row r="117" spans="1:18">
      <c r="A117" s="2">
        <v>42979</v>
      </c>
      <c r="B117" s="1" t="s">
        <v>11</v>
      </c>
      <c r="C117" s="1" t="s">
        <v>24</v>
      </c>
      <c r="D117" s="1">
        <v>9</v>
      </c>
      <c r="E117" s="1">
        <v>3</v>
      </c>
      <c r="F117" s="1">
        <v>28</v>
      </c>
      <c r="G117" s="1">
        <v>29</v>
      </c>
      <c r="H117" s="1">
        <v>25</v>
      </c>
      <c r="I117" s="1">
        <v>3.3</v>
      </c>
      <c r="J117" s="1">
        <v>73</v>
      </c>
      <c r="K117" s="7">
        <v>25.94517476816468</v>
      </c>
      <c r="L117" s="23">
        <f t="shared" si="5"/>
        <v>74.054825231835324</v>
      </c>
      <c r="M117" s="1">
        <v>10347</v>
      </c>
      <c r="N117">
        <f t="shared" si="6"/>
        <v>1.0347</v>
      </c>
      <c r="P117">
        <f t="shared" si="4"/>
        <v>0</v>
      </c>
      <c r="R117">
        <f t="shared" si="7"/>
        <v>0</v>
      </c>
    </row>
    <row r="118" spans="1:18">
      <c r="A118" s="2">
        <v>42979</v>
      </c>
      <c r="B118" s="1" t="s">
        <v>16</v>
      </c>
      <c r="C118" s="1" t="s">
        <v>24</v>
      </c>
      <c r="D118" s="1">
        <v>4</v>
      </c>
      <c r="E118" s="1">
        <v>1</v>
      </c>
      <c r="F118" s="1">
        <v>28</v>
      </c>
      <c r="G118" s="1">
        <v>29</v>
      </c>
      <c r="H118" s="1">
        <v>25</v>
      </c>
      <c r="I118" s="1">
        <v>3.3</v>
      </c>
      <c r="J118" s="1">
        <v>73</v>
      </c>
      <c r="K118" s="24">
        <v>61.578791176179635</v>
      </c>
      <c r="L118" s="23">
        <f t="shared" si="5"/>
        <v>38.421208823820365</v>
      </c>
      <c r="M118" s="25">
        <v>20218</v>
      </c>
      <c r="N118">
        <f t="shared" si="6"/>
        <v>2.0217999999999998</v>
      </c>
      <c r="O118" s="25"/>
      <c r="P118">
        <f t="shared" si="4"/>
        <v>0</v>
      </c>
      <c r="R118">
        <f t="shared" si="7"/>
        <v>0</v>
      </c>
    </row>
    <row r="119" spans="1:18">
      <c r="A119" s="2">
        <v>42979</v>
      </c>
      <c r="B119" s="1" t="s">
        <v>10</v>
      </c>
      <c r="C119" s="1" t="s">
        <v>24</v>
      </c>
      <c r="D119" s="1">
        <v>2</v>
      </c>
      <c r="E119" s="1">
        <v>1</v>
      </c>
      <c r="F119" s="1">
        <v>28</v>
      </c>
      <c r="G119" s="1">
        <v>29</v>
      </c>
      <c r="H119" s="1">
        <v>25</v>
      </c>
      <c r="I119" s="1">
        <v>3.3</v>
      </c>
      <c r="J119" s="1">
        <v>73</v>
      </c>
      <c r="K119" s="24">
        <v>87.574019676411623</v>
      </c>
      <c r="L119" s="23">
        <f t="shared" si="5"/>
        <v>12.425980323588377</v>
      </c>
      <c r="M119" s="25">
        <v>21447</v>
      </c>
      <c r="N119">
        <f t="shared" si="6"/>
        <v>2.1446999999999998</v>
      </c>
      <c r="O119" s="25"/>
      <c r="P119">
        <f t="shared" si="4"/>
        <v>0</v>
      </c>
      <c r="R119">
        <f t="shared" si="7"/>
        <v>0</v>
      </c>
    </row>
    <row r="120" spans="1:18">
      <c r="A120" s="2">
        <v>42979</v>
      </c>
      <c r="B120" s="1" t="s">
        <v>9</v>
      </c>
      <c r="C120" s="1" t="s">
        <v>26</v>
      </c>
      <c r="D120" s="1">
        <v>1</v>
      </c>
      <c r="E120" s="1">
        <v>1</v>
      </c>
      <c r="F120" s="1">
        <v>28</v>
      </c>
      <c r="G120" s="1">
        <v>29</v>
      </c>
      <c r="H120" s="1">
        <v>25</v>
      </c>
      <c r="I120" s="1">
        <v>3.3</v>
      </c>
      <c r="J120" s="1">
        <v>73</v>
      </c>
      <c r="K120" s="7">
        <v>25.94517476816468</v>
      </c>
      <c r="L120" s="23">
        <f t="shared" si="5"/>
        <v>74.054825231835324</v>
      </c>
      <c r="M120" s="1">
        <v>10347</v>
      </c>
      <c r="N120">
        <f t="shared" si="6"/>
        <v>1.0347</v>
      </c>
      <c r="P120">
        <f t="shared" si="4"/>
        <v>0</v>
      </c>
      <c r="R120">
        <f t="shared" si="7"/>
        <v>0</v>
      </c>
    </row>
    <row r="121" spans="1:18">
      <c r="A121" s="2">
        <v>42979</v>
      </c>
      <c r="B121" s="1" t="s">
        <v>18</v>
      </c>
      <c r="C121" s="1" t="s">
        <v>21</v>
      </c>
      <c r="D121" s="1">
        <v>35</v>
      </c>
      <c r="E121" s="1">
        <v>1</v>
      </c>
      <c r="F121" s="1">
        <v>28</v>
      </c>
      <c r="G121" s="1">
        <v>29</v>
      </c>
      <c r="H121" s="1">
        <v>25</v>
      </c>
      <c r="I121" s="1">
        <v>3.3</v>
      </c>
      <c r="J121" s="1">
        <v>73</v>
      </c>
      <c r="K121" s="24">
        <v>23.139772395681355</v>
      </c>
      <c r="L121" s="23">
        <f t="shared" si="5"/>
        <v>76.860227604318652</v>
      </c>
      <c r="M121" s="25">
        <v>3427</v>
      </c>
      <c r="N121">
        <f t="shared" si="6"/>
        <v>0.3427</v>
      </c>
      <c r="O121" s="25"/>
      <c r="P121">
        <f t="shared" si="4"/>
        <v>0</v>
      </c>
      <c r="R121">
        <f t="shared" si="7"/>
        <v>0</v>
      </c>
    </row>
    <row r="122" spans="1:18">
      <c r="A122" s="2">
        <v>42979</v>
      </c>
      <c r="B122" s="1" t="s">
        <v>15</v>
      </c>
      <c r="C122" s="1" t="s">
        <v>21</v>
      </c>
      <c r="D122" s="1">
        <v>36</v>
      </c>
      <c r="E122" s="1">
        <v>2</v>
      </c>
      <c r="F122" s="1">
        <v>28</v>
      </c>
      <c r="G122" s="1">
        <v>29</v>
      </c>
      <c r="H122" s="1">
        <v>25</v>
      </c>
      <c r="I122" s="1">
        <v>3.3</v>
      </c>
      <c r="J122" s="1">
        <v>73</v>
      </c>
      <c r="K122" s="7">
        <v>25.94517476816468</v>
      </c>
      <c r="L122" s="23">
        <f t="shared" si="5"/>
        <v>74.054825231835324</v>
      </c>
      <c r="M122" s="1">
        <v>10347</v>
      </c>
      <c r="N122">
        <f t="shared" si="6"/>
        <v>1.0347</v>
      </c>
      <c r="P122">
        <f t="shared" si="4"/>
        <v>0</v>
      </c>
      <c r="R122">
        <f t="shared" si="7"/>
        <v>0</v>
      </c>
    </row>
    <row r="123" spans="1:18">
      <c r="A123" s="2">
        <v>42979</v>
      </c>
      <c r="B123" s="1" t="s">
        <v>5</v>
      </c>
      <c r="C123" s="1" t="s">
        <v>21</v>
      </c>
      <c r="D123" s="1">
        <v>4</v>
      </c>
      <c r="E123" s="1">
        <v>1</v>
      </c>
      <c r="F123" s="1">
        <v>28</v>
      </c>
      <c r="G123" s="1">
        <v>29</v>
      </c>
      <c r="H123" s="1">
        <v>25</v>
      </c>
      <c r="I123" s="1">
        <v>3.3</v>
      </c>
      <c r="J123" s="1">
        <v>73</v>
      </c>
      <c r="K123" s="24">
        <v>48.840781101440797</v>
      </c>
      <c r="L123" s="23">
        <f t="shared" si="5"/>
        <v>51.159218898559203</v>
      </c>
      <c r="M123" s="25">
        <v>13673</v>
      </c>
      <c r="N123">
        <f t="shared" si="6"/>
        <v>1.3673</v>
      </c>
      <c r="O123" s="25"/>
      <c r="P123">
        <f t="shared" si="4"/>
        <v>0</v>
      </c>
      <c r="R123">
        <f t="shared" si="7"/>
        <v>0</v>
      </c>
    </row>
    <row r="124" spans="1:18">
      <c r="A124" s="2">
        <v>42979</v>
      </c>
      <c r="B124" s="1" t="s">
        <v>7</v>
      </c>
      <c r="C124" s="1" t="s">
        <v>23</v>
      </c>
      <c r="D124" s="1">
        <v>11</v>
      </c>
      <c r="E124" s="1">
        <v>3</v>
      </c>
      <c r="F124" s="1">
        <v>28</v>
      </c>
      <c r="G124" s="1">
        <v>29</v>
      </c>
      <c r="H124" s="1">
        <v>25</v>
      </c>
      <c r="I124" s="1">
        <v>3.3</v>
      </c>
      <c r="J124" s="1">
        <v>73</v>
      </c>
      <c r="K124" s="24">
        <v>61.578791176179635</v>
      </c>
      <c r="L124" s="23">
        <f t="shared" si="5"/>
        <v>38.421208823820365</v>
      </c>
      <c r="M124" s="25">
        <v>20218</v>
      </c>
      <c r="N124">
        <f t="shared" si="6"/>
        <v>2.0217999999999998</v>
      </c>
      <c r="O124" s="25"/>
      <c r="P124">
        <f t="shared" si="4"/>
        <v>0</v>
      </c>
      <c r="R124">
        <f t="shared" si="7"/>
        <v>0</v>
      </c>
    </row>
    <row r="125" spans="1:18">
      <c r="A125" s="2">
        <v>42979</v>
      </c>
      <c r="B125" s="1" t="s">
        <v>10</v>
      </c>
      <c r="C125" s="1" t="s">
        <v>23</v>
      </c>
      <c r="D125" s="1">
        <v>1</v>
      </c>
      <c r="E125" s="1">
        <v>1</v>
      </c>
      <c r="F125" s="1">
        <v>28</v>
      </c>
      <c r="G125" s="1">
        <v>29</v>
      </c>
      <c r="H125" s="1">
        <v>25</v>
      </c>
      <c r="I125" s="1">
        <v>3.3</v>
      </c>
      <c r="J125" s="1">
        <v>73</v>
      </c>
      <c r="K125" s="24">
        <v>87.574019676411623</v>
      </c>
      <c r="L125" s="23">
        <f t="shared" si="5"/>
        <v>12.425980323588377</v>
      </c>
      <c r="M125" s="25">
        <v>21447</v>
      </c>
      <c r="N125">
        <f t="shared" si="6"/>
        <v>2.1446999999999998</v>
      </c>
      <c r="O125" s="25"/>
      <c r="P125">
        <f t="shared" si="4"/>
        <v>0</v>
      </c>
      <c r="R125">
        <f t="shared" si="7"/>
        <v>0</v>
      </c>
    </row>
    <row r="126" spans="1:18">
      <c r="A126" s="2">
        <v>42995</v>
      </c>
      <c r="B126" s="1" t="s">
        <v>11</v>
      </c>
      <c r="C126" s="1" t="s">
        <v>24</v>
      </c>
      <c r="D126" s="1">
        <v>17</v>
      </c>
      <c r="E126" s="1">
        <v>3</v>
      </c>
      <c r="F126" s="1">
        <v>26</v>
      </c>
      <c r="G126" s="1">
        <v>32</v>
      </c>
      <c r="H126" s="1">
        <v>25</v>
      </c>
      <c r="I126" s="1">
        <v>1.3</v>
      </c>
      <c r="J126" s="1">
        <v>70</v>
      </c>
      <c r="K126" s="7">
        <v>25.94517476816468</v>
      </c>
      <c r="L126" s="23">
        <f t="shared" si="5"/>
        <v>74.054825231835324</v>
      </c>
      <c r="M126" s="1">
        <v>10347</v>
      </c>
      <c r="N126">
        <f t="shared" si="6"/>
        <v>1.0347</v>
      </c>
      <c r="P126">
        <f t="shared" si="4"/>
        <v>0</v>
      </c>
      <c r="R126">
        <f t="shared" si="7"/>
        <v>0</v>
      </c>
    </row>
    <row r="127" spans="1:18">
      <c r="A127" s="2">
        <v>42995</v>
      </c>
      <c r="B127" s="1" t="s">
        <v>5</v>
      </c>
      <c r="C127" s="1" t="s">
        <v>24</v>
      </c>
      <c r="D127" s="1">
        <v>14</v>
      </c>
      <c r="E127" s="1">
        <v>2</v>
      </c>
      <c r="F127" s="1">
        <v>26</v>
      </c>
      <c r="G127" s="1">
        <v>32</v>
      </c>
      <c r="H127" s="1">
        <v>25</v>
      </c>
      <c r="I127" s="1">
        <v>1.3</v>
      </c>
      <c r="J127" s="1">
        <v>70</v>
      </c>
      <c r="K127" s="24">
        <v>48.840781101440797</v>
      </c>
      <c r="L127" s="23">
        <f t="shared" si="5"/>
        <v>51.159218898559203</v>
      </c>
      <c r="M127" s="25">
        <v>13673</v>
      </c>
      <c r="N127">
        <f t="shared" si="6"/>
        <v>1.3673</v>
      </c>
      <c r="O127" s="25"/>
      <c r="P127">
        <f t="shared" si="4"/>
        <v>0</v>
      </c>
      <c r="R127">
        <f t="shared" si="7"/>
        <v>0</v>
      </c>
    </row>
    <row r="128" spans="1:18">
      <c r="A128" s="2">
        <v>42995</v>
      </c>
      <c r="B128" s="1" t="s">
        <v>7</v>
      </c>
      <c r="C128" s="1" t="s">
        <v>24</v>
      </c>
      <c r="D128" s="1">
        <v>53</v>
      </c>
      <c r="E128" s="1">
        <v>3</v>
      </c>
      <c r="F128" s="1">
        <v>26</v>
      </c>
      <c r="G128" s="1">
        <v>32</v>
      </c>
      <c r="H128" s="1">
        <v>25</v>
      </c>
      <c r="I128" s="1">
        <v>1.3</v>
      </c>
      <c r="J128" s="1">
        <v>70</v>
      </c>
      <c r="K128" s="24">
        <v>61.578791176179635</v>
      </c>
      <c r="L128" s="23">
        <f t="shared" si="5"/>
        <v>38.421208823820365</v>
      </c>
      <c r="M128" s="25">
        <v>20218</v>
      </c>
      <c r="N128">
        <f t="shared" si="6"/>
        <v>2.0217999999999998</v>
      </c>
      <c r="O128" s="25"/>
      <c r="P128">
        <f t="shared" si="4"/>
        <v>0</v>
      </c>
      <c r="R128">
        <f t="shared" si="7"/>
        <v>0</v>
      </c>
    </row>
    <row r="129" spans="1:18">
      <c r="A129" s="2">
        <v>42995</v>
      </c>
      <c r="B129" s="1" t="s">
        <v>10</v>
      </c>
      <c r="C129" s="1" t="s">
        <v>24</v>
      </c>
      <c r="D129" s="1">
        <v>37</v>
      </c>
      <c r="E129" s="1">
        <v>2</v>
      </c>
      <c r="F129" s="1">
        <v>26</v>
      </c>
      <c r="G129" s="1">
        <v>32</v>
      </c>
      <c r="H129" s="1">
        <v>25</v>
      </c>
      <c r="I129" s="1">
        <v>1.3</v>
      </c>
      <c r="J129" s="1">
        <v>70</v>
      </c>
      <c r="K129" s="24">
        <v>87.574019676411623</v>
      </c>
      <c r="L129" s="23">
        <f t="shared" si="5"/>
        <v>12.425980323588377</v>
      </c>
      <c r="M129" s="25">
        <v>21447</v>
      </c>
      <c r="N129">
        <f t="shared" si="6"/>
        <v>2.1446999999999998</v>
      </c>
      <c r="O129" s="25"/>
      <c r="P129">
        <f t="shared" si="4"/>
        <v>0</v>
      </c>
      <c r="R129">
        <f t="shared" si="7"/>
        <v>0</v>
      </c>
    </row>
    <row r="130" spans="1:18">
      <c r="A130" s="2">
        <v>42995</v>
      </c>
      <c r="B130" s="1" t="s">
        <v>14</v>
      </c>
      <c r="C130" s="1" t="s">
        <v>28</v>
      </c>
      <c r="D130" s="1">
        <v>2</v>
      </c>
      <c r="E130" s="1">
        <v>1</v>
      </c>
      <c r="F130" s="1">
        <v>26</v>
      </c>
      <c r="G130" s="1">
        <v>32</v>
      </c>
      <c r="H130" s="1">
        <v>25</v>
      </c>
      <c r="I130" s="1">
        <v>1.3</v>
      </c>
      <c r="J130" s="1">
        <v>70</v>
      </c>
      <c r="K130" s="24">
        <v>23.139772395681355</v>
      </c>
      <c r="L130" s="23">
        <f t="shared" si="5"/>
        <v>76.860227604318652</v>
      </c>
      <c r="M130" s="25">
        <v>3427</v>
      </c>
      <c r="N130">
        <f t="shared" si="6"/>
        <v>0.3427</v>
      </c>
      <c r="O130" s="25"/>
      <c r="P130">
        <f t="shared" ref="P130:P159" si="8">O130/10000</f>
        <v>0</v>
      </c>
      <c r="R130">
        <f t="shared" si="7"/>
        <v>0</v>
      </c>
    </row>
    <row r="131" spans="1:18">
      <c r="A131" s="2">
        <v>42995</v>
      </c>
      <c r="B131" s="1" t="s">
        <v>15</v>
      </c>
      <c r="C131" s="1" t="s">
        <v>28</v>
      </c>
      <c r="D131" s="1">
        <v>1</v>
      </c>
      <c r="E131" s="1">
        <v>1</v>
      </c>
      <c r="F131" s="1">
        <v>26</v>
      </c>
      <c r="G131" s="1">
        <v>32</v>
      </c>
      <c r="H131" s="1">
        <v>25</v>
      </c>
      <c r="I131" s="1">
        <v>1.3</v>
      </c>
      <c r="J131" s="1">
        <v>70</v>
      </c>
      <c r="K131" s="7">
        <v>25.94517476816468</v>
      </c>
      <c r="L131" s="23">
        <f t="shared" ref="L131:L159" si="9">100-K131</f>
        <v>74.054825231835324</v>
      </c>
      <c r="M131" s="1">
        <v>10347</v>
      </c>
      <c r="N131">
        <f t="shared" ref="N131:N159" si="10">M131/10000</f>
        <v>1.0347</v>
      </c>
      <c r="P131">
        <f t="shared" si="8"/>
        <v>0</v>
      </c>
      <c r="R131">
        <f t="shared" ref="R131:R159" si="11">Q131/10000</f>
        <v>0</v>
      </c>
    </row>
    <row r="132" spans="1:18">
      <c r="A132" s="2">
        <v>42995</v>
      </c>
      <c r="B132" s="1" t="s">
        <v>16</v>
      </c>
      <c r="C132" s="1" t="s">
        <v>28</v>
      </c>
      <c r="D132" s="1">
        <v>1</v>
      </c>
      <c r="E132" s="1">
        <v>1</v>
      </c>
      <c r="F132" s="1">
        <v>26</v>
      </c>
      <c r="G132" s="1">
        <v>32</v>
      </c>
      <c r="H132" s="1">
        <v>25</v>
      </c>
      <c r="I132" s="1">
        <v>1.3</v>
      </c>
      <c r="J132" s="1">
        <v>70</v>
      </c>
      <c r="K132" s="24">
        <v>61.578791176179635</v>
      </c>
      <c r="L132" s="23">
        <f t="shared" si="9"/>
        <v>38.421208823820365</v>
      </c>
      <c r="M132" s="25">
        <v>20218</v>
      </c>
      <c r="N132">
        <f t="shared" si="10"/>
        <v>2.0217999999999998</v>
      </c>
      <c r="O132" s="25"/>
      <c r="P132">
        <f t="shared" si="8"/>
        <v>0</v>
      </c>
      <c r="R132">
        <f t="shared" si="11"/>
        <v>0</v>
      </c>
    </row>
    <row r="133" spans="1:18">
      <c r="A133" s="2">
        <v>42995</v>
      </c>
      <c r="B133" s="1" t="s">
        <v>18</v>
      </c>
      <c r="C133" s="1" t="s">
        <v>23</v>
      </c>
      <c r="D133" s="1">
        <v>45</v>
      </c>
      <c r="E133" s="1">
        <v>2</v>
      </c>
      <c r="F133" s="1">
        <v>26</v>
      </c>
      <c r="G133" s="1">
        <v>32</v>
      </c>
      <c r="H133" s="1">
        <v>25</v>
      </c>
      <c r="I133" s="1">
        <v>1.3</v>
      </c>
      <c r="J133" s="1">
        <v>70</v>
      </c>
      <c r="K133" s="24">
        <v>23.139772395681355</v>
      </c>
      <c r="L133" s="23">
        <f t="shared" si="9"/>
        <v>76.860227604318652</v>
      </c>
      <c r="M133" s="25">
        <v>3427</v>
      </c>
      <c r="N133">
        <f t="shared" si="10"/>
        <v>0.3427</v>
      </c>
      <c r="O133" s="25"/>
      <c r="P133">
        <f t="shared" si="8"/>
        <v>0</v>
      </c>
      <c r="R133">
        <f t="shared" si="11"/>
        <v>0</v>
      </c>
    </row>
    <row r="134" spans="1:18">
      <c r="A134" s="2">
        <v>42995</v>
      </c>
      <c r="B134" s="1" t="s">
        <v>15</v>
      </c>
      <c r="C134" s="1" t="s">
        <v>21</v>
      </c>
      <c r="D134" s="1">
        <v>47</v>
      </c>
      <c r="E134" s="1">
        <v>3</v>
      </c>
      <c r="F134" s="1">
        <v>26</v>
      </c>
      <c r="G134" s="1">
        <v>32</v>
      </c>
      <c r="H134" s="1">
        <v>25</v>
      </c>
      <c r="I134" s="1">
        <v>1.3</v>
      </c>
      <c r="J134" s="1">
        <v>70</v>
      </c>
      <c r="K134" s="7">
        <v>25.94517476816468</v>
      </c>
      <c r="L134" s="23">
        <f t="shared" si="9"/>
        <v>74.054825231835324</v>
      </c>
      <c r="M134" s="1">
        <v>10347</v>
      </c>
      <c r="N134">
        <f t="shared" si="10"/>
        <v>1.0347</v>
      </c>
      <c r="P134">
        <f t="shared" si="8"/>
        <v>0</v>
      </c>
      <c r="R134">
        <f t="shared" si="11"/>
        <v>0</v>
      </c>
    </row>
    <row r="135" spans="1:18">
      <c r="A135" s="2">
        <v>42995</v>
      </c>
      <c r="B135" s="1" t="s">
        <v>5</v>
      </c>
      <c r="C135" s="1" t="s">
        <v>23</v>
      </c>
      <c r="D135" s="1">
        <v>8</v>
      </c>
      <c r="E135" s="1">
        <v>3</v>
      </c>
      <c r="F135" s="1">
        <v>26</v>
      </c>
      <c r="G135" s="1">
        <v>32</v>
      </c>
      <c r="H135" s="1">
        <v>25</v>
      </c>
      <c r="I135" s="1">
        <v>1.3</v>
      </c>
      <c r="J135" s="1">
        <v>70</v>
      </c>
      <c r="K135" s="24">
        <v>48.840781101440797</v>
      </c>
      <c r="L135" s="23">
        <f t="shared" si="9"/>
        <v>51.159218898559203</v>
      </c>
      <c r="M135" s="25">
        <v>13673</v>
      </c>
      <c r="N135">
        <f t="shared" si="10"/>
        <v>1.3673</v>
      </c>
      <c r="O135" s="25"/>
      <c r="P135">
        <f t="shared" si="8"/>
        <v>0</v>
      </c>
      <c r="R135">
        <f t="shared" si="11"/>
        <v>0</v>
      </c>
    </row>
    <row r="136" spans="1:18">
      <c r="A136" s="2">
        <v>42995</v>
      </c>
      <c r="B136" s="1" t="s">
        <v>7</v>
      </c>
      <c r="C136" s="1" t="s">
        <v>23</v>
      </c>
      <c r="D136" s="1">
        <v>24</v>
      </c>
      <c r="E136" s="1">
        <v>6</v>
      </c>
      <c r="F136" s="1">
        <v>26</v>
      </c>
      <c r="G136" s="1">
        <v>32</v>
      </c>
      <c r="H136" s="1">
        <v>25</v>
      </c>
      <c r="I136" s="1">
        <v>1.3</v>
      </c>
      <c r="J136" s="1">
        <v>70</v>
      </c>
      <c r="K136" s="24">
        <v>61.578791176179635</v>
      </c>
      <c r="L136" s="23">
        <f t="shared" si="9"/>
        <v>38.421208823820365</v>
      </c>
      <c r="M136" s="25">
        <v>20218</v>
      </c>
      <c r="N136">
        <f t="shared" si="10"/>
        <v>2.0217999999999998</v>
      </c>
      <c r="O136" s="25"/>
      <c r="P136">
        <f t="shared" si="8"/>
        <v>0</v>
      </c>
      <c r="R136">
        <f t="shared" si="11"/>
        <v>0</v>
      </c>
    </row>
    <row r="137" spans="1:18">
      <c r="A137" s="2">
        <v>42995</v>
      </c>
      <c r="B137" s="1" t="s">
        <v>10</v>
      </c>
      <c r="C137" s="1" t="s">
        <v>23</v>
      </c>
      <c r="D137" s="1">
        <v>19</v>
      </c>
      <c r="E137" s="1">
        <v>5</v>
      </c>
      <c r="F137" s="1">
        <v>26</v>
      </c>
      <c r="G137" s="1">
        <v>32</v>
      </c>
      <c r="H137" s="1">
        <v>25</v>
      </c>
      <c r="I137" s="1">
        <v>1.3</v>
      </c>
      <c r="J137" s="1">
        <v>70</v>
      </c>
      <c r="K137" s="24">
        <v>87.574019676411623</v>
      </c>
      <c r="L137" s="23">
        <f t="shared" si="9"/>
        <v>12.425980323588377</v>
      </c>
      <c r="M137" s="25">
        <v>21447</v>
      </c>
      <c r="N137">
        <f t="shared" si="10"/>
        <v>2.1446999999999998</v>
      </c>
      <c r="O137" s="25"/>
      <c r="P137">
        <f t="shared" si="8"/>
        <v>0</v>
      </c>
      <c r="R137">
        <f t="shared" si="11"/>
        <v>0</v>
      </c>
    </row>
    <row r="138" spans="1:18">
      <c r="A138" s="2">
        <v>43009</v>
      </c>
      <c r="B138" s="1" t="s">
        <v>14</v>
      </c>
      <c r="C138" s="1" t="s">
        <v>24</v>
      </c>
      <c r="D138" s="1">
        <v>1</v>
      </c>
      <c r="E138" s="1">
        <v>1</v>
      </c>
      <c r="F138" s="1">
        <v>27</v>
      </c>
      <c r="G138" s="1">
        <v>36</v>
      </c>
      <c r="H138" s="1">
        <v>29</v>
      </c>
      <c r="I138" s="1">
        <v>0.1</v>
      </c>
      <c r="J138" s="1">
        <v>67</v>
      </c>
      <c r="K138" s="24">
        <v>24.627954479136271</v>
      </c>
      <c r="L138" s="23">
        <f t="shared" si="9"/>
        <v>75.372045520863736</v>
      </c>
      <c r="M138" s="25">
        <v>3427</v>
      </c>
      <c r="N138">
        <f t="shared" si="10"/>
        <v>0.3427</v>
      </c>
      <c r="O138" s="25"/>
      <c r="P138">
        <f t="shared" si="8"/>
        <v>0</v>
      </c>
      <c r="R138">
        <f t="shared" si="11"/>
        <v>0</v>
      </c>
    </row>
    <row r="139" spans="1:18">
      <c r="A139" s="2">
        <v>43009</v>
      </c>
      <c r="B139" s="1" t="s">
        <v>15</v>
      </c>
      <c r="C139" s="1" t="s">
        <v>24</v>
      </c>
      <c r="D139" s="1">
        <v>8</v>
      </c>
      <c r="E139" s="1">
        <v>1</v>
      </c>
      <c r="F139" s="1">
        <v>27</v>
      </c>
      <c r="G139" s="1">
        <v>36</v>
      </c>
      <c r="H139" s="1">
        <v>29</v>
      </c>
      <c r="I139" s="1">
        <v>0.1</v>
      </c>
      <c r="J139" s="1">
        <v>67</v>
      </c>
      <c r="K139" s="7">
        <v>24.559258126974424</v>
      </c>
      <c r="L139" s="23">
        <f t="shared" si="9"/>
        <v>75.440741873025573</v>
      </c>
      <c r="M139" s="1">
        <v>10347</v>
      </c>
      <c r="N139">
        <f t="shared" si="10"/>
        <v>1.0347</v>
      </c>
      <c r="P139">
        <f t="shared" si="8"/>
        <v>0</v>
      </c>
      <c r="R139">
        <f t="shared" si="11"/>
        <v>0</v>
      </c>
    </row>
    <row r="140" spans="1:18">
      <c r="A140" s="2">
        <v>43009</v>
      </c>
      <c r="B140" s="1" t="s">
        <v>5</v>
      </c>
      <c r="C140" s="1" t="s">
        <v>24</v>
      </c>
      <c r="D140" s="1">
        <v>9</v>
      </c>
      <c r="E140" s="1">
        <v>2</v>
      </c>
      <c r="F140" s="1">
        <v>27</v>
      </c>
      <c r="G140" s="1">
        <v>36</v>
      </c>
      <c r="H140" s="1">
        <v>29</v>
      </c>
      <c r="I140" s="1">
        <v>0.1</v>
      </c>
      <c r="J140" s="1">
        <v>67</v>
      </c>
      <c r="K140" s="24">
        <v>50.588751554157831</v>
      </c>
      <c r="L140" s="23">
        <f t="shared" si="9"/>
        <v>49.411248445842169</v>
      </c>
      <c r="M140" s="25">
        <v>13673</v>
      </c>
      <c r="N140">
        <f t="shared" si="10"/>
        <v>1.3673</v>
      </c>
      <c r="O140" s="25"/>
      <c r="P140">
        <f t="shared" si="8"/>
        <v>0</v>
      </c>
      <c r="R140">
        <f t="shared" si="11"/>
        <v>0</v>
      </c>
    </row>
    <row r="141" spans="1:18">
      <c r="A141" s="2">
        <v>43009</v>
      </c>
      <c r="B141" s="1" t="s">
        <v>7</v>
      </c>
      <c r="C141" s="1" t="s">
        <v>24</v>
      </c>
      <c r="D141" s="1">
        <v>21</v>
      </c>
      <c r="E141" s="1">
        <v>2</v>
      </c>
      <c r="F141" s="1">
        <v>27</v>
      </c>
      <c r="G141" s="1">
        <v>36</v>
      </c>
      <c r="H141" s="1">
        <v>29</v>
      </c>
      <c r="I141" s="1">
        <v>0.1</v>
      </c>
      <c r="J141" s="1">
        <v>67</v>
      </c>
      <c r="K141" s="24">
        <v>66.129191809278865</v>
      </c>
      <c r="L141" s="23">
        <f t="shared" si="9"/>
        <v>33.870808190721135</v>
      </c>
      <c r="M141" s="25">
        <v>20218</v>
      </c>
      <c r="N141">
        <f t="shared" si="10"/>
        <v>2.0217999999999998</v>
      </c>
      <c r="O141" s="25"/>
      <c r="P141">
        <f t="shared" si="8"/>
        <v>0</v>
      </c>
      <c r="R141">
        <f t="shared" si="11"/>
        <v>0</v>
      </c>
    </row>
    <row r="142" spans="1:18">
      <c r="A142" s="2">
        <v>43009</v>
      </c>
      <c r="B142" s="1" t="s">
        <v>10</v>
      </c>
      <c r="C142" s="1" t="s">
        <v>25</v>
      </c>
      <c r="D142" s="1">
        <v>19</v>
      </c>
      <c r="E142" s="1">
        <v>2</v>
      </c>
      <c r="F142" s="1">
        <v>27</v>
      </c>
      <c r="G142" s="1">
        <v>36</v>
      </c>
      <c r="H142" s="1">
        <v>29</v>
      </c>
      <c r="I142" s="1">
        <v>0.1</v>
      </c>
      <c r="J142" s="1">
        <v>67</v>
      </c>
      <c r="K142" s="24">
        <v>82.794796475031475</v>
      </c>
      <c r="L142" s="23">
        <f t="shared" si="9"/>
        <v>17.205203524968525</v>
      </c>
      <c r="M142" s="25">
        <v>21447</v>
      </c>
      <c r="N142">
        <f t="shared" si="10"/>
        <v>2.1446999999999998</v>
      </c>
      <c r="O142" s="25"/>
      <c r="P142">
        <f t="shared" si="8"/>
        <v>0</v>
      </c>
      <c r="R142">
        <f t="shared" si="11"/>
        <v>0</v>
      </c>
    </row>
    <row r="143" spans="1:18">
      <c r="A143" s="2">
        <v>43009</v>
      </c>
      <c r="B143" s="1" t="s">
        <v>13</v>
      </c>
      <c r="C143" s="1" t="s">
        <v>30</v>
      </c>
      <c r="D143" s="1">
        <v>1</v>
      </c>
      <c r="E143" s="1">
        <v>1</v>
      </c>
      <c r="F143" s="1">
        <v>27</v>
      </c>
      <c r="G143" s="1">
        <v>36</v>
      </c>
      <c r="H143" s="1">
        <v>29</v>
      </c>
      <c r="I143" s="1">
        <v>0.1</v>
      </c>
      <c r="J143" s="1">
        <v>67</v>
      </c>
      <c r="K143" s="24">
        <v>82.794796475031475</v>
      </c>
      <c r="L143" s="23">
        <f t="shared" si="9"/>
        <v>17.205203524968525</v>
      </c>
      <c r="M143" s="25">
        <v>21447</v>
      </c>
      <c r="N143">
        <f t="shared" si="10"/>
        <v>2.1446999999999998</v>
      </c>
      <c r="O143" s="25"/>
      <c r="P143">
        <f t="shared" si="8"/>
        <v>0</v>
      </c>
      <c r="R143">
        <f t="shared" si="11"/>
        <v>0</v>
      </c>
    </row>
    <row r="144" spans="1:18">
      <c r="A144" s="2">
        <v>43009</v>
      </c>
      <c r="B144" s="1" t="s">
        <v>19</v>
      </c>
      <c r="C144" s="1" t="s">
        <v>28</v>
      </c>
      <c r="D144" s="1">
        <v>3</v>
      </c>
      <c r="E144" s="1">
        <v>1</v>
      </c>
      <c r="F144" s="1">
        <v>27</v>
      </c>
      <c r="G144" s="1">
        <v>36</v>
      </c>
      <c r="H144" s="1">
        <v>29</v>
      </c>
      <c r="I144" s="1">
        <v>0.1</v>
      </c>
      <c r="J144" s="1">
        <v>67</v>
      </c>
      <c r="K144" s="24">
        <v>50.588751554157831</v>
      </c>
      <c r="L144" s="23">
        <f t="shared" si="9"/>
        <v>49.411248445842169</v>
      </c>
      <c r="M144" s="25">
        <v>13673</v>
      </c>
      <c r="N144">
        <f t="shared" si="10"/>
        <v>1.3673</v>
      </c>
      <c r="O144" s="25"/>
      <c r="P144">
        <f t="shared" si="8"/>
        <v>0</v>
      </c>
      <c r="R144">
        <f t="shared" si="11"/>
        <v>0</v>
      </c>
    </row>
    <row r="145" spans="1:18">
      <c r="A145" s="2">
        <v>43009</v>
      </c>
      <c r="B145" s="1" t="s">
        <v>7</v>
      </c>
      <c r="C145" s="1" t="s">
        <v>28</v>
      </c>
      <c r="D145" s="1">
        <v>1</v>
      </c>
      <c r="E145" s="1">
        <v>1</v>
      </c>
      <c r="F145" s="1">
        <v>27</v>
      </c>
      <c r="G145" s="1">
        <v>36</v>
      </c>
      <c r="H145" s="1">
        <v>29</v>
      </c>
      <c r="I145" s="1">
        <v>0.1</v>
      </c>
      <c r="J145" s="1">
        <v>67</v>
      </c>
      <c r="K145" s="24">
        <v>66.129191809278865</v>
      </c>
      <c r="L145" s="23">
        <f t="shared" si="9"/>
        <v>33.870808190721135</v>
      </c>
      <c r="M145" s="25">
        <v>20218</v>
      </c>
      <c r="N145">
        <f t="shared" si="10"/>
        <v>2.0217999999999998</v>
      </c>
      <c r="O145" s="25"/>
      <c r="P145">
        <f t="shared" si="8"/>
        <v>0</v>
      </c>
      <c r="R145">
        <f t="shared" si="11"/>
        <v>0</v>
      </c>
    </row>
    <row r="146" spans="1:18">
      <c r="A146" s="2">
        <v>43009</v>
      </c>
      <c r="B146" s="1" t="s">
        <v>10</v>
      </c>
      <c r="C146" s="1" t="s">
        <v>28</v>
      </c>
      <c r="D146" s="1">
        <v>1</v>
      </c>
      <c r="E146" s="1">
        <v>1</v>
      </c>
      <c r="F146" s="1">
        <v>27</v>
      </c>
      <c r="G146" s="1">
        <v>36</v>
      </c>
      <c r="H146" s="1">
        <v>29</v>
      </c>
      <c r="I146" s="1">
        <v>0.1</v>
      </c>
      <c r="J146" s="1">
        <v>67</v>
      </c>
      <c r="K146" s="24">
        <v>82.794796475031475</v>
      </c>
      <c r="L146" s="23">
        <f t="shared" si="9"/>
        <v>17.205203524968525</v>
      </c>
      <c r="M146" s="25">
        <v>21447</v>
      </c>
      <c r="N146">
        <f t="shared" si="10"/>
        <v>2.1446999999999998</v>
      </c>
      <c r="O146" s="25"/>
      <c r="P146">
        <f t="shared" si="8"/>
        <v>0</v>
      </c>
      <c r="R146">
        <f t="shared" si="11"/>
        <v>0</v>
      </c>
    </row>
    <row r="147" spans="1:18">
      <c r="A147" s="2">
        <v>43009</v>
      </c>
      <c r="B147" s="1" t="s">
        <v>14</v>
      </c>
      <c r="C147" s="1" t="s">
        <v>23</v>
      </c>
      <c r="D147" s="1">
        <v>28</v>
      </c>
      <c r="E147" s="1">
        <v>3</v>
      </c>
      <c r="F147" s="1">
        <v>27</v>
      </c>
      <c r="G147" s="1">
        <v>36</v>
      </c>
      <c r="H147" s="1">
        <v>29</v>
      </c>
      <c r="I147" s="1">
        <v>0.1</v>
      </c>
      <c r="J147" s="1">
        <v>67</v>
      </c>
      <c r="K147" s="24">
        <v>24.627954479136271</v>
      </c>
      <c r="L147" s="23">
        <f t="shared" si="9"/>
        <v>75.372045520863736</v>
      </c>
      <c r="M147" s="25">
        <v>3427</v>
      </c>
      <c r="N147">
        <f t="shared" si="10"/>
        <v>0.3427</v>
      </c>
      <c r="O147" s="25"/>
      <c r="P147">
        <f t="shared" si="8"/>
        <v>0</v>
      </c>
      <c r="R147">
        <f t="shared" si="11"/>
        <v>0</v>
      </c>
    </row>
    <row r="148" spans="1:18">
      <c r="A148" s="2">
        <v>43009</v>
      </c>
      <c r="B148" s="1" t="s">
        <v>15</v>
      </c>
      <c r="C148" s="1" t="s">
        <v>23</v>
      </c>
      <c r="D148" s="1">
        <v>51</v>
      </c>
      <c r="E148" s="1">
        <v>4</v>
      </c>
      <c r="F148" s="1">
        <v>27</v>
      </c>
      <c r="G148" s="1">
        <v>36</v>
      </c>
      <c r="H148" s="1">
        <v>29</v>
      </c>
      <c r="I148" s="1">
        <v>0.1</v>
      </c>
      <c r="J148" s="1">
        <v>67</v>
      </c>
      <c r="K148" s="7">
        <v>24.559258126974424</v>
      </c>
      <c r="L148" s="23">
        <f t="shared" si="9"/>
        <v>75.440741873025573</v>
      </c>
      <c r="M148" s="1">
        <v>10347</v>
      </c>
      <c r="N148">
        <f t="shared" si="10"/>
        <v>1.0347</v>
      </c>
      <c r="P148">
        <f t="shared" si="8"/>
        <v>0</v>
      </c>
      <c r="R148">
        <f t="shared" si="11"/>
        <v>0</v>
      </c>
    </row>
    <row r="149" spans="1:18">
      <c r="A149" s="2">
        <v>43009</v>
      </c>
      <c r="B149" s="1" t="s">
        <v>5</v>
      </c>
      <c r="C149" s="1" t="s">
        <v>23</v>
      </c>
      <c r="D149" s="1">
        <v>22</v>
      </c>
      <c r="E149" s="1">
        <v>5</v>
      </c>
      <c r="F149" s="1">
        <v>27</v>
      </c>
      <c r="G149" s="1">
        <v>36</v>
      </c>
      <c r="H149" s="1">
        <v>29</v>
      </c>
      <c r="I149" s="1">
        <v>0.1</v>
      </c>
      <c r="J149" s="1">
        <v>67</v>
      </c>
      <c r="K149" s="24">
        <v>50.588751554157831</v>
      </c>
      <c r="L149" s="23">
        <f t="shared" si="9"/>
        <v>49.411248445842169</v>
      </c>
      <c r="M149" s="25">
        <v>13673</v>
      </c>
      <c r="N149">
        <f t="shared" si="10"/>
        <v>1.3673</v>
      </c>
      <c r="O149" s="25"/>
      <c r="P149">
        <f t="shared" si="8"/>
        <v>0</v>
      </c>
      <c r="R149">
        <f t="shared" si="11"/>
        <v>0</v>
      </c>
    </row>
    <row r="150" spans="1:18">
      <c r="A150" s="2">
        <v>43009</v>
      </c>
      <c r="B150" s="1" t="s">
        <v>7</v>
      </c>
      <c r="C150" s="1" t="s">
        <v>21</v>
      </c>
      <c r="D150" s="1">
        <v>31</v>
      </c>
      <c r="E150" s="1">
        <v>7</v>
      </c>
      <c r="F150" s="1">
        <v>27</v>
      </c>
      <c r="G150" s="1">
        <v>36</v>
      </c>
      <c r="H150" s="1">
        <v>29</v>
      </c>
      <c r="I150" s="1">
        <v>0.1</v>
      </c>
      <c r="J150" s="1">
        <v>67</v>
      </c>
      <c r="K150" s="24">
        <v>66.129191809278865</v>
      </c>
      <c r="L150" s="23">
        <f t="shared" si="9"/>
        <v>33.870808190721135</v>
      </c>
      <c r="M150" s="25">
        <v>20218</v>
      </c>
      <c r="N150">
        <f t="shared" si="10"/>
        <v>2.0217999999999998</v>
      </c>
      <c r="O150" s="25"/>
      <c r="P150">
        <f t="shared" si="8"/>
        <v>0</v>
      </c>
      <c r="R150">
        <f t="shared" si="11"/>
        <v>0</v>
      </c>
    </row>
    <row r="151" spans="1:18">
      <c r="A151" s="2">
        <v>43009</v>
      </c>
      <c r="B151" s="1" t="s">
        <v>10</v>
      </c>
      <c r="C151" s="1" t="s">
        <v>21</v>
      </c>
      <c r="D151" s="1">
        <v>17</v>
      </c>
      <c r="E151" s="1">
        <v>4</v>
      </c>
      <c r="F151" s="1">
        <v>27</v>
      </c>
      <c r="G151" s="1">
        <v>36</v>
      </c>
      <c r="H151" s="1">
        <v>29</v>
      </c>
      <c r="I151" s="1">
        <v>0.1</v>
      </c>
      <c r="J151" s="1">
        <v>67</v>
      </c>
      <c r="K151" s="24">
        <v>82.794796475031475</v>
      </c>
      <c r="L151" s="23">
        <f t="shared" si="9"/>
        <v>17.205203524968525</v>
      </c>
      <c r="M151" s="25">
        <v>21447</v>
      </c>
      <c r="N151">
        <f t="shared" si="10"/>
        <v>2.1446999999999998</v>
      </c>
      <c r="O151" s="25"/>
      <c r="P151">
        <f t="shared" si="8"/>
        <v>0</v>
      </c>
      <c r="R151">
        <f t="shared" si="11"/>
        <v>0</v>
      </c>
    </row>
    <row r="152" spans="1:18">
      <c r="A152" s="2">
        <v>43029</v>
      </c>
      <c r="B152" s="1" t="s">
        <v>14</v>
      </c>
      <c r="C152" s="1" t="s">
        <v>24</v>
      </c>
      <c r="D152" s="1">
        <v>3</v>
      </c>
      <c r="E152" s="1">
        <v>1</v>
      </c>
      <c r="F152" s="1">
        <v>21</v>
      </c>
      <c r="G152" s="1">
        <v>23</v>
      </c>
      <c r="H152" s="1">
        <v>21</v>
      </c>
      <c r="I152" s="1">
        <v>1.7</v>
      </c>
      <c r="J152" s="1">
        <v>75</v>
      </c>
      <c r="K152" s="24">
        <v>24.627954479136271</v>
      </c>
      <c r="L152" s="23">
        <f t="shared" si="9"/>
        <v>75.372045520863736</v>
      </c>
      <c r="M152" s="25">
        <v>3427</v>
      </c>
      <c r="N152">
        <f t="shared" si="10"/>
        <v>0.3427</v>
      </c>
      <c r="O152" s="25"/>
      <c r="P152">
        <f t="shared" si="8"/>
        <v>0</v>
      </c>
      <c r="R152">
        <f t="shared" si="11"/>
        <v>0</v>
      </c>
    </row>
    <row r="153" spans="1:18">
      <c r="A153" s="2">
        <v>43029</v>
      </c>
      <c r="B153" s="1" t="s">
        <v>15</v>
      </c>
      <c r="C153" s="1" t="s">
        <v>24</v>
      </c>
      <c r="D153" s="1">
        <v>19</v>
      </c>
      <c r="E153" s="1">
        <v>2</v>
      </c>
      <c r="F153" s="1">
        <v>21</v>
      </c>
      <c r="G153" s="1">
        <v>23</v>
      </c>
      <c r="H153" s="1">
        <v>21</v>
      </c>
      <c r="I153" s="1">
        <v>1.7</v>
      </c>
      <c r="J153" s="1">
        <v>75</v>
      </c>
      <c r="K153" s="7">
        <v>24.559258126974424</v>
      </c>
      <c r="L153" s="23">
        <f t="shared" si="9"/>
        <v>75.440741873025573</v>
      </c>
      <c r="M153" s="1">
        <v>10347</v>
      </c>
      <c r="N153">
        <f t="shared" si="10"/>
        <v>1.0347</v>
      </c>
      <c r="P153">
        <f t="shared" si="8"/>
        <v>0</v>
      </c>
      <c r="R153">
        <f t="shared" si="11"/>
        <v>0</v>
      </c>
    </row>
    <row r="154" spans="1:18">
      <c r="A154" s="2">
        <v>43029</v>
      </c>
      <c r="B154" s="1" t="s">
        <v>5</v>
      </c>
      <c r="C154" s="1" t="s">
        <v>24</v>
      </c>
      <c r="D154" s="1">
        <v>14</v>
      </c>
      <c r="E154" s="1">
        <v>2</v>
      </c>
      <c r="F154" s="1">
        <v>21</v>
      </c>
      <c r="G154" s="1">
        <v>23</v>
      </c>
      <c r="H154" s="1">
        <v>21</v>
      </c>
      <c r="I154" s="1">
        <v>1.7</v>
      </c>
      <c r="J154" s="1">
        <v>75</v>
      </c>
      <c r="K154" s="24">
        <v>50.588751554157831</v>
      </c>
      <c r="L154" s="23">
        <f t="shared" si="9"/>
        <v>49.411248445842169</v>
      </c>
      <c r="M154" s="25">
        <v>13673</v>
      </c>
      <c r="N154">
        <f t="shared" si="10"/>
        <v>1.3673</v>
      </c>
      <c r="O154" s="25"/>
      <c r="P154">
        <f t="shared" si="8"/>
        <v>0</v>
      </c>
      <c r="R154">
        <f t="shared" si="11"/>
        <v>0</v>
      </c>
    </row>
    <row r="155" spans="1:18">
      <c r="A155" s="2">
        <v>43029</v>
      </c>
      <c r="B155" s="1" t="s">
        <v>7</v>
      </c>
      <c r="C155" s="1" t="s">
        <v>25</v>
      </c>
      <c r="D155" s="1">
        <v>7</v>
      </c>
      <c r="E155" s="1">
        <v>2</v>
      </c>
      <c r="F155" s="1">
        <v>21</v>
      </c>
      <c r="G155" s="1">
        <v>23</v>
      </c>
      <c r="H155" s="1">
        <v>21</v>
      </c>
      <c r="I155" s="1">
        <v>1.7</v>
      </c>
      <c r="J155" s="1">
        <v>75</v>
      </c>
      <c r="K155" s="24">
        <v>66.129191809278865</v>
      </c>
      <c r="L155" s="23">
        <f t="shared" si="9"/>
        <v>33.870808190721135</v>
      </c>
      <c r="M155" s="25">
        <v>20218</v>
      </c>
      <c r="N155">
        <f t="shared" si="10"/>
        <v>2.0217999999999998</v>
      </c>
      <c r="O155" s="25"/>
      <c r="P155">
        <f t="shared" si="8"/>
        <v>0</v>
      </c>
      <c r="R155">
        <f t="shared" si="11"/>
        <v>0</v>
      </c>
    </row>
    <row r="156" spans="1:18">
      <c r="A156" s="2">
        <v>43029</v>
      </c>
      <c r="B156" s="1" t="s">
        <v>10</v>
      </c>
      <c r="C156" s="1" t="s">
        <v>24</v>
      </c>
      <c r="D156" s="1">
        <v>41</v>
      </c>
      <c r="E156" s="1">
        <v>2</v>
      </c>
      <c r="F156" s="1">
        <v>21</v>
      </c>
      <c r="G156" s="1">
        <v>23</v>
      </c>
      <c r="H156" s="1">
        <v>21</v>
      </c>
      <c r="I156" s="1">
        <v>1.7</v>
      </c>
      <c r="J156" s="1">
        <v>75</v>
      </c>
      <c r="K156" s="24">
        <v>82.794796475031475</v>
      </c>
      <c r="L156" s="23">
        <f t="shared" si="9"/>
        <v>17.205203524968525</v>
      </c>
      <c r="M156" s="25">
        <v>21447</v>
      </c>
      <c r="N156">
        <f t="shared" si="10"/>
        <v>2.1446999999999998</v>
      </c>
      <c r="O156" s="25"/>
      <c r="P156">
        <f t="shared" si="8"/>
        <v>0</v>
      </c>
      <c r="R156">
        <f t="shared" si="11"/>
        <v>0</v>
      </c>
    </row>
    <row r="157" spans="1:18">
      <c r="A157" s="2">
        <v>43029</v>
      </c>
      <c r="B157" s="1" t="s">
        <v>5</v>
      </c>
      <c r="C157" s="1" t="s">
        <v>21</v>
      </c>
      <c r="D157" s="1">
        <v>1</v>
      </c>
      <c r="E157" s="1">
        <v>1</v>
      </c>
      <c r="F157" s="1">
        <v>21</v>
      </c>
      <c r="G157" s="1">
        <v>23</v>
      </c>
      <c r="H157" s="1">
        <v>21</v>
      </c>
      <c r="I157" s="1">
        <v>1.7</v>
      </c>
      <c r="J157" s="1">
        <v>75</v>
      </c>
      <c r="K157" s="24">
        <v>50.588751554157831</v>
      </c>
      <c r="L157" s="23">
        <f t="shared" si="9"/>
        <v>49.411248445842169</v>
      </c>
      <c r="M157" s="25">
        <v>13673</v>
      </c>
      <c r="N157">
        <f t="shared" si="10"/>
        <v>1.3673</v>
      </c>
      <c r="O157" s="25"/>
      <c r="P157">
        <f t="shared" si="8"/>
        <v>0</v>
      </c>
      <c r="R157">
        <f t="shared" si="11"/>
        <v>0</v>
      </c>
    </row>
    <row r="158" spans="1:18">
      <c r="A158" s="2">
        <v>43029</v>
      </c>
      <c r="B158" s="1" t="s">
        <v>7</v>
      </c>
      <c r="C158" s="1" t="s">
        <v>23</v>
      </c>
      <c r="D158" s="1">
        <v>5</v>
      </c>
      <c r="E158" s="1">
        <v>2</v>
      </c>
      <c r="F158" s="1">
        <v>21</v>
      </c>
      <c r="G158" s="1">
        <v>23</v>
      </c>
      <c r="H158" s="1">
        <v>21</v>
      </c>
      <c r="I158" s="1">
        <v>1.7</v>
      </c>
      <c r="J158" s="1">
        <v>75</v>
      </c>
      <c r="K158" s="24">
        <v>66.129191809278865</v>
      </c>
      <c r="L158" s="23">
        <f t="shared" si="9"/>
        <v>33.870808190721135</v>
      </c>
      <c r="M158" s="25">
        <v>20218</v>
      </c>
      <c r="N158">
        <f t="shared" si="10"/>
        <v>2.0217999999999998</v>
      </c>
      <c r="O158" s="25"/>
      <c r="P158">
        <f t="shared" si="8"/>
        <v>0</v>
      </c>
      <c r="R158">
        <f t="shared" si="11"/>
        <v>0</v>
      </c>
    </row>
    <row r="159" spans="1:18">
      <c r="A159" s="2">
        <v>43029</v>
      </c>
      <c r="B159" s="1" t="s">
        <v>10</v>
      </c>
      <c r="C159" s="1" t="s">
        <v>21</v>
      </c>
      <c r="D159" s="1">
        <v>2</v>
      </c>
      <c r="E159" s="1">
        <v>1</v>
      </c>
      <c r="F159" s="1">
        <v>21</v>
      </c>
      <c r="G159" s="1">
        <v>23</v>
      </c>
      <c r="H159" s="1">
        <v>21</v>
      </c>
      <c r="I159" s="1">
        <v>1.7</v>
      </c>
      <c r="J159" s="1">
        <v>75</v>
      </c>
      <c r="K159" s="24">
        <v>82.794796475031475</v>
      </c>
      <c r="L159" s="23">
        <f t="shared" si="9"/>
        <v>17.205203524968525</v>
      </c>
      <c r="M159" s="25">
        <v>21447</v>
      </c>
      <c r="N159">
        <f t="shared" si="10"/>
        <v>2.1446999999999998</v>
      </c>
      <c r="O159" s="25"/>
      <c r="P159">
        <f t="shared" si="8"/>
        <v>0</v>
      </c>
      <c r="R159">
        <f t="shared" si="11"/>
        <v>0</v>
      </c>
    </row>
  </sheetData>
  <autoFilter ref="A1:K159"/>
  <sortState ref="A2:K159">
    <sortCondition ref="A1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08"/>
  <sheetViews>
    <sheetView tabSelected="1" zoomScale="55" zoomScaleNormal="55" workbookViewId="0">
      <pane ySplit="1" topLeftCell="A2" activePane="bottomLeft" state="frozen"/>
      <selection pane="bottomLeft" activeCell="D110" sqref="D110"/>
    </sheetView>
  </sheetViews>
  <sheetFormatPr defaultRowHeight="16.149999999999999"/>
  <cols>
    <col min="1" max="1" width="20.86328125" bestFit="1" customWidth="1"/>
    <col min="2" max="2" width="9.59765625" bestFit="1" customWidth="1"/>
    <col min="3" max="3" width="18.59765625" bestFit="1" customWidth="1"/>
    <col min="4" max="4" width="40.73046875" bestFit="1" customWidth="1"/>
  </cols>
  <sheetData>
    <row r="1" spans="1:22">
      <c r="A1" s="28" t="s">
        <v>86</v>
      </c>
      <c r="B1" s="28" t="s">
        <v>87</v>
      </c>
      <c r="C1" s="28" t="s">
        <v>88</v>
      </c>
      <c r="D1" s="28" t="s">
        <v>89</v>
      </c>
      <c r="E1" t="s">
        <v>318</v>
      </c>
      <c r="F1" t="s">
        <v>319</v>
      </c>
      <c r="G1" t="s">
        <v>320</v>
      </c>
      <c r="H1" t="s">
        <v>321</v>
      </c>
      <c r="I1" t="s">
        <v>322</v>
      </c>
      <c r="J1" t="s">
        <v>323</v>
      </c>
      <c r="K1" t="s">
        <v>324</v>
      </c>
      <c r="L1" t="s">
        <v>325</v>
      </c>
      <c r="M1" t="s">
        <v>326</v>
      </c>
      <c r="N1" t="s">
        <v>327</v>
      </c>
      <c r="O1" t="s">
        <v>328</v>
      </c>
      <c r="P1" t="s">
        <v>329</v>
      </c>
      <c r="Q1" t="s">
        <v>330</v>
      </c>
      <c r="R1" t="s">
        <v>331</v>
      </c>
      <c r="S1" t="s">
        <v>332</v>
      </c>
      <c r="T1" t="s">
        <v>333</v>
      </c>
      <c r="U1" t="s">
        <v>334</v>
      </c>
      <c r="V1" t="s">
        <v>335</v>
      </c>
    </row>
    <row r="2" spans="1:22" hidden="1">
      <c r="A2" s="28" t="s">
        <v>90</v>
      </c>
      <c r="B2" s="28" t="s">
        <v>91</v>
      </c>
      <c r="C2" s="28" t="s">
        <v>92</v>
      </c>
      <c r="D2" s="29" t="s">
        <v>93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>SUM(E2:U2)</f>
        <v>0</v>
      </c>
    </row>
    <row r="3" spans="1:22" hidden="1">
      <c r="A3" s="28" t="s">
        <v>90</v>
      </c>
      <c r="B3" s="28" t="s">
        <v>91</v>
      </c>
      <c r="C3" s="28" t="s">
        <v>94</v>
      </c>
      <c r="D3" s="29" t="s">
        <v>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ref="V3:V66" si="0">SUM(E3:U3)</f>
        <v>0</v>
      </c>
    </row>
    <row r="4" spans="1:22" hidden="1">
      <c r="A4" s="28" t="s">
        <v>90</v>
      </c>
      <c r="B4" s="28" t="s">
        <v>91</v>
      </c>
      <c r="C4" s="28" t="s">
        <v>96</v>
      </c>
      <c r="D4" s="29" t="s">
        <v>97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0</v>
      </c>
    </row>
    <row r="5" spans="1:22" hidden="1">
      <c r="A5" s="28" t="s">
        <v>98</v>
      </c>
      <c r="B5" s="28" t="s">
        <v>99</v>
      </c>
      <c r="C5" s="28" t="s">
        <v>100</v>
      </c>
      <c r="D5" s="29" t="s">
        <v>101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0</v>
      </c>
    </row>
    <row r="6" spans="1:22" hidden="1">
      <c r="A6" s="28" t="s">
        <v>98</v>
      </c>
      <c r="B6" s="28" t="s">
        <v>99</v>
      </c>
      <c r="C6" s="28" t="s">
        <v>102</v>
      </c>
      <c r="D6" s="29" t="s">
        <v>103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0</v>
      </c>
    </row>
    <row r="7" spans="1:22" hidden="1">
      <c r="A7" s="28" t="s">
        <v>6</v>
      </c>
      <c r="B7" s="28" t="s">
        <v>104</v>
      </c>
      <c r="C7" s="28" t="s">
        <v>105</v>
      </c>
      <c r="D7" s="29" t="s">
        <v>106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0</v>
      </c>
    </row>
    <row r="8" spans="1:22" hidden="1">
      <c r="A8" s="28" t="s">
        <v>6</v>
      </c>
      <c r="B8" s="28" t="s">
        <v>104</v>
      </c>
      <c r="C8" s="28" t="s">
        <v>107</v>
      </c>
      <c r="D8" s="29" t="s">
        <v>108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0</v>
      </c>
    </row>
    <row r="9" spans="1:22">
      <c r="A9" s="28" t="s">
        <v>6</v>
      </c>
      <c r="B9" s="28" t="s">
        <v>104</v>
      </c>
      <c r="C9" s="28" t="s">
        <v>109</v>
      </c>
      <c r="D9" s="29" t="s">
        <v>110</v>
      </c>
      <c r="E9">
        <v>0</v>
      </c>
      <c r="F9">
        <v>0</v>
      </c>
      <c r="G9">
        <v>0</v>
      </c>
      <c r="H9">
        <v>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</v>
      </c>
      <c r="P9">
        <v>7</v>
      </c>
      <c r="Q9">
        <v>10</v>
      </c>
      <c r="R9">
        <v>48</v>
      </c>
      <c r="S9">
        <v>32</v>
      </c>
      <c r="T9">
        <v>32</v>
      </c>
      <c r="U9">
        <v>61</v>
      </c>
      <c r="V9">
        <f t="shared" si="0"/>
        <v>199</v>
      </c>
    </row>
    <row r="10" spans="1:22">
      <c r="A10" s="28" t="s">
        <v>6</v>
      </c>
      <c r="B10" s="28" t="s">
        <v>104</v>
      </c>
      <c r="C10" s="28" t="s">
        <v>111</v>
      </c>
      <c r="D10" s="29" t="s">
        <v>112</v>
      </c>
      <c r="E10">
        <v>0</v>
      </c>
      <c r="F10">
        <v>1</v>
      </c>
      <c r="G10">
        <v>6</v>
      </c>
      <c r="H10">
        <v>12</v>
      </c>
      <c r="I10">
        <v>9</v>
      </c>
      <c r="J10">
        <v>8</v>
      </c>
      <c r="K10">
        <v>0</v>
      </c>
      <c r="L10">
        <v>0</v>
      </c>
      <c r="M10">
        <v>2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f t="shared" si="0"/>
        <v>40</v>
      </c>
    </row>
    <row r="11" spans="1:22">
      <c r="A11" s="28" t="s">
        <v>6</v>
      </c>
      <c r="B11" s="28" t="s">
        <v>104</v>
      </c>
      <c r="C11" s="28" t="s">
        <v>113</v>
      </c>
      <c r="D11" s="29" t="s">
        <v>114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2</v>
      </c>
    </row>
    <row r="12" spans="1:22" hidden="1">
      <c r="A12" s="28" t="s">
        <v>6</v>
      </c>
      <c r="B12" s="28" t="s">
        <v>104</v>
      </c>
      <c r="C12" s="28" t="s">
        <v>115</v>
      </c>
      <c r="D12" s="29" t="s">
        <v>116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0</v>
      </c>
    </row>
    <row r="13" spans="1:22">
      <c r="A13" s="28" t="s">
        <v>6</v>
      </c>
      <c r="B13" s="28" t="s">
        <v>104</v>
      </c>
      <c r="C13" s="28" t="s">
        <v>117</v>
      </c>
      <c r="D13" s="29" t="s">
        <v>118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</v>
      </c>
      <c r="S13">
        <v>0</v>
      </c>
      <c r="T13">
        <v>0</v>
      </c>
      <c r="U13">
        <v>0</v>
      </c>
      <c r="V13">
        <f t="shared" si="0"/>
        <v>3</v>
      </c>
    </row>
    <row r="14" spans="1:22" hidden="1">
      <c r="A14" s="28" t="s">
        <v>6</v>
      </c>
      <c r="B14" s="28" t="s">
        <v>104</v>
      </c>
      <c r="C14" s="28" t="s">
        <v>119</v>
      </c>
      <c r="D14" s="29" t="s">
        <v>120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0</v>
      </c>
    </row>
    <row r="15" spans="1:22">
      <c r="A15" s="28" t="s">
        <v>6</v>
      </c>
      <c r="B15" s="28" t="s">
        <v>104</v>
      </c>
      <c r="C15" s="28" t="s">
        <v>121</v>
      </c>
      <c r="D15" s="29" t="s">
        <v>122</v>
      </c>
      <c r="E15">
        <v>1</v>
      </c>
      <c r="F15">
        <v>28</v>
      </c>
      <c r="G15">
        <v>26</v>
      </c>
      <c r="H15">
        <v>62</v>
      </c>
      <c r="I15">
        <v>81</v>
      </c>
      <c r="J15">
        <v>56</v>
      </c>
      <c r="K15">
        <v>7</v>
      </c>
      <c r="L15">
        <v>17</v>
      </c>
      <c r="M15">
        <v>18</v>
      </c>
      <c r="N15">
        <v>3</v>
      </c>
      <c r="O15">
        <v>13</v>
      </c>
      <c r="P15">
        <v>13</v>
      </c>
      <c r="Q15">
        <v>4</v>
      </c>
      <c r="R15">
        <v>70</v>
      </c>
      <c r="S15">
        <v>26</v>
      </c>
      <c r="T15">
        <v>26</v>
      </c>
      <c r="U15">
        <v>23</v>
      </c>
      <c r="V15">
        <f t="shared" si="0"/>
        <v>474</v>
      </c>
    </row>
    <row r="16" spans="1:22" hidden="1">
      <c r="A16" s="28" t="s">
        <v>6</v>
      </c>
      <c r="B16" s="28" t="s">
        <v>104</v>
      </c>
      <c r="C16" s="28" t="s">
        <v>123</v>
      </c>
      <c r="D16" s="29" t="s">
        <v>124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0</v>
      </c>
    </row>
    <row r="17" spans="1:22" hidden="1">
      <c r="A17" s="28" t="s">
        <v>6</v>
      </c>
      <c r="B17" s="28" t="s">
        <v>104</v>
      </c>
      <c r="C17" s="28" t="s">
        <v>125</v>
      </c>
      <c r="D17" s="29" t="s">
        <v>126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0</v>
      </c>
    </row>
    <row r="18" spans="1:22" hidden="1">
      <c r="A18" s="28" t="s">
        <v>6</v>
      </c>
      <c r="B18" s="28" t="s">
        <v>104</v>
      </c>
      <c r="C18" s="28" t="s">
        <v>127</v>
      </c>
      <c r="D18" s="29" t="s">
        <v>128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0</v>
      </c>
    </row>
    <row r="19" spans="1:22" hidden="1">
      <c r="A19" s="28" t="s">
        <v>6</v>
      </c>
      <c r="B19" s="28" t="s">
        <v>104</v>
      </c>
      <c r="C19" s="28" t="s">
        <v>129</v>
      </c>
      <c r="D19" s="29" t="s">
        <v>130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0</v>
      </c>
    </row>
    <row r="20" spans="1:22" hidden="1">
      <c r="A20" s="28" t="s">
        <v>131</v>
      </c>
      <c r="B20" s="28" t="s">
        <v>132</v>
      </c>
      <c r="C20" s="28" t="s">
        <v>133</v>
      </c>
      <c r="D20" s="29" t="s">
        <v>134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0</v>
      </c>
    </row>
    <row r="21" spans="1:22" hidden="1">
      <c r="A21" s="28" t="s">
        <v>131</v>
      </c>
      <c r="B21" s="28" t="s">
        <v>132</v>
      </c>
      <c r="C21" s="28" t="s">
        <v>135</v>
      </c>
      <c r="D21" s="29" t="s">
        <v>136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0"/>
        <v>0</v>
      </c>
    </row>
    <row r="22" spans="1:22" hidden="1">
      <c r="A22" s="28" t="s">
        <v>137</v>
      </c>
      <c r="B22" s="28" t="s">
        <v>138</v>
      </c>
      <c r="C22" s="28" t="s">
        <v>139</v>
      </c>
      <c r="D22" s="29" t="s">
        <v>140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f t="shared" si="0"/>
        <v>0</v>
      </c>
    </row>
    <row r="23" spans="1:22" hidden="1">
      <c r="A23" s="28" t="s">
        <v>137</v>
      </c>
      <c r="B23" s="28" t="s">
        <v>138</v>
      </c>
      <c r="C23" s="28" t="s">
        <v>141</v>
      </c>
      <c r="D23" s="29" t="s">
        <v>142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0</v>
      </c>
    </row>
    <row r="24" spans="1:22" hidden="1">
      <c r="A24" s="28" t="s">
        <v>143</v>
      </c>
      <c r="B24" s="28" t="s">
        <v>144</v>
      </c>
      <c r="C24" s="28" t="s">
        <v>145</v>
      </c>
      <c r="D24" s="29" t="s">
        <v>146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0</v>
      </c>
    </row>
    <row r="25" spans="1:22" hidden="1">
      <c r="A25" s="28" t="s">
        <v>32</v>
      </c>
      <c r="B25" s="28" t="s">
        <v>147</v>
      </c>
      <c r="C25" s="28" t="s">
        <v>148</v>
      </c>
      <c r="D25" s="29" t="s">
        <v>149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0</v>
      </c>
    </row>
    <row r="26" spans="1:22" hidden="1">
      <c r="A26" s="28" t="s">
        <v>32</v>
      </c>
      <c r="B26" s="28" t="s">
        <v>147</v>
      </c>
      <c r="C26" s="28" t="s">
        <v>150</v>
      </c>
      <c r="D26" s="29" t="s">
        <v>151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</row>
    <row r="27" spans="1:22" hidden="1">
      <c r="A27" s="28" t="s">
        <v>32</v>
      </c>
      <c r="B27" s="28" t="s">
        <v>147</v>
      </c>
      <c r="C27" s="28" t="s">
        <v>152</v>
      </c>
      <c r="D27" s="29" t="s">
        <v>153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</v>
      </c>
    </row>
    <row r="28" spans="1:22">
      <c r="A28" s="28" t="s">
        <v>32</v>
      </c>
      <c r="B28" s="28" t="s">
        <v>147</v>
      </c>
      <c r="C28" s="28" t="s">
        <v>154</v>
      </c>
      <c r="D28" s="29" t="s">
        <v>155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f t="shared" si="0"/>
        <v>2</v>
      </c>
    </row>
    <row r="29" spans="1:22" hidden="1">
      <c r="A29" s="28" t="s">
        <v>156</v>
      </c>
      <c r="B29" s="28" t="s">
        <v>157</v>
      </c>
      <c r="C29" s="28" t="s">
        <v>158</v>
      </c>
      <c r="D29" s="29" t="s">
        <v>159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0</v>
      </c>
    </row>
    <row r="30" spans="1:22" hidden="1">
      <c r="A30" s="28" t="s">
        <v>20</v>
      </c>
      <c r="B30" s="28" t="s">
        <v>160</v>
      </c>
      <c r="C30" s="28" t="s">
        <v>161</v>
      </c>
      <c r="D30" s="29" t="s">
        <v>162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0</v>
      </c>
    </row>
    <row r="31" spans="1:22" hidden="1">
      <c r="A31" s="28" t="s">
        <v>20</v>
      </c>
      <c r="B31" s="28" t="s">
        <v>160</v>
      </c>
      <c r="C31" s="28" t="s">
        <v>163</v>
      </c>
      <c r="D31" s="29" t="s">
        <v>164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0</v>
      </c>
    </row>
    <row r="32" spans="1:22" hidden="1">
      <c r="A32" s="28" t="s">
        <v>20</v>
      </c>
      <c r="B32" s="28" t="s">
        <v>160</v>
      </c>
      <c r="C32" s="28" t="s">
        <v>165</v>
      </c>
      <c r="D32" s="29" t="s">
        <v>166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0</v>
      </c>
    </row>
    <row r="33" spans="1:22" hidden="1">
      <c r="A33" s="28" t="s">
        <v>20</v>
      </c>
      <c r="B33" s="28" t="s">
        <v>160</v>
      </c>
      <c r="C33" s="28" t="s">
        <v>167</v>
      </c>
      <c r="D33" s="29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0</v>
      </c>
    </row>
    <row r="34" spans="1:22">
      <c r="A34" s="28" t="s">
        <v>20</v>
      </c>
      <c r="B34" s="28" t="s">
        <v>160</v>
      </c>
      <c r="C34" s="28" t="s">
        <v>169</v>
      </c>
      <c r="D34" s="29" t="s">
        <v>170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f t="shared" si="0"/>
        <v>3</v>
      </c>
    </row>
    <row r="35" spans="1:22" hidden="1">
      <c r="A35" s="28" t="s">
        <v>20</v>
      </c>
      <c r="B35" s="28" t="s">
        <v>160</v>
      </c>
      <c r="C35" s="28" t="s">
        <v>171</v>
      </c>
      <c r="D35" s="29" t="s">
        <v>172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0</v>
      </c>
    </row>
    <row r="36" spans="1:22" hidden="1">
      <c r="A36" s="28" t="s">
        <v>20</v>
      </c>
      <c r="B36" s="28" t="s">
        <v>160</v>
      </c>
      <c r="C36" s="28" t="s">
        <v>173</v>
      </c>
      <c r="D36" s="29" t="s">
        <v>174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0</v>
      </c>
    </row>
    <row r="37" spans="1:22" hidden="1">
      <c r="A37" s="28" t="s">
        <v>20</v>
      </c>
      <c r="B37" s="28" t="s">
        <v>160</v>
      </c>
      <c r="C37" s="28" t="s">
        <v>175</v>
      </c>
      <c r="D37" s="29" t="s">
        <v>176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0</v>
      </c>
    </row>
    <row r="38" spans="1:22" hidden="1">
      <c r="A38" s="28" t="s">
        <v>20</v>
      </c>
      <c r="B38" s="28" t="s">
        <v>160</v>
      </c>
      <c r="C38" s="28" t="s">
        <v>177</v>
      </c>
      <c r="D38" s="29" t="s">
        <v>178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0</v>
      </c>
    </row>
    <row r="39" spans="1:22" hidden="1">
      <c r="A39" s="28" t="s">
        <v>20</v>
      </c>
      <c r="B39" s="28" t="s">
        <v>160</v>
      </c>
      <c r="C39" s="28" t="s">
        <v>179</v>
      </c>
      <c r="D39" s="29" t="s">
        <v>180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0</v>
      </c>
    </row>
    <row r="40" spans="1:22" hidden="1">
      <c r="A40" s="28" t="s">
        <v>20</v>
      </c>
      <c r="B40" s="28" t="s">
        <v>160</v>
      </c>
      <c r="C40" s="28" t="s">
        <v>181</v>
      </c>
      <c r="D40" s="29" t="s">
        <v>182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0</v>
      </c>
    </row>
    <row r="41" spans="1:22" hidden="1">
      <c r="A41" s="28" t="s">
        <v>20</v>
      </c>
      <c r="B41" s="28" t="s">
        <v>160</v>
      </c>
      <c r="C41" s="28" t="s">
        <v>183</v>
      </c>
      <c r="D41" s="29" t="s">
        <v>184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0</v>
      </c>
    </row>
    <row r="42" spans="1:22" hidden="1">
      <c r="A42" s="28" t="s">
        <v>20</v>
      </c>
      <c r="B42" s="28" t="s">
        <v>160</v>
      </c>
      <c r="C42" s="28" t="s">
        <v>185</v>
      </c>
      <c r="D42" s="29" t="s">
        <v>186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0</v>
      </c>
    </row>
    <row r="43" spans="1:22" hidden="1">
      <c r="A43" s="28" t="s">
        <v>20</v>
      </c>
      <c r="B43" s="28" t="s">
        <v>160</v>
      </c>
      <c r="C43" s="28" t="s">
        <v>187</v>
      </c>
      <c r="D43" s="29" t="s">
        <v>188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0</v>
      </c>
    </row>
    <row r="44" spans="1:22" hidden="1">
      <c r="A44" s="28" t="s">
        <v>20</v>
      </c>
      <c r="B44" s="28" t="s">
        <v>160</v>
      </c>
      <c r="C44" s="28" t="s">
        <v>189</v>
      </c>
      <c r="D44" s="29" t="s">
        <v>190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0</v>
      </c>
    </row>
    <row r="45" spans="1:22" hidden="1">
      <c r="A45" s="28" t="s">
        <v>20</v>
      </c>
      <c r="B45" s="28" t="s">
        <v>160</v>
      </c>
      <c r="C45" s="28" t="s">
        <v>191</v>
      </c>
      <c r="D45" s="29" t="s">
        <v>192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0</v>
      </c>
    </row>
    <row r="46" spans="1:22" hidden="1">
      <c r="A46" s="28" t="s">
        <v>20</v>
      </c>
      <c r="B46" s="28" t="s">
        <v>160</v>
      </c>
      <c r="C46" s="28" t="s">
        <v>193</v>
      </c>
      <c r="D46" s="29" t="s">
        <v>194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0</v>
      </c>
    </row>
    <row r="47" spans="1:22" hidden="1">
      <c r="A47" s="28" t="s">
        <v>20</v>
      </c>
      <c r="B47" s="28" t="s">
        <v>160</v>
      </c>
      <c r="C47" s="28" t="s">
        <v>195</v>
      </c>
      <c r="D47" s="29" t="s">
        <v>196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0</v>
      </c>
    </row>
    <row r="48" spans="1:22" hidden="1">
      <c r="A48" s="28" t="s">
        <v>197</v>
      </c>
      <c r="B48" s="28" t="s">
        <v>198</v>
      </c>
      <c r="C48" s="28" t="s">
        <v>199</v>
      </c>
      <c r="D48" s="29" t="s">
        <v>200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0</v>
      </c>
    </row>
    <row r="49" spans="1:22" hidden="1">
      <c r="A49" s="28" t="s">
        <v>197</v>
      </c>
      <c r="B49" s="28" t="s">
        <v>198</v>
      </c>
      <c r="C49" s="28" t="s">
        <v>201</v>
      </c>
      <c r="D49" s="29" t="s">
        <v>202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0</v>
      </c>
    </row>
    <row r="50" spans="1:22" hidden="1">
      <c r="A50" s="28" t="s">
        <v>197</v>
      </c>
      <c r="B50" s="28" t="s">
        <v>198</v>
      </c>
      <c r="C50" s="28" t="s">
        <v>203</v>
      </c>
      <c r="D50" s="29" t="s">
        <v>204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0</v>
      </c>
    </row>
    <row r="51" spans="1:22">
      <c r="A51" s="28" t="s">
        <v>12</v>
      </c>
      <c r="B51" s="28" t="s">
        <v>205</v>
      </c>
      <c r="C51" s="28" t="s">
        <v>206</v>
      </c>
      <c r="D51" s="29" t="s">
        <v>207</v>
      </c>
      <c r="E51">
        <v>0</v>
      </c>
      <c r="F51">
        <v>0</v>
      </c>
      <c r="G51">
        <v>3</v>
      </c>
      <c r="H51">
        <v>2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7</v>
      </c>
    </row>
    <row r="52" spans="1:22" hidden="1">
      <c r="A52" s="28" t="s">
        <v>12</v>
      </c>
      <c r="B52" s="28" t="s">
        <v>205</v>
      </c>
      <c r="C52" s="28" t="s">
        <v>208</v>
      </c>
      <c r="D52" s="29" t="s">
        <v>209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0</v>
      </c>
    </row>
    <row r="53" spans="1:22" hidden="1">
      <c r="A53" s="28" t="s">
        <v>12</v>
      </c>
      <c r="B53" s="28" t="s">
        <v>205</v>
      </c>
      <c r="C53" s="28" t="s">
        <v>210</v>
      </c>
      <c r="D53" s="29" t="s">
        <v>211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0</v>
      </c>
    </row>
    <row r="54" spans="1:22" hidden="1">
      <c r="A54" s="28" t="s">
        <v>17</v>
      </c>
      <c r="B54" s="28" t="s">
        <v>212</v>
      </c>
      <c r="C54" s="28" t="s">
        <v>213</v>
      </c>
      <c r="D54" s="29" t="s">
        <v>214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0</v>
      </c>
    </row>
    <row r="55" spans="1:22" hidden="1">
      <c r="A55" s="28" t="s">
        <v>17</v>
      </c>
      <c r="B55" s="28" t="s">
        <v>212</v>
      </c>
      <c r="C55" s="28" t="s">
        <v>215</v>
      </c>
      <c r="D55" s="29" t="s">
        <v>216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0</v>
      </c>
    </row>
    <row r="56" spans="1:22" hidden="1">
      <c r="A56" s="28" t="s">
        <v>17</v>
      </c>
      <c r="B56" s="28" t="s">
        <v>212</v>
      </c>
      <c r="C56" s="28" t="s">
        <v>217</v>
      </c>
      <c r="D56" s="29" t="s">
        <v>218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0</v>
      </c>
    </row>
    <row r="57" spans="1:22" hidden="1">
      <c r="A57" s="28" t="s">
        <v>17</v>
      </c>
      <c r="B57" s="28" t="s">
        <v>212</v>
      </c>
      <c r="C57" s="28" t="s">
        <v>219</v>
      </c>
      <c r="D57" s="29" t="s">
        <v>220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0</v>
      </c>
    </row>
    <row r="58" spans="1:22" hidden="1">
      <c r="A58" s="28" t="s">
        <v>17</v>
      </c>
      <c r="B58" s="28" t="s">
        <v>212</v>
      </c>
      <c r="C58" s="28" t="s">
        <v>221</v>
      </c>
      <c r="D58" s="29" t="s">
        <v>222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0</v>
      </c>
    </row>
    <row r="59" spans="1:22" hidden="1">
      <c r="A59" s="28" t="s">
        <v>17</v>
      </c>
      <c r="B59" s="28" t="s">
        <v>212</v>
      </c>
      <c r="C59" s="28" t="s">
        <v>223</v>
      </c>
      <c r="D59" s="29" t="s">
        <v>224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0</v>
      </c>
    </row>
    <row r="60" spans="1:22">
      <c r="A60" s="28" t="s">
        <v>17</v>
      </c>
      <c r="B60" s="28" t="s">
        <v>212</v>
      </c>
      <c r="C60" s="28" t="s">
        <v>225</v>
      </c>
      <c r="D60" s="29" t="s">
        <v>226</v>
      </c>
      <c r="E60">
        <v>0</v>
      </c>
      <c r="F60">
        <v>0</v>
      </c>
      <c r="G60">
        <v>0</v>
      </c>
      <c r="H60">
        <v>1</v>
      </c>
      <c r="I60">
        <v>1</v>
      </c>
      <c r="J60">
        <v>0</v>
      </c>
      <c r="K60">
        <v>10</v>
      </c>
      <c r="L60">
        <v>23</v>
      </c>
      <c r="M60">
        <v>4</v>
      </c>
      <c r="N60">
        <v>9</v>
      </c>
      <c r="O60">
        <v>8</v>
      </c>
      <c r="P60">
        <v>4</v>
      </c>
      <c r="Q60">
        <v>0</v>
      </c>
      <c r="R60">
        <v>4</v>
      </c>
      <c r="S60">
        <v>5</v>
      </c>
      <c r="T60">
        <v>5</v>
      </c>
      <c r="U60">
        <v>0</v>
      </c>
      <c r="V60">
        <f t="shared" si="0"/>
        <v>74</v>
      </c>
    </row>
    <row r="61" spans="1:22" hidden="1">
      <c r="A61" s="28" t="s">
        <v>17</v>
      </c>
      <c r="B61" s="28" t="s">
        <v>212</v>
      </c>
      <c r="C61" s="28" t="s">
        <v>227</v>
      </c>
      <c r="D61" s="29" t="s">
        <v>228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0</v>
      </c>
    </row>
    <row r="62" spans="1:22" hidden="1">
      <c r="A62" s="28" t="s">
        <v>17</v>
      </c>
      <c r="B62" s="28" t="s">
        <v>212</v>
      </c>
      <c r="C62" s="28" t="s">
        <v>229</v>
      </c>
      <c r="D62" s="29" t="s">
        <v>230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0</v>
      </c>
    </row>
    <row r="63" spans="1:22" hidden="1">
      <c r="A63" s="28" t="s">
        <v>17</v>
      </c>
      <c r="B63" s="28" t="s">
        <v>212</v>
      </c>
      <c r="C63" s="28" t="s">
        <v>231</v>
      </c>
      <c r="D63" s="29" t="s">
        <v>232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0</v>
      </c>
    </row>
    <row r="64" spans="1:22" hidden="1">
      <c r="A64" s="28" t="s">
        <v>17</v>
      </c>
      <c r="B64" s="28" t="s">
        <v>212</v>
      </c>
      <c r="C64" s="28" t="s">
        <v>233</v>
      </c>
      <c r="D64" s="29" t="s">
        <v>234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0</v>
      </c>
    </row>
    <row r="65" spans="1:22">
      <c r="A65" s="28" t="s">
        <v>17</v>
      </c>
      <c r="B65" s="28" t="s">
        <v>212</v>
      </c>
      <c r="C65" s="28" t="s">
        <v>235</v>
      </c>
      <c r="D65" s="29" t="s">
        <v>236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2</v>
      </c>
    </row>
    <row r="66" spans="1:22" hidden="1">
      <c r="A66" s="28" t="s">
        <v>17</v>
      </c>
      <c r="B66" s="28" t="s">
        <v>212</v>
      </c>
      <c r="C66" s="28" t="s">
        <v>237</v>
      </c>
      <c r="D66" s="29" t="s">
        <v>238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0"/>
        <v>0</v>
      </c>
    </row>
    <row r="67" spans="1:22" hidden="1">
      <c r="A67" s="28" t="s">
        <v>17</v>
      </c>
      <c r="B67" s="28" t="s">
        <v>212</v>
      </c>
      <c r="C67" s="28" t="s">
        <v>239</v>
      </c>
      <c r="D67" s="29" t="s">
        <v>240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ref="V67:V105" si="1">SUM(E67:U67)</f>
        <v>0</v>
      </c>
    </row>
    <row r="68" spans="1:22">
      <c r="A68" s="28" t="s">
        <v>8</v>
      </c>
      <c r="B68" s="28" t="s">
        <v>241</v>
      </c>
      <c r="C68" s="28" t="s">
        <v>242</v>
      </c>
      <c r="D68" s="29" t="s">
        <v>243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f t="shared" si="1"/>
        <v>1</v>
      </c>
    </row>
    <row r="69" spans="1:22">
      <c r="A69" s="28" t="s">
        <v>8</v>
      </c>
      <c r="B69" s="28" t="s">
        <v>241</v>
      </c>
      <c r="C69" s="28" t="s">
        <v>244</v>
      </c>
      <c r="D69" s="29" t="s">
        <v>245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5</v>
      </c>
      <c r="S69">
        <v>3</v>
      </c>
      <c r="T69">
        <v>3</v>
      </c>
      <c r="U69">
        <v>0</v>
      </c>
      <c r="V69">
        <f t="shared" si="1"/>
        <v>12</v>
      </c>
    </row>
    <row r="70" spans="1:22">
      <c r="A70" s="28" t="s">
        <v>8</v>
      </c>
      <c r="B70" s="28" t="s">
        <v>241</v>
      </c>
      <c r="C70" s="28" t="s">
        <v>246</v>
      </c>
      <c r="D70" s="29" t="s">
        <v>247</v>
      </c>
      <c r="E70">
        <v>0</v>
      </c>
      <c r="F70">
        <v>0</v>
      </c>
      <c r="G70">
        <v>0</v>
      </c>
      <c r="H70">
        <v>3</v>
      </c>
      <c r="I70">
        <v>31</v>
      </c>
      <c r="J70">
        <v>7</v>
      </c>
      <c r="K70">
        <v>14</v>
      </c>
      <c r="L70">
        <v>17</v>
      </c>
      <c r="M70">
        <v>18</v>
      </c>
      <c r="N70">
        <v>22</v>
      </c>
      <c r="O70">
        <v>21</v>
      </c>
      <c r="P70">
        <v>21</v>
      </c>
      <c r="Q70">
        <v>83</v>
      </c>
      <c r="R70">
        <v>114</v>
      </c>
      <c r="S70">
        <v>108</v>
      </c>
      <c r="T70">
        <v>108</v>
      </c>
      <c r="U70">
        <v>5</v>
      </c>
      <c r="V70">
        <f t="shared" si="1"/>
        <v>572</v>
      </c>
    </row>
    <row r="71" spans="1:22">
      <c r="A71" s="28" t="s">
        <v>8</v>
      </c>
      <c r="B71" s="28" t="s">
        <v>241</v>
      </c>
      <c r="C71" s="28" t="s">
        <v>248</v>
      </c>
      <c r="D71" s="29" t="s">
        <v>249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1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f t="shared" si="1"/>
        <v>3</v>
      </c>
    </row>
    <row r="72" spans="1:22" hidden="1">
      <c r="A72" s="28" t="s">
        <v>8</v>
      </c>
      <c r="B72" s="28" t="s">
        <v>241</v>
      </c>
      <c r="C72" s="28" t="s">
        <v>250</v>
      </c>
      <c r="D72" s="29" t="s">
        <v>251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1"/>
        <v>0</v>
      </c>
    </row>
    <row r="73" spans="1:22" hidden="1">
      <c r="A73" s="28" t="s">
        <v>8</v>
      </c>
      <c r="B73" s="28" t="s">
        <v>241</v>
      </c>
      <c r="C73" s="28" t="s">
        <v>252</v>
      </c>
      <c r="D73" s="29" t="s">
        <v>253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1"/>
        <v>0</v>
      </c>
    </row>
    <row r="74" spans="1:22">
      <c r="A74" s="28" t="s">
        <v>8</v>
      </c>
      <c r="B74" s="28" t="s">
        <v>241</v>
      </c>
      <c r="C74" s="28" t="s">
        <v>254</v>
      </c>
      <c r="D74" s="29" t="s">
        <v>255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</v>
      </c>
      <c r="L74">
        <v>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1"/>
        <v>6</v>
      </c>
    </row>
    <row r="75" spans="1:22" hidden="1">
      <c r="A75" s="28" t="s">
        <v>8</v>
      </c>
      <c r="B75" s="28" t="s">
        <v>241</v>
      </c>
      <c r="C75" s="28" t="s">
        <v>256</v>
      </c>
      <c r="D75" s="29" t="s">
        <v>257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1"/>
        <v>0</v>
      </c>
    </row>
    <row r="76" spans="1:22" hidden="1">
      <c r="A76" s="28" t="s">
        <v>8</v>
      </c>
      <c r="B76" s="28" t="s">
        <v>241</v>
      </c>
      <c r="C76" s="28" t="s">
        <v>258</v>
      </c>
      <c r="D76" s="29" t="s">
        <v>259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1"/>
        <v>0</v>
      </c>
    </row>
    <row r="77" spans="1:22" hidden="1">
      <c r="A77" s="28" t="s">
        <v>8</v>
      </c>
      <c r="B77" s="28" t="s">
        <v>241</v>
      </c>
      <c r="C77" s="28" t="s">
        <v>260</v>
      </c>
      <c r="D77" s="29" t="s">
        <v>261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1"/>
        <v>0</v>
      </c>
    </row>
    <row r="78" spans="1:22" hidden="1">
      <c r="A78" s="28" t="s">
        <v>8</v>
      </c>
      <c r="B78" s="28" t="s">
        <v>241</v>
      </c>
      <c r="C78" s="28" t="s">
        <v>262</v>
      </c>
      <c r="D78" s="29" t="s">
        <v>263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1"/>
        <v>0</v>
      </c>
    </row>
    <row r="79" spans="1:22">
      <c r="A79" s="28" t="s">
        <v>8</v>
      </c>
      <c r="B79" s="28" t="s">
        <v>241</v>
      </c>
      <c r="C79" s="28" t="s">
        <v>264</v>
      </c>
      <c r="D79" s="29" t="s">
        <v>265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5</v>
      </c>
      <c r="T79">
        <v>5</v>
      </c>
      <c r="U79">
        <v>3</v>
      </c>
      <c r="V79">
        <f t="shared" si="1"/>
        <v>14</v>
      </c>
    </row>
    <row r="80" spans="1:22" hidden="1">
      <c r="A80" s="28" t="s">
        <v>8</v>
      </c>
      <c r="B80" s="28" t="s">
        <v>241</v>
      </c>
      <c r="C80" s="28" t="s">
        <v>266</v>
      </c>
      <c r="D80" s="29" t="s">
        <v>267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1"/>
        <v>0</v>
      </c>
    </row>
    <row r="81" spans="1:22" hidden="1">
      <c r="A81" s="28" t="s">
        <v>8</v>
      </c>
      <c r="B81" s="28" t="s">
        <v>241</v>
      </c>
      <c r="C81" s="28" t="s">
        <v>268</v>
      </c>
      <c r="D81" s="29" t="s">
        <v>269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1"/>
        <v>0</v>
      </c>
    </row>
    <row r="82" spans="1:22" hidden="1">
      <c r="A82" s="28" t="s">
        <v>8</v>
      </c>
      <c r="B82" s="28" t="s">
        <v>241</v>
      </c>
      <c r="C82" s="28" t="s">
        <v>270</v>
      </c>
      <c r="D82" s="29" t="s">
        <v>271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1"/>
        <v>0</v>
      </c>
    </row>
    <row r="83" spans="1:22">
      <c r="A83" s="28" t="s">
        <v>8</v>
      </c>
      <c r="B83" s="28" t="s">
        <v>241</v>
      </c>
      <c r="C83" s="28" t="s">
        <v>272</v>
      </c>
      <c r="D83" s="29" t="s">
        <v>273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</v>
      </c>
      <c r="R83">
        <v>0</v>
      </c>
      <c r="S83">
        <v>0</v>
      </c>
      <c r="T83">
        <v>0</v>
      </c>
      <c r="U83">
        <v>0</v>
      </c>
      <c r="V83">
        <f t="shared" si="1"/>
        <v>2</v>
      </c>
    </row>
    <row r="84" spans="1:22" hidden="1">
      <c r="A84" s="28" t="s">
        <v>8</v>
      </c>
      <c r="B84" s="28" t="s">
        <v>241</v>
      </c>
      <c r="C84" s="28" t="s">
        <v>274</v>
      </c>
      <c r="D84" s="29" t="s">
        <v>275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1"/>
        <v>0</v>
      </c>
    </row>
    <row r="85" spans="1:22" hidden="1">
      <c r="A85" s="28" t="s">
        <v>8</v>
      </c>
      <c r="B85" s="28" t="s">
        <v>241</v>
      </c>
      <c r="C85" s="28" t="s">
        <v>276</v>
      </c>
      <c r="D85" s="29" t="s">
        <v>277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1"/>
        <v>0</v>
      </c>
    </row>
    <row r="86" spans="1:22">
      <c r="A86" s="28" t="s">
        <v>8</v>
      </c>
      <c r="B86" s="28" t="s">
        <v>241</v>
      </c>
      <c r="C86" s="28" t="s">
        <v>278</v>
      </c>
      <c r="D86" s="29" t="s">
        <v>279</v>
      </c>
      <c r="E86">
        <v>1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1</v>
      </c>
      <c r="Q86">
        <v>0</v>
      </c>
      <c r="R86">
        <v>0</v>
      </c>
      <c r="S86">
        <v>1</v>
      </c>
      <c r="T86">
        <v>1</v>
      </c>
      <c r="U86">
        <v>0</v>
      </c>
      <c r="V86">
        <f t="shared" si="1"/>
        <v>7</v>
      </c>
    </row>
    <row r="87" spans="1:22">
      <c r="A87" s="28" t="s">
        <v>8</v>
      </c>
      <c r="B87" s="28" t="s">
        <v>241</v>
      </c>
      <c r="C87" s="28" t="s">
        <v>280</v>
      </c>
      <c r="D87" s="29" t="s">
        <v>281</v>
      </c>
      <c r="E87">
        <v>0</v>
      </c>
      <c r="F87">
        <v>0</v>
      </c>
      <c r="G87">
        <v>0</v>
      </c>
      <c r="H87">
        <v>0</v>
      </c>
      <c r="I87">
        <v>3</v>
      </c>
      <c r="J87">
        <v>2</v>
      </c>
      <c r="K87">
        <v>7</v>
      </c>
      <c r="L87">
        <v>2</v>
      </c>
      <c r="M87">
        <v>4</v>
      </c>
      <c r="N87">
        <v>1</v>
      </c>
      <c r="O87">
        <v>1</v>
      </c>
      <c r="P87">
        <v>3</v>
      </c>
      <c r="Q87">
        <v>0</v>
      </c>
      <c r="R87">
        <v>5</v>
      </c>
      <c r="S87">
        <v>14</v>
      </c>
      <c r="T87">
        <v>14</v>
      </c>
      <c r="U87">
        <v>0</v>
      </c>
      <c r="V87">
        <f t="shared" si="1"/>
        <v>56</v>
      </c>
    </row>
    <row r="88" spans="1:22" hidden="1">
      <c r="A88" s="28" t="s">
        <v>8</v>
      </c>
      <c r="B88" s="28" t="s">
        <v>241</v>
      </c>
      <c r="C88" s="28" t="s">
        <v>282</v>
      </c>
      <c r="D88" s="29" t="s">
        <v>283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1"/>
        <v>0</v>
      </c>
    </row>
    <row r="89" spans="1:22">
      <c r="A89" s="28" t="s">
        <v>8</v>
      </c>
      <c r="B89" s="28" t="s">
        <v>241</v>
      </c>
      <c r="C89" s="28" t="s">
        <v>284</v>
      </c>
      <c r="D89" s="29" t="s">
        <v>285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7</v>
      </c>
      <c r="L89">
        <v>0</v>
      </c>
      <c r="M89">
        <v>0</v>
      </c>
      <c r="N89">
        <v>0</v>
      </c>
      <c r="O89">
        <v>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si="1"/>
        <v>9</v>
      </c>
    </row>
    <row r="90" spans="1:22">
      <c r="A90" s="28" t="s">
        <v>8</v>
      </c>
      <c r="B90" s="28" t="s">
        <v>241</v>
      </c>
      <c r="C90" s="28" t="s">
        <v>286</v>
      </c>
      <c r="D90" s="29" t="s">
        <v>287</v>
      </c>
      <c r="E90">
        <v>0</v>
      </c>
      <c r="F90">
        <v>0</v>
      </c>
      <c r="G90">
        <v>0</v>
      </c>
      <c r="H90">
        <v>0</v>
      </c>
      <c r="I90">
        <v>5</v>
      </c>
      <c r="J90">
        <v>0</v>
      </c>
      <c r="K90">
        <v>5</v>
      </c>
      <c r="L90">
        <v>9</v>
      </c>
      <c r="M90">
        <v>8</v>
      </c>
      <c r="N90">
        <v>9</v>
      </c>
      <c r="O90">
        <v>13</v>
      </c>
      <c r="P90">
        <v>6</v>
      </c>
      <c r="Q90">
        <v>0</v>
      </c>
      <c r="R90">
        <v>6</v>
      </c>
      <c r="S90">
        <v>3</v>
      </c>
      <c r="T90">
        <v>3</v>
      </c>
      <c r="U90">
        <v>0</v>
      </c>
      <c r="V90">
        <f t="shared" si="1"/>
        <v>67</v>
      </c>
    </row>
    <row r="91" spans="1:22" hidden="1">
      <c r="A91" s="28" t="s">
        <v>8</v>
      </c>
      <c r="B91" s="28" t="s">
        <v>241</v>
      </c>
      <c r="C91" s="28" t="s">
        <v>288</v>
      </c>
      <c r="D91" s="29" t="s">
        <v>289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1"/>
        <v>0</v>
      </c>
    </row>
    <row r="92" spans="1:22" hidden="1">
      <c r="A92" s="28" t="s">
        <v>8</v>
      </c>
      <c r="B92" s="28" t="s">
        <v>241</v>
      </c>
      <c r="C92" s="28" t="s">
        <v>290</v>
      </c>
      <c r="D92" s="29" t="s">
        <v>291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f t="shared" si="1"/>
        <v>0</v>
      </c>
    </row>
    <row r="93" spans="1:22" hidden="1">
      <c r="A93" s="28" t="s">
        <v>8</v>
      </c>
      <c r="B93" s="28" t="s">
        <v>241</v>
      </c>
      <c r="C93" s="28" t="s">
        <v>292</v>
      </c>
      <c r="D93" s="29" t="s">
        <v>293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f t="shared" si="1"/>
        <v>0</v>
      </c>
    </row>
    <row r="94" spans="1:22" hidden="1">
      <c r="A94" s="28" t="s">
        <v>8</v>
      </c>
      <c r="B94" s="28" t="s">
        <v>241</v>
      </c>
      <c r="C94" s="28" t="s">
        <v>294</v>
      </c>
      <c r="D94" s="29" t="s">
        <v>295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1"/>
        <v>0</v>
      </c>
    </row>
    <row r="95" spans="1:22">
      <c r="A95" s="28" t="s">
        <v>8</v>
      </c>
      <c r="B95" s="28" t="s">
        <v>241</v>
      </c>
      <c r="C95" s="28" t="s">
        <v>296</v>
      </c>
      <c r="D95" s="29" t="s">
        <v>297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8</v>
      </c>
      <c r="L95">
        <v>14</v>
      </c>
      <c r="M95">
        <v>2</v>
      </c>
      <c r="N95">
        <v>16</v>
      </c>
      <c r="O95">
        <v>7</v>
      </c>
      <c r="P95">
        <v>9</v>
      </c>
      <c r="Q95">
        <v>0</v>
      </c>
      <c r="R95">
        <v>10</v>
      </c>
      <c r="S95">
        <v>13</v>
      </c>
      <c r="T95">
        <v>13</v>
      </c>
      <c r="U95">
        <v>0</v>
      </c>
      <c r="V95">
        <f t="shared" si="1"/>
        <v>92</v>
      </c>
    </row>
    <row r="96" spans="1:22" hidden="1">
      <c r="A96" s="28" t="s">
        <v>8</v>
      </c>
      <c r="B96" s="28" t="s">
        <v>241</v>
      </c>
      <c r="C96" s="28" t="s">
        <v>298</v>
      </c>
      <c r="D96" s="29" t="s">
        <v>299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f t="shared" si="1"/>
        <v>0</v>
      </c>
    </row>
    <row r="97" spans="1:22" hidden="1">
      <c r="A97" s="28" t="s">
        <v>8</v>
      </c>
      <c r="B97" s="28" t="s">
        <v>241</v>
      </c>
      <c r="C97" s="28" t="s">
        <v>300</v>
      </c>
      <c r="D97" s="29" t="s">
        <v>301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f t="shared" si="1"/>
        <v>0</v>
      </c>
    </row>
    <row r="98" spans="1:22" hidden="1">
      <c r="A98" s="28" t="s">
        <v>8</v>
      </c>
      <c r="B98" s="28" t="s">
        <v>241</v>
      </c>
      <c r="C98" s="28" t="s">
        <v>302</v>
      </c>
      <c r="D98" s="29" t="s">
        <v>303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1"/>
        <v>0</v>
      </c>
    </row>
    <row r="99" spans="1:22" hidden="1">
      <c r="A99" s="28" t="s">
        <v>8</v>
      </c>
      <c r="B99" s="28" t="s">
        <v>241</v>
      </c>
      <c r="C99" s="28" t="s">
        <v>304</v>
      </c>
      <c r="D99" s="29" t="s">
        <v>305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f t="shared" si="1"/>
        <v>0</v>
      </c>
    </row>
    <row r="100" spans="1:22">
      <c r="A100" s="28" t="s">
        <v>8</v>
      </c>
      <c r="B100" s="28" t="s">
        <v>241</v>
      </c>
      <c r="C100" s="28" t="s">
        <v>306</v>
      </c>
      <c r="D100" s="29" t="s">
        <v>307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3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0</v>
      </c>
      <c r="V100">
        <f t="shared" si="1"/>
        <v>5</v>
      </c>
    </row>
    <row r="101" spans="1:22">
      <c r="A101" s="28" t="s">
        <v>8</v>
      </c>
      <c r="B101" s="28" t="s">
        <v>241</v>
      </c>
      <c r="C101" s="28" t="s">
        <v>308</v>
      </c>
      <c r="D101" s="29" t="s">
        <v>309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0</v>
      </c>
      <c r="V101">
        <f t="shared" si="1"/>
        <v>3</v>
      </c>
    </row>
    <row r="102" spans="1:22">
      <c r="A102" s="28" t="s">
        <v>8</v>
      </c>
      <c r="B102" s="28" t="s">
        <v>241</v>
      </c>
      <c r="C102" s="28" t="s">
        <v>310</v>
      </c>
      <c r="D102" s="29" t="s">
        <v>311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f t="shared" si="1"/>
        <v>1</v>
      </c>
    </row>
    <row r="103" spans="1:22">
      <c r="A103" s="28" t="s">
        <v>8</v>
      </c>
      <c r="B103" s="28" t="s">
        <v>241</v>
      </c>
      <c r="C103" s="28" t="s">
        <v>312</v>
      </c>
      <c r="D103" s="29" t="s">
        <v>313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1"/>
        <v>2</v>
      </c>
    </row>
    <row r="104" spans="1:22" hidden="1">
      <c r="A104" s="28" t="s">
        <v>8</v>
      </c>
      <c r="B104" s="28" t="s">
        <v>241</v>
      </c>
      <c r="C104" s="28" t="s">
        <v>314</v>
      </c>
      <c r="D104" s="29" t="s">
        <v>315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f t="shared" si="1"/>
        <v>0</v>
      </c>
    </row>
    <row r="105" spans="1:22" hidden="1">
      <c r="A105" s="28" t="s">
        <v>8</v>
      </c>
      <c r="B105" s="28" t="s">
        <v>241</v>
      </c>
      <c r="C105" s="28" t="s">
        <v>316</v>
      </c>
      <c r="D105" s="29" t="s">
        <v>317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f t="shared" si="1"/>
        <v>0</v>
      </c>
    </row>
    <row r="106" spans="1:22">
      <c r="E106">
        <v>2</v>
      </c>
      <c r="F106">
        <v>2</v>
      </c>
      <c r="G106">
        <v>3</v>
      </c>
      <c r="H106">
        <v>7</v>
      </c>
      <c r="I106">
        <v>8</v>
      </c>
      <c r="J106">
        <v>5</v>
      </c>
      <c r="K106">
        <v>9</v>
      </c>
      <c r="L106">
        <v>8</v>
      </c>
      <c r="M106">
        <v>8</v>
      </c>
      <c r="N106">
        <v>10</v>
      </c>
      <c r="O106">
        <v>10</v>
      </c>
      <c r="P106">
        <v>10</v>
      </c>
      <c r="Q106">
        <v>8</v>
      </c>
      <c r="R106">
        <v>12</v>
      </c>
      <c r="S106">
        <v>13</v>
      </c>
      <c r="T106">
        <v>13</v>
      </c>
      <c r="U106">
        <v>4</v>
      </c>
      <c r="V106">
        <f>COUNTIF(V2:V105, "&gt;0")</f>
        <v>26</v>
      </c>
    </row>
    <row r="107" spans="1:22">
      <c r="E107">
        <v>2</v>
      </c>
      <c r="F107">
        <v>29</v>
      </c>
      <c r="G107">
        <v>35</v>
      </c>
      <c r="H107">
        <v>85</v>
      </c>
      <c r="I107" s="30">
        <v>133</v>
      </c>
      <c r="J107">
        <v>74</v>
      </c>
      <c r="K107">
        <v>61</v>
      </c>
      <c r="L107">
        <v>87</v>
      </c>
      <c r="M107">
        <v>57</v>
      </c>
      <c r="N107">
        <v>65</v>
      </c>
      <c r="O107">
        <v>74</v>
      </c>
      <c r="P107">
        <v>67</v>
      </c>
      <c r="Q107">
        <v>103</v>
      </c>
      <c r="R107" s="30">
        <v>268</v>
      </c>
      <c r="S107">
        <v>213</v>
      </c>
      <c r="T107">
        <v>213</v>
      </c>
      <c r="U107">
        <v>92</v>
      </c>
      <c r="V107">
        <f>SUM(E107:U107)</f>
        <v>1658</v>
      </c>
    </row>
    <row r="108" spans="1:22">
      <c r="V108">
        <f>AVERAGE(F107:U107)</f>
        <v>103.5</v>
      </c>
    </row>
  </sheetData>
  <autoFilter ref="E1:V108">
    <filterColumn colId="17">
      <filters>
        <filter val="1"/>
        <filter val="103.5"/>
        <filter val="12"/>
        <filter val="14"/>
        <filter val="1658"/>
        <filter val="199"/>
        <filter val="2"/>
        <filter val="26"/>
        <filter val="3"/>
        <filter val="40"/>
        <filter val="474"/>
        <filter val="5"/>
        <filter val="56"/>
        <filter val="572"/>
        <filter val="6"/>
        <filter val="67"/>
        <filter val="7"/>
        <filter val="74"/>
        <filter val="9"/>
        <filter val="92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workbookViewId="0">
      <selection activeCell="B15" sqref="B15"/>
    </sheetView>
  </sheetViews>
  <sheetFormatPr defaultRowHeight="16.149999999999999"/>
  <cols>
    <col min="1" max="1" width="16.19921875" customWidth="1"/>
    <col min="2" max="2" width="10.73046875" customWidth="1"/>
    <col min="3" max="3" width="14.796875" customWidth="1"/>
    <col min="4" max="4" width="11.19921875" customWidth="1"/>
    <col min="5" max="5" width="11.6640625" customWidth="1"/>
    <col min="6" max="6" width="11.3984375" customWidth="1"/>
    <col min="7" max="7" width="15.53125" customWidth="1"/>
    <col min="8" max="8" width="6.9296875" customWidth="1"/>
    <col min="9" max="9" width="5.46484375" customWidth="1"/>
    <col min="10" max="10" width="5.3984375" customWidth="1"/>
    <col min="11" max="11" width="5.46484375" customWidth="1"/>
  </cols>
  <sheetData>
    <row r="3" spans="1:9">
      <c r="A3" s="5" t="s">
        <v>36</v>
      </c>
      <c r="B3" s="5" t="s">
        <v>31</v>
      </c>
    </row>
    <row r="4" spans="1:9">
      <c r="A4" s="5" t="s">
        <v>35</v>
      </c>
      <c r="B4" t="s">
        <v>20</v>
      </c>
      <c r="C4" t="s">
        <v>6</v>
      </c>
      <c r="D4" t="s">
        <v>12</v>
      </c>
      <c r="E4" t="s">
        <v>17</v>
      </c>
      <c r="F4" t="s">
        <v>8</v>
      </c>
      <c r="G4" t="s">
        <v>32</v>
      </c>
      <c r="H4" t="s">
        <v>60</v>
      </c>
      <c r="I4" t="s">
        <v>39</v>
      </c>
    </row>
    <row r="5" spans="1:9">
      <c r="A5" s="3" t="s">
        <v>38</v>
      </c>
      <c r="B5" s="4"/>
      <c r="C5" s="4">
        <v>50</v>
      </c>
      <c r="D5" s="4"/>
      <c r="E5" s="4">
        <v>9</v>
      </c>
      <c r="F5" s="4">
        <v>156</v>
      </c>
      <c r="G5" s="4"/>
      <c r="H5" s="4"/>
      <c r="I5" s="4">
        <v>215</v>
      </c>
    </row>
    <row r="6" spans="1:9">
      <c r="A6" s="3" t="s">
        <v>15</v>
      </c>
      <c r="B6" s="4"/>
      <c r="C6" s="4">
        <v>172</v>
      </c>
      <c r="D6" s="4"/>
      <c r="E6" s="4">
        <v>14</v>
      </c>
      <c r="F6" s="4">
        <v>233</v>
      </c>
      <c r="G6" s="4">
        <v>1</v>
      </c>
      <c r="H6" s="4"/>
      <c r="I6" s="4">
        <v>420</v>
      </c>
    </row>
    <row r="7" spans="1:9">
      <c r="A7" s="3" t="s">
        <v>5</v>
      </c>
      <c r="B7" s="4"/>
      <c r="C7" s="4">
        <v>143</v>
      </c>
      <c r="D7" s="4">
        <v>2</v>
      </c>
      <c r="E7" s="4">
        <v>17</v>
      </c>
      <c r="F7" s="4">
        <v>75</v>
      </c>
      <c r="G7" s="4">
        <v>1</v>
      </c>
      <c r="H7" s="4"/>
      <c r="I7" s="4">
        <v>238</v>
      </c>
    </row>
    <row r="8" spans="1:9">
      <c r="A8" s="3" t="s">
        <v>7</v>
      </c>
      <c r="B8" s="4">
        <v>1</v>
      </c>
      <c r="C8" s="4">
        <v>122</v>
      </c>
      <c r="D8" s="4"/>
      <c r="E8" s="4">
        <v>15</v>
      </c>
      <c r="F8" s="4">
        <v>125</v>
      </c>
      <c r="G8" s="4"/>
      <c r="H8" s="4"/>
      <c r="I8" s="4">
        <v>263</v>
      </c>
    </row>
    <row r="9" spans="1:9">
      <c r="A9" s="3" t="s">
        <v>10</v>
      </c>
      <c r="B9" s="4">
        <v>1</v>
      </c>
      <c r="C9" s="4">
        <v>173</v>
      </c>
      <c r="D9" s="4">
        <v>5</v>
      </c>
      <c r="E9" s="4">
        <v>16</v>
      </c>
      <c r="F9" s="4">
        <v>117</v>
      </c>
      <c r="G9" s="4"/>
      <c r="H9" s="4"/>
      <c r="I9" s="4">
        <v>312</v>
      </c>
    </row>
    <row r="10" spans="1:9">
      <c r="A10" s="3" t="s">
        <v>60</v>
      </c>
      <c r="B10" s="4"/>
      <c r="C10" s="4"/>
      <c r="D10" s="4"/>
      <c r="E10" s="4"/>
      <c r="F10" s="4"/>
      <c r="G10" s="4"/>
      <c r="H10" s="4"/>
      <c r="I10" s="4"/>
    </row>
    <row r="11" spans="1:9">
      <c r="A11" s="3" t="s">
        <v>39</v>
      </c>
      <c r="B11" s="4">
        <v>2</v>
      </c>
      <c r="C11" s="4">
        <v>660</v>
      </c>
      <c r="D11" s="4">
        <v>7</v>
      </c>
      <c r="E11" s="4">
        <v>71</v>
      </c>
      <c r="F11" s="4">
        <v>706</v>
      </c>
      <c r="G11" s="4">
        <v>2</v>
      </c>
      <c r="H11" s="4"/>
      <c r="I11" s="4">
        <v>1448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C11" sqref="C11"/>
    </sheetView>
  </sheetViews>
  <sheetFormatPr defaultRowHeight="16.149999999999999"/>
  <cols>
    <col min="1" max="1" width="9.86328125" bestFit="1" customWidth="1"/>
    <col min="2" max="2" width="24.59765625" customWidth="1"/>
    <col min="3" max="3" width="22.265625" customWidth="1"/>
    <col min="4" max="4" width="19.06640625" customWidth="1"/>
    <col min="5" max="7" width="24.9296875" bestFit="1" customWidth="1"/>
  </cols>
  <sheetData>
    <row r="3" spans="1:7">
      <c r="A3" s="5" t="s">
        <v>35</v>
      </c>
      <c r="B3" t="s">
        <v>72</v>
      </c>
      <c r="C3" t="s">
        <v>70</v>
      </c>
      <c r="D3" t="s">
        <v>71</v>
      </c>
      <c r="E3" t="s">
        <v>67</v>
      </c>
      <c r="F3" t="s">
        <v>68</v>
      </c>
      <c r="G3" t="s">
        <v>69</v>
      </c>
    </row>
    <row r="4" spans="1:7">
      <c r="A4" s="3" t="s">
        <v>38</v>
      </c>
      <c r="B4" s="4">
        <v>22.112391790681841</v>
      </c>
      <c r="C4" s="4">
        <v>73.625</v>
      </c>
      <c r="D4" s="4">
        <v>1.4416666666666667</v>
      </c>
      <c r="E4" s="4">
        <v>25.833333333333332</v>
      </c>
      <c r="F4" s="4">
        <v>32.666666666666664</v>
      </c>
      <c r="G4" s="4">
        <v>25.541666666666668</v>
      </c>
    </row>
    <row r="5" spans="1:7">
      <c r="A5" s="3" t="s">
        <v>15</v>
      </c>
      <c r="B5" s="4">
        <v>24.59492509935799</v>
      </c>
      <c r="C5" s="4">
        <v>73.266666666666666</v>
      </c>
      <c r="D5" s="4">
        <v>1.6666666666666659</v>
      </c>
      <c r="E5" s="4">
        <v>25.166666666666668</v>
      </c>
      <c r="F5" s="4">
        <v>32</v>
      </c>
      <c r="G5" s="4">
        <v>25.1</v>
      </c>
    </row>
    <row r="6" spans="1:7">
      <c r="A6" s="3" t="s">
        <v>5</v>
      </c>
      <c r="B6" s="4">
        <v>43.410827909017776</v>
      </c>
      <c r="C6" s="4">
        <v>74.46875</v>
      </c>
      <c r="D6" s="4">
        <v>1.403125</v>
      </c>
      <c r="E6" s="4">
        <v>24.34375</v>
      </c>
      <c r="F6" s="4">
        <v>31.75</v>
      </c>
      <c r="G6" s="4">
        <v>24.6875</v>
      </c>
    </row>
    <row r="7" spans="1:7">
      <c r="A7" s="3" t="s">
        <v>7</v>
      </c>
      <c r="B7" s="4">
        <v>54.115435866700039</v>
      </c>
      <c r="C7" s="4">
        <v>73.529411764705884</v>
      </c>
      <c r="D7" s="4">
        <v>1.5205882352941171</v>
      </c>
      <c r="E7" s="4">
        <v>24.823529411764707</v>
      </c>
      <c r="F7" s="4">
        <v>31.705882352941178</v>
      </c>
      <c r="G7" s="4">
        <v>24.823529411764707</v>
      </c>
    </row>
    <row r="8" spans="1:7">
      <c r="A8" s="3" t="s">
        <v>10</v>
      </c>
      <c r="B8" s="4">
        <v>61.475902868868296</v>
      </c>
      <c r="C8" s="4">
        <v>74.421052631578945</v>
      </c>
      <c r="D8" s="4">
        <v>1.3631578947368419</v>
      </c>
      <c r="E8" s="4">
        <v>24.368421052631579</v>
      </c>
      <c r="F8" s="4">
        <v>31.657894736842106</v>
      </c>
      <c r="G8" s="4">
        <v>24.657894736842106</v>
      </c>
    </row>
    <row r="9" spans="1:7">
      <c r="A9" s="3" t="s">
        <v>39</v>
      </c>
      <c r="B9" s="4">
        <v>43.251270743863707</v>
      </c>
      <c r="C9" s="4">
        <v>73.898734177215189</v>
      </c>
      <c r="D9" s="4">
        <v>1.4746835443037976</v>
      </c>
      <c r="E9" s="4">
        <v>24.835443037974684</v>
      </c>
      <c r="F9" s="4">
        <v>31.905063291139239</v>
      </c>
      <c r="G9" s="4">
        <v>24.917721518987342</v>
      </c>
    </row>
    <row r="18" ht="18.399999999999999" customHeight="1"/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activeCell="A3" sqref="A3:G8"/>
    </sheetView>
  </sheetViews>
  <sheetFormatPr defaultRowHeight="16.149999999999999"/>
  <cols>
    <col min="1" max="1" width="9.86328125" bestFit="1" customWidth="1"/>
    <col min="2" max="3" width="24.59765625" bestFit="1" customWidth="1"/>
    <col min="4" max="4" width="24.9296875" bestFit="1" customWidth="1"/>
    <col min="5" max="5" width="22.265625" bestFit="1" customWidth="1"/>
    <col min="6" max="6" width="19.06640625" bestFit="1" customWidth="1"/>
    <col min="7" max="8" width="24.9296875" bestFit="1" customWidth="1"/>
  </cols>
  <sheetData>
    <row r="3" spans="1:7">
      <c r="A3" s="5" t="s">
        <v>35</v>
      </c>
      <c r="B3" t="s">
        <v>72</v>
      </c>
      <c r="C3" t="s">
        <v>84</v>
      </c>
      <c r="D3" t="s">
        <v>85</v>
      </c>
      <c r="E3" t="s">
        <v>70</v>
      </c>
      <c r="F3" t="s">
        <v>71</v>
      </c>
      <c r="G3" t="s">
        <v>68</v>
      </c>
    </row>
    <row r="4" spans="1:7">
      <c r="A4" s="3" t="s">
        <v>38</v>
      </c>
      <c r="B4" s="4">
        <v>22.112391790681841</v>
      </c>
      <c r="C4" s="4">
        <v>77.887608209318174</v>
      </c>
      <c r="D4" s="4">
        <v>0.34269999999999984</v>
      </c>
      <c r="E4" s="4">
        <v>73.625</v>
      </c>
      <c r="F4" s="4">
        <v>1.4416666666666667</v>
      </c>
      <c r="G4" s="4">
        <v>32.666666666666664</v>
      </c>
    </row>
    <row r="5" spans="1:7">
      <c r="A5" s="3" t="s">
        <v>15</v>
      </c>
      <c r="B5" s="4">
        <v>24.59492509935799</v>
      </c>
      <c r="C5" s="4">
        <v>75.40507490064202</v>
      </c>
      <c r="D5" s="4">
        <v>1.0347000000000006</v>
      </c>
      <c r="E5" s="4">
        <v>73.266666666666666</v>
      </c>
      <c r="F5" s="4">
        <v>1.6666666666666659</v>
      </c>
      <c r="G5" s="4">
        <v>32</v>
      </c>
    </row>
    <row r="6" spans="1:7">
      <c r="A6" s="3" t="s">
        <v>5</v>
      </c>
      <c r="B6" s="4">
        <v>43.410827909017776</v>
      </c>
      <c r="C6" s="4">
        <v>56.589172090982196</v>
      </c>
      <c r="D6" s="4">
        <v>1.3673</v>
      </c>
      <c r="E6" s="4">
        <v>74.46875</v>
      </c>
      <c r="F6" s="4">
        <v>1.403125</v>
      </c>
      <c r="G6" s="4">
        <v>31.75</v>
      </c>
    </row>
    <row r="7" spans="1:7">
      <c r="A7" s="3" t="s">
        <v>7</v>
      </c>
      <c r="B7" s="4">
        <v>54.115435866700039</v>
      </c>
      <c r="C7" s="4">
        <v>45.884564133299953</v>
      </c>
      <c r="D7" s="4">
        <v>2.0217999999999994</v>
      </c>
      <c r="E7" s="4">
        <v>73.529411764705884</v>
      </c>
      <c r="F7" s="4">
        <v>1.5205882352941171</v>
      </c>
      <c r="G7" s="4">
        <v>31.705882352941178</v>
      </c>
    </row>
    <row r="8" spans="1:7">
      <c r="A8" s="3" t="s">
        <v>10</v>
      </c>
      <c r="B8" s="4">
        <v>61.475902868868296</v>
      </c>
      <c r="C8" s="4">
        <v>38.524097131131704</v>
      </c>
      <c r="D8" s="4">
        <v>2.1446999999999998</v>
      </c>
      <c r="E8" s="4">
        <v>74.421052631578945</v>
      </c>
      <c r="F8" s="4">
        <v>1.3631578947368419</v>
      </c>
      <c r="G8" s="4">
        <v>31.657894736842106</v>
      </c>
    </row>
    <row r="9" spans="1:7">
      <c r="A9" s="3" t="s">
        <v>39</v>
      </c>
      <c r="B9" s="4">
        <v>43.251270743863707</v>
      </c>
      <c r="C9" s="4">
        <v>56.748729256136336</v>
      </c>
      <c r="D9" s="4">
        <v>1.4763240506329125</v>
      </c>
      <c r="E9" s="4">
        <v>73.898734177215189</v>
      </c>
      <c r="F9" s="4">
        <v>1.4746835443037976</v>
      </c>
      <c r="G9" s="4">
        <v>31.905063291139239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E10" sqref="E10"/>
    </sheetView>
  </sheetViews>
  <sheetFormatPr defaultRowHeight="16.149999999999999"/>
  <cols>
    <col min="1" max="1" width="14.46484375" bestFit="1" customWidth="1"/>
    <col min="2" max="2" width="24.59765625" customWidth="1"/>
    <col min="3" max="3" width="22.265625" customWidth="1"/>
    <col min="4" max="4" width="19.06640625" customWidth="1"/>
    <col min="5" max="7" width="24.9296875" customWidth="1"/>
    <col min="8" max="12" width="3.19921875" customWidth="1"/>
    <col min="13" max="13" width="5.46484375" customWidth="1"/>
    <col min="14" max="14" width="11" customWidth="1"/>
    <col min="15" max="15" width="5.9296875" customWidth="1"/>
    <col min="16" max="16" width="3.19921875" customWidth="1"/>
    <col min="17" max="17" width="11" customWidth="1"/>
    <col min="18" max="18" width="5.9296875" customWidth="1"/>
    <col min="19" max="19" width="3.19921875" customWidth="1"/>
    <col min="20" max="20" width="11" customWidth="1"/>
    <col min="21" max="21" width="5.9296875" customWidth="1"/>
    <col min="22" max="23" width="3.19921875" customWidth="1"/>
    <col min="24" max="24" width="11" customWidth="1"/>
    <col min="25" max="25" width="5.9296875" customWidth="1"/>
    <col min="26" max="26" width="3.19921875" customWidth="1"/>
    <col min="27" max="27" width="11" customWidth="1"/>
    <col min="28" max="28" width="5.9296875" customWidth="1"/>
    <col min="29" max="29" width="3.19921875" customWidth="1"/>
    <col min="30" max="30" width="11" customWidth="1"/>
    <col min="31" max="31" width="5.9296875" customWidth="1"/>
    <col min="32" max="32" width="11" customWidth="1"/>
    <col min="33" max="33" width="5.9296875" customWidth="1"/>
    <col min="34" max="34" width="3.19921875" customWidth="1"/>
    <col min="35" max="35" width="11" customWidth="1"/>
    <col min="36" max="36" width="5.9296875" customWidth="1"/>
    <col min="37" max="37" width="3.19921875" customWidth="1"/>
    <col min="38" max="38" width="11" customWidth="1"/>
    <col min="39" max="39" width="5.9296875" customWidth="1"/>
    <col min="40" max="40" width="11" customWidth="1"/>
    <col min="41" max="41" width="5.9296875" customWidth="1"/>
    <col min="42" max="42" width="3.19921875" customWidth="1"/>
    <col min="43" max="43" width="11" customWidth="1"/>
    <col min="44" max="44" width="5.9296875" customWidth="1"/>
    <col min="45" max="45" width="11" customWidth="1"/>
    <col min="46" max="46" width="5.9296875" customWidth="1"/>
    <col min="47" max="47" width="11" customWidth="1"/>
    <col min="48" max="48" width="5.9296875" customWidth="1"/>
    <col min="49" max="50" width="3.19921875" customWidth="1"/>
    <col min="51" max="51" width="11" customWidth="1"/>
    <col min="52" max="52" width="5.9296875" customWidth="1"/>
    <col min="53" max="53" width="11" customWidth="1"/>
    <col min="54" max="54" width="5.9296875" customWidth="1"/>
    <col min="55" max="55" width="11" customWidth="1"/>
    <col min="56" max="56" width="5.9296875" customWidth="1"/>
    <col min="57" max="57" width="11" customWidth="1"/>
    <col min="58" max="58" width="5.9296875" customWidth="1"/>
    <col min="59" max="59" width="3.19921875" customWidth="1"/>
    <col min="60" max="60" width="11" customWidth="1"/>
    <col min="61" max="61" width="5.9296875" customWidth="1"/>
    <col min="62" max="63" width="3.19921875" customWidth="1"/>
    <col min="64" max="64" width="11" customWidth="1"/>
    <col min="65" max="65" width="5.9296875" customWidth="1"/>
    <col min="66" max="66" width="3.19921875" customWidth="1"/>
    <col min="67" max="67" width="11" customWidth="1"/>
    <col min="68" max="68" width="5.9296875" customWidth="1"/>
    <col min="69" max="69" width="3.19921875" customWidth="1"/>
    <col min="70" max="70" width="11" customWidth="1"/>
    <col min="71" max="71" width="5.9296875" customWidth="1"/>
    <col min="72" max="72" width="11" customWidth="1"/>
    <col min="73" max="73" width="5.9296875" customWidth="1"/>
    <col min="74" max="74" width="3.19921875" customWidth="1"/>
    <col min="75" max="75" width="11" customWidth="1"/>
    <col min="76" max="76" width="5.9296875" customWidth="1"/>
    <col min="77" max="78" width="3.19921875" customWidth="1"/>
    <col min="79" max="79" width="11" customWidth="1"/>
    <col min="80" max="80" width="5.9296875" customWidth="1"/>
    <col min="81" max="81" width="11" customWidth="1"/>
    <col min="82" max="82" width="5.9296875" customWidth="1"/>
    <col min="83" max="83" width="3.19921875" customWidth="1"/>
    <col min="84" max="84" width="11" customWidth="1"/>
    <col min="85" max="85" width="5.9296875" customWidth="1"/>
    <col min="86" max="86" width="3.19921875" customWidth="1"/>
    <col min="87" max="87" width="11" customWidth="1"/>
    <col min="88" max="88" width="5.9296875" customWidth="1"/>
    <col min="89" max="89" width="11" customWidth="1"/>
    <col min="90" max="90" width="5.9296875" customWidth="1"/>
    <col min="91" max="91" width="3.19921875" customWidth="1"/>
    <col min="92" max="92" width="11" customWidth="1"/>
    <col min="93" max="93" width="5.9296875" customWidth="1"/>
    <col min="94" max="94" width="3.19921875" customWidth="1"/>
    <col min="95" max="95" width="11" customWidth="1"/>
    <col min="96" max="96" width="5.9296875" customWidth="1"/>
    <col min="97" max="97" width="3.19921875" customWidth="1"/>
    <col min="98" max="98" width="11" customWidth="1"/>
    <col min="99" max="99" width="5.9296875" customWidth="1"/>
    <col min="100" max="100" width="3.19921875" customWidth="1"/>
    <col min="101" max="101" width="11" customWidth="1"/>
    <col min="102" max="102" width="5.46484375" customWidth="1"/>
    <col min="103" max="103" width="8.19921875" customWidth="1"/>
    <col min="104" max="104" width="11" customWidth="1"/>
    <col min="105" max="105" width="5.9296875" customWidth="1"/>
    <col min="106" max="106" width="8.19921875" customWidth="1"/>
    <col min="107" max="107" width="5.1328125" customWidth="1"/>
    <col min="108" max="108" width="8.19921875" customWidth="1"/>
    <col min="109" max="109" width="11" customWidth="1"/>
    <col min="110" max="110" width="5.9296875" customWidth="1"/>
    <col min="111" max="111" width="8.19921875" customWidth="1"/>
    <col min="112" max="112" width="5.1328125" customWidth="1"/>
    <col min="113" max="113" width="8.19921875" customWidth="1"/>
    <col min="114" max="114" width="5.1328125" customWidth="1"/>
    <col min="115" max="115" width="8.19921875" customWidth="1"/>
    <col min="116" max="116" width="5.1328125" customWidth="1"/>
    <col min="117" max="117" width="8.19921875" customWidth="1"/>
    <col min="118" max="118" width="11" customWidth="1"/>
    <col min="119" max="119" width="5.9296875" customWidth="1"/>
    <col min="120" max="120" width="8.19921875" customWidth="1"/>
    <col min="121" max="121" width="5.1328125" customWidth="1"/>
    <col min="122" max="122" width="8.19921875" customWidth="1"/>
    <col min="123" max="123" width="11" customWidth="1"/>
    <col min="124" max="124" width="5.9296875" customWidth="1"/>
    <col min="125" max="125" width="3.19921875" customWidth="1"/>
    <col min="126" max="126" width="8.19921875" customWidth="1"/>
    <col min="127" max="127" width="11" customWidth="1"/>
    <col min="128" max="128" width="5.9296875" customWidth="1"/>
    <col min="129" max="129" width="8.19921875" customWidth="1"/>
    <col min="130" max="130" width="5.1328125" customWidth="1"/>
    <col min="131" max="131" width="8.19921875" customWidth="1"/>
    <col min="132" max="132" width="11" customWidth="1"/>
    <col min="133" max="133" width="5.9296875" customWidth="1"/>
    <col min="134" max="134" width="8.19921875" customWidth="1"/>
    <col min="135" max="135" width="5.1328125" customWidth="1"/>
    <col min="136" max="136" width="8.19921875" customWidth="1"/>
    <col min="137" max="137" width="11" customWidth="1"/>
    <col min="138" max="138" width="5.9296875" customWidth="1"/>
    <col min="139" max="139" width="8.19921875" customWidth="1"/>
    <col min="140" max="140" width="5.1328125" customWidth="1"/>
    <col min="141" max="141" width="8.19921875" customWidth="1"/>
    <col min="142" max="142" width="5.1328125" customWidth="1"/>
    <col min="143" max="143" width="8.19921875" customWidth="1"/>
    <col min="144" max="144" width="5.1328125" customWidth="1"/>
    <col min="145" max="145" width="8.19921875" customWidth="1"/>
    <col min="146" max="146" width="11" customWidth="1"/>
    <col min="147" max="147" width="5.9296875" customWidth="1"/>
    <col min="148" max="148" width="8.19921875" customWidth="1"/>
    <col min="149" max="149" width="11" customWidth="1"/>
    <col min="150" max="150" width="5.9296875" customWidth="1"/>
    <col min="151" max="151" width="8.19921875" customWidth="1"/>
    <col min="152" max="152" width="5.1328125" customWidth="1"/>
    <col min="153" max="153" width="8.19921875" customWidth="1"/>
    <col min="154" max="154" width="11" customWidth="1"/>
    <col min="155" max="155" width="5.9296875" customWidth="1"/>
    <col min="156" max="156" width="3.19921875" customWidth="1"/>
    <col min="157" max="157" width="8.19921875" customWidth="1"/>
    <col min="158" max="158" width="11" customWidth="1"/>
    <col min="159" max="159" width="5.9296875" customWidth="1"/>
    <col min="160" max="160" width="8.19921875" customWidth="1"/>
    <col min="161" max="161" width="11" customWidth="1"/>
    <col min="162" max="162" width="5.9296875" customWidth="1"/>
    <col min="163" max="163" width="8.19921875" customWidth="1"/>
    <col min="164" max="164" width="5.1328125" customWidth="1"/>
    <col min="165" max="165" width="8.19921875" customWidth="1"/>
    <col min="166" max="166" width="11" customWidth="1"/>
    <col min="167" max="167" width="5.9296875" customWidth="1"/>
    <col min="168" max="168" width="8.19921875" customWidth="1"/>
    <col min="169" max="169" width="5.1328125" customWidth="1"/>
    <col min="170" max="170" width="8.19921875" customWidth="1"/>
    <col min="171" max="171" width="11" customWidth="1"/>
    <col min="172" max="172" width="5.9296875" customWidth="1"/>
    <col min="173" max="173" width="8.19921875" customWidth="1"/>
    <col min="174" max="174" width="5.1328125" customWidth="1"/>
    <col min="175" max="175" width="8.19921875" customWidth="1"/>
    <col min="176" max="176" width="11" customWidth="1"/>
    <col min="177" max="177" width="5.9296875" customWidth="1"/>
    <col min="178" max="178" width="3.19921875" customWidth="1"/>
    <col min="179" max="179" width="8.19921875" customWidth="1"/>
    <col min="180" max="180" width="11" customWidth="1"/>
    <col min="181" max="181" width="5.46484375" customWidth="1"/>
    <col min="182" max="182" width="6.19921875" customWidth="1"/>
    <col min="183" max="183" width="8.19921875" customWidth="1"/>
    <col min="184" max="184" width="8.796875" customWidth="1"/>
    <col min="185" max="185" width="11" customWidth="1"/>
    <col min="186" max="186" width="6.19921875" customWidth="1"/>
    <col min="187" max="187" width="8.19921875" customWidth="1"/>
    <col min="188" max="188" width="8.796875" customWidth="1"/>
    <col min="189" max="189" width="6.19921875" customWidth="1"/>
    <col min="190" max="190" width="8.19921875" customWidth="1"/>
    <col min="191" max="191" width="8.796875" customWidth="1"/>
    <col min="192" max="192" width="11" customWidth="1"/>
    <col min="193" max="193" width="6.19921875" customWidth="1"/>
    <col min="194" max="194" width="8.19921875" customWidth="1"/>
    <col min="195" max="195" width="5.1328125" customWidth="1"/>
    <col min="196" max="196" width="8.19921875" customWidth="1"/>
    <col min="197" max="197" width="8.796875" customWidth="1"/>
    <col min="198" max="198" width="6.19921875" customWidth="1"/>
    <col min="199" max="199" width="8.19921875" customWidth="1"/>
    <col min="200" max="200" width="8.796875" customWidth="1"/>
    <col min="201" max="201" width="6.19921875" customWidth="1"/>
    <col min="202" max="202" width="8.19921875" customWidth="1"/>
    <col min="203" max="203" width="8.796875" customWidth="1"/>
    <col min="204" max="204" width="11" customWidth="1"/>
    <col min="205" max="205" width="6.19921875" customWidth="1"/>
    <col min="206" max="206" width="8.19921875" customWidth="1"/>
    <col min="207" max="207" width="8.796875" customWidth="1"/>
    <col min="208" max="208" width="11" customWidth="1"/>
    <col min="209" max="209" width="6.19921875" customWidth="1"/>
    <col min="210" max="210" width="8.19921875" customWidth="1"/>
    <col min="211" max="211" width="8.796875" customWidth="1"/>
    <col min="212" max="212" width="6.19921875" customWidth="1"/>
    <col min="213" max="213" width="8.19921875" customWidth="1"/>
    <col min="214" max="214" width="8.796875" customWidth="1"/>
    <col min="215" max="215" width="11" customWidth="1"/>
    <col min="216" max="216" width="6.19921875" customWidth="1"/>
    <col min="217" max="217" width="8.19921875" customWidth="1"/>
    <col min="218" max="218" width="8.796875" customWidth="1"/>
    <col min="219" max="219" width="6.19921875" customWidth="1"/>
    <col min="220" max="220" width="8.19921875" customWidth="1"/>
    <col min="221" max="221" width="8.796875" customWidth="1"/>
    <col min="222" max="222" width="11" customWidth="1"/>
    <col min="223" max="223" width="6.19921875" customWidth="1"/>
    <col min="224" max="224" width="8.19921875" customWidth="1"/>
    <col min="225" max="225" width="8.796875" customWidth="1"/>
    <col min="226" max="226" width="11" customWidth="1"/>
    <col min="227" max="227" width="6.19921875" customWidth="1"/>
    <col min="228" max="228" width="8.19921875" customWidth="1"/>
    <col min="229" max="229" width="8.796875" customWidth="1"/>
    <col min="230" max="230" width="6.19921875" customWidth="1"/>
    <col min="231" max="231" width="8.19921875" customWidth="1"/>
    <col min="232" max="232" width="8.796875" customWidth="1"/>
    <col min="233" max="233" width="11" customWidth="1"/>
    <col min="234" max="234" width="6.19921875" customWidth="1"/>
    <col min="235" max="235" width="8.19921875" customWidth="1"/>
    <col min="236" max="236" width="8.796875" customWidth="1"/>
    <col min="237" max="237" width="6.19921875" customWidth="1"/>
    <col min="238" max="238" width="8.19921875" customWidth="1"/>
    <col min="239" max="239" width="8.796875" customWidth="1"/>
    <col min="240" max="240" width="11" customWidth="1"/>
    <col min="241" max="241" width="6.19921875" customWidth="1"/>
    <col min="242" max="242" width="8.19921875" customWidth="1"/>
    <col min="243" max="243" width="8.796875" customWidth="1"/>
    <col min="244" max="244" width="6.19921875" customWidth="1"/>
    <col min="245" max="245" width="8.19921875" customWidth="1"/>
    <col min="246" max="246" width="8.796875" customWidth="1"/>
    <col min="247" max="247" width="11" customWidth="1"/>
    <col min="248" max="248" width="6.19921875" customWidth="1"/>
    <col min="249" max="249" width="8.19921875" customWidth="1"/>
    <col min="250" max="250" width="8.796875" customWidth="1"/>
    <col min="251" max="251" width="6.19921875" customWidth="1"/>
    <col min="252" max="252" width="8.19921875" customWidth="1"/>
    <col min="253" max="253" width="8.796875" customWidth="1"/>
    <col min="254" max="254" width="11" customWidth="1"/>
    <col min="255" max="255" width="5.46484375" customWidth="1"/>
    <col min="256" max="256" width="8.19921875" customWidth="1"/>
    <col min="257" max="257" width="6.19921875" customWidth="1"/>
    <col min="258" max="258" width="8.19921875" customWidth="1"/>
    <col min="259" max="259" width="8.796875" customWidth="1"/>
    <col min="260" max="260" width="8.19921875" customWidth="1"/>
    <col min="261" max="261" width="6.19921875" customWidth="1"/>
    <col min="262" max="262" width="8.19921875" customWidth="1"/>
    <col min="263" max="263" width="8.796875" customWidth="1"/>
    <col min="264" max="264" width="8.19921875" customWidth="1"/>
    <col min="265" max="265" width="6.19921875" customWidth="1"/>
    <col min="266" max="266" width="8.19921875" customWidth="1"/>
    <col min="267" max="267" width="8.796875" customWidth="1"/>
    <col min="268" max="268" width="8.19921875" customWidth="1"/>
    <col min="269" max="269" width="11" customWidth="1"/>
    <col min="270" max="270" width="6.19921875" customWidth="1"/>
    <col min="271" max="271" width="8.19921875" customWidth="1"/>
    <col min="272" max="272" width="8.796875" customWidth="1"/>
    <col min="273" max="273" width="8.19921875" customWidth="1"/>
    <col min="274" max="274" width="11" customWidth="1"/>
    <col min="275" max="275" width="6.19921875" customWidth="1"/>
    <col min="276" max="276" width="8.19921875" customWidth="1"/>
    <col min="277" max="277" width="8.796875" customWidth="1"/>
    <col min="278" max="278" width="8.19921875" customWidth="1"/>
    <col min="279" max="279" width="6.19921875" customWidth="1"/>
    <col min="280" max="280" width="8.19921875" customWidth="1"/>
    <col min="281" max="281" width="8.796875" customWidth="1"/>
    <col min="282" max="282" width="8.19921875" customWidth="1"/>
    <col min="283" max="283" width="11" customWidth="1"/>
    <col min="284" max="284" width="6.19921875" customWidth="1"/>
    <col min="285" max="285" width="8.19921875" customWidth="1"/>
    <col min="286" max="286" width="8.796875" customWidth="1"/>
    <col min="287" max="287" width="8.19921875" customWidth="1"/>
    <col min="288" max="288" width="6.19921875" customWidth="1"/>
    <col min="289" max="289" width="8.19921875" customWidth="1"/>
    <col min="290" max="290" width="8.796875" customWidth="1"/>
    <col min="291" max="291" width="8.19921875" customWidth="1"/>
    <col min="292" max="292" width="11" customWidth="1"/>
    <col min="293" max="293" width="6.19921875" customWidth="1"/>
    <col min="294" max="294" width="8.19921875" customWidth="1"/>
    <col min="295" max="295" width="8.796875" customWidth="1"/>
    <col min="296" max="296" width="8.19921875" customWidth="1"/>
    <col min="297" max="297" width="11" customWidth="1"/>
    <col min="298" max="298" width="6.19921875" customWidth="1"/>
    <col min="299" max="299" width="8.19921875" customWidth="1"/>
    <col min="300" max="300" width="8.796875" customWidth="1"/>
    <col min="301" max="301" width="8.19921875" customWidth="1"/>
    <col min="302" max="302" width="6.19921875" customWidth="1"/>
    <col min="303" max="303" width="8.19921875" customWidth="1"/>
    <col min="304" max="304" width="8.796875" customWidth="1"/>
    <col min="305" max="305" width="8.19921875" customWidth="1"/>
    <col min="306" max="306" width="11" customWidth="1"/>
    <col min="307" max="307" width="6.19921875" customWidth="1"/>
    <col min="308" max="308" width="8.19921875" customWidth="1"/>
    <col min="309" max="309" width="8.796875" customWidth="1"/>
    <col min="310" max="310" width="8.19921875" customWidth="1"/>
    <col min="311" max="311" width="6.19921875" customWidth="1"/>
    <col min="312" max="312" width="8.19921875" customWidth="1"/>
    <col min="313" max="313" width="8.796875" customWidth="1"/>
    <col min="314" max="314" width="8.19921875" customWidth="1"/>
    <col min="315" max="315" width="11" customWidth="1"/>
    <col min="316" max="316" width="6.19921875" customWidth="1"/>
    <col min="317" max="317" width="8.19921875" customWidth="1"/>
    <col min="318" max="318" width="8.796875" customWidth="1"/>
    <col min="319" max="319" width="8.19921875" customWidth="1"/>
    <col min="320" max="320" width="6.19921875" customWidth="1"/>
    <col min="321" max="321" width="8.19921875" customWidth="1"/>
    <col min="322" max="322" width="8.796875" customWidth="1"/>
    <col min="323" max="323" width="8.19921875" customWidth="1"/>
    <col min="324" max="324" width="11" bestFit="1" customWidth="1"/>
    <col min="325" max="325" width="6.19921875" customWidth="1"/>
    <col min="326" max="326" width="8.19921875" customWidth="1"/>
    <col min="327" max="327" width="8.796875" customWidth="1"/>
    <col min="328" max="328" width="8.19921875" customWidth="1"/>
    <col min="329" max="329" width="6.19921875" customWidth="1"/>
    <col min="330" max="330" width="8.19921875" customWidth="1"/>
    <col min="331" max="331" width="8.796875" customWidth="1"/>
    <col min="332" max="332" width="8.19921875" customWidth="1"/>
    <col min="333" max="333" width="11" customWidth="1"/>
    <col min="334" max="334" width="5.46484375" customWidth="1"/>
    <col min="335" max="335" width="8.19921875" customWidth="1"/>
    <col min="336" max="336" width="6.19921875" customWidth="1"/>
    <col min="337" max="337" width="8.19921875" customWidth="1"/>
    <col min="338" max="338" width="8.796875" customWidth="1"/>
    <col min="339" max="340" width="8.19921875" customWidth="1"/>
    <col min="341" max="341" width="11" bestFit="1" customWidth="1"/>
    <col min="342" max="342" width="6.19921875" customWidth="1"/>
    <col min="343" max="343" width="8.19921875" customWidth="1"/>
    <col min="344" max="344" width="8.796875" customWidth="1"/>
    <col min="345" max="346" width="8.19921875" customWidth="1"/>
    <col min="347" max="347" width="6.19921875" customWidth="1"/>
    <col min="348" max="348" width="8.19921875" customWidth="1"/>
    <col min="349" max="349" width="8.796875" customWidth="1"/>
    <col min="350" max="351" width="8.19921875" customWidth="1"/>
    <col min="352" max="352" width="11" bestFit="1" customWidth="1"/>
    <col min="353" max="353" width="6.19921875" customWidth="1"/>
    <col min="354" max="354" width="8.19921875" customWidth="1"/>
    <col min="355" max="355" width="8.796875" customWidth="1"/>
    <col min="356" max="357" width="8.19921875" customWidth="1"/>
    <col min="358" max="358" width="11" bestFit="1" customWidth="1"/>
    <col min="359" max="359" width="6.19921875" customWidth="1"/>
    <col min="360" max="360" width="8.19921875" customWidth="1"/>
    <col min="361" max="361" width="8.796875" customWidth="1"/>
    <col min="362" max="363" width="8.19921875" customWidth="1"/>
    <col min="364" max="364" width="6.19921875" customWidth="1"/>
    <col min="365" max="365" width="8.19921875" customWidth="1"/>
    <col min="366" max="366" width="8.796875" customWidth="1"/>
    <col min="367" max="368" width="8.19921875" customWidth="1"/>
    <col min="369" max="369" width="11" bestFit="1" customWidth="1"/>
    <col min="370" max="370" width="6.19921875" customWidth="1"/>
    <col min="371" max="371" width="8.19921875" customWidth="1"/>
    <col min="372" max="372" width="8.796875" customWidth="1"/>
    <col min="373" max="374" width="8.19921875" customWidth="1"/>
    <col min="375" max="375" width="6.19921875" customWidth="1"/>
    <col min="376" max="376" width="8.19921875" customWidth="1"/>
    <col min="377" max="377" width="8.796875" customWidth="1"/>
    <col min="378" max="379" width="8.19921875" customWidth="1"/>
    <col min="380" max="380" width="11" bestFit="1" customWidth="1"/>
    <col min="381" max="381" width="6.19921875" customWidth="1"/>
    <col min="382" max="382" width="8.19921875" customWidth="1"/>
    <col min="383" max="383" width="8.796875" customWidth="1"/>
    <col min="384" max="385" width="8.19921875" customWidth="1"/>
    <col min="386" max="386" width="6.19921875" customWidth="1"/>
    <col min="387" max="387" width="8.19921875" customWidth="1"/>
    <col min="388" max="388" width="8.796875" customWidth="1"/>
    <col min="389" max="390" width="8.19921875" customWidth="1"/>
    <col min="391" max="391" width="11" bestFit="1" customWidth="1"/>
    <col min="392" max="392" width="6.19921875" customWidth="1"/>
    <col min="393" max="393" width="8.19921875" customWidth="1"/>
    <col min="394" max="394" width="8.796875" customWidth="1"/>
    <col min="395" max="396" width="8.19921875" customWidth="1"/>
    <col min="397" max="397" width="6.19921875" customWidth="1"/>
    <col min="398" max="398" width="8.19921875" customWidth="1"/>
    <col min="399" max="399" width="8.796875" customWidth="1"/>
    <col min="400" max="401" width="8.19921875" customWidth="1"/>
    <col min="402" max="402" width="11" bestFit="1" customWidth="1"/>
    <col min="403" max="403" width="5.46484375" customWidth="1"/>
  </cols>
  <sheetData>
    <row r="3" spans="1:5">
      <c r="A3" s="5" t="s">
        <v>35</v>
      </c>
      <c r="B3" t="s">
        <v>72</v>
      </c>
      <c r="C3" t="s">
        <v>70</v>
      </c>
      <c r="D3" t="s">
        <v>71</v>
      </c>
      <c r="E3" t="s">
        <v>68</v>
      </c>
    </row>
    <row r="4" spans="1:5">
      <c r="A4" s="3" t="s">
        <v>20</v>
      </c>
      <c r="B4" s="4">
        <v>64.418963179646511</v>
      </c>
      <c r="C4" s="4">
        <v>72.5</v>
      </c>
      <c r="D4" s="4">
        <v>2.2999999999999998</v>
      </c>
      <c r="E4" s="4">
        <v>31.5</v>
      </c>
    </row>
    <row r="5" spans="1:5">
      <c r="A5" s="3" t="s">
        <v>6</v>
      </c>
      <c r="B5" s="4">
        <v>41.772015255447087</v>
      </c>
      <c r="C5" s="4">
        <v>74.114754098360649</v>
      </c>
      <c r="D5" s="4">
        <v>1.4540983606557374</v>
      </c>
      <c r="E5" s="4">
        <v>30.983606557377048</v>
      </c>
    </row>
    <row r="6" spans="1:5">
      <c r="A6" s="3" t="s">
        <v>12</v>
      </c>
      <c r="B6" s="4">
        <v>45.729379966462226</v>
      </c>
      <c r="C6" s="4">
        <v>78.5</v>
      </c>
      <c r="D6" s="4">
        <v>0.45</v>
      </c>
      <c r="E6" s="4">
        <v>30.25</v>
      </c>
    </row>
    <row r="7" spans="1:5">
      <c r="A7" s="3" t="s">
        <v>17</v>
      </c>
      <c r="B7" s="4">
        <v>44.145042484824501</v>
      </c>
      <c r="C7" s="4">
        <v>72.896551724137936</v>
      </c>
      <c r="D7" s="4">
        <v>1.2896551724137926</v>
      </c>
      <c r="E7" s="4">
        <v>33.758620689655174</v>
      </c>
    </row>
    <row r="8" spans="1:5">
      <c r="A8" s="3" t="s">
        <v>8</v>
      </c>
      <c r="B8" s="4">
        <v>43.762860734691309</v>
      </c>
      <c r="C8" s="4">
        <v>73.766666666666666</v>
      </c>
      <c r="D8" s="4">
        <v>1.6033333333333324</v>
      </c>
      <c r="E8" s="4">
        <v>32.1</v>
      </c>
    </row>
    <row r="9" spans="1:5">
      <c r="A9" s="3" t="s">
        <v>32</v>
      </c>
      <c r="B9" s="4">
        <v>33.937262290832869</v>
      </c>
      <c r="C9" s="4">
        <v>78</v>
      </c>
      <c r="D9" s="4">
        <v>2.15</v>
      </c>
      <c r="E9" s="4">
        <v>31</v>
      </c>
    </row>
    <row r="10" spans="1:5">
      <c r="A10" s="3" t="s">
        <v>39</v>
      </c>
      <c r="B10" s="4">
        <v>43.251270743863728</v>
      </c>
      <c r="C10" s="4">
        <v>73.898734177215189</v>
      </c>
      <c r="D10" s="4">
        <v>1.4746835443037987</v>
      </c>
      <c r="E10" s="4">
        <v>31.905063291139239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A11" workbookViewId="0">
      <selection activeCell="H14" sqref="H14"/>
    </sheetView>
  </sheetViews>
  <sheetFormatPr defaultRowHeight="16.149999999999999"/>
  <sheetData>
    <row r="1" spans="1:15">
      <c r="B1" s="5" t="s">
        <v>31</v>
      </c>
      <c r="C1" s="5"/>
    </row>
    <row r="2" spans="1:15">
      <c r="B2" t="s">
        <v>20</v>
      </c>
      <c r="D2" t="s">
        <v>6</v>
      </c>
      <c r="F2" t="s">
        <v>12</v>
      </c>
      <c r="H2" t="s">
        <v>17</v>
      </c>
      <c r="J2" t="s">
        <v>8</v>
      </c>
      <c r="L2" t="s">
        <v>32</v>
      </c>
      <c r="N2" t="s">
        <v>33</v>
      </c>
      <c r="O2" t="s">
        <v>34</v>
      </c>
    </row>
    <row r="3" spans="1:15">
      <c r="A3" s="5" t="s">
        <v>35</v>
      </c>
      <c r="B3" t="s">
        <v>36</v>
      </c>
      <c r="C3" t="s">
        <v>37</v>
      </c>
      <c r="D3" t="s">
        <v>36</v>
      </c>
      <c r="E3" t="s">
        <v>37</v>
      </c>
      <c r="F3" t="s">
        <v>36</v>
      </c>
      <c r="G3" t="s">
        <v>37</v>
      </c>
      <c r="H3" t="s">
        <v>36</v>
      </c>
      <c r="I3" t="s">
        <v>37</v>
      </c>
      <c r="J3" t="s">
        <v>36</v>
      </c>
      <c r="K3" t="s">
        <v>37</v>
      </c>
      <c r="L3" t="s">
        <v>36</v>
      </c>
      <c r="M3" t="s">
        <v>37</v>
      </c>
    </row>
    <row r="4" spans="1:15">
      <c r="A4" s="3" t="s">
        <v>38</v>
      </c>
      <c r="B4" s="4"/>
      <c r="C4" s="4"/>
      <c r="D4" s="4">
        <v>50</v>
      </c>
      <c r="E4" s="4">
        <v>11</v>
      </c>
      <c r="F4" s="4"/>
      <c r="G4" s="4"/>
      <c r="H4" s="4">
        <v>9</v>
      </c>
      <c r="I4" s="4">
        <v>3</v>
      </c>
      <c r="J4" s="4">
        <v>156</v>
      </c>
      <c r="K4" s="4">
        <v>10</v>
      </c>
      <c r="L4" s="4"/>
      <c r="M4" s="4"/>
      <c r="N4" s="4">
        <v>215</v>
      </c>
      <c r="O4" s="4">
        <v>24</v>
      </c>
    </row>
    <row r="5" spans="1:15">
      <c r="A5" s="3" t="s">
        <v>15</v>
      </c>
      <c r="B5" s="4"/>
      <c r="C5" s="4"/>
      <c r="D5" s="4">
        <v>172</v>
      </c>
      <c r="E5" s="4">
        <v>13</v>
      </c>
      <c r="F5" s="4"/>
      <c r="G5" s="4"/>
      <c r="H5" s="4">
        <v>14</v>
      </c>
      <c r="I5" s="4">
        <v>5</v>
      </c>
      <c r="J5" s="4">
        <v>233</v>
      </c>
      <c r="K5" s="4">
        <v>11</v>
      </c>
      <c r="L5" s="4">
        <v>1</v>
      </c>
      <c r="M5" s="4">
        <v>1</v>
      </c>
      <c r="N5" s="4">
        <v>420</v>
      </c>
      <c r="O5" s="4">
        <v>30</v>
      </c>
    </row>
    <row r="6" spans="1:15">
      <c r="A6" s="3" t="s">
        <v>5</v>
      </c>
      <c r="B6" s="4"/>
      <c r="C6" s="4"/>
      <c r="D6" s="4">
        <v>143</v>
      </c>
      <c r="E6" s="4">
        <v>12</v>
      </c>
      <c r="F6" s="4">
        <v>2</v>
      </c>
      <c r="G6" s="4">
        <v>1</v>
      </c>
      <c r="H6" s="4">
        <v>17</v>
      </c>
      <c r="I6" s="4">
        <v>6</v>
      </c>
      <c r="J6" s="4">
        <v>75</v>
      </c>
      <c r="K6" s="4">
        <v>12</v>
      </c>
      <c r="L6" s="4">
        <v>1</v>
      </c>
      <c r="M6" s="4">
        <v>1</v>
      </c>
      <c r="N6" s="4">
        <v>238</v>
      </c>
      <c r="O6" s="4">
        <v>32</v>
      </c>
    </row>
    <row r="7" spans="1:15">
      <c r="A7" s="3" t="s">
        <v>7</v>
      </c>
      <c r="B7" s="4">
        <v>1</v>
      </c>
      <c r="C7" s="4">
        <v>1</v>
      </c>
      <c r="D7" s="4">
        <v>122</v>
      </c>
      <c r="E7" s="4">
        <v>12</v>
      </c>
      <c r="F7" s="4"/>
      <c r="G7" s="4"/>
      <c r="H7" s="4">
        <v>15</v>
      </c>
      <c r="I7" s="4">
        <v>7</v>
      </c>
      <c r="J7" s="4">
        <v>125</v>
      </c>
      <c r="K7" s="4">
        <v>14</v>
      </c>
      <c r="L7" s="4"/>
      <c r="M7" s="4"/>
      <c r="N7" s="4">
        <v>263</v>
      </c>
      <c r="O7" s="4">
        <v>34</v>
      </c>
    </row>
    <row r="8" spans="1:15">
      <c r="A8" s="3" t="s">
        <v>10</v>
      </c>
      <c r="B8" s="4">
        <v>1</v>
      </c>
      <c r="C8" s="4">
        <v>1</v>
      </c>
      <c r="D8" s="4">
        <v>173</v>
      </c>
      <c r="E8" s="4">
        <v>13</v>
      </c>
      <c r="F8" s="4">
        <v>5</v>
      </c>
      <c r="G8" s="4">
        <v>3</v>
      </c>
      <c r="H8" s="4">
        <v>16</v>
      </c>
      <c r="I8" s="4">
        <v>8</v>
      </c>
      <c r="J8" s="4">
        <v>117</v>
      </c>
      <c r="K8" s="4">
        <v>13</v>
      </c>
      <c r="L8" s="4"/>
      <c r="M8" s="4"/>
      <c r="N8" s="4">
        <v>312</v>
      </c>
      <c r="O8" s="4">
        <v>38</v>
      </c>
    </row>
    <row r="9" spans="1:15">
      <c r="A9" s="3" t="s">
        <v>39</v>
      </c>
      <c r="B9" s="4">
        <v>2</v>
      </c>
      <c r="C9" s="4">
        <v>2</v>
      </c>
      <c r="D9" s="4">
        <v>660</v>
      </c>
      <c r="E9" s="4">
        <v>61</v>
      </c>
      <c r="F9" s="4">
        <v>7</v>
      </c>
      <c r="G9" s="4">
        <v>4</v>
      </c>
      <c r="H9" s="4">
        <v>71</v>
      </c>
      <c r="I9" s="4">
        <v>29</v>
      </c>
      <c r="J9" s="4">
        <v>706</v>
      </c>
      <c r="K9" s="4">
        <v>60</v>
      </c>
      <c r="L9" s="4">
        <v>2</v>
      </c>
      <c r="M9" s="4">
        <v>2</v>
      </c>
      <c r="N9" s="4">
        <v>1448</v>
      </c>
      <c r="O9" s="4">
        <v>158</v>
      </c>
    </row>
    <row r="12" spans="1:15">
      <c r="A12" s="3"/>
      <c r="B12" s="6" t="s">
        <v>40</v>
      </c>
      <c r="C12" s="6" t="s">
        <v>41</v>
      </c>
      <c r="D12" s="6" t="s">
        <v>42</v>
      </c>
      <c r="E12" s="6" t="s">
        <v>43</v>
      </c>
      <c r="F12" s="6" t="s">
        <v>44</v>
      </c>
      <c r="G12" s="6" t="s">
        <v>45</v>
      </c>
    </row>
    <row r="13" spans="1:15">
      <c r="A13" s="3" t="s">
        <v>38</v>
      </c>
      <c r="B13" s="7">
        <v>0</v>
      </c>
      <c r="C13" s="7">
        <f>GETPIVOTDATA("加總 - no. of ind",$A$3,"Site","pond 1","Family","Coenagrionidae")/GETPIVOTDATA("計數 - no. of spe",$A$3,"Site","pond 1","Family","Coenagrionidae")</f>
        <v>4.5454545454545459</v>
      </c>
      <c r="D13" s="7">
        <v>0</v>
      </c>
      <c r="E13" s="7">
        <f>GETPIVOTDATA("加總 - no. of ind",$A$3,"Site","pond 1","Family","Gomphidae ")/GETPIVOTDATA("計數 - no. of spe",$A$3,"Site","pond 1","Family","Gomphidae ")</f>
        <v>3</v>
      </c>
      <c r="F13" s="7">
        <f>GETPIVOTDATA("加總 - no. of ind",$A$3,"Site","pond 1","Family","Libellulidae")/GETPIVOTDATA("計數 - no. of spe",$A$3,"Site","pond 1","Family","Libellulidae")</f>
        <v>15.6</v>
      </c>
      <c r="G13" s="7">
        <v>0</v>
      </c>
    </row>
    <row r="14" spans="1:15">
      <c r="A14" s="3" t="s">
        <v>15</v>
      </c>
      <c r="B14" s="7">
        <v>0</v>
      </c>
      <c r="C14" s="7">
        <f>GETPIVOTDATA("加總 - no. of ind",$A$3,"Site","pond 2","Family","Coenagrionidae")/GETPIVOTDATA("計數 - no. of spe",$A$3,"Site","pond 2","Family","Coenagrionidae")</f>
        <v>13.23076923076923</v>
      </c>
      <c r="D14" s="7">
        <v>0</v>
      </c>
      <c r="E14" s="7">
        <f>GETPIVOTDATA("加總 - no. of ind",$A$3,"Site","pond 2","Family","Gomphidae ")/GETPIVOTDATA("計數 - no. of spe",$A$3,"Site","pond 2","Family","Gomphidae ")</f>
        <v>2.8</v>
      </c>
      <c r="F14" s="7">
        <f>GETPIVOTDATA("加總 - no. of ind",$A$3,"Site","pond 2","Family","Libellulidae")/GETPIVOTDATA("計數 - no. of spe",$A$3,"Site","pond 2","Family","Libellulidae")</f>
        <v>21.181818181818183</v>
      </c>
      <c r="G14" s="7">
        <v>1</v>
      </c>
    </row>
    <row r="15" spans="1:15">
      <c r="A15" s="3" t="s">
        <v>5</v>
      </c>
      <c r="B15" s="7">
        <v>0</v>
      </c>
      <c r="C15" s="7">
        <f>GETPIVOTDATA("加總 - no. of ind",$A$3,"Site","pond 3","Family","Coenagrionidae")/GETPIVOTDATA("計數 - no. of spe",$A$3,"Site","pond 3","Family","Coenagrionidae")</f>
        <v>11.916666666666666</v>
      </c>
      <c r="D15" s="7">
        <v>2</v>
      </c>
      <c r="E15" s="7">
        <f>GETPIVOTDATA("加總 - no. of ind",$A$3,"Site","pond 3","Family","Gomphidae ")/GETPIVOTDATA("計數 - no. of spe",$A$3,"Site","pond 3","Family","Gomphidae ")</f>
        <v>2.8333333333333335</v>
      </c>
      <c r="F15" s="7">
        <f>GETPIVOTDATA("加總 - no. of ind",$A$3,"Site","pond 3","Family","Libellulidae")/GETPIVOTDATA("計數 - no. of spe",$A$3,"Site","pond 3","Family","Libellulidae")</f>
        <v>6.25</v>
      </c>
      <c r="G15" s="7">
        <v>1</v>
      </c>
    </row>
    <row r="16" spans="1:15">
      <c r="A16" s="3" t="s">
        <v>7</v>
      </c>
      <c r="B16" s="7">
        <f>1/1</f>
        <v>1</v>
      </c>
      <c r="C16" s="7">
        <f>GETPIVOTDATA("加總 - no. of ind",$A$3,"Site","pond 4","Family","Coenagrionidae")/GETPIVOTDATA("計數 - no. of spe",$A$3,"Site","pond 4","Family","Coenagrionidae")</f>
        <v>10.166666666666666</v>
      </c>
      <c r="D16" s="7">
        <v>0</v>
      </c>
      <c r="E16" s="7">
        <f>GETPIVOTDATA("加總 - no. of ind",$A$3,"Site","pond 4","Family","Gomphidae ")/GETPIVOTDATA("計數 - no. of spe",$A$3,"Site","pond 4","Family","Gomphidae ")</f>
        <v>2.1428571428571428</v>
      </c>
      <c r="F16" s="7">
        <f>GETPIVOTDATA("加總 - no. of ind",$A$3,"Site","pond 4","Family","Libellulidae")/GETPIVOTDATA("計數 - no. of spe",$A$3,"Site","pond 4","Family","Libellulidae")</f>
        <v>8.9285714285714288</v>
      </c>
      <c r="G16" s="7">
        <v>0</v>
      </c>
    </row>
    <row r="17" spans="1:7">
      <c r="A17" s="3" t="s">
        <v>10</v>
      </c>
      <c r="B17" s="7">
        <f>1/1</f>
        <v>1</v>
      </c>
      <c r="C17" s="7">
        <f>GETPIVOTDATA("加總 - no. of ind",$A$3,"Site","pond 5","Family","Coenagrionidae")/GETPIVOTDATA("計數 - no. of spe",$A$3,"Site","pond 5","Family","Coenagrionidae")</f>
        <v>13.307692307692308</v>
      </c>
      <c r="D17" s="7">
        <f>5/3</f>
        <v>1.6666666666666667</v>
      </c>
      <c r="E17" s="7">
        <f>GETPIVOTDATA("加總 - no. of ind",$A$3,"Site","pond 5","Family","Gomphidae ")/GETPIVOTDATA("計數 - no. of spe",$A$3,"Site","pond 5","Family","Gomphidae ")</f>
        <v>2</v>
      </c>
      <c r="F17" s="7">
        <f>GETPIVOTDATA("加總 - no. of ind",$A$3,"Site","pond 5","Family","Libellulidae")/GETPIVOTDATA("計數 - no. of spe",$A$3,"Site","pond 5","Family","Libellulidae")</f>
        <v>9</v>
      </c>
      <c r="G17" s="7">
        <v>0</v>
      </c>
    </row>
  </sheetData>
  <phoneticPr fontId="3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zoomScale="85" zoomScaleNormal="85" workbookViewId="0">
      <selection activeCell="K23" sqref="K23"/>
    </sheetView>
  </sheetViews>
  <sheetFormatPr defaultRowHeight="16.149999999999999"/>
  <sheetData>
    <row r="1" spans="1:14">
      <c r="A1" s="8" t="s">
        <v>46</v>
      </c>
      <c r="B1" s="17" t="s">
        <v>47</v>
      </c>
      <c r="C1" s="18" t="s">
        <v>48</v>
      </c>
      <c r="D1" s="9" t="s">
        <v>49</v>
      </c>
      <c r="E1" s="11" t="s">
        <v>50</v>
      </c>
      <c r="F1" s="12" t="s">
        <v>51</v>
      </c>
      <c r="G1" s="11" t="s">
        <v>52</v>
      </c>
      <c r="H1" s="12" t="s">
        <v>53</v>
      </c>
      <c r="I1" s="11" t="s">
        <v>54</v>
      </c>
      <c r="J1" s="12" t="s">
        <v>55</v>
      </c>
      <c r="K1" s="11" t="s">
        <v>56</v>
      </c>
      <c r="L1" s="12" t="s">
        <v>57</v>
      </c>
      <c r="M1" s="11" t="s">
        <v>58</v>
      </c>
      <c r="N1" s="12" t="s">
        <v>59</v>
      </c>
    </row>
    <row r="2" spans="1:14">
      <c r="A2" s="10">
        <v>42821</v>
      </c>
      <c r="B2" s="19">
        <v>30.3413480322277</v>
      </c>
      <c r="C2" s="20">
        <v>29</v>
      </c>
      <c r="D2" s="8">
        <v>60</v>
      </c>
      <c r="E2" s="13">
        <v>19.463087248322147</v>
      </c>
      <c r="F2" s="14">
        <v>0</v>
      </c>
      <c r="G2" s="19">
        <v>20.533985529399775</v>
      </c>
      <c r="H2" s="14">
        <v>16</v>
      </c>
      <c r="I2" s="13">
        <v>29.342499817157901</v>
      </c>
      <c r="J2" s="14">
        <v>1</v>
      </c>
      <c r="K2" s="13">
        <v>40.869522207933521</v>
      </c>
      <c r="L2" s="14">
        <v>5</v>
      </c>
      <c r="M2" s="13">
        <v>41.497645358325173</v>
      </c>
      <c r="N2" s="14">
        <v>7</v>
      </c>
    </row>
    <row r="3" spans="1:14">
      <c r="A3" s="10">
        <v>42854</v>
      </c>
      <c r="B3" s="19">
        <v>33.893210172458012</v>
      </c>
      <c r="C3" s="20">
        <v>85</v>
      </c>
      <c r="D3" s="8">
        <v>103.5</v>
      </c>
      <c r="E3" s="13">
        <v>20.57192880070032</v>
      </c>
      <c r="F3" s="14">
        <v>7</v>
      </c>
      <c r="G3" s="19">
        <v>22.470192601650869</v>
      </c>
      <c r="H3" s="14">
        <v>33</v>
      </c>
      <c r="I3" s="13">
        <v>36.407518467051851</v>
      </c>
      <c r="J3" s="14">
        <v>22</v>
      </c>
      <c r="K3" s="13">
        <v>43.842120882382034</v>
      </c>
      <c r="L3" s="14">
        <v>5</v>
      </c>
      <c r="M3" s="13">
        <v>46.17429011050497</v>
      </c>
      <c r="N3" s="14">
        <v>18</v>
      </c>
    </row>
    <row r="4" spans="1:14">
      <c r="A4" s="10">
        <v>42906</v>
      </c>
      <c r="B4" s="19">
        <v>37.157646062269592</v>
      </c>
      <c r="C4" s="20">
        <v>87</v>
      </c>
      <c r="D4" s="8">
        <v>74</v>
      </c>
      <c r="E4" s="13">
        <v>20.863729209220892</v>
      </c>
      <c r="F4" s="14">
        <v>16</v>
      </c>
      <c r="G4" s="19">
        <v>23.682869662692351</v>
      </c>
      <c r="H4" s="14">
        <v>20</v>
      </c>
      <c r="I4" s="13">
        <v>41.03708037738609</v>
      </c>
      <c r="J4" s="14">
        <v>14</v>
      </c>
      <c r="K4" s="13">
        <v>46.043129884261546</v>
      </c>
      <c r="L4" s="14">
        <v>19</v>
      </c>
      <c r="M4" s="13">
        <v>54.161421177787105</v>
      </c>
      <c r="N4" s="14">
        <v>18</v>
      </c>
    </row>
    <row r="5" spans="1:14">
      <c r="A5" s="10">
        <v>42939</v>
      </c>
      <c r="B5" s="19">
        <v>34.638825532154961</v>
      </c>
      <c r="C5" s="20">
        <v>49</v>
      </c>
      <c r="D5" s="8">
        <v>61</v>
      </c>
      <c r="E5" s="13">
        <v>21.768310475634667</v>
      </c>
      <c r="F5" s="14">
        <v>12</v>
      </c>
      <c r="G5" s="19">
        <v>24.783450524814018</v>
      </c>
      <c r="H5" s="14">
        <v>18</v>
      </c>
      <c r="I5" s="13">
        <v>41.929349813501062</v>
      </c>
      <c r="J5" s="14">
        <v>9</v>
      </c>
      <c r="K5" s="13">
        <v>50.074191314670088</v>
      </c>
      <c r="L5" s="14">
        <v>10</v>
      </c>
      <c r="M5" s="13"/>
      <c r="N5" s="14"/>
    </row>
    <row r="6" spans="1:14">
      <c r="A6" s="10">
        <v>42974</v>
      </c>
      <c r="B6" s="19">
        <v>45.498049384715877</v>
      </c>
      <c r="C6" s="20">
        <v>67</v>
      </c>
      <c r="D6" s="8">
        <v>70.5</v>
      </c>
      <c r="E6" s="13">
        <v>22.993872191421069</v>
      </c>
      <c r="F6" s="14">
        <v>14</v>
      </c>
      <c r="G6" s="19">
        <v>26.148986038927955</v>
      </c>
      <c r="H6" s="14">
        <v>21</v>
      </c>
      <c r="I6" s="13">
        <v>44.006436041834277</v>
      </c>
      <c r="J6" s="14">
        <v>2</v>
      </c>
      <c r="K6" s="13">
        <v>56.55851221683649</v>
      </c>
      <c r="L6" s="14">
        <v>15</v>
      </c>
      <c r="M6" s="13">
        <v>77.782440434559604</v>
      </c>
      <c r="N6" s="14">
        <v>15</v>
      </c>
    </row>
    <row r="7" spans="1:14">
      <c r="A7" s="10">
        <v>42996</v>
      </c>
      <c r="B7" s="19">
        <v>49.415707823575623</v>
      </c>
      <c r="C7" s="20">
        <v>268</v>
      </c>
      <c r="D7" s="8">
        <v>185.5</v>
      </c>
      <c r="E7" s="13">
        <v>23.139772395681355</v>
      </c>
      <c r="F7" s="14">
        <v>47</v>
      </c>
      <c r="G7" s="19">
        <v>25.94517476816468</v>
      </c>
      <c r="H7" s="14">
        <v>65</v>
      </c>
      <c r="I7" s="13">
        <v>48.840781101440797</v>
      </c>
      <c r="J7" s="14">
        <v>22</v>
      </c>
      <c r="K7" s="13">
        <v>61.578791176179635</v>
      </c>
      <c r="L7" s="14">
        <v>78</v>
      </c>
      <c r="M7" s="13">
        <v>87.574019676411623</v>
      </c>
      <c r="N7" s="14">
        <v>56</v>
      </c>
    </row>
    <row r="8" spans="1:14">
      <c r="A8" s="10">
        <v>43030</v>
      </c>
      <c r="B8" s="21">
        <v>49.739990488915772</v>
      </c>
      <c r="C8" s="22">
        <v>213</v>
      </c>
      <c r="D8" s="8">
        <v>152.5</v>
      </c>
      <c r="E8" s="15">
        <v>24.627954479136271</v>
      </c>
      <c r="F8" s="16">
        <v>29</v>
      </c>
      <c r="G8" s="15">
        <v>24.559258126974424</v>
      </c>
      <c r="H8" s="16">
        <v>59</v>
      </c>
      <c r="I8" s="15">
        <v>50.588751554157831</v>
      </c>
      <c r="J8" s="16">
        <v>34</v>
      </c>
      <c r="K8" s="15">
        <v>66.129191809278865</v>
      </c>
      <c r="L8" s="16">
        <v>53</v>
      </c>
      <c r="M8" s="15">
        <v>82.794796475031475</v>
      </c>
      <c r="N8" s="16">
        <v>38</v>
      </c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4" sqref="E4"/>
    </sheetView>
  </sheetViews>
  <sheetFormatPr defaultRowHeight="16.149999999999999"/>
  <sheetData>
    <row r="1" spans="1:2">
      <c r="A1" t="s">
        <v>73</v>
      </c>
      <c r="B1" t="s">
        <v>74</v>
      </c>
    </row>
    <row r="2" spans="1:2">
      <c r="A2" t="s">
        <v>78</v>
      </c>
      <c r="B2" t="s">
        <v>75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</vt:lpstr>
      <vt:lpstr>工作表1</vt:lpstr>
      <vt:lpstr>CCA(豐富度)</vt:lpstr>
      <vt:lpstr>CCA(環境因子)</vt:lpstr>
      <vt:lpstr>PCA(環境因子)</vt:lpstr>
      <vt:lpstr>PCA(天氣因子)</vt:lpstr>
      <vt:lpstr>各池科組成</vt:lpstr>
      <vt:lpstr>植被覆蓋</vt:lpstr>
      <vt:lpstr>Metanotes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2018-06-01T02:33:33Z</dcterms:created>
  <dcterms:modified xsi:type="dcterms:W3CDTF">2019-02-08T12:12:09Z</dcterms:modified>
</cp:coreProperties>
</file>