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碩士論文\"/>
    </mc:Choice>
  </mc:AlternateContent>
  <bookViews>
    <workbookView xWindow="0" yWindow="0" windowWidth="19200" windowHeight="6540" tabRatio="734" activeTab="5"/>
  </bookViews>
  <sheets>
    <sheet name="PCA" sheetId="18" r:id="rId1"/>
    <sheet name="各科" sheetId="20" r:id="rId2"/>
    <sheet name="lar整理" sheetId="15" r:id="rId3"/>
    <sheet name="rb各池科(lar)" sheetId="19" r:id="rId4"/>
    <sheet name="各池種隻" sheetId="13" r:id="rId5"/>
    <sheet name="幼蟲隻數vs植被" sheetId="14" r:id="rId6"/>
    <sheet name="成蟲vs幼蟲ind" sheetId="16" r:id="rId7"/>
  </sheets>
  <definedNames>
    <definedName name="_xlnm._FilterDatabase" localSheetId="0" hidden="1">PCA!$A$1:$C$1</definedName>
  </definedNames>
  <calcPr calcId="162913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19" l="1"/>
  <c r="B32" i="19"/>
  <c r="C13" i="19"/>
  <c r="C28" i="19"/>
  <c r="B28" i="19"/>
  <c r="C21" i="19"/>
  <c r="B21" i="19"/>
  <c r="B13" i="19"/>
  <c r="C29" i="19"/>
  <c r="B29" i="19"/>
  <c r="C36" i="19"/>
  <c r="B36" i="19"/>
  <c r="C35" i="19"/>
  <c r="B35" i="19"/>
  <c r="C30" i="19"/>
  <c r="B30" i="19"/>
  <c r="C22" i="19"/>
  <c r="B22" i="19"/>
  <c r="C18" i="19"/>
  <c r="C14" i="19"/>
  <c r="B14" i="19"/>
  <c r="C17" i="19"/>
  <c r="B17" i="19"/>
  <c r="C16" i="19"/>
  <c r="B16" i="19"/>
  <c r="C15" i="19" l="1"/>
  <c r="B15" i="19"/>
  <c r="C18" i="18"/>
  <c r="N25" i="13" l="1"/>
  <c r="G24" i="13" l="1"/>
  <c r="F16" i="15"/>
  <c r="F15" i="15"/>
  <c r="F14" i="15"/>
  <c r="F13" i="15"/>
  <c r="F12" i="15"/>
  <c r="F11" i="15"/>
  <c r="F10" i="15"/>
  <c r="F9" i="15"/>
  <c r="F8" i="15"/>
  <c r="F7" i="15"/>
  <c r="F6" i="15"/>
  <c r="F5" i="15"/>
  <c r="F4" i="15"/>
  <c r="F3" i="15"/>
  <c r="F2" i="15"/>
  <c r="B8" i="14" l="1"/>
  <c r="B7" i="14" l="1"/>
  <c r="B6" i="14"/>
  <c r="B5" i="14"/>
  <c r="B4" i="14"/>
  <c r="B3" i="14"/>
  <c r="B2" i="14"/>
  <c r="M25" i="13" l="1"/>
  <c r="L25" i="13"/>
  <c r="K25" i="13"/>
  <c r="J25" i="13"/>
  <c r="F25" i="13"/>
  <c r="E25" i="13"/>
  <c r="D25" i="13"/>
  <c r="C25" i="13"/>
  <c r="B25" i="13"/>
  <c r="G23" i="13"/>
  <c r="G22" i="13"/>
  <c r="G21" i="13"/>
  <c r="G20" i="13"/>
  <c r="G19" i="13"/>
  <c r="G18" i="13"/>
  <c r="G17" i="13"/>
  <c r="G16" i="13"/>
  <c r="G15" i="13"/>
  <c r="G14" i="13"/>
  <c r="G13" i="13"/>
  <c r="G25" i="13" s="1"/>
  <c r="G12" i="13"/>
  <c r="G11" i="13"/>
  <c r="G10" i="13"/>
  <c r="G9" i="13"/>
  <c r="F2" i="13" l="1"/>
  <c r="F3" i="13" l="1"/>
  <c r="F4" i="13"/>
  <c r="F5" i="13"/>
  <c r="F6" i="13"/>
  <c r="E3" i="13"/>
  <c r="E4" i="13"/>
  <c r="E5" i="13"/>
  <c r="E6" i="13"/>
  <c r="E2" i="13"/>
</calcChain>
</file>

<file path=xl/sharedStrings.xml><?xml version="1.0" encoding="utf-8"?>
<sst xmlns="http://schemas.openxmlformats.org/spreadsheetml/2006/main" count="422" uniqueCount="168">
  <si>
    <t>Coenagrionidae</t>
  </si>
  <si>
    <t>Libellulidae</t>
  </si>
  <si>
    <t>pond 2</t>
  </si>
  <si>
    <t>pond 3</t>
  </si>
  <si>
    <t>pond 4</t>
  </si>
  <si>
    <t>pond 5</t>
  </si>
  <si>
    <t>Date</t>
    <phoneticPr fontId="1" type="noConversion"/>
  </si>
  <si>
    <t>Site</t>
    <phoneticPr fontId="1" type="noConversion"/>
  </si>
  <si>
    <t>no. of ind</t>
    <phoneticPr fontId="1" type="noConversion"/>
  </si>
  <si>
    <t>Corduliidae</t>
  </si>
  <si>
    <t>Family</t>
    <phoneticPr fontId="1" type="noConversion"/>
  </si>
  <si>
    <t>pond 1</t>
    <phoneticPr fontId="1" type="noConversion"/>
  </si>
  <si>
    <t>列標籤</t>
  </si>
  <si>
    <t>總計</t>
  </si>
  <si>
    <t>欄標籤</t>
  </si>
  <si>
    <t>加總 - no. of ind</t>
  </si>
  <si>
    <t>Transect length (m)</t>
    <phoneticPr fontId="1" type="noConversion"/>
  </si>
  <si>
    <t>Standerdized no. of ind.</t>
    <phoneticPr fontId="1" type="noConversion"/>
  </si>
  <si>
    <t>Standerdized no. of spe.</t>
    <phoneticPr fontId="1" type="noConversion"/>
  </si>
  <si>
    <t>Date</t>
    <phoneticPr fontId="1" type="noConversion"/>
  </si>
  <si>
    <t>pond 1</t>
    <phoneticPr fontId="1" type="noConversion"/>
  </si>
  <si>
    <t>total</t>
    <phoneticPr fontId="1" type="noConversion"/>
  </si>
  <si>
    <t>Date</t>
    <phoneticPr fontId="1" type="noConversion"/>
  </si>
  <si>
    <t>Ave no of ind</t>
    <phoneticPr fontId="1" type="noConversion"/>
  </si>
  <si>
    <t>Ave no of spe</t>
    <phoneticPr fontId="1" type="noConversion"/>
  </si>
  <si>
    <t>date</t>
    <phoneticPr fontId="1" type="noConversion"/>
  </si>
  <si>
    <t>veg cov(%)</t>
    <phoneticPr fontId="1" type="noConversion"/>
  </si>
  <si>
    <t>水溫(°C)</t>
    <phoneticPr fontId="1" type="noConversion"/>
  </si>
  <si>
    <t>pH</t>
    <phoneticPr fontId="1" type="noConversion"/>
  </si>
  <si>
    <r>
      <t>CO(</t>
    </r>
    <r>
      <rPr>
        <sz val="12"/>
        <color theme="1"/>
        <rFont val="新細明體"/>
        <family val="1"/>
        <charset val="136"/>
      </rPr>
      <t>μmho/ cm</t>
    </r>
    <r>
      <rPr>
        <sz val="12"/>
        <color theme="1"/>
        <rFont val="新細明體"/>
        <family val="1"/>
        <charset val="136"/>
        <scheme val="major"/>
      </rPr>
      <t>)</t>
    </r>
    <phoneticPr fontId="1" type="noConversion"/>
  </si>
  <si>
    <t>DO(mg/ L)</t>
    <phoneticPr fontId="1" type="noConversion"/>
  </si>
  <si>
    <t>BOD5(mg/ L)</t>
    <phoneticPr fontId="1" type="noConversion"/>
  </si>
  <si>
    <t>NH3-N(mg/ L)</t>
    <phoneticPr fontId="1" type="noConversion"/>
  </si>
  <si>
    <t>SS(mg/ L)</t>
    <phoneticPr fontId="1" type="noConversion"/>
  </si>
  <si>
    <t>TN(mg/ L)</t>
    <phoneticPr fontId="1" type="noConversion"/>
  </si>
  <si>
    <t>TP(mg/ L)</t>
    <phoneticPr fontId="1" type="noConversion"/>
  </si>
  <si>
    <t xml:space="preserve"> Macrocphytes</t>
    <phoneticPr fontId="1" type="noConversion"/>
  </si>
  <si>
    <t>No macrocphytes</t>
    <phoneticPr fontId="1" type="noConversion"/>
  </si>
  <si>
    <t xml:space="preserve"> Macrocphytes</t>
    <phoneticPr fontId="1" type="noConversion"/>
  </si>
  <si>
    <t>no. of ind.(ave)</t>
    <phoneticPr fontId="5" type="noConversion"/>
  </si>
  <si>
    <t>no. of ind.</t>
    <phoneticPr fontId="5" type="noConversion"/>
  </si>
  <si>
    <t>adult ind.</t>
    <phoneticPr fontId="1" type="noConversion"/>
  </si>
  <si>
    <t>lar ind.</t>
    <phoneticPr fontId="1" type="noConversion"/>
  </si>
  <si>
    <t>近自然</t>
    <phoneticPr fontId="1" type="noConversion"/>
  </si>
  <si>
    <t>草澤</t>
    <phoneticPr fontId="1" type="noConversion"/>
  </si>
  <si>
    <t>No macrocphytes</t>
    <phoneticPr fontId="1" type="noConversion"/>
  </si>
  <si>
    <t>no. of ind. (sum)</t>
    <phoneticPr fontId="1" type="noConversion"/>
  </si>
  <si>
    <t>date</t>
    <phoneticPr fontId="1" type="noConversion"/>
  </si>
  <si>
    <t>加總 - no. of ind 的加總</t>
  </si>
  <si>
    <t>pond 3</t>
    <phoneticPr fontId="1" type="noConversion"/>
  </si>
  <si>
    <t>Baetidae</t>
  </si>
  <si>
    <t>Corixidae</t>
  </si>
  <si>
    <t>Culicidae</t>
  </si>
  <si>
    <t>Chironomidae</t>
  </si>
  <si>
    <t>Ceratopogonidae</t>
  </si>
  <si>
    <t>pond 4</t>
    <phoneticPr fontId="1" type="noConversion"/>
  </si>
  <si>
    <t>Dytiscidae</t>
  </si>
  <si>
    <t>Coenagrionidae</t>
    <phoneticPr fontId="1" type="noConversion"/>
  </si>
  <si>
    <t>Libellulidae</t>
    <phoneticPr fontId="1" type="noConversion"/>
  </si>
  <si>
    <t>pond 4</t>
    <phoneticPr fontId="1" type="noConversion"/>
  </si>
  <si>
    <t>Corixidae</t>
    <phoneticPr fontId="1" type="noConversion"/>
  </si>
  <si>
    <t>Chironomidae</t>
    <phoneticPr fontId="1" type="noConversion"/>
  </si>
  <si>
    <t>pond 3</t>
    <phoneticPr fontId="1" type="noConversion"/>
  </si>
  <si>
    <t>Corixidae</t>
    <phoneticPr fontId="1" type="noConversion"/>
  </si>
  <si>
    <t>Chironomidae</t>
    <phoneticPr fontId="1" type="noConversion"/>
  </si>
  <si>
    <t>pond 3</t>
    <phoneticPr fontId="1" type="noConversion"/>
  </si>
  <si>
    <t>Baetidae</t>
    <phoneticPr fontId="1" type="noConversion"/>
  </si>
  <si>
    <t>Coenagrionidae</t>
    <phoneticPr fontId="1" type="noConversion"/>
  </si>
  <si>
    <t>Chironomidae</t>
    <phoneticPr fontId="1" type="noConversion"/>
  </si>
  <si>
    <t>pond 4</t>
    <phoneticPr fontId="1" type="noConversion"/>
  </si>
  <si>
    <t>Libellulidae</t>
    <phoneticPr fontId="1" type="noConversion"/>
  </si>
  <si>
    <t>Gomphidae</t>
    <phoneticPr fontId="1" type="noConversion"/>
  </si>
  <si>
    <t>Chironomidae</t>
    <phoneticPr fontId="1" type="noConversion"/>
  </si>
  <si>
    <t>Ceratopogonidae</t>
    <phoneticPr fontId="1" type="noConversion"/>
  </si>
  <si>
    <t>pond 3</t>
    <phoneticPr fontId="1" type="noConversion"/>
  </si>
  <si>
    <t>Baetidae</t>
    <phoneticPr fontId="1" type="noConversion"/>
  </si>
  <si>
    <t>Stratiomyidae</t>
    <phoneticPr fontId="1" type="noConversion"/>
  </si>
  <si>
    <t>pond 4</t>
    <phoneticPr fontId="1" type="noConversion"/>
  </si>
  <si>
    <t>Corixidae</t>
    <phoneticPr fontId="1" type="noConversion"/>
  </si>
  <si>
    <t>Culicidae</t>
    <phoneticPr fontId="1" type="noConversion"/>
  </si>
  <si>
    <t>pond 3</t>
    <phoneticPr fontId="1" type="noConversion"/>
  </si>
  <si>
    <t>Baetidae</t>
    <phoneticPr fontId="1" type="noConversion"/>
  </si>
  <si>
    <t>Dytiscidae</t>
    <phoneticPr fontId="1" type="noConversion"/>
  </si>
  <si>
    <t>pond 4</t>
    <phoneticPr fontId="1" type="noConversion"/>
  </si>
  <si>
    <t>Coenagrionidae</t>
    <phoneticPr fontId="1" type="noConversion"/>
  </si>
  <si>
    <t>Corduliidae</t>
    <phoneticPr fontId="1" type="noConversion"/>
  </si>
  <si>
    <t>Corixidae</t>
    <phoneticPr fontId="1" type="noConversion"/>
  </si>
  <si>
    <t>Tipulidae</t>
    <phoneticPr fontId="1" type="noConversion"/>
  </si>
  <si>
    <t>Culicidae</t>
    <phoneticPr fontId="1" type="noConversion"/>
  </si>
  <si>
    <t>Chironomidae</t>
    <phoneticPr fontId="1" type="noConversion"/>
  </si>
  <si>
    <t>pond 3</t>
    <phoneticPr fontId="1" type="noConversion"/>
  </si>
  <si>
    <t>Chironomidae</t>
    <phoneticPr fontId="1" type="noConversion"/>
  </si>
  <si>
    <t>Coenagrionidae</t>
    <phoneticPr fontId="1" type="noConversion"/>
  </si>
  <si>
    <t>pond 4</t>
    <phoneticPr fontId="1" type="noConversion"/>
  </si>
  <si>
    <t>Baetidae</t>
    <phoneticPr fontId="1" type="noConversion"/>
  </si>
  <si>
    <t>Baetidae</t>
    <phoneticPr fontId="1" type="noConversion"/>
  </si>
  <si>
    <t>pond 4</t>
    <phoneticPr fontId="1" type="noConversion"/>
  </si>
  <si>
    <t>Chironomidae</t>
    <phoneticPr fontId="1" type="noConversion"/>
  </si>
  <si>
    <t>Baetidae</t>
    <phoneticPr fontId="1" type="noConversion"/>
  </si>
  <si>
    <t>Culicidae</t>
    <phoneticPr fontId="1" type="noConversion"/>
  </si>
  <si>
    <t>Chironomidae</t>
    <phoneticPr fontId="1" type="noConversion"/>
  </si>
  <si>
    <t>pond 4</t>
    <phoneticPr fontId="1" type="noConversion"/>
  </si>
  <si>
    <t>Hydrophilidae</t>
    <phoneticPr fontId="1" type="noConversion"/>
  </si>
  <si>
    <t>Baetidae</t>
    <phoneticPr fontId="1" type="noConversion"/>
  </si>
  <si>
    <t>Coenagrionidae</t>
    <phoneticPr fontId="1" type="noConversion"/>
  </si>
  <si>
    <t>Chironomidae</t>
    <phoneticPr fontId="1" type="noConversion"/>
  </si>
  <si>
    <t>Baetidae</t>
    <phoneticPr fontId="1" type="noConversion"/>
  </si>
  <si>
    <t>Culicidae</t>
    <phoneticPr fontId="1" type="noConversion"/>
  </si>
  <si>
    <t>Baetidae</t>
    <phoneticPr fontId="1" type="noConversion"/>
  </si>
  <si>
    <t>Coenagrionidae</t>
    <phoneticPr fontId="1" type="noConversion"/>
  </si>
  <si>
    <t>Baetidae</t>
    <phoneticPr fontId="1" type="noConversion"/>
  </si>
  <si>
    <t>Coenagrionidae</t>
    <phoneticPr fontId="1" type="noConversion"/>
  </si>
  <si>
    <t>Libellulidae</t>
    <phoneticPr fontId="1" type="noConversion"/>
  </si>
  <si>
    <t>pond 3</t>
    <phoneticPr fontId="1" type="noConversion"/>
  </si>
  <si>
    <t>Libellulidae</t>
    <phoneticPr fontId="1" type="noConversion"/>
  </si>
  <si>
    <t>Dytiscidae</t>
    <phoneticPr fontId="1" type="noConversion"/>
  </si>
  <si>
    <t>Hydrophilidae</t>
    <phoneticPr fontId="1" type="noConversion"/>
  </si>
  <si>
    <t>Chironomidae</t>
    <phoneticPr fontId="1" type="noConversion"/>
  </si>
  <si>
    <t>pond 4</t>
    <phoneticPr fontId="1" type="noConversion"/>
  </si>
  <si>
    <t>Coenagrionidae</t>
    <phoneticPr fontId="1" type="noConversion"/>
  </si>
  <si>
    <t>Coenagrionidae</t>
    <phoneticPr fontId="1" type="noConversion"/>
  </si>
  <si>
    <t>Libellulidae</t>
    <phoneticPr fontId="1" type="noConversion"/>
  </si>
  <si>
    <t>Chironomidae</t>
    <phoneticPr fontId="1" type="noConversion"/>
  </si>
  <si>
    <t>Gomphidae</t>
  </si>
  <si>
    <t>Hydrometridae</t>
  </si>
  <si>
    <t>Hydrophilidae</t>
  </si>
  <si>
    <t>Stratiomyidae</t>
  </si>
  <si>
    <t>Tipulidae</t>
  </si>
  <si>
    <t>計數 - no. of ind2 的加總</t>
  </si>
  <si>
    <t>計數 - no. of ind2</t>
  </si>
  <si>
    <t>蜉蝣目Ephemeroptera</t>
    <phoneticPr fontId="7" type="noConversion"/>
  </si>
  <si>
    <t xml:space="preserve">    四節蜉蝣科Baetidae</t>
  </si>
  <si>
    <t>蜻蛉目Odonata</t>
  </si>
  <si>
    <t xml:space="preserve">    細蟌科Coenagrionidae</t>
    <phoneticPr fontId="1" type="noConversion"/>
  </si>
  <si>
    <t xml:space="preserve">    蜻蜓科Libellulidae</t>
    <phoneticPr fontId="7" type="noConversion"/>
  </si>
  <si>
    <t xml:space="preserve">    春蜓科Gomphidae</t>
    <phoneticPr fontId="7" type="noConversion"/>
  </si>
  <si>
    <t xml:space="preserve">    晏蜓科Aeshnidae</t>
    <phoneticPr fontId="7" type="noConversion"/>
  </si>
  <si>
    <t>半翅目Hemiptera</t>
  </si>
  <si>
    <t xml:space="preserve">    水蟲科Corixidae</t>
  </si>
  <si>
    <t xml:space="preserve">    田鼈科Belostomatidae</t>
    <phoneticPr fontId="7" type="noConversion"/>
  </si>
  <si>
    <t xml:space="preserve">    仰泳蟲科Notonectidae</t>
    <phoneticPr fontId="7" type="noConversion"/>
  </si>
  <si>
    <t xml:space="preserve">    蠍蝽科 Nepidae</t>
    <phoneticPr fontId="7" type="noConversion"/>
  </si>
  <si>
    <t xml:space="preserve">    固頭蝽科Pleidae</t>
    <phoneticPr fontId="7" type="noConversion"/>
  </si>
  <si>
    <t>鞘翅目Coleoptera</t>
    <phoneticPr fontId="7" type="noConversion"/>
  </si>
  <si>
    <t xml:space="preserve">    龍蝨科Dytiscidae</t>
    <phoneticPr fontId="7" type="noConversion"/>
  </si>
  <si>
    <t xml:space="preserve">    牙蟲科Hydrophilidae</t>
    <phoneticPr fontId="7" type="noConversion"/>
  </si>
  <si>
    <t xml:space="preserve">    長角泥蟲科Elmidae</t>
    <phoneticPr fontId="7" type="noConversion"/>
  </si>
  <si>
    <t>雙翅目Diptera</t>
  </si>
  <si>
    <t xml:space="preserve">    大蚊科 Tipulidae</t>
    <phoneticPr fontId="7" type="noConversion"/>
  </si>
  <si>
    <t xml:space="preserve">    蛾蚋科Psychodidae</t>
    <phoneticPr fontId="7" type="noConversion"/>
  </si>
  <si>
    <t xml:space="preserve">    蚊科Culicidae</t>
  </si>
  <si>
    <t xml:space="preserve">    搖蚊科Chironomidae</t>
  </si>
  <si>
    <t xml:space="preserve">    水蠅科  Ephydridae</t>
    <phoneticPr fontId="7" type="noConversion"/>
  </si>
  <si>
    <t xml:space="preserve">    糠蚊科Ceratopogonidae</t>
    <phoneticPr fontId="7" type="noConversion"/>
  </si>
  <si>
    <t xml:space="preserve">    水虻科Stratiomyidae</t>
    <phoneticPr fontId="7" type="noConversion"/>
  </si>
  <si>
    <t xml:space="preserve">    食蚜蠅科Syrphidae </t>
    <phoneticPr fontId="7" type="noConversion"/>
  </si>
  <si>
    <t xml:space="preserve">    酪蠅科Piophilidae </t>
    <phoneticPr fontId="7" type="noConversion"/>
  </si>
  <si>
    <t>pond 3</t>
    <phoneticPr fontId="1" type="noConversion"/>
  </si>
  <si>
    <t xml:space="preserve">    尺蝽科  Hydrometridae</t>
    <phoneticPr fontId="7" type="noConversion"/>
  </si>
  <si>
    <t xml:space="preserve">    弓蜓科 Corduliidae</t>
    <phoneticPr fontId="7" type="noConversion"/>
  </si>
  <si>
    <t>蜉蝣目Ephemeroptera</t>
  </si>
  <si>
    <t>鞘翅目Coleoptera</t>
  </si>
  <si>
    <t>No. of species</t>
    <phoneticPr fontId="1" type="noConversion"/>
  </si>
  <si>
    <t>No. of individuals</t>
    <phoneticPr fontId="1" type="noConversion"/>
  </si>
  <si>
    <t>&lt;1.0</t>
  </si>
  <si>
    <t>&lt;1.1</t>
  </si>
  <si>
    <t>&lt;1.2</t>
  </si>
  <si>
    <t>&lt;1.3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</si>
</sst>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m/d;@"/>
    <numFmt numFmtId="177" formatCode="m&quot;月&quot;d&quot;日&quot;;@"/>
    <numFmt numFmtId="178" formatCode="0.000"/>
    <numFmt numFmtId="179" formatCode="m&quot;月&quot;d&quot;日&quot;"/>
    <numFmt numFmtId="180" formatCode="0.0_);[Red]\(0.0\)"/>
  </numFmts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</font>
    <font>
      <sz val="12"/>
      <color rgb="FF000000"/>
      <name val="PMingLiu"/>
      <family val="1"/>
      <charset val="136"/>
    </font>
    <font>
      <sz val="9"/>
      <name val="細明體"/>
      <family val="3"/>
      <charset val="136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Font="1" applyAlignment="1">
      <alignment vertical="center"/>
    </xf>
    <xf numFmtId="176" fontId="4" fillId="0" borderId="0" xfId="0" applyNumberFormat="1" applyFont="1" applyBorder="1" applyAlignment="1">
      <alignment vertical="center"/>
    </xf>
    <xf numFmtId="1" fontId="0" fillId="0" borderId="0" xfId="0" applyNumberFormat="1">
      <alignment vertical="center"/>
    </xf>
    <xf numFmtId="178" fontId="0" fillId="0" borderId="0" xfId="0" applyNumberFormat="1">
      <alignment vertical="center"/>
    </xf>
    <xf numFmtId="2" fontId="0" fillId="0" borderId="0" xfId="0" applyNumberFormat="1">
      <alignment vertical="center"/>
    </xf>
    <xf numFmtId="179" fontId="0" fillId="0" borderId="0" xfId="0" applyNumberFormat="1">
      <alignment vertical="center"/>
    </xf>
    <xf numFmtId="179" fontId="0" fillId="2" borderId="0" xfId="0" applyNumberFormat="1" applyFill="1">
      <alignment vertical="center"/>
    </xf>
    <xf numFmtId="0" fontId="6" fillId="3" borderId="1" xfId="0" applyFont="1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180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</cellXfs>
  <cellStyles count="1">
    <cellStyle name="一般" xfId="0" builtinId="0"/>
  </cellStyles>
  <dxfs count="14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colors>
    <mruColors>
      <color rgb="FF8C3F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0" i="0" baseline="0">
                <a:effectLst/>
              </a:rPr>
              <a:t>Aquatic insects assemblags composition within  pond 3 &amp; 4 in 2017</a:t>
            </a:r>
            <a:endParaRPr lang="zh-TW" altLang="zh-TW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'rb各池科(lar)'!$E$13</c:f>
              <c:strCache>
                <c:ptCount val="1"/>
                <c:pt idx="0">
                  <c:v>蜉蝣目Ephemeroptera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'rb各池科(lar)'!$F$12:$G$12</c:f>
              <c:strCache>
                <c:ptCount val="2"/>
                <c:pt idx="0">
                  <c:v>pond 3</c:v>
                </c:pt>
                <c:pt idx="1">
                  <c:v>pond 4</c:v>
                </c:pt>
              </c:strCache>
            </c:strRef>
          </c:cat>
          <c:val>
            <c:numRef>
              <c:f>'rb各池科(lar)'!$F$13:$G$13</c:f>
              <c:numCache>
                <c:formatCode>General</c:formatCode>
                <c:ptCount val="2"/>
                <c:pt idx="0">
                  <c:v>8.7692307692307701</c:v>
                </c:pt>
                <c:pt idx="1">
                  <c:v>13.727272727272727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A5-4213-A8C3-5A62B51AECBF}"/>
            </c:ext>
          </c:extLst>
        </c:ser>
        <c:ser>
          <c:idx val="1"/>
          <c:order val="1"/>
          <c:tx>
            <c:strRef>
              <c:f>'rb各池科(lar)'!$E$14</c:f>
              <c:strCache>
                <c:ptCount val="1"/>
                <c:pt idx="0">
                  <c:v>蜻蛉目Odonata</c:v>
                </c:pt>
              </c:strCache>
            </c:strRef>
          </c:tx>
          <c:spPr>
            <a:solidFill>
              <a:schemeClr val="tx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'rb各池科(lar)'!$F$12:$G$12</c:f>
              <c:strCache>
                <c:ptCount val="2"/>
                <c:pt idx="0">
                  <c:v>pond 3</c:v>
                </c:pt>
                <c:pt idx="1">
                  <c:v>pond 4</c:v>
                </c:pt>
              </c:strCache>
            </c:strRef>
          </c:cat>
          <c:val>
            <c:numRef>
              <c:f>'rb各池科(lar)'!$F$14:$G$14</c:f>
              <c:numCache>
                <c:formatCode>General</c:formatCode>
                <c:ptCount val="2"/>
                <c:pt idx="0">
                  <c:v>16.346153846153847</c:v>
                </c:pt>
                <c:pt idx="1">
                  <c:v>20.571428571428573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A5-4213-A8C3-5A62B51AECBF}"/>
            </c:ext>
          </c:extLst>
        </c:ser>
        <c:ser>
          <c:idx val="2"/>
          <c:order val="2"/>
          <c:tx>
            <c:strRef>
              <c:f>'rb各池科(lar)'!$E$15</c:f>
              <c:strCache>
                <c:ptCount val="1"/>
                <c:pt idx="0">
                  <c:v>半翅目Hemiptera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'rb各池科(lar)'!$F$12:$G$12</c:f>
              <c:strCache>
                <c:ptCount val="2"/>
                <c:pt idx="0">
                  <c:v>pond 3</c:v>
                </c:pt>
                <c:pt idx="1">
                  <c:v>pond 4</c:v>
                </c:pt>
              </c:strCache>
            </c:strRef>
          </c:cat>
          <c:val>
            <c:numRef>
              <c:f>'rb各池科(lar)'!$F$15:$G$15</c:f>
              <c:numCache>
                <c:formatCode>General</c:formatCode>
                <c:ptCount val="2"/>
                <c:pt idx="0">
                  <c:v>7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A5-4213-A8C3-5A62B51AECBF}"/>
            </c:ext>
          </c:extLst>
        </c:ser>
        <c:ser>
          <c:idx val="3"/>
          <c:order val="3"/>
          <c:tx>
            <c:strRef>
              <c:f>'rb各池科(lar)'!$E$16</c:f>
              <c:strCache>
                <c:ptCount val="1"/>
                <c:pt idx="0">
                  <c:v>鞘翅目Coleoptera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'rb各池科(lar)'!$F$12:$G$12</c:f>
              <c:strCache>
                <c:ptCount val="2"/>
                <c:pt idx="0">
                  <c:v>pond 3</c:v>
                </c:pt>
                <c:pt idx="1">
                  <c:v>pond 4</c:v>
                </c:pt>
              </c:strCache>
            </c:strRef>
          </c:cat>
          <c:val>
            <c:numRef>
              <c:f>'rb各池科(lar)'!$F$16:$G$16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A5-4213-A8C3-5A62B51AECBF}"/>
            </c:ext>
          </c:extLst>
        </c:ser>
        <c:ser>
          <c:idx val="4"/>
          <c:order val="4"/>
          <c:tx>
            <c:strRef>
              <c:f>'rb各池科(lar)'!$E$17</c:f>
              <c:strCache>
                <c:ptCount val="1"/>
                <c:pt idx="0">
                  <c:v>雙翅目Diptera</c:v>
                </c:pt>
              </c:strCache>
            </c:strRef>
          </c:tx>
          <c:spPr>
            <a:solidFill>
              <a:schemeClr val="dk1">
                <a:tint val="3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'rb各池科(lar)'!$F$12:$G$12</c:f>
              <c:strCache>
                <c:ptCount val="2"/>
                <c:pt idx="0">
                  <c:v>pond 3</c:v>
                </c:pt>
                <c:pt idx="1">
                  <c:v>pond 4</c:v>
                </c:pt>
              </c:strCache>
            </c:strRef>
          </c:cat>
          <c:val>
            <c:numRef>
              <c:f>'rb各池科(lar)'!$F$17:$G$17</c:f>
              <c:numCache>
                <c:formatCode>General</c:formatCode>
                <c:ptCount val="2"/>
                <c:pt idx="0">
                  <c:v>41.375</c:v>
                </c:pt>
                <c:pt idx="1">
                  <c:v>31.333333333333336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FA5-4213-A8C3-5A62B51AE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6398448"/>
        <c:axId val="406392208"/>
      </c:barChart>
      <c:catAx>
        <c:axId val="406398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06392208"/>
        <c:crosses val="autoZero"/>
        <c:auto val="1"/>
        <c:lblAlgn val="ctr"/>
        <c:lblOffset val="100"/>
        <c:noMultiLvlLbl val="0"/>
      </c:catAx>
      <c:valAx>
        <c:axId val="40639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0639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0" i="0" baseline="0">
                <a:effectLst/>
              </a:rPr>
              <a:t>Standerdized adult Odonata abundance &amp; diversity per pond</a:t>
            </a:r>
            <a:endParaRPr lang="zh-TW" altLang="zh-TW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各池種隻!$F$1</c:f>
              <c:strCache>
                <c:ptCount val="1"/>
                <c:pt idx="0">
                  <c:v>Standerdized no. of spe.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cat>
            <c:strRef>
              <c:f>各池種隻!$A$2:$A$6</c:f>
              <c:strCache>
                <c:ptCount val="5"/>
                <c:pt idx="0">
                  <c:v>pond 1</c:v>
                </c:pt>
                <c:pt idx="1">
                  <c:v>pond 2</c:v>
                </c:pt>
                <c:pt idx="2">
                  <c:v>pond 3</c:v>
                </c:pt>
                <c:pt idx="3">
                  <c:v>pond 4</c:v>
                </c:pt>
                <c:pt idx="4">
                  <c:v>pond 5</c:v>
                </c:pt>
              </c:strCache>
            </c:strRef>
          </c:cat>
          <c:val>
            <c:numRef>
              <c:f>各池種隻!$F$2:$F$6</c:f>
              <c:numCache>
                <c:formatCode>0.00</c:formatCode>
                <c:ptCount val="5"/>
                <c:pt idx="0">
                  <c:v>2.2823234052265207</c:v>
                </c:pt>
                <c:pt idx="1">
                  <c:v>1.2380412948673902</c:v>
                </c:pt>
                <c:pt idx="2">
                  <c:v>1.0829425715554306</c:v>
                </c:pt>
                <c:pt idx="3">
                  <c:v>1.2109733561642178</c:v>
                </c:pt>
                <c:pt idx="4">
                  <c:v>0.80369700622865192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0E-4E90-BD9D-3F3C5003A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3"/>
        <c:overlap val="100"/>
        <c:axId val="672227792"/>
        <c:axId val="672224880"/>
      </c:barChart>
      <c:barChart>
        <c:barDir val="col"/>
        <c:grouping val="clustered"/>
        <c:varyColors val="0"/>
        <c:ser>
          <c:idx val="0"/>
          <c:order val="0"/>
          <c:tx>
            <c:strRef>
              <c:f>各池種隻!$E$1</c:f>
              <c:strCache>
                <c:ptCount val="1"/>
                <c:pt idx="0">
                  <c:v>Standerdized no. of ind.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各池種隻!$A$2:$A$6</c:f>
              <c:strCache>
                <c:ptCount val="5"/>
                <c:pt idx="0">
                  <c:v>pond 1</c:v>
                </c:pt>
                <c:pt idx="1">
                  <c:v>pond 2</c:v>
                </c:pt>
                <c:pt idx="2">
                  <c:v>pond 3</c:v>
                </c:pt>
                <c:pt idx="3">
                  <c:v>pond 4</c:v>
                </c:pt>
                <c:pt idx="4">
                  <c:v>pond 5</c:v>
                </c:pt>
              </c:strCache>
            </c:strRef>
          </c:cat>
          <c:val>
            <c:numRef>
              <c:f>各池種隻!$E$2:$E$6</c:f>
              <c:numCache>
                <c:formatCode>0.00</c:formatCode>
                <c:ptCount val="5"/>
                <c:pt idx="0">
                  <c:v>1.4835102133972387</c:v>
                </c:pt>
                <c:pt idx="1">
                  <c:v>0.8047268416638037</c:v>
                </c:pt>
                <c:pt idx="2">
                  <c:v>0.40249365576143503</c:v>
                </c:pt>
                <c:pt idx="3">
                  <c:v>0.38751147397254965</c:v>
                </c:pt>
                <c:pt idx="4">
                  <c:v>0.38175607795860961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0E-4E90-BD9D-3F3C5003A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7"/>
        <c:overlap val="100"/>
        <c:axId val="951897472"/>
        <c:axId val="951889568"/>
      </c:barChart>
      <c:catAx>
        <c:axId val="672227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2224880"/>
        <c:crosses val="autoZero"/>
        <c:auto val="1"/>
        <c:lblAlgn val="ctr"/>
        <c:lblOffset val="100"/>
        <c:noMultiLvlLbl val="0"/>
      </c:catAx>
      <c:valAx>
        <c:axId val="67222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baseline="0">
                    <a:effectLst/>
                  </a:rPr>
                  <a:t>(spe/ length)*100</a:t>
                </a:r>
                <a:r>
                  <a:rPr lang="en-US" altLang="zh-TW" sz="1000" b="0" i="0" u="none" strike="noStrike" baseline="0"/>
                  <a:t> 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2227792"/>
        <c:crosses val="autoZero"/>
        <c:crossBetween val="between"/>
      </c:valAx>
      <c:valAx>
        <c:axId val="9518895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baseline="0">
                    <a:effectLst/>
                  </a:rPr>
                  <a:t>(ind/ length)*10</a:t>
                </a:r>
                <a:r>
                  <a:rPr lang="en-US" altLang="zh-TW" sz="1000" b="0" i="0" u="none" strike="noStrike" baseline="0"/>
                  <a:t> 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51897472"/>
        <c:crosses val="max"/>
        <c:crossBetween val="between"/>
      </c:valAx>
      <c:catAx>
        <c:axId val="9518974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518895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0" i="0" baseline="0">
                <a:effectLst/>
              </a:rPr>
              <a:t>Mean adult Odonata abundance &amp; diversity per pond</a:t>
            </a:r>
            <a:endParaRPr lang="zh-TW" altLang="zh-TW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各池種隻!$D$1</c:f>
              <c:strCache>
                <c:ptCount val="1"/>
                <c:pt idx="0">
                  <c:v>No. of species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cat>
            <c:strRef>
              <c:f>各池種隻!$A$2:$A$6</c:f>
              <c:strCache>
                <c:ptCount val="5"/>
                <c:pt idx="0">
                  <c:v>pond 1</c:v>
                </c:pt>
                <c:pt idx="1">
                  <c:v>pond 2</c:v>
                </c:pt>
                <c:pt idx="2">
                  <c:v>pond 3</c:v>
                </c:pt>
                <c:pt idx="3">
                  <c:v>pond 4</c:v>
                </c:pt>
                <c:pt idx="4">
                  <c:v>pond 5</c:v>
                </c:pt>
              </c:strCache>
            </c:strRef>
          </c:cat>
          <c:val>
            <c:numRef>
              <c:f>各池種隻!$D$2:$D$6</c:f>
              <c:numCache>
                <c:formatCode>0</c:formatCode>
                <c:ptCount val="5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0D-4728-85F3-2E9763CFBF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9"/>
        <c:overlap val="-27"/>
        <c:axId val="951887904"/>
        <c:axId val="951900384"/>
      </c:barChart>
      <c:barChart>
        <c:barDir val="col"/>
        <c:grouping val="clustered"/>
        <c:varyColors val="0"/>
        <c:ser>
          <c:idx val="0"/>
          <c:order val="0"/>
          <c:tx>
            <c:strRef>
              <c:f>各池種隻!$C$1</c:f>
              <c:strCache>
                <c:ptCount val="1"/>
                <c:pt idx="0">
                  <c:v>No. of individuals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各池種隻!$A$2:$A$6</c:f>
              <c:strCache>
                <c:ptCount val="5"/>
                <c:pt idx="0">
                  <c:v>pond 1</c:v>
                </c:pt>
                <c:pt idx="1">
                  <c:v>pond 2</c:v>
                </c:pt>
                <c:pt idx="2">
                  <c:v>pond 3</c:v>
                </c:pt>
                <c:pt idx="3">
                  <c:v>pond 4</c:v>
                </c:pt>
                <c:pt idx="4">
                  <c:v>pond 5</c:v>
                </c:pt>
              </c:strCache>
            </c:strRef>
          </c:cat>
          <c:val>
            <c:numRef>
              <c:f>各池種隻!$C$2:$C$6</c:f>
              <c:numCache>
                <c:formatCode>0</c:formatCode>
                <c:ptCount val="5"/>
                <c:pt idx="0">
                  <c:v>13</c:v>
                </c:pt>
                <c:pt idx="1">
                  <c:v>26</c:v>
                </c:pt>
                <c:pt idx="2">
                  <c:v>14.866666666666667</c:v>
                </c:pt>
                <c:pt idx="3">
                  <c:v>16</c:v>
                </c:pt>
                <c:pt idx="4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0D-4728-85F3-2E9763CFBF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90"/>
        <c:overlap val="-27"/>
        <c:axId val="672223632"/>
        <c:axId val="672229456"/>
      </c:barChart>
      <c:catAx>
        <c:axId val="951887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51900384"/>
        <c:crosses val="autoZero"/>
        <c:auto val="1"/>
        <c:lblAlgn val="ctr"/>
        <c:lblOffset val="100"/>
        <c:noMultiLvlLbl val="0"/>
      </c:catAx>
      <c:valAx>
        <c:axId val="95190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No.</a:t>
                </a:r>
                <a:r>
                  <a:rPr lang="en-US" altLang="zh-TW" baseline="0"/>
                  <a:t> of speces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51887904"/>
        <c:crosses val="autoZero"/>
        <c:crossBetween val="between"/>
      </c:valAx>
      <c:valAx>
        <c:axId val="67222945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No. of individuals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2223632"/>
        <c:crosses val="max"/>
        <c:crossBetween val="between"/>
      </c:valAx>
      <c:catAx>
        <c:axId val="6722236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722294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Correlation of larvae abundance and  vegetation coverage</a:t>
            </a:r>
            <a:r>
              <a:rPr lang="zh-TW"/>
              <a:t> </a:t>
            </a:r>
            <a:r>
              <a:rPr lang="en-US"/>
              <a:t>of pond 3 &amp; 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幼蟲隻數vs植被!$C$1</c:f>
              <c:strCache>
                <c:ptCount val="1"/>
                <c:pt idx="0">
                  <c:v>no. of ind.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38100" cap="rnd">
                <a:solidFill>
                  <a:sysClr val="windowText" lastClr="00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070297462817148"/>
                  <c:y val="-0.1033778069407990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2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/>
                      <a:t>p-value: 0.02214</a:t>
                    </a:r>
                    <a:br>
                      <a:rPr lang="en-US"/>
                    </a:br>
                    <a:r>
                      <a:rPr lang="en-US"/>
                      <a:t>R² = 0.6817</a:t>
                    </a:r>
                  </a:p>
                </c:rich>
              </c:tx>
              <c:numFmt formatCode="General" sourceLinked="0"/>
              <c:spPr>
                <a:noFill/>
                <a:ln>
                  <a:solidFill>
                    <a:sysClr val="windowText" lastClr="00000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zh-TW"/>
                </a:p>
              </c:txPr>
            </c:trendlineLbl>
          </c:trendline>
          <c:xVal>
            <c:numRef>
              <c:f>幼蟲隻數vs植被!$B$2:$B$8</c:f>
              <c:numCache>
                <c:formatCode>General</c:formatCode>
                <c:ptCount val="7"/>
                <c:pt idx="0">
                  <c:v>35.1</c:v>
                </c:pt>
                <c:pt idx="1">
                  <c:v>40.1</c:v>
                </c:pt>
                <c:pt idx="2">
                  <c:v>43.55</c:v>
                </c:pt>
                <c:pt idx="3">
                  <c:v>46</c:v>
                </c:pt>
                <c:pt idx="4">
                  <c:v>50.3</c:v>
                </c:pt>
                <c:pt idx="5">
                  <c:v>55.2</c:v>
                </c:pt>
                <c:pt idx="6">
                  <c:v>58.35</c:v>
                </c:pt>
              </c:numCache>
            </c:numRef>
          </c:xVal>
          <c:yVal>
            <c:numRef>
              <c:f>幼蟲隻數vs植被!$C$2:$C$8</c:f>
              <c:numCache>
                <c:formatCode>General</c:formatCode>
                <c:ptCount val="7"/>
                <c:pt idx="0">
                  <c:v>11</c:v>
                </c:pt>
                <c:pt idx="1">
                  <c:v>13</c:v>
                </c:pt>
                <c:pt idx="2">
                  <c:v>20</c:v>
                </c:pt>
                <c:pt idx="3">
                  <c:v>9</c:v>
                </c:pt>
                <c:pt idx="4">
                  <c:v>18</c:v>
                </c:pt>
                <c:pt idx="5">
                  <c:v>41</c:v>
                </c:pt>
                <c:pt idx="6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E5-4703-BD78-E8A4396D36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1884192"/>
        <c:axId val="1111880032"/>
      </c:scatterChart>
      <c:valAx>
        <c:axId val="1111884192"/>
        <c:scaling>
          <c:orientation val="minMax"/>
          <c:min val="3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Vegetation coverage(%)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1111880032"/>
        <c:crosses val="autoZero"/>
        <c:crossBetween val="midCat"/>
      </c:valAx>
      <c:valAx>
        <c:axId val="11118800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Number of individuals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1111884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>
                <a:effectLst/>
              </a:rPr>
              <a:t>Correlation of adults and larvae abundance 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成蟲vs幼蟲ind!$C$1</c:f>
              <c:strCache>
                <c:ptCount val="1"/>
                <c:pt idx="0">
                  <c:v>lar ind.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208989501312336E-2"/>
                  <c:y val="0.265748031496063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成蟲vs幼蟲ind!$B$2:$B$16</c:f>
              <c:numCache>
                <c:formatCode>General</c:formatCode>
                <c:ptCount val="15"/>
                <c:pt idx="0">
                  <c:v>29</c:v>
                </c:pt>
                <c:pt idx="1">
                  <c:v>35</c:v>
                </c:pt>
                <c:pt idx="2">
                  <c:v>85</c:v>
                </c:pt>
                <c:pt idx="3">
                  <c:v>133</c:v>
                </c:pt>
                <c:pt idx="4">
                  <c:v>74</c:v>
                </c:pt>
                <c:pt idx="5">
                  <c:v>61</c:v>
                </c:pt>
                <c:pt idx="6">
                  <c:v>87</c:v>
                </c:pt>
                <c:pt idx="7">
                  <c:v>57</c:v>
                </c:pt>
                <c:pt idx="8">
                  <c:v>65</c:v>
                </c:pt>
                <c:pt idx="9">
                  <c:v>74</c:v>
                </c:pt>
                <c:pt idx="10">
                  <c:v>67</c:v>
                </c:pt>
                <c:pt idx="11">
                  <c:v>103</c:v>
                </c:pt>
                <c:pt idx="12">
                  <c:v>268</c:v>
                </c:pt>
                <c:pt idx="13">
                  <c:v>213</c:v>
                </c:pt>
                <c:pt idx="14">
                  <c:v>92</c:v>
                </c:pt>
              </c:numCache>
            </c:numRef>
          </c:xVal>
          <c:yVal>
            <c:numRef>
              <c:f>成蟲vs幼蟲ind!$C$2:$C$16</c:f>
              <c:numCache>
                <c:formatCode>General</c:formatCode>
                <c:ptCount val="15"/>
                <c:pt idx="0">
                  <c:v>11</c:v>
                </c:pt>
                <c:pt idx="1">
                  <c:v>13</c:v>
                </c:pt>
                <c:pt idx="2">
                  <c:v>13</c:v>
                </c:pt>
                <c:pt idx="3">
                  <c:v>33</c:v>
                </c:pt>
                <c:pt idx="4">
                  <c:v>50</c:v>
                </c:pt>
                <c:pt idx="5">
                  <c:v>24</c:v>
                </c:pt>
                <c:pt idx="6">
                  <c:v>20</c:v>
                </c:pt>
                <c:pt idx="7">
                  <c:v>10</c:v>
                </c:pt>
                <c:pt idx="8">
                  <c:v>8</c:v>
                </c:pt>
                <c:pt idx="9">
                  <c:v>6</c:v>
                </c:pt>
                <c:pt idx="10">
                  <c:v>18</c:v>
                </c:pt>
                <c:pt idx="11">
                  <c:v>64</c:v>
                </c:pt>
                <c:pt idx="12">
                  <c:v>41</c:v>
                </c:pt>
                <c:pt idx="13">
                  <c:v>68</c:v>
                </c:pt>
                <c:pt idx="14">
                  <c:v>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DC-4F83-9E02-4707025183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3303680"/>
        <c:axId val="2043302848"/>
      </c:scatterChart>
      <c:valAx>
        <c:axId val="2043303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No. of adult</a:t>
                </a:r>
                <a:r>
                  <a:rPr lang="en-US" altLang="zh-TW" baseline="0"/>
                  <a:t>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43302848"/>
        <c:crosses val="autoZero"/>
        <c:crossBetween val="midCat"/>
      </c:valAx>
      <c:valAx>
        <c:axId val="204330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No.</a:t>
                </a:r>
                <a:r>
                  <a:rPr lang="en-US" altLang="zh-TW" baseline="0"/>
                  <a:t> of larvae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43303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282346</xdr:colOff>
      <xdr:row>9</xdr:row>
      <xdr:rowOff>148996</xdr:rowOff>
    </xdr:from>
    <xdr:to>
      <xdr:col>17</xdr:col>
      <xdr:colOff>353785</xdr:colOff>
      <xdr:row>24</xdr:row>
      <xdr:rowOff>108857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101201</xdr:colOff>
      <xdr:row>21</xdr:row>
      <xdr:rowOff>102394</xdr:rowOff>
    </xdr:from>
    <xdr:to>
      <xdr:col>22</xdr:col>
      <xdr:colOff>139301</xdr:colOff>
      <xdr:row>34</xdr:row>
      <xdr:rowOff>180974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571500</xdr:colOff>
      <xdr:row>6</xdr:row>
      <xdr:rowOff>176211</xdr:rowOff>
    </xdr:from>
    <xdr:to>
      <xdr:col>21</xdr:col>
      <xdr:colOff>609600</xdr:colOff>
      <xdr:row>20</xdr:row>
      <xdr:rowOff>52386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416718</xdr:colOff>
      <xdr:row>0</xdr:row>
      <xdr:rowOff>66675</xdr:rowOff>
    </xdr:from>
    <xdr:to>
      <xdr:col>11</xdr:col>
      <xdr:colOff>454818</xdr:colOff>
      <xdr:row>13</xdr:row>
      <xdr:rowOff>147637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230981</xdr:colOff>
      <xdr:row>1</xdr:row>
      <xdr:rowOff>40480</xdr:rowOff>
    </xdr:from>
    <xdr:to>
      <xdr:col>10</xdr:col>
      <xdr:colOff>269081</xdr:colOff>
      <xdr:row>14</xdr:row>
      <xdr:rowOff>121443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3225.396991550922" createdVersion="6" refreshedVersion="6" minRefreshableVersion="3" recordCount="131">
  <cacheSource type="worksheet">
    <worksheetSource ref="A1:D132" sheet="PCA"/>
  </cacheSource>
  <cacheFields count="4">
    <cacheField name="Date" numFmtId="177">
      <sharedItems containsSemiMixedTypes="0" containsNonDate="0" containsDate="1" containsString="0" minDate="2017-03-05T00:00:00" maxDate="2017-10-22T00:00:00"/>
    </cacheField>
    <cacheField name="Site" numFmtId="0">
      <sharedItems count="2">
        <s v="pond 3"/>
        <s v="pond 4"/>
      </sharedItems>
    </cacheField>
    <cacheField name="Family" numFmtId="0">
      <sharedItems count="14">
        <s v="Baetidae"/>
        <s v="Coenagrionidae"/>
        <s v="Libellulidae"/>
        <s v="Corixidae"/>
        <s v="Dytiscidae"/>
        <s v="Culicidae"/>
        <s v="Chironomidae"/>
        <s v="Ceratopogonidae"/>
        <s v="Gomphidae"/>
        <s v="Stratiomyidae"/>
        <s v="Corduliidae"/>
        <s v="Tipulidae"/>
        <s v="Hydrophilidae"/>
        <s v="Hydrometridae"/>
      </sharedItems>
    </cacheField>
    <cacheField name="no. of ind" numFmtId="0">
      <sharedItems containsSemiMixedTypes="0" containsString="0" containsNumber="1" containsInteger="1" minValue="1" maxValue="18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1">
  <r>
    <d v="2017-03-05T00:00:00"/>
    <x v="0"/>
    <x v="0"/>
    <n v="43"/>
  </r>
  <r>
    <d v="2017-03-05T00:00:00"/>
    <x v="0"/>
    <x v="1"/>
    <n v="16"/>
  </r>
  <r>
    <d v="2017-03-05T00:00:00"/>
    <x v="0"/>
    <x v="2"/>
    <n v="1"/>
  </r>
  <r>
    <d v="2017-03-05T00:00:00"/>
    <x v="0"/>
    <x v="3"/>
    <n v="2"/>
  </r>
  <r>
    <d v="2017-03-05T00:00:00"/>
    <x v="0"/>
    <x v="4"/>
    <n v="1"/>
  </r>
  <r>
    <d v="2017-03-05T00:00:00"/>
    <x v="0"/>
    <x v="5"/>
    <n v="5"/>
  </r>
  <r>
    <d v="2017-03-05T00:00:00"/>
    <x v="0"/>
    <x v="6"/>
    <n v="185"/>
  </r>
  <r>
    <d v="2017-03-05T00:00:00"/>
    <x v="0"/>
    <x v="7"/>
    <n v="1"/>
  </r>
  <r>
    <d v="2017-03-05T00:00:00"/>
    <x v="1"/>
    <x v="1"/>
    <n v="2"/>
  </r>
  <r>
    <d v="2017-03-05T00:00:00"/>
    <x v="1"/>
    <x v="2"/>
    <n v="1"/>
  </r>
  <r>
    <d v="2017-03-05T00:00:00"/>
    <x v="1"/>
    <x v="3"/>
    <n v="1"/>
  </r>
  <r>
    <d v="2017-03-05T00:00:00"/>
    <x v="1"/>
    <x v="4"/>
    <n v="1"/>
  </r>
  <r>
    <d v="2017-03-05T00:00:00"/>
    <x v="1"/>
    <x v="6"/>
    <n v="24"/>
  </r>
  <r>
    <d v="2017-03-28T00:00:00"/>
    <x v="0"/>
    <x v="0"/>
    <n v="3"/>
  </r>
  <r>
    <d v="2017-03-28T00:00:00"/>
    <x v="0"/>
    <x v="1"/>
    <n v="4"/>
  </r>
  <r>
    <d v="2017-03-28T00:00:00"/>
    <x v="0"/>
    <x v="6"/>
    <n v="33"/>
  </r>
  <r>
    <d v="2017-03-28T00:00:00"/>
    <x v="1"/>
    <x v="1"/>
    <n v="4"/>
  </r>
  <r>
    <d v="2017-03-28T00:00:00"/>
    <x v="1"/>
    <x v="3"/>
    <n v="12"/>
  </r>
  <r>
    <d v="2017-04-16T00:00:00"/>
    <x v="0"/>
    <x v="1"/>
    <n v="11"/>
  </r>
  <r>
    <d v="2017-04-16T00:00:00"/>
    <x v="0"/>
    <x v="2"/>
    <n v="1"/>
  </r>
  <r>
    <d v="2017-04-16T00:00:00"/>
    <x v="0"/>
    <x v="6"/>
    <n v="84"/>
  </r>
  <r>
    <d v="2017-04-16T00:00:00"/>
    <x v="1"/>
    <x v="1"/>
    <n v="1"/>
  </r>
  <r>
    <d v="2017-04-16T00:00:00"/>
    <x v="1"/>
    <x v="3"/>
    <n v="8"/>
  </r>
  <r>
    <d v="2017-04-16T00:00:00"/>
    <x v="1"/>
    <x v="6"/>
    <n v="36"/>
  </r>
  <r>
    <d v="2017-04-25T00:00:00"/>
    <x v="0"/>
    <x v="1"/>
    <n v="7"/>
  </r>
  <r>
    <d v="2017-04-25T00:00:00"/>
    <x v="0"/>
    <x v="6"/>
    <n v="38"/>
  </r>
  <r>
    <d v="2017-04-25T00:00:00"/>
    <x v="1"/>
    <x v="1"/>
    <n v="1"/>
  </r>
  <r>
    <d v="2017-04-25T00:00:00"/>
    <x v="1"/>
    <x v="2"/>
    <n v="5"/>
  </r>
  <r>
    <d v="2017-04-25T00:00:00"/>
    <x v="1"/>
    <x v="3"/>
    <n v="7"/>
  </r>
  <r>
    <d v="2017-04-25T00:00:00"/>
    <x v="1"/>
    <x v="6"/>
    <n v="20"/>
  </r>
  <r>
    <d v="2017-05-14T00:00:00"/>
    <x v="0"/>
    <x v="0"/>
    <n v="7"/>
  </r>
  <r>
    <d v="2017-05-14T00:00:00"/>
    <x v="0"/>
    <x v="1"/>
    <n v="24"/>
  </r>
  <r>
    <d v="2017-05-14T00:00:00"/>
    <x v="0"/>
    <x v="3"/>
    <n v="24"/>
  </r>
  <r>
    <d v="2017-05-14T00:00:00"/>
    <x v="0"/>
    <x v="6"/>
    <n v="80"/>
  </r>
  <r>
    <d v="2017-05-14T00:00:00"/>
    <x v="1"/>
    <x v="2"/>
    <n v="2"/>
  </r>
  <r>
    <d v="2017-05-14T00:00:00"/>
    <x v="1"/>
    <x v="8"/>
    <n v="1"/>
  </r>
  <r>
    <d v="2017-05-14T00:00:00"/>
    <x v="1"/>
    <x v="3"/>
    <n v="12"/>
  </r>
  <r>
    <d v="2017-05-14T00:00:00"/>
    <x v="1"/>
    <x v="6"/>
    <n v="20"/>
  </r>
  <r>
    <d v="2017-05-14T00:00:00"/>
    <x v="1"/>
    <x v="7"/>
    <n v="1"/>
  </r>
  <r>
    <d v="2017-05-28T00:00:00"/>
    <x v="0"/>
    <x v="0"/>
    <n v="4"/>
  </r>
  <r>
    <d v="2017-05-28T00:00:00"/>
    <x v="0"/>
    <x v="1"/>
    <n v="20"/>
  </r>
  <r>
    <d v="2017-05-28T00:00:00"/>
    <x v="0"/>
    <x v="3"/>
    <n v="1"/>
  </r>
  <r>
    <d v="2017-05-28T00:00:00"/>
    <x v="0"/>
    <x v="6"/>
    <n v="4"/>
  </r>
  <r>
    <d v="2017-05-28T00:00:00"/>
    <x v="0"/>
    <x v="9"/>
    <n v="2"/>
  </r>
  <r>
    <d v="2017-05-28T00:00:00"/>
    <x v="1"/>
    <x v="0"/>
    <n v="16"/>
  </r>
  <r>
    <d v="2017-05-28T00:00:00"/>
    <x v="1"/>
    <x v="1"/>
    <n v="30"/>
  </r>
  <r>
    <d v="2017-05-28T00:00:00"/>
    <x v="1"/>
    <x v="3"/>
    <n v="13"/>
  </r>
  <r>
    <d v="2017-05-28T00:00:00"/>
    <x v="1"/>
    <x v="5"/>
    <n v="1"/>
  </r>
  <r>
    <d v="2017-05-28T00:00:00"/>
    <x v="1"/>
    <x v="6"/>
    <n v="51"/>
  </r>
  <r>
    <d v="2017-06-11T00:00:00"/>
    <x v="0"/>
    <x v="0"/>
    <n v="6"/>
  </r>
  <r>
    <d v="2017-06-11T00:00:00"/>
    <x v="0"/>
    <x v="1"/>
    <n v="12"/>
  </r>
  <r>
    <d v="2017-06-11T00:00:00"/>
    <x v="0"/>
    <x v="2"/>
    <n v="1"/>
  </r>
  <r>
    <d v="2017-06-11T00:00:00"/>
    <x v="0"/>
    <x v="6"/>
    <n v="14"/>
  </r>
  <r>
    <d v="2017-06-11T00:00:00"/>
    <x v="1"/>
    <x v="0"/>
    <n v="27"/>
  </r>
  <r>
    <d v="2017-06-11T00:00:00"/>
    <x v="1"/>
    <x v="1"/>
    <n v="11"/>
  </r>
  <r>
    <d v="2017-06-11T00:00:00"/>
    <x v="1"/>
    <x v="3"/>
    <n v="38"/>
  </r>
  <r>
    <d v="2017-06-11T00:00:00"/>
    <x v="1"/>
    <x v="6"/>
    <n v="28"/>
  </r>
  <r>
    <d v="2017-06-25T00:00:00"/>
    <x v="0"/>
    <x v="0"/>
    <n v="5"/>
  </r>
  <r>
    <d v="2017-06-25T00:00:00"/>
    <x v="0"/>
    <x v="4"/>
    <n v="1"/>
  </r>
  <r>
    <d v="2017-06-25T00:00:00"/>
    <x v="0"/>
    <x v="6"/>
    <n v="23"/>
  </r>
  <r>
    <d v="2017-06-25T00:00:00"/>
    <x v="1"/>
    <x v="0"/>
    <n v="34"/>
  </r>
  <r>
    <d v="2017-06-25T00:00:00"/>
    <x v="1"/>
    <x v="1"/>
    <n v="20"/>
  </r>
  <r>
    <d v="2017-06-25T00:00:00"/>
    <x v="1"/>
    <x v="10"/>
    <n v="1"/>
  </r>
  <r>
    <d v="2017-06-25T00:00:00"/>
    <x v="1"/>
    <x v="3"/>
    <n v="2"/>
  </r>
  <r>
    <d v="2017-06-25T00:00:00"/>
    <x v="1"/>
    <x v="11"/>
    <n v="1"/>
  </r>
  <r>
    <d v="2017-06-25T00:00:00"/>
    <x v="1"/>
    <x v="5"/>
    <n v="3"/>
  </r>
  <r>
    <d v="2017-06-25T00:00:00"/>
    <x v="1"/>
    <x v="6"/>
    <n v="14"/>
  </r>
  <r>
    <d v="2017-07-09T00:00:00"/>
    <x v="0"/>
    <x v="0"/>
    <n v="14"/>
  </r>
  <r>
    <d v="2017-07-09T00:00:00"/>
    <x v="0"/>
    <x v="1"/>
    <n v="9"/>
  </r>
  <r>
    <d v="2017-07-09T00:00:00"/>
    <x v="0"/>
    <x v="3"/>
    <n v="1"/>
  </r>
  <r>
    <d v="2017-07-09T00:00:00"/>
    <x v="0"/>
    <x v="6"/>
    <n v="2"/>
  </r>
  <r>
    <d v="2017-07-09T00:00:00"/>
    <x v="1"/>
    <x v="0"/>
    <n v="19"/>
  </r>
  <r>
    <d v="2017-07-09T00:00:00"/>
    <x v="1"/>
    <x v="1"/>
    <n v="1"/>
  </r>
  <r>
    <d v="2017-07-09T00:00:00"/>
    <x v="1"/>
    <x v="3"/>
    <n v="1"/>
  </r>
  <r>
    <d v="2017-07-09T00:00:00"/>
    <x v="1"/>
    <x v="6"/>
    <n v="9"/>
  </r>
  <r>
    <d v="2017-07-23T00:00:00"/>
    <x v="0"/>
    <x v="0"/>
    <n v="2"/>
  </r>
  <r>
    <d v="2017-07-23T00:00:00"/>
    <x v="0"/>
    <x v="1"/>
    <n v="8"/>
  </r>
  <r>
    <d v="2017-07-23T00:00:00"/>
    <x v="0"/>
    <x v="6"/>
    <n v="14"/>
  </r>
  <r>
    <d v="2017-07-23T00:00:00"/>
    <x v="1"/>
    <x v="0"/>
    <n v="9"/>
  </r>
  <r>
    <d v="2017-07-23T00:00:00"/>
    <x v="1"/>
    <x v="6"/>
    <n v="22"/>
  </r>
  <r>
    <d v="2017-08-05T00:00:00"/>
    <x v="0"/>
    <x v="0"/>
    <n v="5"/>
  </r>
  <r>
    <d v="2017-08-05T00:00:00"/>
    <x v="0"/>
    <x v="5"/>
    <n v="1"/>
  </r>
  <r>
    <d v="2017-08-05T00:00:00"/>
    <x v="0"/>
    <x v="6"/>
    <n v="13"/>
  </r>
  <r>
    <d v="2017-08-05T00:00:00"/>
    <x v="1"/>
    <x v="0"/>
    <n v="2"/>
  </r>
  <r>
    <d v="2017-08-05T00:00:00"/>
    <x v="1"/>
    <x v="1"/>
    <n v="6"/>
  </r>
  <r>
    <d v="2017-08-05T00:00:00"/>
    <x v="1"/>
    <x v="3"/>
    <n v="1"/>
  </r>
  <r>
    <d v="2017-08-05T00:00:00"/>
    <x v="1"/>
    <x v="6"/>
    <n v="6"/>
  </r>
  <r>
    <d v="2017-08-20T00:00:00"/>
    <x v="0"/>
    <x v="0"/>
    <n v="5"/>
  </r>
  <r>
    <d v="2017-08-20T00:00:00"/>
    <x v="0"/>
    <x v="5"/>
    <n v="1"/>
  </r>
  <r>
    <d v="2017-08-20T00:00:00"/>
    <x v="0"/>
    <x v="6"/>
    <n v="13"/>
  </r>
  <r>
    <d v="2017-08-20T00:00:00"/>
    <x v="1"/>
    <x v="0"/>
    <n v="2"/>
  </r>
  <r>
    <d v="2017-08-20T00:00:00"/>
    <x v="1"/>
    <x v="1"/>
    <n v="6"/>
  </r>
  <r>
    <d v="2017-08-20T00:00:00"/>
    <x v="1"/>
    <x v="12"/>
    <n v="1"/>
  </r>
  <r>
    <d v="2017-08-20T00:00:00"/>
    <x v="1"/>
    <x v="6"/>
    <n v="6"/>
  </r>
  <r>
    <d v="2017-09-01T00:00:00"/>
    <x v="0"/>
    <x v="0"/>
    <n v="15"/>
  </r>
  <r>
    <d v="2017-09-01T00:00:00"/>
    <x v="0"/>
    <x v="1"/>
    <n v="7"/>
  </r>
  <r>
    <d v="2017-09-01T00:00:00"/>
    <x v="0"/>
    <x v="6"/>
    <n v="36"/>
  </r>
  <r>
    <d v="2017-09-01T00:00:00"/>
    <x v="1"/>
    <x v="0"/>
    <n v="31"/>
  </r>
  <r>
    <d v="2017-09-01T00:00:00"/>
    <x v="1"/>
    <x v="1"/>
    <n v="54"/>
  </r>
  <r>
    <d v="2017-09-01T00:00:00"/>
    <x v="1"/>
    <x v="2"/>
    <n v="3"/>
  </r>
  <r>
    <d v="2017-09-01T00:00:00"/>
    <x v="1"/>
    <x v="5"/>
    <n v="1"/>
  </r>
  <r>
    <d v="2017-09-01T00:00:00"/>
    <x v="1"/>
    <x v="6"/>
    <n v="124"/>
  </r>
  <r>
    <d v="2017-09-17T00:00:00"/>
    <x v="0"/>
    <x v="0"/>
    <n v="3"/>
  </r>
  <r>
    <d v="2017-09-17T00:00:00"/>
    <x v="0"/>
    <x v="1"/>
    <n v="9"/>
  </r>
  <r>
    <d v="2017-09-17T00:00:00"/>
    <x v="0"/>
    <x v="2"/>
    <n v="4"/>
  </r>
  <r>
    <d v="2017-09-17T00:00:00"/>
    <x v="0"/>
    <x v="6"/>
    <n v="13"/>
  </r>
  <r>
    <d v="2017-09-17T00:00:00"/>
    <x v="1"/>
    <x v="0"/>
    <n v="3"/>
  </r>
  <r>
    <d v="2017-09-17T00:00:00"/>
    <x v="1"/>
    <x v="1"/>
    <n v="25"/>
  </r>
  <r>
    <d v="2017-09-17T00:00:00"/>
    <x v="1"/>
    <x v="2"/>
    <n v="3"/>
  </r>
  <r>
    <d v="2017-09-17T00:00:00"/>
    <x v="1"/>
    <x v="12"/>
    <n v="1"/>
  </r>
  <r>
    <d v="2017-09-17T00:00:00"/>
    <x v="1"/>
    <x v="6"/>
    <n v="27"/>
  </r>
  <r>
    <d v="2017-10-01T00:00:00"/>
    <x v="0"/>
    <x v="0"/>
    <n v="2"/>
  </r>
  <r>
    <d v="2017-10-01T00:00:00"/>
    <x v="0"/>
    <x v="1"/>
    <n v="32"/>
  </r>
  <r>
    <d v="2017-10-01T00:00:00"/>
    <x v="0"/>
    <x v="2"/>
    <n v="6"/>
  </r>
  <r>
    <d v="2017-10-01T00:00:00"/>
    <x v="0"/>
    <x v="4"/>
    <n v="1"/>
  </r>
  <r>
    <d v="2017-10-01T00:00:00"/>
    <x v="0"/>
    <x v="12"/>
    <n v="1"/>
  </r>
  <r>
    <d v="2017-10-01T00:00:00"/>
    <x v="0"/>
    <x v="5"/>
    <n v="2"/>
  </r>
  <r>
    <d v="2017-10-01T00:00:00"/>
    <x v="0"/>
    <x v="6"/>
    <n v="8"/>
  </r>
  <r>
    <d v="2017-10-01T00:00:00"/>
    <x v="1"/>
    <x v="0"/>
    <n v="3"/>
  </r>
  <r>
    <d v="2017-10-01T00:00:00"/>
    <x v="1"/>
    <x v="1"/>
    <n v="23"/>
  </r>
  <r>
    <d v="2017-10-01T00:00:00"/>
    <x v="1"/>
    <x v="2"/>
    <n v="7"/>
  </r>
  <r>
    <d v="2017-10-01T00:00:00"/>
    <x v="1"/>
    <x v="3"/>
    <n v="4"/>
  </r>
  <r>
    <d v="2017-10-01T00:00:00"/>
    <x v="1"/>
    <x v="13"/>
    <n v="1"/>
  </r>
  <r>
    <d v="2017-10-01T00:00:00"/>
    <x v="1"/>
    <x v="6"/>
    <n v="5"/>
  </r>
  <r>
    <d v="2017-10-21T00:00:00"/>
    <x v="0"/>
    <x v="1"/>
    <n v="21"/>
  </r>
  <r>
    <d v="2017-10-21T00:00:00"/>
    <x v="0"/>
    <x v="2"/>
    <n v="2"/>
  </r>
  <r>
    <d v="2017-10-21T00:00:00"/>
    <x v="0"/>
    <x v="6"/>
    <n v="18"/>
  </r>
  <r>
    <d v="2017-10-21T00:00:00"/>
    <x v="1"/>
    <x v="0"/>
    <n v="5"/>
  </r>
  <r>
    <d v="2017-10-21T00:00:00"/>
    <x v="1"/>
    <x v="1"/>
    <n v="32"/>
  </r>
  <r>
    <d v="2017-10-21T00:00:00"/>
    <x v="1"/>
    <x v="2"/>
    <n v="1"/>
  </r>
  <r>
    <d v="2017-10-21T00:00:00"/>
    <x v="1"/>
    <x v="6"/>
    <n v="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樞紐分析表2" cacheId="0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>
  <location ref="A3:B18" firstHeaderRow="1" firstDataRow="1" firstDataCol="1"/>
  <pivotFields count="4">
    <pivotField numFmtId="177" showAll="0"/>
    <pivotField showAll="0"/>
    <pivotField axis="axisRow" showAll="0">
      <items count="15">
        <item x="0"/>
        <item x="7"/>
        <item x="6"/>
        <item x="1"/>
        <item x="10"/>
        <item x="3"/>
        <item x="5"/>
        <item x="4"/>
        <item x="8"/>
        <item x="13"/>
        <item x="12"/>
        <item x="2"/>
        <item x="9"/>
        <item x="11"/>
        <item t="default"/>
      </items>
    </pivotField>
    <pivotField dataField="1" showAll="0"/>
  </pivotFields>
  <rowFields count="1">
    <field x="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加總 - no. of ind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樞紐分析表2" cacheId="0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>
  <location ref="A3:AE8" firstHeaderRow="1" firstDataRow="3" firstDataCol="1"/>
  <pivotFields count="4">
    <pivotField numFmtId="177" showAll="0"/>
    <pivotField axis="axisRow" showAll="0">
      <items count="3">
        <item x="0"/>
        <item x="1"/>
        <item t="default"/>
      </items>
    </pivotField>
    <pivotField axis="axisCol" showAll="0">
      <items count="15">
        <item x="0"/>
        <item x="7"/>
        <item x="6"/>
        <item x="1"/>
        <item x="10"/>
        <item x="3"/>
        <item x="5"/>
        <item x="4"/>
        <item x="8"/>
        <item x="13"/>
        <item x="12"/>
        <item x="2"/>
        <item x="9"/>
        <item x="11"/>
        <item t="default"/>
      </items>
    </pivotField>
    <pivotField dataField="1" showAll="0"/>
  </pivotFields>
  <rowFields count="1">
    <field x="1"/>
  </rowFields>
  <rowItems count="3">
    <i>
      <x/>
    </i>
    <i>
      <x v="1"/>
    </i>
    <i t="grand">
      <x/>
    </i>
  </rowItems>
  <colFields count="2">
    <field x="2"/>
    <field x="-2"/>
  </colFields>
  <colItems count="3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 t="grand">
      <x/>
    </i>
    <i t="grand" i="1">
      <x/>
    </i>
  </colItems>
  <dataFields count="2">
    <dataField name="加總 - no. of ind" fld="3" baseField="1" baseItem="0"/>
    <dataField name="計數 - no. of ind2" fld="3" subtotal="count" baseField="1" baseItem="0"/>
  </dataFields>
  <formats count="14">
    <format dxfId="13">
      <pivotArea dataOnly="0" labelOnly="1" offset="A256" fieldPosition="0">
        <references count="1">
          <reference field="2" count="1">
            <x v="0"/>
          </reference>
        </references>
      </pivotArea>
    </format>
    <format dxfId="12">
      <pivotArea dataOnly="0" labelOnly="1" offset="A256" fieldPosition="0">
        <references count="1">
          <reference field="2" count="1">
            <x v="3"/>
          </reference>
        </references>
      </pivotArea>
    </format>
    <format dxfId="11">
      <pivotArea dataOnly="0" labelOnly="1" offset="A256" fieldPosition="0">
        <references count="1">
          <reference field="2" count="1">
            <x v="11"/>
          </reference>
        </references>
      </pivotArea>
    </format>
    <format dxfId="10">
      <pivotArea dataOnly="0" labelOnly="1" offset="A256" fieldPosition="0">
        <references count="1">
          <reference field="2" count="1">
            <x v="5"/>
          </reference>
        </references>
      </pivotArea>
    </format>
    <format dxfId="9">
      <pivotArea dataOnly="0" labelOnly="1" offset="A256" fieldPosition="0">
        <references count="1">
          <reference field="2" count="1">
            <x v="10"/>
          </reference>
        </references>
      </pivotArea>
    </format>
    <format dxfId="8">
      <pivotArea dataOnly="0" labelOnly="1" offset="A256" fieldPosition="0">
        <references count="1">
          <reference field="2" count="1">
            <x v="13"/>
          </reference>
        </references>
      </pivotArea>
    </format>
    <format dxfId="7">
      <pivotArea dataOnly="0" labelOnly="1" offset="A256" fieldPosition="0">
        <references count="1">
          <reference field="2" count="1">
            <x v="6"/>
          </reference>
        </references>
      </pivotArea>
    </format>
    <format dxfId="6">
      <pivotArea dataOnly="0" labelOnly="1" offset="A256" fieldPosition="0">
        <references count="1">
          <reference field="2" count="1">
            <x v="2"/>
          </reference>
        </references>
      </pivotArea>
    </format>
    <format dxfId="5">
      <pivotArea dataOnly="0" labelOnly="1" offset="A256" fieldPosition="0">
        <references count="1">
          <reference field="2" count="1">
            <x v="1"/>
          </reference>
        </references>
      </pivotArea>
    </format>
    <format dxfId="4">
      <pivotArea dataOnly="0" labelOnly="1" offset="A256" fieldPosition="0">
        <references count="1">
          <reference field="2" count="1">
            <x v="7"/>
          </reference>
        </references>
      </pivotArea>
    </format>
    <format dxfId="3">
      <pivotArea dataOnly="0" labelOnly="1" offset="A256" fieldPosition="0">
        <references count="1">
          <reference field="2" count="1">
            <x v="8"/>
          </reference>
        </references>
      </pivotArea>
    </format>
    <format dxfId="2">
      <pivotArea dataOnly="0" labelOnly="1" offset="A256" fieldPosition="0">
        <references count="1">
          <reference field="2" count="1">
            <x v="12"/>
          </reference>
        </references>
      </pivotArea>
    </format>
    <format dxfId="1">
      <pivotArea dataOnly="0" labelOnly="1" offset="A256" fieldPosition="0">
        <references count="1">
          <reference field="2" count="1">
            <x v="9"/>
          </reference>
        </references>
      </pivotArea>
    </format>
    <format dxfId="0">
      <pivotArea dataOnly="0" labelOnly="1" offset="A256" fieldPosition="0">
        <references count="1">
          <reference field="2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workbookViewId="0">
      <pane ySplit="1" topLeftCell="A117" activePane="bottomLeft" state="frozen"/>
      <selection pane="bottomLeft" activeCell="N124" sqref="N124"/>
    </sheetView>
  </sheetViews>
  <sheetFormatPr defaultRowHeight="16.149999999999999"/>
  <cols>
    <col min="3" max="3" width="14.86328125" bestFit="1" customWidth="1"/>
  </cols>
  <sheetData>
    <row r="1" spans="1:13">
      <c r="A1" s="1" t="s">
        <v>6</v>
      </c>
      <c r="B1" s="1" t="s">
        <v>7</v>
      </c>
      <c r="C1" s="1" t="s">
        <v>10</v>
      </c>
      <c r="D1" s="1" t="s">
        <v>8</v>
      </c>
      <c r="E1" s="1" t="s">
        <v>28</v>
      </c>
      <c r="F1" s="1" t="s">
        <v>27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spans="1:13">
      <c r="A2" s="2">
        <v>42799</v>
      </c>
      <c r="B2" t="s">
        <v>49</v>
      </c>
      <c r="C2" t="s">
        <v>50</v>
      </c>
      <c r="D2">
        <v>43</v>
      </c>
      <c r="E2" s="16">
        <v>6.6</v>
      </c>
      <c r="F2" s="17">
        <v>16.3</v>
      </c>
      <c r="G2" s="17">
        <v>715</v>
      </c>
      <c r="H2" s="17">
        <v>5.6</v>
      </c>
      <c r="I2" s="17">
        <v>3.3</v>
      </c>
      <c r="J2" s="17">
        <v>5.57</v>
      </c>
      <c r="K2" s="17">
        <v>59.2</v>
      </c>
      <c r="L2" s="17">
        <v>15</v>
      </c>
      <c r="M2" s="17">
        <v>1.53</v>
      </c>
    </row>
    <row r="3" spans="1:13">
      <c r="A3" s="2">
        <v>42799</v>
      </c>
      <c r="B3" t="s">
        <v>49</v>
      </c>
      <c r="C3" t="s">
        <v>54</v>
      </c>
      <c r="D3">
        <v>16</v>
      </c>
      <c r="E3" s="16">
        <v>6.6</v>
      </c>
      <c r="F3" s="17">
        <v>16.3</v>
      </c>
      <c r="G3" s="17">
        <v>715</v>
      </c>
      <c r="H3" s="17">
        <v>5.6</v>
      </c>
      <c r="I3" s="17">
        <v>3.3</v>
      </c>
      <c r="J3" s="17">
        <v>5.57</v>
      </c>
      <c r="K3" s="17">
        <v>59.2</v>
      </c>
      <c r="L3" s="17">
        <v>15</v>
      </c>
      <c r="M3" s="17">
        <v>1.53</v>
      </c>
    </row>
    <row r="4" spans="1:13">
      <c r="A4" s="2">
        <v>42799</v>
      </c>
      <c r="B4" t="s">
        <v>49</v>
      </c>
      <c r="C4" t="s">
        <v>53</v>
      </c>
      <c r="D4">
        <v>1</v>
      </c>
      <c r="E4" s="16">
        <v>6.6</v>
      </c>
      <c r="F4" s="17">
        <v>16.3</v>
      </c>
      <c r="G4" s="17">
        <v>715</v>
      </c>
      <c r="H4" s="17">
        <v>5.6</v>
      </c>
      <c r="I4" s="17">
        <v>3.3</v>
      </c>
      <c r="J4" s="17">
        <v>5.57</v>
      </c>
      <c r="K4" s="17">
        <v>59.2</v>
      </c>
      <c r="L4" s="17">
        <v>15</v>
      </c>
      <c r="M4" s="17">
        <v>1.53</v>
      </c>
    </row>
    <row r="5" spans="1:13">
      <c r="A5" s="2">
        <v>42799</v>
      </c>
      <c r="B5" t="s">
        <v>49</v>
      </c>
      <c r="C5" s="1" t="s">
        <v>0</v>
      </c>
      <c r="D5">
        <v>2</v>
      </c>
      <c r="E5" s="16">
        <v>6.6</v>
      </c>
      <c r="F5" s="17">
        <v>16.3</v>
      </c>
      <c r="G5" s="17">
        <v>715</v>
      </c>
      <c r="H5" s="17">
        <v>5.6</v>
      </c>
      <c r="I5" s="17">
        <v>3.3</v>
      </c>
      <c r="J5" s="17">
        <v>5.57</v>
      </c>
      <c r="K5" s="17">
        <v>59.2</v>
      </c>
      <c r="L5" s="17">
        <v>15</v>
      </c>
      <c r="M5" s="17">
        <v>1.53</v>
      </c>
    </row>
    <row r="6" spans="1:13">
      <c r="A6" s="2">
        <v>42799</v>
      </c>
      <c r="B6" t="s">
        <v>49</v>
      </c>
      <c r="C6" t="s">
        <v>51</v>
      </c>
      <c r="D6">
        <v>1</v>
      </c>
      <c r="E6" s="16">
        <v>6.6</v>
      </c>
      <c r="F6" s="17">
        <v>16.3</v>
      </c>
      <c r="G6" s="17">
        <v>715</v>
      </c>
      <c r="H6" s="17">
        <v>5.6</v>
      </c>
      <c r="I6" s="17">
        <v>3.3</v>
      </c>
      <c r="J6" s="17">
        <v>5.57</v>
      </c>
      <c r="K6" s="17">
        <v>59.2</v>
      </c>
      <c r="L6" s="17">
        <v>15</v>
      </c>
      <c r="M6" s="17">
        <v>1.53</v>
      </c>
    </row>
    <row r="7" spans="1:13">
      <c r="A7" s="2">
        <v>42799</v>
      </c>
      <c r="B7" t="s">
        <v>49</v>
      </c>
      <c r="C7" t="s">
        <v>52</v>
      </c>
      <c r="D7">
        <v>5</v>
      </c>
      <c r="E7" s="16">
        <v>6.6</v>
      </c>
      <c r="F7" s="17">
        <v>16.3</v>
      </c>
      <c r="G7" s="17">
        <v>715</v>
      </c>
      <c r="H7" s="17">
        <v>5.6</v>
      </c>
      <c r="I7" s="17">
        <v>3.3</v>
      </c>
      <c r="J7" s="17">
        <v>5.57</v>
      </c>
      <c r="K7" s="17">
        <v>59.2</v>
      </c>
      <c r="L7" s="17">
        <v>15</v>
      </c>
      <c r="M7" s="17">
        <v>1.53</v>
      </c>
    </row>
    <row r="8" spans="1:13">
      <c r="A8" s="2">
        <v>42799</v>
      </c>
      <c r="B8" t="s">
        <v>49</v>
      </c>
      <c r="C8" t="s">
        <v>56</v>
      </c>
      <c r="D8">
        <v>185</v>
      </c>
      <c r="E8" s="16">
        <v>6.6</v>
      </c>
      <c r="F8" s="17">
        <v>16.3</v>
      </c>
      <c r="G8" s="17">
        <v>715</v>
      </c>
      <c r="H8" s="17">
        <v>5.6</v>
      </c>
      <c r="I8" s="17">
        <v>3.3</v>
      </c>
      <c r="J8" s="17">
        <v>5.57</v>
      </c>
      <c r="K8" s="17">
        <v>59.2</v>
      </c>
      <c r="L8" s="17">
        <v>15</v>
      </c>
      <c r="M8" s="17">
        <v>1.53</v>
      </c>
    </row>
    <row r="9" spans="1:13">
      <c r="A9" s="2">
        <v>42799</v>
      </c>
      <c r="B9" t="s">
        <v>49</v>
      </c>
      <c r="C9" s="1" t="s">
        <v>1</v>
      </c>
      <c r="D9">
        <v>1</v>
      </c>
      <c r="E9" s="16">
        <v>6.6</v>
      </c>
      <c r="F9" s="17">
        <v>16.3</v>
      </c>
      <c r="G9" s="17">
        <v>715</v>
      </c>
      <c r="H9" s="17">
        <v>5.6</v>
      </c>
      <c r="I9" s="17">
        <v>3.3</v>
      </c>
      <c r="J9" s="17">
        <v>5.57</v>
      </c>
      <c r="K9" s="17">
        <v>59.2</v>
      </c>
      <c r="L9" s="17">
        <v>15</v>
      </c>
      <c r="M9" s="17">
        <v>1.53</v>
      </c>
    </row>
    <row r="10" spans="1:13">
      <c r="A10" s="2">
        <v>42799</v>
      </c>
      <c r="B10" t="s">
        <v>55</v>
      </c>
      <c r="C10" t="s">
        <v>53</v>
      </c>
      <c r="D10">
        <v>2</v>
      </c>
      <c r="E10" s="16">
        <v>6.2</v>
      </c>
      <c r="F10" s="17">
        <v>16.7</v>
      </c>
      <c r="G10" s="17">
        <v>1910</v>
      </c>
      <c r="H10" s="17">
        <v>9</v>
      </c>
      <c r="I10" s="17">
        <v>6.1</v>
      </c>
      <c r="J10" s="17">
        <v>0.08</v>
      </c>
      <c r="K10" s="17">
        <v>41.5</v>
      </c>
      <c r="L10" s="17">
        <v>8.15</v>
      </c>
      <c r="M10" s="17">
        <v>1.01</v>
      </c>
    </row>
    <row r="11" spans="1:13">
      <c r="A11" s="2">
        <v>42799</v>
      </c>
      <c r="B11" t="s">
        <v>55</v>
      </c>
      <c r="C11" s="1" t="s">
        <v>0</v>
      </c>
      <c r="D11">
        <v>1</v>
      </c>
      <c r="E11" s="16">
        <v>6.2</v>
      </c>
      <c r="F11" s="17">
        <v>16.7</v>
      </c>
      <c r="G11" s="17">
        <v>1910</v>
      </c>
      <c r="H11" s="17">
        <v>9</v>
      </c>
      <c r="I11" s="17">
        <v>6.1</v>
      </c>
      <c r="J11" s="17">
        <v>0.08</v>
      </c>
      <c r="K11" s="17">
        <v>41.5</v>
      </c>
      <c r="L11" s="17">
        <v>8.15</v>
      </c>
      <c r="M11" s="17">
        <v>1.01</v>
      </c>
    </row>
    <row r="12" spans="1:13">
      <c r="A12" s="2">
        <v>42799</v>
      </c>
      <c r="B12" t="s">
        <v>55</v>
      </c>
      <c r="C12" t="s">
        <v>51</v>
      </c>
      <c r="D12">
        <v>1</v>
      </c>
      <c r="E12" s="16">
        <v>6.2</v>
      </c>
      <c r="F12" s="17">
        <v>16.7</v>
      </c>
      <c r="G12" s="17">
        <v>1910</v>
      </c>
      <c r="H12" s="17">
        <v>9</v>
      </c>
      <c r="I12" s="17">
        <v>6.1</v>
      </c>
      <c r="J12" s="17">
        <v>0.08</v>
      </c>
      <c r="K12" s="17">
        <v>41.5</v>
      </c>
      <c r="L12" s="17">
        <v>8.15</v>
      </c>
      <c r="M12" s="17">
        <v>1.01</v>
      </c>
    </row>
    <row r="13" spans="1:13">
      <c r="A13" s="2">
        <v>42799</v>
      </c>
      <c r="B13" t="s">
        <v>55</v>
      </c>
      <c r="C13" t="s">
        <v>56</v>
      </c>
      <c r="D13">
        <v>1</v>
      </c>
      <c r="E13" s="16">
        <v>6.2</v>
      </c>
      <c r="F13" s="17">
        <v>16.7</v>
      </c>
      <c r="G13" s="17">
        <v>1910</v>
      </c>
      <c r="H13" s="17">
        <v>9</v>
      </c>
      <c r="I13" s="17">
        <v>6.1</v>
      </c>
      <c r="J13" s="17">
        <v>0.08</v>
      </c>
      <c r="K13" s="17">
        <v>41.5</v>
      </c>
      <c r="L13" s="17">
        <v>8.15</v>
      </c>
      <c r="M13" s="17">
        <v>1.01</v>
      </c>
    </row>
    <row r="14" spans="1:13">
      <c r="A14" s="2">
        <v>42799</v>
      </c>
      <c r="B14" t="s">
        <v>55</v>
      </c>
      <c r="C14" s="1" t="s">
        <v>1</v>
      </c>
      <c r="D14">
        <v>24</v>
      </c>
      <c r="E14" s="16">
        <v>6.2</v>
      </c>
      <c r="F14" s="17">
        <v>16.7</v>
      </c>
      <c r="G14" s="17">
        <v>1910</v>
      </c>
      <c r="H14" s="17">
        <v>9</v>
      </c>
      <c r="I14" s="17">
        <v>6.1</v>
      </c>
      <c r="J14" s="17">
        <v>0.08</v>
      </c>
      <c r="K14" s="17">
        <v>41.5</v>
      </c>
      <c r="L14" s="17">
        <v>8.15</v>
      </c>
      <c r="M14" s="17">
        <v>1.01</v>
      </c>
    </row>
    <row r="15" spans="1:13">
      <c r="A15" s="2">
        <v>42822</v>
      </c>
      <c r="B15" t="s">
        <v>49</v>
      </c>
      <c r="C15" t="s">
        <v>50</v>
      </c>
      <c r="D15">
        <v>3</v>
      </c>
    </row>
    <row r="16" spans="1:13">
      <c r="A16" s="2">
        <v>42822</v>
      </c>
      <c r="B16" t="s">
        <v>49</v>
      </c>
      <c r="C16" t="s">
        <v>53</v>
      </c>
      <c r="D16">
        <v>4</v>
      </c>
      <c r="F16" s="1"/>
    </row>
    <row r="17" spans="1:13">
      <c r="A17" s="2">
        <v>42822</v>
      </c>
      <c r="B17" t="s">
        <v>49</v>
      </c>
      <c r="C17" s="1" t="s">
        <v>0</v>
      </c>
      <c r="D17">
        <v>33</v>
      </c>
      <c r="F17" s="1"/>
    </row>
    <row r="18" spans="1:13">
      <c r="A18" s="2">
        <v>42822</v>
      </c>
      <c r="B18" t="s">
        <v>59</v>
      </c>
      <c r="C18" t="str">
        <f>C10</f>
        <v>Chironomidae</v>
      </c>
      <c r="D18">
        <v>4</v>
      </c>
      <c r="F18" s="1"/>
    </row>
    <row r="19" spans="1:13">
      <c r="A19" s="2">
        <v>42822</v>
      </c>
      <c r="B19" t="s">
        <v>59</v>
      </c>
      <c r="C19" t="s">
        <v>51</v>
      </c>
      <c r="D19">
        <v>12</v>
      </c>
      <c r="F19" s="1"/>
    </row>
    <row r="20" spans="1:13">
      <c r="A20" s="2">
        <v>42841</v>
      </c>
      <c r="B20" t="s">
        <v>49</v>
      </c>
      <c r="C20" t="s">
        <v>61</v>
      </c>
      <c r="D20">
        <v>11</v>
      </c>
      <c r="E20" s="16">
        <v>8</v>
      </c>
      <c r="F20" s="17">
        <v>30.9</v>
      </c>
      <c r="G20" s="17">
        <v>3030</v>
      </c>
      <c r="H20" s="17">
        <v>13.2</v>
      </c>
      <c r="I20" s="17">
        <v>9.4</v>
      </c>
      <c r="J20" s="17">
        <v>10.5</v>
      </c>
      <c r="K20" s="17">
        <v>36.4</v>
      </c>
      <c r="L20" s="17">
        <v>35.1</v>
      </c>
      <c r="M20" s="17">
        <v>4.29</v>
      </c>
    </row>
    <row r="21" spans="1:13">
      <c r="A21" s="2">
        <v>42841</v>
      </c>
      <c r="B21" t="s">
        <v>49</v>
      </c>
      <c r="C21" t="s">
        <v>57</v>
      </c>
      <c r="D21">
        <v>1</v>
      </c>
      <c r="E21" s="16">
        <v>8</v>
      </c>
      <c r="F21" s="17">
        <v>30.9</v>
      </c>
      <c r="G21" s="17">
        <v>3030</v>
      </c>
      <c r="H21" s="17">
        <v>13.2</v>
      </c>
      <c r="I21" s="17">
        <v>9.4</v>
      </c>
      <c r="J21" s="17">
        <v>10.5</v>
      </c>
      <c r="K21" s="17">
        <v>36.4</v>
      </c>
      <c r="L21" s="17">
        <v>35.1</v>
      </c>
      <c r="M21" s="17">
        <v>4.29</v>
      </c>
    </row>
    <row r="22" spans="1:13">
      <c r="A22" s="2">
        <v>42841</v>
      </c>
      <c r="B22" t="s">
        <v>49</v>
      </c>
      <c r="C22" t="s">
        <v>58</v>
      </c>
      <c r="D22">
        <v>84</v>
      </c>
      <c r="E22" s="16">
        <v>8</v>
      </c>
      <c r="F22" s="17">
        <v>30.9</v>
      </c>
      <c r="G22" s="17">
        <v>3030</v>
      </c>
      <c r="H22" s="17">
        <v>13.2</v>
      </c>
      <c r="I22" s="17">
        <v>9.4</v>
      </c>
      <c r="J22" s="17">
        <v>10.5</v>
      </c>
      <c r="K22" s="17">
        <v>36.4</v>
      </c>
      <c r="L22" s="17">
        <v>35.1</v>
      </c>
      <c r="M22" s="17">
        <v>4.29</v>
      </c>
    </row>
    <row r="23" spans="1:13">
      <c r="A23" s="2">
        <v>42841</v>
      </c>
      <c r="B23" t="s">
        <v>59</v>
      </c>
      <c r="C23" t="s">
        <v>61</v>
      </c>
      <c r="D23">
        <v>1</v>
      </c>
      <c r="E23" s="16">
        <v>8</v>
      </c>
      <c r="F23" s="17">
        <v>30.7</v>
      </c>
      <c r="G23" s="17">
        <v>1540</v>
      </c>
      <c r="H23" s="17">
        <v>10.199999999999999</v>
      </c>
      <c r="I23" s="17">
        <v>2.4</v>
      </c>
      <c r="J23" s="17">
        <v>0.02</v>
      </c>
      <c r="K23" s="17">
        <v>23</v>
      </c>
      <c r="L23" s="17">
        <v>1.22</v>
      </c>
      <c r="M23" s="17">
        <v>0.47</v>
      </c>
    </row>
    <row r="24" spans="1:13">
      <c r="A24" s="2">
        <v>42841</v>
      </c>
      <c r="B24" t="s">
        <v>59</v>
      </c>
      <c r="C24" t="s">
        <v>57</v>
      </c>
      <c r="D24">
        <v>8</v>
      </c>
      <c r="E24" s="16">
        <v>8</v>
      </c>
      <c r="F24" s="17">
        <v>30.7</v>
      </c>
      <c r="G24" s="17">
        <v>1540</v>
      </c>
      <c r="H24" s="17">
        <v>10.199999999999999</v>
      </c>
      <c r="I24" s="17">
        <v>2.4</v>
      </c>
      <c r="J24" s="17">
        <v>0.02</v>
      </c>
      <c r="K24" s="17">
        <v>23</v>
      </c>
      <c r="L24" s="17">
        <v>1.22</v>
      </c>
      <c r="M24" s="17">
        <v>0.47</v>
      </c>
    </row>
    <row r="25" spans="1:13">
      <c r="A25" s="2">
        <v>42841</v>
      </c>
      <c r="B25" t="s">
        <v>59</v>
      </c>
      <c r="C25" t="s">
        <v>60</v>
      </c>
      <c r="D25">
        <v>36</v>
      </c>
      <c r="E25" s="16">
        <v>8</v>
      </c>
      <c r="F25" s="17">
        <v>30.7</v>
      </c>
      <c r="G25" s="17">
        <v>1540</v>
      </c>
      <c r="H25" s="17">
        <v>10.199999999999999</v>
      </c>
      <c r="I25" s="17">
        <v>2.4</v>
      </c>
      <c r="J25" s="17">
        <v>0.02</v>
      </c>
      <c r="K25" s="17">
        <v>23</v>
      </c>
      <c r="L25" s="17">
        <v>1.22</v>
      </c>
      <c r="M25" s="17">
        <v>0.47</v>
      </c>
    </row>
    <row r="26" spans="1:13">
      <c r="A26" s="2">
        <v>42850</v>
      </c>
      <c r="B26" t="s">
        <v>62</v>
      </c>
      <c r="C26" t="s">
        <v>61</v>
      </c>
      <c r="D26">
        <v>7</v>
      </c>
    </row>
    <row r="27" spans="1:13">
      <c r="A27" s="2">
        <v>42850</v>
      </c>
      <c r="B27" t="s">
        <v>62</v>
      </c>
      <c r="C27" t="s">
        <v>57</v>
      </c>
      <c r="D27">
        <v>38</v>
      </c>
    </row>
    <row r="28" spans="1:13">
      <c r="A28" s="2">
        <v>42850</v>
      </c>
      <c r="B28" t="s">
        <v>59</v>
      </c>
      <c r="C28" t="s">
        <v>64</v>
      </c>
      <c r="D28">
        <v>1</v>
      </c>
    </row>
    <row r="29" spans="1:13">
      <c r="A29" s="2">
        <v>42850</v>
      </c>
      <c r="B29" t="s">
        <v>59</v>
      </c>
      <c r="C29" t="s">
        <v>57</v>
      </c>
      <c r="D29">
        <v>5</v>
      </c>
    </row>
    <row r="30" spans="1:13">
      <c r="A30" s="2">
        <v>42850</v>
      </c>
      <c r="B30" t="s">
        <v>59</v>
      </c>
      <c r="C30" t="s">
        <v>63</v>
      </c>
      <c r="D30">
        <v>7</v>
      </c>
    </row>
    <row r="31" spans="1:13">
      <c r="A31" s="2">
        <v>42850</v>
      </c>
      <c r="B31" t="s">
        <v>59</v>
      </c>
      <c r="C31" t="s">
        <v>58</v>
      </c>
      <c r="D31">
        <v>20</v>
      </c>
    </row>
    <row r="32" spans="1:13">
      <c r="A32" s="2">
        <v>42869</v>
      </c>
      <c r="B32" t="s">
        <v>65</v>
      </c>
      <c r="C32" t="s">
        <v>66</v>
      </c>
      <c r="D32">
        <v>7</v>
      </c>
      <c r="E32" s="18">
        <v>7.6</v>
      </c>
      <c r="F32" s="17">
        <v>28.6</v>
      </c>
      <c r="G32" s="17">
        <v>1860</v>
      </c>
      <c r="H32" s="17">
        <v>7.8</v>
      </c>
      <c r="I32" s="17">
        <v>3.5</v>
      </c>
      <c r="J32" s="17">
        <v>0.01</v>
      </c>
      <c r="K32" s="17">
        <v>26.5</v>
      </c>
      <c r="L32" s="17">
        <v>2.82</v>
      </c>
      <c r="M32" s="17">
        <v>1.1499999999999999</v>
      </c>
    </row>
    <row r="33" spans="1:13">
      <c r="A33" s="2">
        <v>42869</v>
      </c>
      <c r="B33" t="s">
        <v>65</v>
      </c>
      <c r="C33" t="s">
        <v>68</v>
      </c>
      <c r="D33">
        <v>24</v>
      </c>
      <c r="E33" s="18">
        <v>7.6</v>
      </c>
      <c r="F33" s="17">
        <v>28.6</v>
      </c>
      <c r="G33" s="17">
        <v>1860</v>
      </c>
      <c r="H33" s="17">
        <v>7.8</v>
      </c>
      <c r="I33" s="17">
        <v>3.5</v>
      </c>
      <c r="J33" s="17">
        <v>0.01</v>
      </c>
      <c r="K33" s="17">
        <v>26.5</v>
      </c>
      <c r="L33" s="17">
        <v>2.82</v>
      </c>
      <c r="M33" s="17">
        <v>1.1499999999999999</v>
      </c>
    </row>
    <row r="34" spans="1:13">
      <c r="A34" s="2">
        <v>42869</v>
      </c>
      <c r="B34" t="s">
        <v>65</v>
      </c>
      <c r="C34" t="s">
        <v>67</v>
      </c>
      <c r="D34">
        <v>24</v>
      </c>
      <c r="E34" s="18">
        <v>7.6</v>
      </c>
      <c r="F34" s="17">
        <v>28.6</v>
      </c>
      <c r="G34" s="17">
        <v>1860</v>
      </c>
      <c r="H34" s="17">
        <v>7.8</v>
      </c>
      <c r="I34" s="17">
        <v>3.5</v>
      </c>
      <c r="J34" s="17">
        <v>0.01</v>
      </c>
      <c r="K34" s="17">
        <v>26.5</v>
      </c>
      <c r="L34" s="17">
        <v>2.82</v>
      </c>
      <c r="M34" s="17">
        <v>1.1499999999999999</v>
      </c>
    </row>
    <row r="35" spans="1:13">
      <c r="A35" s="2">
        <v>42869</v>
      </c>
      <c r="B35" t="s">
        <v>65</v>
      </c>
      <c r="C35" t="s">
        <v>63</v>
      </c>
      <c r="D35">
        <v>80</v>
      </c>
      <c r="E35" s="18">
        <v>7.6</v>
      </c>
      <c r="F35" s="17">
        <v>28.6</v>
      </c>
      <c r="G35" s="17">
        <v>1860</v>
      </c>
      <c r="H35" s="17">
        <v>7.8</v>
      </c>
      <c r="I35" s="17">
        <v>3.5</v>
      </c>
      <c r="J35" s="17">
        <v>0.01</v>
      </c>
      <c r="K35" s="17">
        <v>26.5</v>
      </c>
      <c r="L35" s="17">
        <v>2.82</v>
      </c>
      <c r="M35" s="17">
        <v>1.1499999999999999</v>
      </c>
    </row>
    <row r="36" spans="1:13">
      <c r="A36" s="2">
        <v>42869</v>
      </c>
      <c r="B36" t="s">
        <v>69</v>
      </c>
      <c r="C36" t="s">
        <v>73</v>
      </c>
      <c r="D36">
        <v>2</v>
      </c>
      <c r="E36" s="18">
        <v>7.6</v>
      </c>
      <c r="F36" s="17">
        <v>28.8</v>
      </c>
      <c r="G36" s="17">
        <v>1860</v>
      </c>
      <c r="H36" s="17">
        <v>7.4</v>
      </c>
      <c r="I36" s="17">
        <v>4.4000000000000004</v>
      </c>
      <c r="J36" s="17">
        <v>0.02</v>
      </c>
      <c r="K36" s="17">
        <v>28.3</v>
      </c>
      <c r="L36" s="17">
        <v>2.66</v>
      </c>
      <c r="M36" s="17">
        <v>1.19</v>
      </c>
    </row>
    <row r="37" spans="1:13">
      <c r="A37" s="2">
        <v>42869</v>
      </c>
      <c r="B37" t="s">
        <v>69</v>
      </c>
      <c r="C37" t="s">
        <v>72</v>
      </c>
      <c r="D37">
        <v>1</v>
      </c>
      <c r="E37" s="18">
        <v>7.6</v>
      </c>
      <c r="F37" s="17">
        <v>28.8</v>
      </c>
      <c r="G37" s="17">
        <v>1860</v>
      </c>
      <c r="H37" s="17">
        <v>7.4</v>
      </c>
      <c r="I37" s="17">
        <v>4.4000000000000004</v>
      </c>
      <c r="J37" s="17">
        <v>0.02</v>
      </c>
      <c r="K37" s="17">
        <v>28.3</v>
      </c>
      <c r="L37" s="17">
        <v>2.66</v>
      </c>
      <c r="M37" s="17">
        <v>1.19</v>
      </c>
    </row>
    <row r="38" spans="1:13">
      <c r="A38" s="2">
        <v>42869</v>
      </c>
      <c r="B38" t="s">
        <v>69</v>
      </c>
      <c r="C38" t="s">
        <v>63</v>
      </c>
      <c r="D38">
        <v>12</v>
      </c>
      <c r="E38" s="18">
        <v>7.6</v>
      </c>
      <c r="F38" s="17">
        <v>28.8</v>
      </c>
      <c r="G38" s="17">
        <v>1860</v>
      </c>
      <c r="H38" s="17">
        <v>7.4</v>
      </c>
      <c r="I38" s="17">
        <v>4.4000000000000004</v>
      </c>
      <c r="J38" s="17">
        <v>0.02</v>
      </c>
      <c r="K38" s="17">
        <v>28.3</v>
      </c>
      <c r="L38" s="17">
        <v>2.66</v>
      </c>
      <c r="M38" s="17">
        <v>1.19</v>
      </c>
    </row>
    <row r="39" spans="1:13">
      <c r="A39" s="2">
        <v>42869</v>
      </c>
      <c r="B39" t="s">
        <v>69</v>
      </c>
      <c r="C39" t="s">
        <v>71</v>
      </c>
      <c r="D39">
        <v>20</v>
      </c>
      <c r="E39" s="18">
        <v>7.6</v>
      </c>
      <c r="F39" s="17">
        <v>28.8</v>
      </c>
      <c r="G39" s="17">
        <v>1860</v>
      </c>
      <c r="H39" s="17">
        <v>7.4</v>
      </c>
      <c r="I39" s="17">
        <v>4.4000000000000004</v>
      </c>
      <c r="J39" s="17">
        <v>0.02</v>
      </c>
      <c r="K39" s="17">
        <v>28.3</v>
      </c>
      <c r="L39" s="17">
        <v>2.66</v>
      </c>
      <c r="M39" s="17">
        <v>1.19</v>
      </c>
    </row>
    <row r="40" spans="1:13">
      <c r="A40" s="2">
        <v>42869</v>
      </c>
      <c r="B40" t="s">
        <v>69</v>
      </c>
      <c r="C40" t="s">
        <v>70</v>
      </c>
      <c r="D40">
        <v>1</v>
      </c>
      <c r="E40" s="18">
        <v>7.6</v>
      </c>
      <c r="F40" s="17">
        <v>28.8</v>
      </c>
      <c r="G40" s="17">
        <v>1860</v>
      </c>
      <c r="H40" s="17">
        <v>7.4</v>
      </c>
      <c r="I40" s="17">
        <v>4.4000000000000004</v>
      </c>
      <c r="J40" s="17">
        <v>0.02</v>
      </c>
      <c r="K40" s="17">
        <v>28.3</v>
      </c>
      <c r="L40" s="17">
        <v>2.66</v>
      </c>
      <c r="M40" s="17">
        <v>1.19</v>
      </c>
    </row>
    <row r="41" spans="1:13">
      <c r="A41" s="2">
        <v>42883</v>
      </c>
      <c r="B41" t="s">
        <v>74</v>
      </c>
      <c r="C41" t="s">
        <v>75</v>
      </c>
      <c r="D41">
        <v>4</v>
      </c>
    </row>
    <row r="42" spans="1:13">
      <c r="A42" s="2">
        <v>42883</v>
      </c>
      <c r="B42" t="s">
        <v>74</v>
      </c>
      <c r="C42" t="s">
        <v>61</v>
      </c>
      <c r="D42">
        <v>20</v>
      </c>
    </row>
    <row r="43" spans="1:13">
      <c r="A43" s="2">
        <v>42883</v>
      </c>
      <c r="B43" t="s">
        <v>74</v>
      </c>
      <c r="C43" t="s">
        <v>57</v>
      </c>
      <c r="D43">
        <v>1</v>
      </c>
    </row>
    <row r="44" spans="1:13">
      <c r="A44" s="2">
        <v>42883</v>
      </c>
      <c r="B44" t="s">
        <v>74</v>
      </c>
      <c r="C44" t="s">
        <v>63</v>
      </c>
      <c r="D44">
        <v>4</v>
      </c>
    </row>
    <row r="45" spans="1:13">
      <c r="A45" s="2">
        <v>42883</v>
      </c>
      <c r="B45" t="s">
        <v>74</v>
      </c>
      <c r="C45" t="s">
        <v>76</v>
      </c>
      <c r="D45">
        <v>2</v>
      </c>
    </row>
    <row r="46" spans="1:13">
      <c r="A46" s="2">
        <v>42883</v>
      </c>
      <c r="B46" t="s">
        <v>77</v>
      </c>
      <c r="C46" t="s">
        <v>66</v>
      </c>
      <c r="D46">
        <v>16</v>
      </c>
    </row>
    <row r="47" spans="1:13">
      <c r="A47" s="2">
        <v>42883</v>
      </c>
      <c r="B47" t="s">
        <v>77</v>
      </c>
      <c r="C47" t="s">
        <v>61</v>
      </c>
      <c r="D47">
        <v>30</v>
      </c>
    </row>
    <row r="48" spans="1:13">
      <c r="A48" s="2">
        <v>42883</v>
      </c>
      <c r="B48" t="s">
        <v>77</v>
      </c>
      <c r="C48" t="s">
        <v>57</v>
      </c>
      <c r="D48">
        <v>13</v>
      </c>
    </row>
    <row r="49" spans="1:13">
      <c r="A49" s="2">
        <v>42883</v>
      </c>
      <c r="B49" t="s">
        <v>77</v>
      </c>
      <c r="C49" t="s">
        <v>78</v>
      </c>
      <c r="D49">
        <v>1</v>
      </c>
    </row>
    <row r="50" spans="1:13">
      <c r="A50" s="2">
        <v>42883</v>
      </c>
      <c r="B50" t="s">
        <v>77</v>
      </c>
      <c r="C50" t="s">
        <v>79</v>
      </c>
      <c r="D50">
        <v>51</v>
      </c>
    </row>
    <row r="51" spans="1:13">
      <c r="A51" s="2">
        <v>42897</v>
      </c>
      <c r="B51" t="s">
        <v>80</v>
      </c>
      <c r="C51" t="s">
        <v>66</v>
      </c>
      <c r="D51">
        <v>6</v>
      </c>
      <c r="E51" s="16">
        <v>7.3</v>
      </c>
      <c r="F51" s="17">
        <v>31.2</v>
      </c>
      <c r="G51" s="17">
        <v>694</v>
      </c>
      <c r="H51" s="17">
        <v>7</v>
      </c>
      <c r="I51" s="17">
        <v>1.7</v>
      </c>
      <c r="J51" s="17">
        <v>1.84</v>
      </c>
      <c r="K51" s="17">
        <v>7.7</v>
      </c>
      <c r="L51" s="17">
        <v>7.16</v>
      </c>
      <c r="M51" s="17">
        <v>0.374</v>
      </c>
    </row>
    <row r="52" spans="1:13">
      <c r="A52" s="2">
        <v>42897</v>
      </c>
      <c r="B52" t="s">
        <v>80</v>
      </c>
      <c r="C52" t="s">
        <v>61</v>
      </c>
      <c r="D52">
        <v>12</v>
      </c>
      <c r="E52" s="16">
        <v>7.3</v>
      </c>
      <c r="F52" s="17">
        <v>31.2</v>
      </c>
      <c r="G52" s="17">
        <v>694</v>
      </c>
      <c r="H52" s="17">
        <v>7</v>
      </c>
      <c r="I52" s="17">
        <v>1.7</v>
      </c>
      <c r="J52" s="17">
        <v>1.84</v>
      </c>
      <c r="K52" s="17">
        <v>7.7</v>
      </c>
      <c r="L52" s="17">
        <v>7.16</v>
      </c>
      <c r="M52" s="17">
        <v>0.374</v>
      </c>
    </row>
    <row r="53" spans="1:13">
      <c r="A53" s="2">
        <v>42897</v>
      </c>
      <c r="B53" t="s">
        <v>80</v>
      </c>
      <c r="C53" t="s">
        <v>57</v>
      </c>
      <c r="D53">
        <v>1</v>
      </c>
      <c r="E53" s="16">
        <v>7.3</v>
      </c>
      <c r="F53" s="17">
        <v>31.2</v>
      </c>
      <c r="G53" s="17">
        <v>694</v>
      </c>
      <c r="H53" s="17">
        <v>7</v>
      </c>
      <c r="I53" s="17">
        <v>1.7</v>
      </c>
      <c r="J53" s="17">
        <v>1.84</v>
      </c>
      <c r="K53" s="17">
        <v>7.7</v>
      </c>
      <c r="L53" s="17">
        <v>7.16</v>
      </c>
      <c r="M53" s="17">
        <v>0.374</v>
      </c>
    </row>
    <row r="54" spans="1:13">
      <c r="A54" s="2">
        <v>42897</v>
      </c>
      <c r="B54" t="s">
        <v>80</v>
      </c>
      <c r="C54" t="s">
        <v>58</v>
      </c>
      <c r="D54">
        <v>14</v>
      </c>
      <c r="E54" s="16">
        <v>7.3</v>
      </c>
      <c r="F54" s="17">
        <v>31.2</v>
      </c>
      <c r="G54" s="17">
        <v>694</v>
      </c>
      <c r="H54" s="17">
        <v>7</v>
      </c>
      <c r="I54" s="17">
        <v>1.7</v>
      </c>
      <c r="J54" s="17">
        <v>1.84</v>
      </c>
      <c r="K54" s="17">
        <v>7.7</v>
      </c>
      <c r="L54" s="17">
        <v>7.16</v>
      </c>
      <c r="M54" s="17">
        <v>0.374</v>
      </c>
    </row>
    <row r="55" spans="1:13">
      <c r="A55" s="2">
        <v>42897</v>
      </c>
      <c r="B55" t="s">
        <v>59</v>
      </c>
      <c r="C55" t="s">
        <v>66</v>
      </c>
      <c r="D55">
        <v>27</v>
      </c>
      <c r="E55" s="16">
        <v>7.5</v>
      </c>
      <c r="F55" s="17">
        <v>33.5</v>
      </c>
      <c r="G55" s="17">
        <v>770</v>
      </c>
      <c r="H55" s="17">
        <v>8.6999999999999993</v>
      </c>
      <c r="I55" s="17" t="s">
        <v>164</v>
      </c>
      <c r="J55" s="17">
        <v>0.43</v>
      </c>
      <c r="K55" s="17">
        <v>12.9</v>
      </c>
      <c r="L55" s="17">
        <v>2.2999999999999998</v>
      </c>
      <c r="M55" s="17">
        <v>0.33700000000000002</v>
      </c>
    </row>
    <row r="56" spans="1:13">
      <c r="A56" s="2">
        <v>42897</v>
      </c>
      <c r="B56" t="s">
        <v>59</v>
      </c>
      <c r="C56" t="s">
        <v>61</v>
      </c>
      <c r="D56">
        <v>11</v>
      </c>
      <c r="E56" s="16">
        <v>7.5</v>
      </c>
      <c r="F56" s="17">
        <v>33.5</v>
      </c>
      <c r="G56" s="17">
        <v>770</v>
      </c>
      <c r="H56" s="17">
        <v>8.6999999999999993</v>
      </c>
      <c r="I56" s="17" t="s">
        <v>165</v>
      </c>
      <c r="J56" s="17">
        <v>0.43</v>
      </c>
      <c r="K56" s="17">
        <v>12.9</v>
      </c>
      <c r="L56" s="17">
        <v>2.2999999999999998</v>
      </c>
      <c r="M56" s="17">
        <v>0.33700000000000002</v>
      </c>
    </row>
    <row r="57" spans="1:13">
      <c r="A57" s="2">
        <v>42897</v>
      </c>
      <c r="B57" t="s">
        <v>59</v>
      </c>
      <c r="C57" t="s">
        <v>57</v>
      </c>
      <c r="D57">
        <v>38</v>
      </c>
      <c r="E57" s="16">
        <v>7.5</v>
      </c>
      <c r="F57" s="17">
        <v>33.5</v>
      </c>
      <c r="G57" s="17">
        <v>770</v>
      </c>
      <c r="H57" s="17">
        <v>8.6999999999999993</v>
      </c>
      <c r="I57" s="17" t="s">
        <v>166</v>
      </c>
      <c r="J57" s="17">
        <v>0.43</v>
      </c>
      <c r="K57" s="17">
        <v>12.9</v>
      </c>
      <c r="L57" s="17">
        <v>2.2999999999999998</v>
      </c>
      <c r="M57" s="17">
        <v>0.33700000000000002</v>
      </c>
    </row>
    <row r="58" spans="1:13">
      <c r="A58" s="2">
        <v>42897</v>
      </c>
      <c r="B58" t="s">
        <v>59</v>
      </c>
      <c r="C58" t="s">
        <v>63</v>
      </c>
      <c r="D58">
        <v>28</v>
      </c>
      <c r="E58" s="16">
        <v>7.5</v>
      </c>
      <c r="F58" s="17">
        <v>33.5</v>
      </c>
      <c r="G58" s="17">
        <v>770</v>
      </c>
      <c r="H58" s="17">
        <v>8.6999999999999993</v>
      </c>
      <c r="I58" s="17" t="s">
        <v>167</v>
      </c>
      <c r="J58" s="17">
        <v>0.43</v>
      </c>
      <c r="K58" s="17">
        <v>12.9</v>
      </c>
      <c r="L58" s="17">
        <v>2.2999999999999998</v>
      </c>
      <c r="M58" s="17">
        <v>0.33700000000000002</v>
      </c>
    </row>
    <row r="59" spans="1:13">
      <c r="A59" s="2">
        <v>42911</v>
      </c>
      <c r="B59" t="s">
        <v>62</v>
      </c>
      <c r="C59" t="s">
        <v>81</v>
      </c>
      <c r="D59">
        <v>5</v>
      </c>
    </row>
    <row r="60" spans="1:13">
      <c r="A60" s="2">
        <v>42911</v>
      </c>
      <c r="B60" t="s">
        <v>62</v>
      </c>
      <c r="C60" t="s">
        <v>61</v>
      </c>
      <c r="D60">
        <v>1</v>
      </c>
    </row>
    <row r="61" spans="1:13">
      <c r="A61" s="2">
        <v>42911</v>
      </c>
      <c r="B61" t="s">
        <v>62</v>
      </c>
      <c r="C61" t="s">
        <v>82</v>
      </c>
      <c r="D61">
        <v>23</v>
      </c>
    </row>
    <row r="62" spans="1:13">
      <c r="A62" s="2">
        <v>42911</v>
      </c>
      <c r="B62" t="s">
        <v>83</v>
      </c>
      <c r="C62" t="s">
        <v>66</v>
      </c>
      <c r="D62">
        <v>34</v>
      </c>
    </row>
    <row r="63" spans="1:13">
      <c r="A63" s="2">
        <v>42911</v>
      </c>
      <c r="B63" t="s">
        <v>83</v>
      </c>
      <c r="C63" t="s">
        <v>89</v>
      </c>
      <c r="D63">
        <v>20</v>
      </c>
    </row>
    <row r="64" spans="1:13">
      <c r="A64" s="2">
        <v>42911</v>
      </c>
      <c r="B64" t="s">
        <v>83</v>
      </c>
      <c r="C64" t="s">
        <v>84</v>
      </c>
      <c r="D64">
        <v>1</v>
      </c>
    </row>
    <row r="65" spans="1:4">
      <c r="A65" s="2">
        <v>42911</v>
      </c>
      <c r="B65" t="s">
        <v>83</v>
      </c>
      <c r="C65" t="s">
        <v>85</v>
      </c>
      <c r="D65">
        <v>2</v>
      </c>
    </row>
    <row r="66" spans="1:4">
      <c r="A66" s="2">
        <v>42911</v>
      </c>
      <c r="B66" t="s">
        <v>83</v>
      </c>
      <c r="C66" t="s">
        <v>86</v>
      </c>
      <c r="D66">
        <v>1</v>
      </c>
    </row>
    <row r="67" spans="1:4">
      <c r="A67" s="2">
        <v>42911</v>
      </c>
      <c r="B67" t="s">
        <v>83</v>
      </c>
      <c r="C67" t="s">
        <v>88</v>
      </c>
      <c r="D67">
        <v>3</v>
      </c>
    </row>
    <row r="68" spans="1:4">
      <c r="A68" s="2">
        <v>42911</v>
      </c>
      <c r="B68" t="s">
        <v>83</v>
      </c>
      <c r="C68" t="s">
        <v>87</v>
      </c>
      <c r="D68">
        <v>14</v>
      </c>
    </row>
    <row r="69" spans="1:4">
      <c r="A69" s="2">
        <v>42925</v>
      </c>
      <c r="B69" t="s">
        <v>90</v>
      </c>
      <c r="C69" t="s">
        <v>66</v>
      </c>
      <c r="D69">
        <v>14</v>
      </c>
    </row>
    <row r="70" spans="1:4">
      <c r="A70" s="2">
        <v>42925</v>
      </c>
      <c r="B70" t="s">
        <v>90</v>
      </c>
      <c r="C70" t="s">
        <v>91</v>
      </c>
      <c r="D70">
        <v>9</v>
      </c>
    </row>
    <row r="71" spans="1:4">
      <c r="A71" s="2">
        <v>42925</v>
      </c>
      <c r="B71" t="s">
        <v>90</v>
      </c>
      <c r="C71" t="s">
        <v>57</v>
      </c>
      <c r="D71">
        <v>1</v>
      </c>
    </row>
    <row r="72" spans="1:4">
      <c r="A72" s="2">
        <v>42925</v>
      </c>
      <c r="B72" t="s">
        <v>90</v>
      </c>
      <c r="C72" t="s">
        <v>86</v>
      </c>
      <c r="D72">
        <v>2</v>
      </c>
    </row>
    <row r="73" spans="1:4">
      <c r="A73" s="2">
        <v>42925</v>
      </c>
      <c r="B73" t="s">
        <v>77</v>
      </c>
      <c r="C73" t="s">
        <v>66</v>
      </c>
      <c r="D73">
        <v>19</v>
      </c>
    </row>
    <row r="74" spans="1:4">
      <c r="A74" s="2">
        <v>42925</v>
      </c>
      <c r="B74" t="s">
        <v>77</v>
      </c>
      <c r="C74" t="s">
        <v>61</v>
      </c>
      <c r="D74">
        <v>1</v>
      </c>
    </row>
    <row r="75" spans="1:4">
      <c r="A75" s="2">
        <v>42925</v>
      </c>
      <c r="B75" t="s">
        <v>77</v>
      </c>
      <c r="C75" t="s">
        <v>92</v>
      </c>
      <c r="D75">
        <v>1</v>
      </c>
    </row>
    <row r="76" spans="1:4">
      <c r="A76" s="2">
        <v>42925</v>
      </c>
      <c r="B76" t="s">
        <v>77</v>
      </c>
      <c r="C76" t="s">
        <v>63</v>
      </c>
      <c r="D76">
        <v>9</v>
      </c>
    </row>
    <row r="77" spans="1:4">
      <c r="A77" s="2">
        <v>42939</v>
      </c>
      <c r="B77" t="s">
        <v>62</v>
      </c>
      <c r="C77" t="s">
        <v>66</v>
      </c>
      <c r="D77">
        <v>2</v>
      </c>
    </row>
    <row r="78" spans="1:4">
      <c r="A78" s="2">
        <v>42939</v>
      </c>
      <c r="B78" t="s">
        <v>62</v>
      </c>
      <c r="C78" t="s">
        <v>64</v>
      </c>
      <c r="D78">
        <v>8</v>
      </c>
    </row>
    <row r="79" spans="1:4">
      <c r="A79" s="2">
        <v>42939</v>
      </c>
      <c r="B79" t="s">
        <v>62</v>
      </c>
      <c r="C79" t="s">
        <v>57</v>
      </c>
      <c r="D79">
        <v>14</v>
      </c>
    </row>
    <row r="80" spans="1:4">
      <c r="A80" s="2">
        <v>42939</v>
      </c>
      <c r="B80" t="s">
        <v>93</v>
      </c>
      <c r="C80" t="s">
        <v>94</v>
      </c>
      <c r="D80">
        <v>9</v>
      </c>
    </row>
    <row r="81" spans="1:13">
      <c r="A81" s="2">
        <v>42939</v>
      </c>
      <c r="B81" t="s">
        <v>93</v>
      </c>
      <c r="C81" t="s">
        <v>61</v>
      </c>
      <c r="D81">
        <v>22</v>
      </c>
    </row>
    <row r="82" spans="1:13">
      <c r="A82" s="2">
        <v>42952</v>
      </c>
      <c r="B82" t="s">
        <v>80</v>
      </c>
      <c r="C82" t="s">
        <v>95</v>
      </c>
      <c r="D82">
        <v>5</v>
      </c>
      <c r="E82" s="18">
        <v>7.9</v>
      </c>
      <c r="F82" s="17">
        <v>35.200000000000003</v>
      </c>
      <c r="G82" s="17">
        <v>1800</v>
      </c>
      <c r="H82" s="17">
        <v>7.2</v>
      </c>
      <c r="I82" s="17">
        <v>2.9</v>
      </c>
      <c r="J82" s="17">
        <v>0.03</v>
      </c>
      <c r="K82" s="17">
        <v>12.1</v>
      </c>
      <c r="L82" s="17">
        <v>1.75</v>
      </c>
      <c r="M82" s="17">
        <v>0.66100000000000003</v>
      </c>
    </row>
    <row r="83" spans="1:13">
      <c r="A83" s="2">
        <v>42952</v>
      </c>
      <c r="B83" t="s">
        <v>80</v>
      </c>
      <c r="C83" t="s">
        <v>61</v>
      </c>
      <c r="D83">
        <v>1</v>
      </c>
      <c r="E83" s="18">
        <v>7.9</v>
      </c>
      <c r="F83" s="17">
        <v>35.200000000000003</v>
      </c>
      <c r="G83" s="17">
        <v>1800</v>
      </c>
      <c r="H83" s="17">
        <v>7.2</v>
      </c>
      <c r="I83" s="17">
        <v>2.9</v>
      </c>
      <c r="J83" s="17">
        <v>0.03</v>
      </c>
      <c r="K83" s="17">
        <v>12.1</v>
      </c>
      <c r="L83" s="17">
        <v>1.75</v>
      </c>
      <c r="M83" s="17">
        <v>0.66100000000000003</v>
      </c>
    </row>
    <row r="84" spans="1:13">
      <c r="A84" s="2">
        <v>42952</v>
      </c>
      <c r="B84" t="s">
        <v>80</v>
      </c>
      <c r="C84" t="s">
        <v>79</v>
      </c>
      <c r="D84">
        <v>13</v>
      </c>
      <c r="E84" s="18">
        <v>7.9</v>
      </c>
      <c r="F84" s="17">
        <v>35.200000000000003</v>
      </c>
      <c r="G84" s="17">
        <v>1800</v>
      </c>
      <c r="H84" s="17">
        <v>7.2</v>
      </c>
      <c r="I84" s="17">
        <v>2.9</v>
      </c>
      <c r="J84" s="17">
        <v>0.03</v>
      </c>
      <c r="K84" s="17">
        <v>12.1</v>
      </c>
      <c r="L84" s="17">
        <v>1.75</v>
      </c>
      <c r="M84" s="17">
        <v>0.66100000000000003</v>
      </c>
    </row>
    <row r="85" spans="1:13">
      <c r="A85" s="2">
        <v>42952</v>
      </c>
      <c r="B85" t="s">
        <v>96</v>
      </c>
      <c r="C85" t="s">
        <v>66</v>
      </c>
      <c r="D85">
        <v>2</v>
      </c>
      <c r="E85" s="18">
        <v>7.3</v>
      </c>
      <c r="F85" s="17">
        <v>33.799999999999997</v>
      </c>
      <c r="G85" s="17">
        <v>1790</v>
      </c>
      <c r="H85" s="17">
        <v>2.4</v>
      </c>
      <c r="I85" s="17">
        <v>2.7</v>
      </c>
      <c r="J85" s="17">
        <v>0.28000000000000003</v>
      </c>
      <c r="K85" s="17">
        <v>14.2</v>
      </c>
      <c r="L85" s="17">
        <v>1.93</v>
      </c>
      <c r="M85" s="17">
        <v>0.96899999999999997</v>
      </c>
    </row>
    <row r="86" spans="1:13">
      <c r="A86" s="2">
        <v>42952</v>
      </c>
      <c r="B86" t="s">
        <v>96</v>
      </c>
      <c r="C86" t="s">
        <v>97</v>
      </c>
      <c r="D86">
        <v>6</v>
      </c>
      <c r="E86" s="18">
        <v>7.3</v>
      </c>
      <c r="F86" s="17">
        <v>33.799999999999997</v>
      </c>
      <c r="G86" s="17">
        <v>1790</v>
      </c>
      <c r="H86" s="17">
        <v>2.4</v>
      </c>
      <c r="I86" s="17">
        <v>2.7</v>
      </c>
      <c r="J86" s="17">
        <v>0.28000000000000003</v>
      </c>
      <c r="K86" s="17">
        <v>14.2</v>
      </c>
      <c r="L86" s="17">
        <v>1.93</v>
      </c>
      <c r="M86" s="17">
        <v>0.96899999999999997</v>
      </c>
    </row>
    <row r="87" spans="1:13">
      <c r="A87" s="2">
        <v>42952</v>
      </c>
      <c r="B87" t="s">
        <v>96</v>
      </c>
      <c r="C87" t="s">
        <v>57</v>
      </c>
      <c r="D87">
        <v>1</v>
      </c>
      <c r="E87" s="18">
        <v>7.3</v>
      </c>
      <c r="F87" s="17">
        <v>33.799999999999997</v>
      </c>
      <c r="G87" s="17">
        <v>1790</v>
      </c>
      <c r="H87" s="17">
        <v>2.4</v>
      </c>
      <c r="I87" s="17">
        <v>2.7</v>
      </c>
      <c r="J87" s="17">
        <v>0.28000000000000003</v>
      </c>
      <c r="K87" s="17">
        <v>14.2</v>
      </c>
      <c r="L87" s="17">
        <v>1.93</v>
      </c>
      <c r="M87" s="17">
        <v>0.96899999999999997</v>
      </c>
    </row>
    <row r="88" spans="1:13">
      <c r="A88" s="2">
        <v>42952</v>
      </c>
      <c r="B88" t="s">
        <v>96</v>
      </c>
      <c r="C88" t="s">
        <v>63</v>
      </c>
      <c r="D88">
        <v>6</v>
      </c>
      <c r="E88" s="18">
        <v>7.3</v>
      </c>
      <c r="F88" s="17">
        <v>33.799999999999997</v>
      </c>
      <c r="G88" s="17">
        <v>1790</v>
      </c>
      <c r="H88" s="17">
        <v>2.4</v>
      </c>
      <c r="I88" s="17">
        <v>2.7</v>
      </c>
      <c r="J88" s="17">
        <v>0.28000000000000003</v>
      </c>
      <c r="K88" s="17">
        <v>14.2</v>
      </c>
      <c r="L88" s="17">
        <v>1.93</v>
      </c>
      <c r="M88" s="17">
        <v>0.96899999999999997</v>
      </c>
    </row>
    <row r="89" spans="1:13">
      <c r="A89" s="2">
        <v>42967</v>
      </c>
      <c r="B89" t="s">
        <v>90</v>
      </c>
      <c r="C89" t="s">
        <v>98</v>
      </c>
      <c r="D89">
        <v>5</v>
      </c>
    </row>
    <row r="90" spans="1:13">
      <c r="A90" s="2">
        <v>42967</v>
      </c>
      <c r="B90" t="s">
        <v>90</v>
      </c>
      <c r="C90" t="s">
        <v>100</v>
      </c>
      <c r="D90">
        <v>1</v>
      </c>
    </row>
    <row r="91" spans="1:13">
      <c r="A91" s="2">
        <v>42967</v>
      </c>
      <c r="B91" t="s">
        <v>90</v>
      </c>
      <c r="C91" t="s">
        <v>99</v>
      </c>
      <c r="D91">
        <v>13</v>
      </c>
    </row>
    <row r="92" spans="1:13">
      <c r="A92" s="2">
        <v>42967</v>
      </c>
      <c r="B92" t="s">
        <v>101</v>
      </c>
      <c r="C92" t="s">
        <v>66</v>
      </c>
      <c r="D92">
        <v>2</v>
      </c>
    </row>
    <row r="93" spans="1:13">
      <c r="A93" s="2">
        <v>42967</v>
      </c>
      <c r="B93" t="s">
        <v>101</v>
      </c>
      <c r="C93" t="s">
        <v>61</v>
      </c>
      <c r="D93">
        <v>6</v>
      </c>
    </row>
    <row r="94" spans="1:13">
      <c r="A94" s="2">
        <v>42967</v>
      </c>
      <c r="B94" t="s">
        <v>101</v>
      </c>
      <c r="C94" t="s">
        <v>57</v>
      </c>
      <c r="D94">
        <v>1</v>
      </c>
    </row>
    <row r="95" spans="1:13">
      <c r="A95" s="2">
        <v>42967</v>
      </c>
      <c r="B95" t="s">
        <v>101</v>
      </c>
      <c r="C95" t="s">
        <v>102</v>
      </c>
      <c r="D95">
        <v>6</v>
      </c>
    </row>
    <row r="96" spans="1:13">
      <c r="A96" s="2">
        <v>42979</v>
      </c>
      <c r="B96" t="s">
        <v>62</v>
      </c>
      <c r="C96" t="s">
        <v>103</v>
      </c>
      <c r="D96">
        <v>15</v>
      </c>
    </row>
    <row r="97" spans="1:13">
      <c r="A97" s="2">
        <v>42979</v>
      </c>
      <c r="B97" t="s">
        <v>62</v>
      </c>
      <c r="C97" t="s">
        <v>105</v>
      </c>
      <c r="D97">
        <v>7</v>
      </c>
    </row>
    <row r="98" spans="1:13">
      <c r="A98" s="2">
        <v>42979</v>
      </c>
      <c r="B98" t="s">
        <v>62</v>
      </c>
      <c r="C98" t="s">
        <v>104</v>
      </c>
      <c r="D98">
        <v>36</v>
      </c>
    </row>
    <row r="99" spans="1:13">
      <c r="A99" s="2">
        <v>42979</v>
      </c>
      <c r="B99" t="s">
        <v>59</v>
      </c>
      <c r="C99" t="s">
        <v>106</v>
      </c>
      <c r="D99">
        <v>31</v>
      </c>
    </row>
    <row r="100" spans="1:13">
      <c r="A100" s="2">
        <v>42979</v>
      </c>
      <c r="B100" t="s">
        <v>59</v>
      </c>
      <c r="C100" t="s">
        <v>61</v>
      </c>
      <c r="D100">
        <v>54</v>
      </c>
    </row>
    <row r="101" spans="1:13">
      <c r="A101" s="2">
        <v>42979</v>
      </c>
      <c r="B101" t="s">
        <v>59</v>
      </c>
      <c r="C101" t="s">
        <v>57</v>
      </c>
      <c r="D101">
        <v>3</v>
      </c>
    </row>
    <row r="102" spans="1:13">
      <c r="A102" s="2">
        <v>42979</v>
      </c>
      <c r="B102" t="s">
        <v>59</v>
      </c>
      <c r="C102" t="s">
        <v>107</v>
      </c>
      <c r="D102">
        <v>1</v>
      </c>
    </row>
    <row r="103" spans="1:13">
      <c r="A103" s="2">
        <v>42979</v>
      </c>
      <c r="B103" t="s">
        <v>59</v>
      </c>
      <c r="C103" t="s">
        <v>58</v>
      </c>
      <c r="D103">
        <v>124</v>
      </c>
    </row>
    <row r="104" spans="1:13">
      <c r="A104" s="2">
        <v>42995</v>
      </c>
      <c r="B104" t="s">
        <v>90</v>
      </c>
      <c r="C104" t="s">
        <v>108</v>
      </c>
      <c r="D104">
        <v>3</v>
      </c>
      <c r="E104" s="16">
        <v>8.1999999999999993</v>
      </c>
      <c r="F104" s="17">
        <v>34.4</v>
      </c>
      <c r="G104" s="17">
        <v>5850</v>
      </c>
      <c r="H104" s="17">
        <v>10.9</v>
      </c>
      <c r="I104" s="17">
        <v>4.5</v>
      </c>
      <c r="J104" s="17">
        <v>7.69</v>
      </c>
      <c r="K104" s="17">
        <v>9.6</v>
      </c>
      <c r="L104" s="17">
        <v>32.5</v>
      </c>
      <c r="M104" s="17">
        <v>3.84</v>
      </c>
    </row>
    <row r="105" spans="1:13">
      <c r="A105" s="2">
        <v>42995</v>
      </c>
      <c r="B105" t="s">
        <v>90</v>
      </c>
      <c r="C105" t="s">
        <v>61</v>
      </c>
      <c r="D105">
        <v>9</v>
      </c>
      <c r="E105" s="16">
        <v>8.1999999999999993</v>
      </c>
      <c r="F105" s="17">
        <v>34.4</v>
      </c>
      <c r="G105" s="17">
        <v>5850</v>
      </c>
      <c r="H105" s="17">
        <v>10.9</v>
      </c>
      <c r="I105" s="17">
        <v>4.5</v>
      </c>
      <c r="J105" s="17">
        <v>7.69</v>
      </c>
      <c r="K105" s="17">
        <v>9.6</v>
      </c>
      <c r="L105" s="17">
        <v>32.5</v>
      </c>
      <c r="M105" s="17">
        <v>3.84</v>
      </c>
    </row>
    <row r="106" spans="1:13">
      <c r="A106" s="2">
        <v>42995</v>
      </c>
      <c r="B106" t="s">
        <v>90</v>
      </c>
      <c r="C106" t="s">
        <v>109</v>
      </c>
      <c r="D106">
        <v>4</v>
      </c>
      <c r="E106" s="16">
        <v>8.1999999999999993</v>
      </c>
      <c r="F106" s="17">
        <v>34.4</v>
      </c>
      <c r="G106" s="17">
        <v>5850</v>
      </c>
      <c r="H106" s="17">
        <v>10.9</v>
      </c>
      <c r="I106" s="17">
        <v>4.5</v>
      </c>
      <c r="J106" s="17">
        <v>7.69</v>
      </c>
      <c r="K106" s="17">
        <v>9.6</v>
      </c>
      <c r="L106" s="17">
        <v>32.5</v>
      </c>
      <c r="M106" s="17">
        <v>3.84</v>
      </c>
    </row>
    <row r="107" spans="1:13">
      <c r="A107" s="2">
        <v>42995</v>
      </c>
      <c r="B107" t="s">
        <v>90</v>
      </c>
      <c r="C107" t="s">
        <v>58</v>
      </c>
      <c r="D107">
        <v>13</v>
      </c>
      <c r="E107" s="16">
        <v>8.1999999999999993</v>
      </c>
      <c r="F107" s="17">
        <v>34.4</v>
      </c>
      <c r="G107" s="17">
        <v>5850</v>
      </c>
      <c r="H107" s="17">
        <v>10.9</v>
      </c>
      <c r="I107" s="17">
        <v>4.5</v>
      </c>
      <c r="J107" s="17">
        <v>7.69</v>
      </c>
      <c r="K107" s="17">
        <v>9.6</v>
      </c>
      <c r="L107" s="17">
        <v>32.5</v>
      </c>
      <c r="M107" s="17">
        <v>3.84</v>
      </c>
    </row>
    <row r="108" spans="1:13">
      <c r="A108" s="2">
        <v>42995</v>
      </c>
      <c r="B108" t="s">
        <v>77</v>
      </c>
      <c r="C108" t="s">
        <v>110</v>
      </c>
      <c r="D108">
        <v>3</v>
      </c>
      <c r="E108" s="16">
        <v>8.1999999999999993</v>
      </c>
      <c r="F108" s="17">
        <v>31.8</v>
      </c>
      <c r="G108" s="17">
        <v>4080</v>
      </c>
      <c r="H108" s="17">
        <v>7.7</v>
      </c>
      <c r="I108" s="17">
        <v>1.9</v>
      </c>
      <c r="J108" s="17">
        <v>0.12</v>
      </c>
      <c r="K108" s="17">
        <v>12.1</v>
      </c>
      <c r="L108" s="17">
        <v>2.61</v>
      </c>
      <c r="M108" s="17">
        <v>0.40699999999999997</v>
      </c>
    </row>
    <row r="109" spans="1:13">
      <c r="A109" s="2">
        <v>42995</v>
      </c>
      <c r="B109" t="s">
        <v>77</v>
      </c>
      <c r="C109" t="s">
        <v>61</v>
      </c>
      <c r="D109">
        <v>25</v>
      </c>
      <c r="E109" s="16">
        <v>8.1999999999999993</v>
      </c>
      <c r="F109" s="17">
        <v>31.8</v>
      </c>
      <c r="G109" s="17">
        <v>4080</v>
      </c>
      <c r="H109" s="17">
        <v>7.7</v>
      </c>
      <c r="I109" s="17">
        <v>1.9</v>
      </c>
      <c r="J109" s="17">
        <v>0.12</v>
      </c>
      <c r="K109" s="17">
        <v>12.1</v>
      </c>
      <c r="L109" s="17">
        <v>2.61</v>
      </c>
      <c r="M109" s="17">
        <v>0.40699999999999997</v>
      </c>
    </row>
    <row r="110" spans="1:13">
      <c r="A110" s="2">
        <v>42995</v>
      </c>
      <c r="B110" t="s">
        <v>77</v>
      </c>
      <c r="C110" t="s">
        <v>111</v>
      </c>
      <c r="D110">
        <v>3</v>
      </c>
      <c r="E110" s="16">
        <v>8.1999999999999993</v>
      </c>
      <c r="F110" s="17">
        <v>31.8</v>
      </c>
      <c r="G110" s="17">
        <v>4080</v>
      </c>
      <c r="H110" s="17">
        <v>7.7</v>
      </c>
      <c r="I110" s="17">
        <v>1.9</v>
      </c>
      <c r="J110" s="17">
        <v>0.12</v>
      </c>
      <c r="K110" s="17">
        <v>12.1</v>
      </c>
      <c r="L110" s="17">
        <v>2.61</v>
      </c>
      <c r="M110" s="17">
        <v>0.40699999999999997</v>
      </c>
    </row>
    <row r="111" spans="1:13">
      <c r="A111" s="2">
        <v>42995</v>
      </c>
      <c r="B111" t="s">
        <v>77</v>
      </c>
      <c r="C111" t="s">
        <v>102</v>
      </c>
      <c r="D111">
        <v>1</v>
      </c>
      <c r="E111" s="16">
        <v>8.1999999999999993</v>
      </c>
      <c r="F111" s="17">
        <v>31.8</v>
      </c>
      <c r="G111" s="17">
        <v>4080</v>
      </c>
      <c r="H111" s="17">
        <v>7.7</v>
      </c>
      <c r="I111" s="17">
        <v>1.9</v>
      </c>
      <c r="J111" s="17">
        <v>0.12</v>
      </c>
      <c r="K111" s="17">
        <v>12.1</v>
      </c>
      <c r="L111" s="17">
        <v>2.61</v>
      </c>
      <c r="M111" s="17">
        <v>0.40699999999999997</v>
      </c>
    </row>
    <row r="112" spans="1:13">
      <c r="A112" s="2">
        <v>42995</v>
      </c>
      <c r="B112" t="s">
        <v>77</v>
      </c>
      <c r="C112" t="s">
        <v>112</v>
      </c>
      <c r="D112">
        <v>27</v>
      </c>
      <c r="E112" s="16">
        <v>8.1999999999999993</v>
      </c>
      <c r="F112" s="17">
        <v>31.8</v>
      </c>
      <c r="G112" s="17">
        <v>4080</v>
      </c>
      <c r="H112" s="17">
        <v>7.7</v>
      </c>
      <c r="I112" s="17">
        <v>1.9</v>
      </c>
      <c r="J112" s="17">
        <v>0.12</v>
      </c>
      <c r="K112" s="17">
        <v>12.1</v>
      </c>
      <c r="L112" s="17">
        <v>2.61</v>
      </c>
      <c r="M112" s="17">
        <v>0.40699999999999997</v>
      </c>
    </row>
    <row r="113" spans="1:13">
      <c r="A113" s="2">
        <v>43009</v>
      </c>
      <c r="B113" t="s">
        <v>113</v>
      </c>
      <c r="C113" t="s">
        <v>66</v>
      </c>
      <c r="D113">
        <v>2</v>
      </c>
    </row>
    <row r="114" spans="1:13">
      <c r="A114" s="2">
        <v>43009</v>
      </c>
      <c r="B114" t="s">
        <v>113</v>
      </c>
      <c r="C114" t="s">
        <v>117</v>
      </c>
      <c r="D114">
        <v>32</v>
      </c>
    </row>
    <row r="115" spans="1:13">
      <c r="A115" s="2">
        <v>43009</v>
      </c>
      <c r="B115" t="s">
        <v>113</v>
      </c>
      <c r="C115" t="s">
        <v>57</v>
      </c>
      <c r="D115">
        <v>6</v>
      </c>
    </row>
    <row r="116" spans="1:13">
      <c r="A116" s="2">
        <v>43009</v>
      </c>
      <c r="B116" t="s">
        <v>113</v>
      </c>
      <c r="C116" t="s">
        <v>79</v>
      </c>
      <c r="D116">
        <v>1</v>
      </c>
    </row>
    <row r="117" spans="1:13">
      <c r="A117" s="2">
        <v>43009</v>
      </c>
      <c r="B117" t="s">
        <v>113</v>
      </c>
      <c r="C117" t="s">
        <v>115</v>
      </c>
      <c r="D117">
        <v>1</v>
      </c>
    </row>
    <row r="118" spans="1:13">
      <c r="A118" s="2">
        <v>43009</v>
      </c>
      <c r="B118" t="s">
        <v>113</v>
      </c>
      <c r="C118" t="s">
        <v>116</v>
      </c>
      <c r="D118">
        <v>2</v>
      </c>
    </row>
    <row r="119" spans="1:13">
      <c r="A119" s="2">
        <v>43009</v>
      </c>
      <c r="B119" t="s">
        <v>113</v>
      </c>
      <c r="C119" t="s">
        <v>114</v>
      </c>
      <c r="D119">
        <v>8</v>
      </c>
    </row>
    <row r="120" spans="1:13">
      <c r="A120" s="2">
        <v>43009</v>
      </c>
      <c r="B120" t="s">
        <v>118</v>
      </c>
      <c r="C120" t="s">
        <v>81</v>
      </c>
      <c r="D120">
        <v>3</v>
      </c>
    </row>
    <row r="121" spans="1:13">
      <c r="A121" s="2">
        <v>43009</v>
      </c>
      <c r="B121" t="s">
        <v>118</v>
      </c>
      <c r="C121" t="s">
        <v>64</v>
      </c>
      <c r="D121">
        <v>23</v>
      </c>
    </row>
    <row r="122" spans="1:13">
      <c r="A122" s="2">
        <v>43009</v>
      </c>
      <c r="B122" t="s">
        <v>118</v>
      </c>
      <c r="C122" t="s">
        <v>119</v>
      </c>
      <c r="D122">
        <v>7</v>
      </c>
    </row>
    <row r="123" spans="1:13">
      <c r="A123" s="2">
        <v>43009</v>
      </c>
      <c r="B123" t="s">
        <v>118</v>
      </c>
      <c r="C123" t="s">
        <v>78</v>
      </c>
      <c r="D123">
        <v>4</v>
      </c>
    </row>
    <row r="124" spans="1:13">
      <c r="A124" s="2">
        <v>43009</v>
      </c>
      <c r="B124" t="s">
        <v>118</v>
      </c>
      <c r="C124" s="13" t="s">
        <v>54</v>
      </c>
      <c r="D124">
        <v>1</v>
      </c>
    </row>
    <row r="125" spans="1:13">
      <c r="A125" s="2">
        <v>43009</v>
      </c>
      <c r="B125" t="s">
        <v>118</v>
      </c>
      <c r="C125" t="s">
        <v>114</v>
      </c>
      <c r="D125">
        <v>5</v>
      </c>
    </row>
    <row r="126" spans="1:13">
      <c r="A126" s="2">
        <v>43029</v>
      </c>
      <c r="B126" t="s">
        <v>90</v>
      </c>
      <c r="C126" t="s">
        <v>122</v>
      </c>
      <c r="D126">
        <v>21</v>
      </c>
      <c r="E126" s="16">
        <v>7.7</v>
      </c>
      <c r="F126" s="17">
        <v>28.7</v>
      </c>
      <c r="G126" s="17">
        <v>1220</v>
      </c>
      <c r="H126" s="17">
        <v>6.5</v>
      </c>
      <c r="I126" s="17">
        <v>3.9</v>
      </c>
      <c r="J126" s="17">
        <v>5.84</v>
      </c>
      <c r="K126" s="17">
        <v>22.1</v>
      </c>
      <c r="L126" s="17">
        <v>12.8</v>
      </c>
      <c r="M126" s="17">
        <v>0.74099999999999999</v>
      </c>
    </row>
    <row r="127" spans="1:13">
      <c r="A127" s="2">
        <v>43029</v>
      </c>
      <c r="B127" t="s">
        <v>90</v>
      </c>
      <c r="C127" t="s">
        <v>120</v>
      </c>
      <c r="D127">
        <v>2</v>
      </c>
      <c r="E127" s="16">
        <v>7.7</v>
      </c>
      <c r="F127" s="17">
        <v>28.7</v>
      </c>
      <c r="G127" s="17">
        <v>1220</v>
      </c>
      <c r="H127" s="17">
        <v>6.5</v>
      </c>
      <c r="I127" s="17">
        <v>3.9</v>
      </c>
      <c r="J127" s="17">
        <v>5.84</v>
      </c>
      <c r="K127" s="17">
        <v>22.1</v>
      </c>
      <c r="L127" s="17">
        <v>12.8</v>
      </c>
      <c r="M127" s="17">
        <v>0.74099999999999999</v>
      </c>
    </row>
    <row r="128" spans="1:13">
      <c r="A128" s="2">
        <v>43029</v>
      </c>
      <c r="B128" t="s">
        <v>90</v>
      </c>
      <c r="C128" t="s">
        <v>121</v>
      </c>
      <c r="D128">
        <v>18</v>
      </c>
      <c r="E128" s="16">
        <v>7.7</v>
      </c>
      <c r="F128" s="17">
        <v>28.7</v>
      </c>
      <c r="G128" s="17">
        <v>1220</v>
      </c>
      <c r="H128" s="17">
        <v>6.5</v>
      </c>
      <c r="I128" s="17">
        <v>3.9</v>
      </c>
      <c r="J128" s="17">
        <v>5.84</v>
      </c>
      <c r="K128" s="17">
        <v>22.1</v>
      </c>
      <c r="L128" s="17">
        <v>12.8</v>
      </c>
      <c r="M128" s="17">
        <v>0.74099999999999999</v>
      </c>
    </row>
    <row r="129" spans="1:13">
      <c r="A129" s="2">
        <v>43029</v>
      </c>
      <c r="B129" t="s">
        <v>59</v>
      </c>
      <c r="C129" t="s">
        <v>81</v>
      </c>
      <c r="D129">
        <v>5</v>
      </c>
      <c r="E129" s="16">
        <v>7.4</v>
      </c>
      <c r="F129" s="17">
        <v>24.2</v>
      </c>
      <c r="G129" s="17">
        <v>1510</v>
      </c>
      <c r="H129" s="17">
        <v>6.8</v>
      </c>
      <c r="I129" s="17">
        <v>2.5</v>
      </c>
      <c r="J129" s="17">
        <v>0.4</v>
      </c>
      <c r="K129" s="17">
        <v>6.2</v>
      </c>
      <c r="L129" s="17">
        <v>1.63</v>
      </c>
      <c r="M129" s="17">
        <v>0.39600000000000002</v>
      </c>
    </row>
    <row r="130" spans="1:13">
      <c r="A130" s="2">
        <v>43029</v>
      </c>
      <c r="B130" t="s">
        <v>59</v>
      </c>
      <c r="C130" t="s">
        <v>61</v>
      </c>
      <c r="D130">
        <v>32</v>
      </c>
      <c r="E130" s="16">
        <v>7.4</v>
      </c>
      <c r="F130" s="17">
        <v>24.2</v>
      </c>
      <c r="G130" s="17">
        <v>1510</v>
      </c>
      <c r="H130" s="17">
        <v>6.8</v>
      </c>
      <c r="I130" s="17">
        <v>2.5</v>
      </c>
      <c r="J130" s="17">
        <v>0.4</v>
      </c>
      <c r="K130" s="17">
        <v>6.2</v>
      </c>
      <c r="L130" s="17">
        <v>1.63</v>
      </c>
      <c r="M130" s="17">
        <v>0.39600000000000002</v>
      </c>
    </row>
    <row r="131" spans="1:13">
      <c r="A131" s="2">
        <v>43029</v>
      </c>
      <c r="B131" t="s">
        <v>59</v>
      </c>
      <c r="C131" t="s">
        <v>57</v>
      </c>
      <c r="D131">
        <v>1</v>
      </c>
      <c r="E131" s="16">
        <v>7.4</v>
      </c>
      <c r="F131" s="17">
        <v>24.2</v>
      </c>
      <c r="G131" s="17">
        <v>1510</v>
      </c>
      <c r="H131" s="17">
        <v>6.8</v>
      </c>
      <c r="I131" s="17">
        <v>2.5</v>
      </c>
      <c r="J131" s="17">
        <v>0.4</v>
      </c>
      <c r="K131" s="17">
        <v>6.2</v>
      </c>
      <c r="L131" s="17">
        <v>1.63</v>
      </c>
      <c r="M131" s="17">
        <v>0.39600000000000002</v>
      </c>
    </row>
    <row r="132" spans="1:13">
      <c r="A132" s="2">
        <v>43029</v>
      </c>
      <c r="B132" t="s">
        <v>59</v>
      </c>
      <c r="C132" t="s">
        <v>58</v>
      </c>
      <c r="D132">
        <v>23</v>
      </c>
      <c r="E132" s="16">
        <v>7.4</v>
      </c>
      <c r="F132" s="17">
        <v>24.2</v>
      </c>
      <c r="G132" s="17">
        <v>1510</v>
      </c>
      <c r="H132" s="17">
        <v>6.8</v>
      </c>
      <c r="I132" s="17">
        <v>2.5</v>
      </c>
      <c r="J132" s="17">
        <v>0.4</v>
      </c>
      <c r="K132" s="17">
        <v>6.2</v>
      </c>
      <c r="L132" s="17">
        <v>1.63</v>
      </c>
      <c r="M132" s="17">
        <v>0.39600000000000002</v>
      </c>
    </row>
  </sheetData>
  <autoFilter ref="A1:C1">
    <sortState ref="A2:C132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8"/>
  <sheetViews>
    <sheetView workbookViewId="0">
      <selection activeCell="B17" sqref="B17"/>
    </sheetView>
  </sheetViews>
  <sheetFormatPr defaultRowHeight="16.149999999999999"/>
  <cols>
    <col min="1" max="1" width="14.86328125" bestFit="1" customWidth="1"/>
    <col min="2" max="2" width="16.19921875" bestFit="1" customWidth="1"/>
  </cols>
  <sheetData>
    <row r="3" spans="1:2">
      <c r="A3" s="3" t="s">
        <v>12</v>
      </c>
      <c r="B3" t="s">
        <v>15</v>
      </c>
    </row>
    <row r="4" spans="1:2">
      <c r="A4" s="4" t="s">
        <v>50</v>
      </c>
      <c r="B4" s="5">
        <v>265</v>
      </c>
    </row>
    <row r="5" spans="1:2">
      <c r="A5" s="4" t="s">
        <v>54</v>
      </c>
      <c r="B5" s="5">
        <v>2</v>
      </c>
    </row>
    <row r="6" spans="1:2">
      <c r="A6" s="4" t="s">
        <v>53</v>
      </c>
      <c r="B6" s="5">
        <v>993</v>
      </c>
    </row>
    <row r="7" spans="1:2">
      <c r="A7" s="4" t="s">
        <v>0</v>
      </c>
      <c r="B7" s="5">
        <v>396</v>
      </c>
    </row>
    <row r="8" spans="1:2">
      <c r="A8" s="4" t="s">
        <v>9</v>
      </c>
      <c r="B8" s="5">
        <v>1</v>
      </c>
    </row>
    <row r="9" spans="1:2">
      <c r="A9" s="4" t="s">
        <v>51</v>
      </c>
      <c r="B9" s="5">
        <v>127</v>
      </c>
    </row>
    <row r="10" spans="1:2">
      <c r="A10" s="4" t="s">
        <v>52</v>
      </c>
      <c r="B10" s="5">
        <v>14</v>
      </c>
    </row>
    <row r="11" spans="1:2">
      <c r="A11" s="4" t="s">
        <v>56</v>
      </c>
      <c r="B11" s="5">
        <v>4</v>
      </c>
    </row>
    <row r="12" spans="1:2">
      <c r="A12" s="4" t="s">
        <v>123</v>
      </c>
      <c r="B12" s="5">
        <v>1</v>
      </c>
    </row>
    <row r="13" spans="1:2">
      <c r="A13" s="4" t="s">
        <v>124</v>
      </c>
      <c r="B13" s="5">
        <v>1</v>
      </c>
    </row>
    <row r="14" spans="1:2">
      <c r="A14" s="4" t="s">
        <v>125</v>
      </c>
      <c r="B14" s="5">
        <v>3</v>
      </c>
    </row>
    <row r="15" spans="1:2">
      <c r="A15" s="4" t="s">
        <v>1</v>
      </c>
      <c r="B15" s="5">
        <v>37</v>
      </c>
    </row>
    <row r="16" spans="1:2">
      <c r="A16" s="4" t="s">
        <v>126</v>
      </c>
      <c r="B16" s="5">
        <v>2</v>
      </c>
    </row>
    <row r="17" spans="1:2">
      <c r="A17" s="4" t="s">
        <v>127</v>
      </c>
      <c r="B17" s="5">
        <v>1</v>
      </c>
    </row>
    <row r="18" spans="1:2">
      <c r="A18" s="4" t="s">
        <v>13</v>
      </c>
      <c r="B18" s="5">
        <v>1847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I12" sqref="I12"/>
    </sheetView>
  </sheetViews>
  <sheetFormatPr defaultRowHeight="16.149999999999999"/>
  <cols>
    <col min="6" max="6" width="14.86328125" bestFit="1" customWidth="1"/>
  </cols>
  <sheetData>
    <row r="1" spans="1:6">
      <c r="A1" t="s">
        <v>47</v>
      </c>
      <c r="B1" t="s">
        <v>36</v>
      </c>
      <c r="C1" t="s">
        <v>37</v>
      </c>
      <c r="D1" t="s">
        <v>38</v>
      </c>
      <c r="E1" t="s">
        <v>45</v>
      </c>
      <c r="F1" t="s">
        <v>46</v>
      </c>
    </row>
    <row r="2" spans="1:6">
      <c r="A2" s="2">
        <v>42822</v>
      </c>
      <c r="B2">
        <v>4</v>
      </c>
      <c r="C2">
        <v>3</v>
      </c>
      <c r="D2">
        <v>3</v>
      </c>
      <c r="E2">
        <v>1</v>
      </c>
      <c r="F2">
        <f t="shared" ref="F2:F16" si="0">SUM(B2:E2)</f>
        <v>11</v>
      </c>
    </row>
    <row r="3" spans="1:6">
      <c r="A3" s="2">
        <v>42841</v>
      </c>
      <c r="B3">
        <v>0</v>
      </c>
      <c r="C3">
        <v>1</v>
      </c>
      <c r="D3">
        <v>10</v>
      </c>
      <c r="E3">
        <v>2</v>
      </c>
      <c r="F3">
        <f t="shared" si="0"/>
        <v>13</v>
      </c>
    </row>
    <row r="4" spans="1:6">
      <c r="A4" s="2">
        <v>42850</v>
      </c>
      <c r="B4">
        <v>5</v>
      </c>
      <c r="C4">
        <v>1</v>
      </c>
      <c r="D4">
        <v>7</v>
      </c>
      <c r="E4">
        <v>0</v>
      </c>
      <c r="F4">
        <f t="shared" si="0"/>
        <v>13</v>
      </c>
    </row>
    <row r="5" spans="1:6">
      <c r="A5" s="2">
        <v>42869</v>
      </c>
      <c r="B5">
        <v>1</v>
      </c>
      <c r="C5">
        <v>2</v>
      </c>
      <c r="D5">
        <v>24</v>
      </c>
      <c r="E5">
        <v>6</v>
      </c>
      <c r="F5">
        <f t="shared" si="0"/>
        <v>33</v>
      </c>
    </row>
    <row r="6" spans="1:6">
      <c r="A6" s="2">
        <v>42883</v>
      </c>
      <c r="B6">
        <v>29</v>
      </c>
      <c r="C6">
        <v>1</v>
      </c>
      <c r="D6">
        <v>20</v>
      </c>
      <c r="E6">
        <v>0</v>
      </c>
      <c r="F6">
        <f t="shared" si="0"/>
        <v>50</v>
      </c>
    </row>
    <row r="7" spans="1:6">
      <c r="A7" s="2">
        <v>42897</v>
      </c>
      <c r="B7">
        <v>10</v>
      </c>
      <c r="C7">
        <v>1</v>
      </c>
      <c r="D7">
        <v>7</v>
      </c>
      <c r="E7">
        <v>6</v>
      </c>
      <c r="F7">
        <f t="shared" si="0"/>
        <v>24</v>
      </c>
    </row>
    <row r="8" spans="1:6">
      <c r="A8" s="2">
        <v>42911</v>
      </c>
      <c r="B8">
        <v>17</v>
      </c>
      <c r="C8">
        <v>3</v>
      </c>
      <c r="D8">
        <v>0</v>
      </c>
      <c r="E8">
        <v>0</v>
      </c>
      <c r="F8">
        <f t="shared" si="0"/>
        <v>20</v>
      </c>
    </row>
    <row r="9" spans="1:6">
      <c r="A9" s="2">
        <v>42925</v>
      </c>
      <c r="B9">
        <v>1</v>
      </c>
      <c r="C9">
        <v>0</v>
      </c>
      <c r="D9">
        <v>8</v>
      </c>
      <c r="E9">
        <v>1</v>
      </c>
      <c r="F9">
        <f t="shared" si="0"/>
        <v>10</v>
      </c>
    </row>
    <row r="10" spans="1:6">
      <c r="A10" s="2">
        <v>42939</v>
      </c>
      <c r="B10">
        <v>0</v>
      </c>
      <c r="C10">
        <v>0</v>
      </c>
      <c r="D10">
        <v>7</v>
      </c>
      <c r="E10">
        <v>1</v>
      </c>
      <c r="F10">
        <f t="shared" si="0"/>
        <v>8</v>
      </c>
    </row>
    <row r="11" spans="1:6">
      <c r="A11" s="2">
        <v>42952</v>
      </c>
      <c r="B11">
        <v>4</v>
      </c>
      <c r="C11">
        <v>2</v>
      </c>
      <c r="D11">
        <v>0</v>
      </c>
      <c r="E11">
        <v>0</v>
      </c>
      <c r="F11">
        <f t="shared" si="0"/>
        <v>6</v>
      </c>
    </row>
    <row r="12" spans="1:6">
      <c r="A12" s="2">
        <v>42967</v>
      </c>
      <c r="B12">
        <v>9</v>
      </c>
      <c r="C12">
        <v>4</v>
      </c>
      <c r="D12">
        <v>5</v>
      </c>
      <c r="E12">
        <v>0</v>
      </c>
      <c r="F12">
        <f t="shared" si="0"/>
        <v>18</v>
      </c>
    </row>
    <row r="13" spans="1:6">
      <c r="A13" s="2">
        <v>42979</v>
      </c>
      <c r="B13">
        <v>41</v>
      </c>
      <c r="C13">
        <v>16</v>
      </c>
      <c r="D13">
        <v>5</v>
      </c>
      <c r="E13">
        <v>2</v>
      </c>
      <c r="F13">
        <f t="shared" si="0"/>
        <v>64</v>
      </c>
    </row>
    <row r="14" spans="1:6">
      <c r="A14" s="2">
        <v>42995</v>
      </c>
      <c r="B14">
        <v>28</v>
      </c>
      <c r="C14">
        <v>0</v>
      </c>
      <c r="D14">
        <v>8</v>
      </c>
      <c r="E14">
        <v>5</v>
      </c>
      <c r="F14">
        <f t="shared" si="0"/>
        <v>41</v>
      </c>
    </row>
    <row r="15" spans="1:6">
      <c r="A15" s="2">
        <v>43009</v>
      </c>
      <c r="B15">
        <v>20</v>
      </c>
      <c r="C15">
        <v>10</v>
      </c>
      <c r="D15">
        <v>30</v>
      </c>
      <c r="E15">
        <v>8</v>
      </c>
      <c r="F15">
        <f t="shared" si="0"/>
        <v>68</v>
      </c>
    </row>
    <row r="16" spans="1:6">
      <c r="A16" s="2">
        <v>43029</v>
      </c>
      <c r="B16">
        <v>33</v>
      </c>
      <c r="C16">
        <v>0</v>
      </c>
      <c r="D16">
        <v>20</v>
      </c>
      <c r="E16">
        <v>3</v>
      </c>
      <c r="F16">
        <f t="shared" si="0"/>
        <v>56</v>
      </c>
    </row>
    <row r="17" spans="2:4">
      <c r="B17" t="s">
        <v>44</v>
      </c>
      <c r="D17" t="s">
        <v>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41"/>
  <sheetViews>
    <sheetView zoomScale="70" zoomScaleNormal="70" workbookViewId="0">
      <selection activeCell="G26" sqref="G26"/>
    </sheetView>
  </sheetViews>
  <sheetFormatPr defaultRowHeight="16.149999999999999"/>
  <cols>
    <col min="1" max="1" width="23.9296875" bestFit="1" customWidth="1"/>
    <col min="2" max="31" width="8.59765625" customWidth="1"/>
  </cols>
  <sheetData>
    <row r="3" spans="1:31">
      <c r="B3" s="3" t="s">
        <v>14</v>
      </c>
    </row>
    <row r="4" spans="1:31">
      <c r="B4" s="15" t="s">
        <v>50</v>
      </c>
      <c r="D4" s="15" t="s">
        <v>54</v>
      </c>
      <c r="F4" s="15" t="s">
        <v>53</v>
      </c>
      <c r="H4" s="15" t="s">
        <v>0</v>
      </c>
      <c r="J4" s="15" t="s">
        <v>9</v>
      </c>
      <c r="L4" s="15" t="s">
        <v>51</v>
      </c>
      <c r="N4" s="15" t="s">
        <v>52</v>
      </c>
      <c r="P4" s="15" t="s">
        <v>56</v>
      </c>
      <c r="R4" s="15" t="s">
        <v>123</v>
      </c>
      <c r="T4" s="15" t="s">
        <v>124</v>
      </c>
      <c r="V4" s="15" t="s">
        <v>125</v>
      </c>
      <c r="X4" s="15" t="s">
        <v>1</v>
      </c>
      <c r="Z4" s="15" t="s">
        <v>126</v>
      </c>
      <c r="AB4" s="15" t="s">
        <v>127</v>
      </c>
      <c r="AD4" t="s">
        <v>48</v>
      </c>
      <c r="AE4" t="s">
        <v>128</v>
      </c>
    </row>
    <row r="5" spans="1:31">
      <c r="A5" s="3" t="s">
        <v>12</v>
      </c>
      <c r="B5" t="s">
        <v>15</v>
      </c>
      <c r="C5" t="s">
        <v>129</v>
      </c>
      <c r="D5" t="s">
        <v>15</v>
      </c>
      <c r="E5" t="s">
        <v>129</v>
      </c>
      <c r="F5" t="s">
        <v>15</v>
      </c>
      <c r="G5" t="s">
        <v>129</v>
      </c>
      <c r="H5" t="s">
        <v>15</v>
      </c>
      <c r="I5" t="s">
        <v>129</v>
      </c>
      <c r="J5" t="s">
        <v>15</v>
      </c>
      <c r="K5" t="s">
        <v>129</v>
      </c>
      <c r="L5" t="s">
        <v>15</v>
      </c>
      <c r="M5" t="s">
        <v>129</v>
      </c>
      <c r="N5" t="s">
        <v>15</v>
      </c>
      <c r="O5" t="s">
        <v>129</v>
      </c>
      <c r="P5" t="s">
        <v>15</v>
      </c>
      <c r="Q5" t="s">
        <v>129</v>
      </c>
      <c r="R5" t="s">
        <v>15</v>
      </c>
      <c r="S5" t="s">
        <v>129</v>
      </c>
      <c r="T5" t="s">
        <v>15</v>
      </c>
      <c r="U5" t="s">
        <v>129</v>
      </c>
      <c r="V5" t="s">
        <v>15</v>
      </c>
      <c r="W5" t="s">
        <v>129</v>
      </c>
      <c r="X5" t="s">
        <v>15</v>
      </c>
      <c r="Y5" t="s">
        <v>129</v>
      </c>
      <c r="Z5" t="s">
        <v>15</v>
      </c>
      <c r="AA5" t="s">
        <v>129</v>
      </c>
      <c r="AB5" t="s">
        <v>15</v>
      </c>
      <c r="AC5" t="s">
        <v>129</v>
      </c>
    </row>
    <row r="6" spans="1:31">
      <c r="A6" s="4" t="s">
        <v>3</v>
      </c>
      <c r="B6" s="5">
        <v>114</v>
      </c>
      <c r="C6" s="5">
        <v>13</v>
      </c>
      <c r="D6" s="5">
        <v>1</v>
      </c>
      <c r="E6" s="5">
        <v>1</v>
      </c>
      <c r="F6" s="5">
        <v>578</v>
      </c>
      <c r="G6" s="5">
        <v>16</v>
      </c>
      <c r="H6" s="5">
        <v>180</v>
      </c>
      <c r="I6" s="5">
        <v>13</v>
      </c>
      <c r="J6" s="5"/>
      <c r="K6" s="5"/>
      <c r="L6" s="5">
        <v>28</v>
      </c>
      <c r="M6" s="5">
        <v>4</v>
      </c>
      <c r="N6" s="5">
        <v>9</v>
      </c>
      <c r="O6" s="5">
        <v>4</v>
      </c>
      <c r="P6" s="5">
        <v>3</v>
      </c>
      <c r="Q6" s="5">
        <v>3</v>
      </c>
      <c r="R6" s="5"/>
      <c r="S6" s="5"/>
      <c r="T6" s="5"/>
      <c r="U6" s="5"/>
      <c r="V6" s="5">
        <v>1</v>
      </c>
      <c r="W6" s="5">
        <v>1</v>
      </c>
      <c r="X6" s="5">
        <v>15</v>
      </c>
      <c r="Y6" s="5">
        <v>6</v>
      </c>
      <c r="Z6" s="5">
        <v>2</v>
      </c>
      <c r="AA6" s="5">
        <v>1</v>
      </c>
      <c r="AB6" s="5"/>
      <c r="AC6" s="5"/>
      <c r="AD6" s="5">
        <v>931</v>
      </c>
      <c r="AE6" s="5">
        <v>62</v>
      </c>
    </row>
    <row r="7" spans="1:31">
      <c r="A7" s="4" t="s">
        <v>4</v>
      </c>
      <c r="B7" s="5">
        <v>151</v>
      </c>
      <c r="C7" s="5">
        <v>11</v>
      </c>
      <c r="D7" s="5">
        <v>1</v>
      </c>
      <c r="E7" s="5">
        <v>1</v>
      </c>
      <c r="F7" s="5">
        <v>415</v>
      </c>
      <c r="G7" s="5">
        <v>15</v>
      </c>
      <c r="H7" s="5">
        <v>216</v>
      </c>
      <c r="I7" s="5">
        <v>14</v>
      </c>
      <c r="J7" s="5">
        <v>1</v>
      </c>
      <c r="K7" s="5">
        <v>1</v>
      </c>
      <c r="L7" s="5">
        <v>99</v>
      </c>
      <c r="M7" s="5">
        <v>11</v>
      </c>
      <c r="N7" s="5">
        <v>5</v>
      </c>
      <c r="O7" s="5">
        <v>3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2</v>
      </c>
      <c r="W7" s="5">
        <v>2</v>
      </c>
      <c r="X7" s="5">
        <v>22</v>
      </c>
      <c r="Y7" s="5">
        <v>7</v>
      </c>
      <c r="Z7" s="5"/>
      <c r="AA7" s="5"/>
      <c r="AB7" s="5">
        <v>1</v>
      </c>
      <c r="AC7" s="5">
        <v>1</v>
      </c>
      <c r="AD7" s="5">
        <v>916</v>
      </c>
      <c r="AE7" s="5">
        <v>69</v>
      </c>
    </row>
    <row r="8" spans="1:31">
      <c r="A8" s="4" t="s">
        <v>13</v>
      </c>
      <c r="B8" s="5">
        <v>265</v>
      </c>
      <c r="C8" s="5">
        <v>24</v>
      </c>
      <c r="D8" s="5">
        <v>2</v>
      </c>
      <c r="E8" s="5">
        <v>2</v>
      </c>
      <c r="F8" s="5">
        <v>993</v>
      </c>
      <c r="G8" s="5">
        <v>31</v>
      </c>
      <c r="H8" s="5">
        <v>396</v>
      </c>
      <c r="I8" s="5">
        <v>27</v>
      </c>
      <c r="J8" s="5">
        <v>1</v>
      </c>
      <c r="K8" s="5">
        <v>1</v>
      </c>
      <c r="L8" s="5">
        <v>127</v>
      </c>
      <c r="M8" s="5">
        <v>15</v>
      </c>
      <c r="N8" s="5">
        <v>14</v>
      </c>
      <c r="O8" s="5">
        <v>7</v>
      </c>
      <c r="P8" s="5">
        <v>4</v>
      </c>
      <c r="Q8" s="5">
        <v>4</v>
      </c>
      <c r="R8" s="5">
        <v>1</v>
      </c>
      <c r="S8" s="5">
        <v>1</v>
      </c>
      <c r="T8" s="5">
        <v>1</v>
      </c>
      <c r="U8" s="5">
        <v>1</v>
      </c>
      <c r="V8" s="5">
        <v>3</v>
      </c>
      <c r="W8" s="5">
        <v>3</v>
      </c>
      <c r="X8" s="5">
        <v>37</v>
      </c>
      <c r="Y8" s="5">
        <v>13</v>
      </c>
      <c r="Z8" s="5">
        <v>2</v>
      </c>
      <c r="AA8" s="5">
        <v>1</v>
      </c>
      <c r="AB8" s="5">
        <v>1</v>
      </c>
      <c r="AC8" s="5">
        <v>1</v>
      </c>
      <c r="AD8" s="5">
        <v>1847</v>
      </c>
      <c r="AE8" s="5">
        <v>131</v>
      </c>
    </row>
    <row r="10" spans="1:31">
      <c r="C10" s="5"/>
      <c r="F10" s="5"/>
      <c r="I10" s="5"/>
      <c r="J10" s="5"/>
      <c r="K10" s="5"/>
      <c r="N10" s="5"/>
      <c r="O10" s="5"/>
    </row>
    <row r="11" spans="1:31">
      <c r="A11" s="4"/>
      <c r="C11" s="5"/>
      <c r="F11" s="5"/>
      <c r="I11" s="5"/>
      <c r="J11" s="5"/>
      <c r="K11" s="5"/>
      <c r="N11" s="5"/>
      <c r="O11" s="5"/>
    </row>
    <row r="12" spans="1:31">
      <c r="B12" t="s">
        <v>157</v>
      </c>
      <c r="C12" t="s">
        <v>4</v>
      </c>
      <c r="F12" t="s">
        <v>3</v>
      </c>
      <c r="G12" t="s">
        <v>4</v>
      </c>
    </row>
    <row r="13" spans="1:31">
      <c r="A13" s="14" t="s">
        <v>130</v>
      </c>
      <c r="B13">
        <f>B14</f>
        <v>8.7692307692307701</v>
      </c>
      <c r="C13">
        <f>C14</f>
        <v>13.727272727272727</v>
      </c>
      <c r="E13" t="s">
        <v>160</v>
      </c>
      <c r="F13">
        <v>8.7692307692307701</v>
      </c>
      <c r="G13">
        <v>13.727272727272727</v>
      </c>
    </row>
    <row r="14" spans="1:31">
      <c r="A14" t="s">
        <v>131</v>
      </c>
      <c r="B14" s="4">
        <f>GETPIVOTDATA("加總 - no. of ind",$A$3,"Site","pond 3","Family","Baetidae")/GETPIVOTDATA("計數 - no. of ind2",$A$3,"Site","pond 3","Family","Baetidae")</f>
        <v>8.7692307692307701</v>
      </c>
      <c r="C14" s="5">
        <f>GETPIVOTDATA("加總 - no. of ind",$A$3,"Site","pond 4","Family","Baetidae")/GETPIVOTDATA("計數 - no. of ind2",$A$3,"Site","pond 4","Family","Baetidae")</f>
        <v>13.727272727272727</v>
      </c>
      <c r="E14" t="s">
        <v>132</v>
      </c>
      <c r="F14">
        <v>16.346153846153847</v>
      </c>
      <c r="G14">
        <v>20.571428571428573</v>
      </c>
    </row>
    <row r="15" spans="1:31">
      <c r="A15" s="14" t="s">
        <v>132</v>
      </c>
      <c r="B15" s="5">
        <f>SUM(B16:B20)</f>
        <v>16.346153846153847</v>
      </c>
      <c r="C15" s="5">
        <f>SUM(C16:C20)</f>
        <v>20.571428571428573</v>
      </c>
      <c r="E15" t="s">
        <v>137</v>
      </c>
      <c r="F15">
        <v>7</v>
      </c>
      <c r="G15">
        <v>10</v>
      </c>
    </row>
    <row r="16" spans="1:31">
      <c r="A16" t="s">
        <v>133</v>
      </c>
      <c r="B16" s="5">
        <f>GETPIVOTDATA("加總 - no. of ind",$A$3,"Site","pond 3","Family","Coenagrionidae")/GETPIVOTDATA("計數 - no. of ind2",$A$3,"Site","pond 3","Family","Coenagrionidae")</f>
        <v>13.846153846153847</v>
      </c>
      <c r="C16" s="5">
        <f>GETPIVOTDATA("加總 - no. of ind",$A$3,"Site","pond 4","Family","Coenagrionidae")/GETPIVOTDATA("計數 - no. of ind2",$A$3,"Site","pond 4","Family","Coenagrionidae")</f>
        <v>15.428571428571429</v>
      </c>
      <c r="E16" t="s">
        <v>161</v>
      </c>
      <c r="F16">
        <v>2</v>
      </c>
      <c r="G16">
        <v>2</v>
      </c>
    </row>
    <row r="17" spans="1:7">
      <c r="A17" t="s">
        <v>134</v>
      </c>
      <c r="B17">
        <f>GETPIVOTDATA("加總 - no. of ind",$A$3,"Site","pond 3","Family","Libellulidae")/GETPIVOTDATA("計數 - no. of ind2",$A$3,"Site","pond 3","Family","Libellulidae")</f>
        <v>2.5</v>
      </c>
      <c r="C17">
        <f>GETPIVOTDATA("加總 - no. of ind",$A$3,"Site","pond 4","Family","Libellulidae")/GETPIVOTDATA("計數 - no. of ind2",$A$3,"Site","pond 4","Family","Libellulidae")</f>
        <v>3.1428571428571428</v>
      </c>
      <c r="E17" t="s">
        <v>147</v>
      </c>
      <c r="F17">
        <v>41.375</v>
      </c>
      <c r="G17">
        <v>31.333333333333336</v>
      </c>
    </row>
    <row r="18" spans="1:7">
      <c r="A18" t="s">
        <v>135</v>
      </c>
      <c r="B18">
        <v>0</v>
      </c>
      <c r="C18">
        <f>GETPIVOTDATA("加總 - no. of ind",$A$3,"Site","pond 4","Family","Gomphidae")/GETPIVOTDATA("計數 - no. of ind2",$A$3,"Site","pond 4","Family","Gomphidae")</f>
        <v>1</v>
      </c>
    </row>
    <row r="19" spans="1:7">
      <c r="A19" t="s">
        <v>159</v>
      </c>
      <c r="B19">
        <v>0</v>
      </c>
      <c r="C19">
        <v>1</v>
      </c>
    </row>
    <row r="20" spans="1:7">
      <c r="A20" t="s">
        <v>136</v>
      </c>
      <c r="B20" s="5"/>
      <c r="C20" s="5"/>
    </row>
    <row r="21" spans="1:7">
      <c r="A21" s="14" t="s">
        <v>137</v>
      </c>
      <c r="B21">
        <f>SUM(B22:B27)</f>
        <v>7</v>
      </c>
      <c r="C21">
        <f>SUM(C22:C27)</f>
        <v>10</v>
      </c>
    </row>
    <row r="22" spans="1:7">
      <c r="A22" t="s">
        <v>138</v>
      </c>
      <c r="B22">
        <f>GETPIVOTDATA("加總 - no. of ind",$A$3,"Site","pond 3","Family","Corixidae")/GETPIVOTDATA("計數 - no. of ind2",$A$3,"Site","pond 3","Family","Corixidae")</f>
        <v>7</v>
      </c>
      <c r="C22">
        <f>GETPIVOTDATA("加總 - no. of ind",$A$3,"Site","pond 4","Family","Corixidae")/GETPIVOTDATA("計數 - no. of ind2",$A$3,"Site","pond 4","Family","Corixidae")</f>
        <v>9</v>
      </c>
    </row>
    <row r="23" spans="1:7">
      <c r="A23" t="s">
        <v>139</v>
      </c>
      <c r="B23" s="5"/>
      <c r="C23" s="5"/>
    </row>
    <row r="24" spans="1:7">
      <c r="A24" t="s">
        <v>158</v>
      </c>
      <c r="B24" s="5">
        <v>0</v>
      </c>
      <c r="C24" s="5">
        <v>1</v>
      </c>
    </row>
    <row r="25" spans="1:7">
      <c r="A25" t="s">
        <v>140</v>
      </c>
      <c r="B25" s="5"/>
      <c r="C25" s="5"/>
    </row>
    <row r="26" spans="1:7">
      <c r="A26" t="s">
        <v>141</v>
      </c>
      <c r="B26" s="5"/>
      <c r="C26" s="5"/>
    </row>
    <row r="27" spans="1:7">
      <c r="A27" t="s">
        <v>142</v>
      </c>
      <c r="B27" s="5"/>
      <c r="C27" s="5"/>
    </row>
    <row r="28" spans="1:7">
      <c r="A28" s="14" t="s">
        <v>143</v>
      </c>
      <c r="B28">
        <f>SUM(B29:B31)</f>
        <v>2</v>
      </c>
      <c r="C28">
        <f>SUM(C29:C31)</f>
        <v>2</v>
      </c>
    </row>
    <row r="29" spans="1:7">
      <c r="A29" t="s">
        <v>144</v>
      </c>
      <c r="B29">
        <f>GETPIVOTDATA("加總 - no. of ind",$A$3,"Site","pond 3","Family","Dytiscidae")/GETPIVOTDATA("計數 - no. of ind2",$A$3,"Site","pond 3","Family","Dytiscidae")</f>
        <v>1</v>
      </c>
      <c r="C29">
        <f>GETPIVOTDATA("加總 - no. of ind",$A$3,"Site","pond 4","Family","Dytiscidae")/GETPIVOTDATA("計數 - no. of ind2",$A$3,"Site","pond 4","Family","Dytiscidae")</f>
        <v>1</v>
      </c>
    </row>
    <row r="30" spans="1:7">
      <c r="A30" t="s">
        <v>145</v>
      </c>
      <c r="B30">
        <f>GETPIVOTDATA("加總 - no. of ind",$A$3,"Site","pond 3","Family","Hydrophilidae")/GETPIVOTDATA("計數 - no. of ind2",$A$3,"Site","pond 3","Family","Hydrophilidae")</f>
        <v>1</v>
      </c>
      <c r="C30">
        <f>GETPIVOTDATA("加總 - no. of ind",$A$3,"Site","pond 4","Family","Hydrophilidae")/GETPIVOTDATA("計數 - no. of ind2",$A$3,"Site","pond 4","Family","Hydrophilidae")</f>
        <v>1</v>
      </c>
    </row>
    <row r="31" spans="1:7">
      <c r="A31" t="s">
        <v>146</v>
      </c>
    </row>
    <row r="32" spans="1:7">
      <c r="A32" s="14" t="s">
        <v>147</v>
      </c>
      <c r="B32">
        <f>SUM(B33:B41)</f>
        <v>41.375</v>
      </c>
      <c r="C32">
        <f>SUM(C33:C41)</f>
        <v>31.333333333333336</v>
      </c>
    </row>
    <row r="33" spans="1:3">
      <c r="A33" t="s">
        <v>148</v>
      </c>
      <c r="B33">
        <v>0</v>
      </c>
      <c r="C33">
        <v>1</v>
      </c>
    </row>
    <row r="34" spans="1:3">
      <c r="A34" t="s">
        <v>149</v>
      </c>
    </row>
    <row r="35" spans="1:3">
      <c r="A35" t="s">
        <v>150</v>
      </c>
      <c r="B35">
        <f>GETPIVOTDATA("加總 - no. of ind",$A$3,"Site","pond 3","Family","Culicidae")/GETPIVOTDATA("計數 - no. of ind2",$A$3,"Site","pond 3","Family","Culicidae")</f>
        <v>2.25</v>
      </c>
      <c r="C35">
        <f>GETPIVOTDATA("加總 - no. of ind",$A$3,"Site","pond 4","Family","Culicidae")/GETPIVOTDATA("計數 - no. of ind2",$A$3,"Site","pond 4","Family","Culicidae")</f>
        <v>1.6666666666666667</v>
      </c>
    </row>
    <row r="36" spans="1:3">
      <c r="A36" t="s">
        <v>151</v>
      </c>
      <c r="B36">
        <f>GETPIVOTDATA("加總 - no. of ind",$A$3,"Site","pond 3","Family","Chironomidae")/GETPIVOTDATA("計數 - no. of ind2",$A$3,"Site","pond 3","Family","Chironomidae")</f>
        <v>36.125</v>
      </c>
      <c r="C36">
        <f>GETPIVOTDATA("加總 - no. of ind",$A$3,"Site","pond 4","Family","Chironomidae")/GETPIVOTDATA("計數 - no. of ind2",$A$3,"Site","pond 4","Family","Chironomidae")</f>
        <v>27.666666666666668</v>
      </c>
    </row>
    <row r="37" spans="1:3">
      <c r="A37" t="s">
        <v>152</v>
      </c>
    </row>
    <row r="38" spans="1:3">
      <c r="A38" t="s">
        <v>153</v>
      </c>
      <c r="B38">
        <v>1</v>
      </c>
      <c r="C38">
        <v>1</v>
      </c>
    </row>
    <row r="39" spans="1:3">
      <c r="A39" t="s">
        <v>154</v>
      </c>
      <c r="B39">
        <v>2</v>
      </c>
      <c r="C39">
        <v>0</v>
      </c>
    </row>
    <row r="40" spans="1:3">
      <c r="A40" t="s">
        <v>155</v>
      </c>
    </row>
    <row r="41" spans="1:3">
      <c r="A41" t="s">
        <v>156</v>
      </c>
    </row>
  </sheetData>
  <phoneticPr fontId="1" type="noConversion"/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zoomScale="80" zoomScaleNormal="80" workbookViewId="0">
      <selection activeCell="T3" sqref="T3"/>
    </sheetView>
  </sheetViews>
  <sheetFormatPr defaultRowHeight="16.149999999999999"/>
  <sheetData>
    <row r="1" spans="1:14">
      <c r="B1" t="s">
        <v>16</v>
      </c>
      <c r="C1" t="s">
        <v>163</v>
      </c>
      <c r="D1" t="s">
        <v>162</v>
      </c>
      <c r="E1" t="s">
        <v>17</v>
      </c>
      <c r="F1" t="s">
        <v>18</v>
      </c>
    </row>
    <row r="2" spans="1:14">
      <c r="A2" t="s">
        <v>11</v>
      </c>
      <c r="B2" s="9">
        <v>87.63</v>
      </c>
      <c r="C2" s="8">
        <v>13</v>
      </c>
      <c r="D2" s="8">
        <v>2</v>
      </c>
      <c r="E2" s="10">
        <f>(C2/B2)*10</f>
        <v>1.4835102133972387</v>
      </c>
      <c r="F2" s="10">
        <f>(D2/B2)*100</f>
        <v>2.2823234052265207</v>
      </c>
    </row>
    <row r="3" spans="1:14">
      <c r="A3" t="s">
        <v>2</v>
      </c>
      <c r="B3" s="9">
        <v>323.09100000000001</v>
      </c>
      <c r="C3" s="8">
        <v>26</v>
      </c>
      <c r="D3" s="8">
        <v>4</v>
      </c>
      <c r="E3" s="10">
        <f t="shared" ref="E3:E6" si="0">(C3/B3)*10</f>
        <v>0.8047268416638037</v>
      </c>
      <c r="F3" s="10">
        <f t="shared" ref="F3:F6" si="1">(D3/B3)*100</f>
        <v>1.2380412948673902</v>
      </c>
    </row>
    <row r="4" spans="1:14">
      <c r="A4" t="s">
        <v>3</v>
      </c>
      <c r="B4" s="9">
        <v>369.36399999999998</v>
      </c>
      <c r="C4" s="8">
        <v>14.866666666666667</v>
      </c>
      <c r="D4" s="8">
        <v>4</v>
      </c>
      <c r="E4" s="10">
        <f t="shared" si="0"/>
        <v>0.40249365576143503</v>
      </c>
      <c r="F4" s="10">
        <f t="shared" si="1"/>
        <v>1.0829425715554306</v>
      </c>
    </row>
    <row r="5" spans="1:14">
      <c r="A5" t="s">
        <v>4</v>
      </c>
      <c r="B5" s="9">
        <v>412.89100000000002</v>
      </c>
      <c r="C5" s="8">
        <v>16</v>
      </c>
      <c r="D5" s="8">
        <v>5</v>
      </c>
      <c r="E5" s="10">
        <f t="shared" si="0"/>
        <v>0.38751147397254965</v>
      </c>
      <c r="F5" s="10">
        <f t="shared" si="1"/>
        <v>1.2109733561642178</v>
      </c>
    </row>
    <row r="6" spans="1:14">
      <c r="A6" t="s">
        <v>5</v>
      </c>
      <c r="B6" s="9">
        <v>497.7</v>
      </c>
      <c r="C6" s="8">
        <v>19</v>
      </c>
      <c r="D6" s="8">
        <v>4</v>
      </c>
      <c r="E6" s="10">
        <f t="shared" si="0"/>
        <v>0.38175607795860961</v>
      </c>
      <c r="F6" s="10">
        <f t="shared" si="1"/>
        <v>0.80369700622865192</v>
      </c>
    </row>
    <row r="8" spans="1:14">
      <c r="A8" t="s">
        <v>19</v>
      </c>
      <c r="B8" t="s">
        <v>20</v>
      </c>
      <c r="C8" t="s">
        <v>2</v>
      </c>
      <c r="D8" t="s">
        <v>3</v>
      </c>
      <c r="E8" t="s">
        <v>4</v>
      </c>
      <c r="F8" t="s">
        <v>5</v>
      </c>
      <c r="G8" t="s">
        <v>21</v>
      </c>
      <c r="I8" t="s">
        <v>22</v>
      </c>
      <c r="J8" t="s">
        <v>20</v>
      </c>
      <c r="K8" t="s">
        <v>2</v>
      </c>
      <c r="L8" t="s">
        <v>3</v>
      </c>
      <c r="M8" t="s">
        <v>4</v>
      </c>
      <c r="N8" t="s">
        <v>5</v>
      </c>
    </row>
    <row r="9" spans="1:14">
      <c r="A9" s="12">
        <v>42799</v>
      </c>
      <c r="B9">
        <v>0</v>
      </c>
      <c r="C9">
        <v>0</v>
      </c>
      <c r="D9">
        <v>1</v>
      </c>
      <c r="E9">
        <v>1</v>
      </c>
      <c r="F9">
        <v>0</v>
      </c>
      <c r="G9">
        <f>SUM(B9:F9)</f>
        <v>2</v>
      </c>
      <c r="I9" s="11">
        <v>42799</v>
      </c>
      <c r="J9">
        <v>0</v>
      </c>
      <c r="K9">
        <v>0</v>
      </c>
      <c r="L9">
        <v>1</v>
      </c>
      <c r="M9">
        <v>1</v>
      </c>
      <c r="N9">
        <v>0</v>
      </c>
    </row>
    <row r="10" spans="1:14">
      <c r="A10" s="12">
        <v>42822</v>
      </c>
      <c r="B10">
        <v>0</v>
      </c>
      <c r="C10">
        <v>16</v>
      </c>
      <c r="D10">
        <v>1</v>
      </c>
      <c r="E10">
        <v>5</v>
      </c>
      <c r="F10">
        <v>7</v>
      </c>
      <c r="G10">
        <f t="shared" ref="G10:G24" si="2">SUM(B10:F10)</f>
        <v>29</v>
      </c>
      <c r="I10" s="11">
        <v>42822</v>
      </c>
      <c r="J10">
        <v>0</v>
      </c>
      <c r="K10">
        <v>1</v>
      </c>
      <c r="L10">
        <v>1</v>
      </c>
      <c r="M10">
        <v>2</v>
      </c>
      <c r="N10">
        <v>1</v>
      </c>
    </row>
    <row r="11" spans="1:14">
      <c r="A11" s="11">
        <v>42841</v>
      </c>
      <c r="B11">
        <v>0</v>
      </c>
      <c r="C11">
        <v>9</v>
      </c>
      <c r="D11">
        <v>12</v>
      </c>
      <c r="E11">
        <v>0</v>
      </c>
      <c r="F11">
        <v>14</v>
      </c>
      <c r="G11">
        <f t="shared" si="2"/>
        <v>35</v>
      </c>
      <c r="I11" s="11">
        <v>42841</v>
      </c>
      <c r="J11">
        <v>0</v>
      </c>
      <c r="K11">
        <v>2</v>
      </c>
      <c r="L11">
        <v>3</v>
      </c>
      <c r="M11">
        <v>0</v>
      </c>
      <c r="N11">
        <v>2</v>
      </c>
    </row>
    <row r="12" spans="1:14">
      <c r="A12" s="12">
        <v>42850</v>
      </c>
      <c r="B12">
        <v>7</v>
      </c>
      <c r="C12">
        <v>33</v>
      </c>
      <c r="D12">
        <v>22</v>
      </c>
      <c r="E12">
        <v>5</v>
      </c>
      <c r="F12">
        <v>18</v>
      </c>
      <c r="G12">
        <f t="shared" si="2"/>
        <v>85</v>
      </c>
      <c r="I12" s="11">
        <v>42850</v>
      </c>
      <c r="J12">
        <v>1</v>
      </c>
      <c r="K12">
        <v>3</v>
      </c>
      <c r="L12">
        <v>2</v>
      </c>
      <c r="M12">
        <v>2</v>
      </c>
      <c r="N12">
        <v>4</v>
      </c>
    </row>
    <row r="13" spans="1:14">
      <c r="A13" s="11">
        <v>42869</v>
      </c>
      <c r="B13">
        <v>14</v>
      </c>
      <c r="C13">
        <v>49</v>
      </c>
      <c r="D13">
        <v>31</v>
      </c>
      <c r="E13">
        <v>12</v>
      </c>
      <c r="F13">
        <v>27</v>
      </c>
      <c r="G13">
        <f t="shared" si="2"/>
        <v>133</v>
      </c>
      <c r="I13" s="11">
        <v>42869</v>
      </c>
      <c r="J13">
        <v>3</v>
      </c>
      <c r="K13">
        <v>4</v>
      </c>
      <c r="L13">
        <v>5</v>
      </c>
      <c r="M13">
        <v>2</v>
      </c>
      <c r="N13">
        <v>6</v>
      </c>
    </row>
    <row r="14" spans="1:14">
      <c r="A14" s="11">
        <v>42883</v>
      </c>
      <c r="B14">
        <v>8</v>
      </c>
      <c r="C14">
        <v>17</v>
      </c>
      <c r="D14">
        <v>34</v>
      </c>
      <c r="E14">
        <v>2</v>
      </c>
      <c r="F14">
        <v>13</v>
      </c>
      <c r="G14">
        <f t="shared" si="2"/>
        <v>74</v>
      </c>
      <c r="I14" s="11">
        <v>42883</v>
      </c>
      <c r="J14">
        <v>1</v>
      </c>
      <c r="K14">
        <v>3</v>
      </c>
      <c r="L14">
        <v>3</v>
      </c>
      <c r="M14">
        <v>2</v>
      </c>
      <c r="N14">
        <v>3</v>
      </c>
    </row>
    <row r="15" spans="1:14">
      <c r="A15" s="11">
        <v>42897</v>
      </c>
      <c r="B15">
        <v>17</v>
      </c>
      <c r="C15">
        <v>11</v>
      </c>
      <c r="D15">
        <v>15</v>
      </c>
      <c r="E15">
        <v>9</v>
      </c>
      <c r="F15">
        <v>9</v>
      </c>
      <c r="G15">
        <f t="shared" si="2"/>
        <v>61</v>
      </c>
      <c r="I15" s="11">
        <v>42897</v>
      </c>
      <c r="J15">
        <v>6</v>
      </c>
      <c r="K15">
        <v>6</v>
      </c>
      <c r="L15">
        <v>5</v>
      </c>
      <c r="M15">
        <v>4</v>
      </c>
      <c r="N15">
        <v>5</v>
      </c>
    </row>
    <row r="16" spans="1:14">
      <c r="A16" s="12">
        <v>42911</v>
      </c>
      <c r="B16">
        <v>16</v>
      </c>
      <c r="C16">
        <v>20</v>
      </c>
      <c r="D16">
        <v>14</v>
      </c>
      <c r="E16">
        <v>19</v>
      </c>
      <c r="F16">
        <v>18</v>
      </c>
      <c r="G16">
        <f t="shared" si="2"/>
        <v>87</v>
      </c>
      <c r="I16" s="11">
        <v>42911</v>
      </c>
      <c r="J16">
        <v>4</v>
      </c>
      <c r="K16">
        <v>6</v>
      </c>
      <c r="L16">
        <v>4</v>
      </c>
      <c r="M16">
        <v>6</v>
      </c>
      <c r="N16">
        <v>7</v>
      </c>
    </row>
    <row r="17" spans="1:14">
      <c r="A17" s="11">
        <v>42925</v>
      </c>
      <c r="B17">
        <v>6</v>
      </c>
      <c r="C17">
        <v>13</v>
      </c>
      <c r="D17">
        <v>14</v>
      </c>
      <c r="E17">
        <v>13</v>
      </c>
      <c r="F17">
        <v>11</v>
      </c>
      <c r="G17">
        <f t="shared" si="2"/>
        <v>57</v>
      </c>
      <c r="I17" s="11">
        <v>42925</v>
      </c>
      <c r="J17">
        <v>3</v>
      </c>
      <c r="K17">
        <v>3</v>
      </c>
      <c r="L17">
        <v>7</v>
      </c>
      <c r="M17">
        <v>6</v>
      </c>
      <c r="N17">
        <v>5</v>
      </c>
    </row>
    <row r="18" spans="1:14">
      <c r="A18" s="12">
        <v>42939</v>
      </c>
      <c r="B18">
        <v>12</v>
      </c>
      <c r="C18">
        <v>18</v>
      </c>
      <c r="D18">
        <v>9</v>
      </c>
      <c r="E18">
        <v>10</v>
      </c>
      <c r="F18">
        <v>16</v>
      </c>
      <c r="G18">
        <f t="shared" si="2"/>
        <v>65</v>
      </c>
      <c r="I18" s="11">
        <v>42939</v>
      </c>
      <c r="J18">
        <v>3</v>
      </c>
      <c r="K18">
        <v>6</v>
      </c>
      <c r="L18">
        <v>5</v>
      </c>
      <c r="M18">
        <v>6</v>
      </c>
      <c r="N18">
        <v>5</v>
      </c>
    </row>
    <row r="19" spans="1:14">
      <c r="A19" s="11">
        <v>42952</v>
      </c>
      <c r="B19">
        <v>7</v>
      </c>
      <c r="C19">
        <v>24</v>
      </c>
      <c r="D19">
        <v>8</v>
      </c>
      <c r="E19">
        <v>14</v>
      </c>
      <c r="F19">
        <v>21</v>
      </c>
      <c r="G19">
        <f t="shared" si="2"/>
        <v>74</v>
      </c>
      <c r="I19" s="11">
        <v>42952</v>
      </c>
      <c r="J19">
        <v>3</v>
      </c>
      <c r="K19">
        <v>5</v>
      </c>
      <c r="L19">
        <v>5</v>
      </c>
      <c r="M19">
        <v>7</v>
      </c>
      <c r="N19">
        <v>7</v>
      </c>
    </row>
    <row r="20" spans="1:14">
      <c r="A20" s="12">
        <v>42967</v>
      </c>
      <c r="B20">
        <v>14</v>
      </c>
      <c r="C20">
        <v>21</v>
      </c>
      <c r="D20">
        <v>2</v>
      </c>
      <c r="E20">
        <v>15</v>
      </c>
      <c r="F20">
        <v>15</v>
      </c>
      <c r="G20">
        <f t="shared" si="2"/>
        <v>67</v>
      </c>
      <c r="I20" s="11">
        <v>42967</v>
      </c>
      <c r="J20">
        <v>4</v>
      </c>
      <c r="K20">
        <v>5</v>
      </c>
      <c r="L20">
        <v>2</v>
      </c>
      <c r="M20">
        <v>6</v>
      </c>
      <c r="N20">
        <v>4</v>
      </c>
    </row>
    <row r="21" spans="1:14">
      <c r="A21" s="11">
        <v>42980</v>
      </c>
      <c r="B21">
        <v>35</v>
      </c>
      <c r="C21">
        <v>46</v>
      </c>
      <c r="D21">
        <v>4</v>
      </c>
      <c r="E21">
        <v>15</v>
      </c>
      <c r="F21">
        <v>3</v>
      </c>
      <c r="G21">
        <f t="shared" si="2"/>
        <v>103</v>
      </c>
      <c r="I21" s="11">
        <v>42980</v>
      </c>
      <c r="J21">
        <v>1</v>
      </c>
      <c r="K21">
        <v>6</v>
      </c>
      <c r="L21">
        <v>1</v>
      </c>
      <c r="M21">
        <v>4</v>
      </c>
      <c r="N21">
        <v>2</v>
      </c>
    </row>
    <row r="22" spans="1:14">
      <c r="A22" s="12">
        <v>42995</v>
      </c>
      <c r="B22">
        <v>47</v>
      </c>
      <c r="C22">
        <v>65</v>
      </c>
      <c r="D22">
        <v>22</v>
      </c>
      <c r="E22">
        <v>78</v>
      </c>
      <c r="F22">
        <v>56</v>
      </c>
      <c r="G22">
        <f t="shared" si="2"/>
        <v>268</v>
      </c>
      <c r="I22" s="11">
        <v>42995</v>
      </c>
      <c r="J22">
        <v>3</v>
      </c>
      <c r="K22">
        <v>7</v>
      </c>
      <c r="L22">
        <v>5</v>
      </c>
      <c r="M22">
        <v>10</v>
      </c>
      <c r="N22">
        <v>7</v>
      </c>
    </row>
    <row r="23" spans="1:14">
      <c r="A23" s="12">
        <v>43009</v>
      </c>
      <c r="B23">
        <v>29</v>
      </c>
      <c r="C23">
        <v>59</v>
      </c>
      <c r="D23">
        <v>34</v>
      </c>
      <c r="E23">
        <v>53</v>
      </c>
      <c r="F23">
        <v>38</v>
      </c>
      <c r="G23">
        <f t="shared" si="2"/>
        <v>213</v>
      </c>
      <c r="I23" s="11">
        <v>43009</v>
      </c>
      <c r="J23">
        <v>4</v>
      </c>
      <c r="K23">
        <v>5</v>
      </c>
      <c r="L23">
        <v>8</v>
      </c>
      <c r="M23">
        <v>10</v>
      </c>
      <c r="N23">
        <v>8</v>
      </c>
    </row>
    <row r="24" spans="1:14">
      <c r="A24" s="11">
        <v>43029</v>
      </c>
      <c r="B24">
        <v>3</v>
      </c>
      <c r="C24">
        <v>19</v>
      </c>
      <c r="D24">
        <v>15</v>
      </c>
      <c r="E24">
        <v>12</v>
      </c>
      <c r="F24">
        <v>43</v>
      </c>
      <c r="G24">
        <f t="shared" si="2"/>
        <v>92</v>
      </c>
      <c r="I24" s="11">
        <v>43029</v>
      </c>
      <c r="J24">
        <v>1</v>
      </c>
      <c r="K24">
        <v>2</v>
      </c>
      <c r="L24">
        <v>3</v>
      </c>
      <c r="M24">
        <v>4</v>
      </c>
      <c r="N24">
        <v>4.4000000000000004</v>
      </c>
    </row>
    <row r="25" spans="1:14">
      <c r="A25" t="s">
        <v>23</v>
      </c>
      <c r="B25" s="8">
        <f>AVERAGE(B9:B24)</f>
        <v>13.4375</v>
      </c>
      <c r="C25" s="8">
        <f t="shared" ref="C25:F25" si="3">AVERAGE(C9:C24)</f>
        <v>26.25</v>
      </c>
      <c r="D25" s="8">
        <f t="shared" si="3"/>
        <v>14.875</v>
      </c>
      <c r="E25" s="8">
        <f t="shared" si="3"/>
        <v>16.4375</v>
      </c>
      <c r="F25" s="8">
        <f t="shared" si="3"/>
        <v>19.3125</v>
      </c>
      <c r="G25" s="8">
        <f>AVERAGE(G9:G24)</f>
        <v>90.3125</v>
      </c>
      <c r="I25" s="8" t="s">
        <v>24</v>
      </c>
      <c r="J25" s="8">
        <f>AVERAGE(J9:J23)</f>
        <v>2.4</v>
      </c>
      <c r="K25" s="8">
        <f>AVERAGE(K9:K23)</f>
        <v>4.1333333333333337</v>
      </c>
      <c r="L25" s="8">
        <f>AVERAGE(L9:L23)</f>
        <v>3.8</v>
      </c>
      <c r="M25" s="8">
        <f>AVERAGE(M9:M23)</f>
        <v>4.5333333333333332</v>
      </c>
      <c r="N25" s="8">
        <f>AVERAGE(N9:N23)</f>
        <v>4.4000000000000004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M12" sqref="M12"/>
    </sheetView>
  </sheetViews>
  <sheetFormatPr defaultRowHeight="16.149999999999999"/>
  <cols>
    <col min="2" max="2" width="9.53125" bestFit="1" customWidth="1"/>
    <col min="4" max="4" width="9.3984375" customWidth="1"/>
  </cols>
  <sheetData>
    <row r="1" spans="1:4">
      <c r="A1" s="6" t="s">
        <v>25</v>
      </c>
      <c r="B1" s="6" t="s">
        <v>26</v>
      </c>
      <c r="C1" s="6" t="s">
        <v>40</v>
      </c>
      <c r="D1" s="6" t="s">
        <v>39</v>
      </c>
    </row>
    <row r="2" spans="1:4">
      <c r="A2" s="7">
        <v>42821</v>
      </c>
      <c r="B2">
        <f>70.2/2</f>
        <v>35.1</v>
      </c>
      <c r="C2">
        <v>11</v>
      </c>
      <c r="D2">
        <v>10</v>
      </c>
    </row>
    <row r="3" spans="1:4">
      <c r="A3" s="7">
        <v>42854</v>
      </c>
      <c r="B3">
        <f>80.2/2</f>
        <v>40.1</v>
      </c>
      <c r="C3">
        <v>13</v>
      </c>
      <c r="D3">
        <v>13</v>
      </c>
    </row>
    <row r="4" spans="1:4">
      <c r="A4" s="7">
        <v>42906</v>
      </c>
      <c r="B4">
        <f>87.1/2</f>
        <v>43.55</v>
      </c>
      <c r="C4">
        <v>20</v>
      </c>
      <c r="D4">
        <v>22</v>
      </c>
    </row>
    <row r="5" spans="1:4">
      <c r="A5" s="7">
        <v>42939</v>
      </c>
      <c r="B5">
        <f>92/2</f>
        <v>46</v>
      </c>
      <c r="C5">
        <v>9</v>
      </c>
      <c r="D5">
        <v>9</v>
      </c>
    </row>
    <row r="6" spans="1:4">
      <c r="A6" s="7">
        <v>42974</v>
      </c>
      <c r="B6">
        <f>100.6/2</f>
        <v>50.3</v>
      </c>
      <c r="C6">
        <v>18</v>
      </c>
      <c r="D6">
        <v>12</v>
      </c>
    </row>
    <row r="7" spans="1:4">
      <c r="A7" s="7">
        <v>42996</v>
      </c>
      <c r="B7">
        <f>110.4/2</f>
        <v>55.2</v>
      </c>
      <c r="C7">
        <v>41</v>
      </c>
      <c r="D7">
        <v>52.5</v>
      </c>
    </row>
    <row r="8" spans="1:4">
      <c r="A8" s="7">
        <v>43030</v>
      </c>
      <c r="B8">
        <f>116.7/2</f>
        <v>58.35</v>
      </c>
      <c r="C8">
        <v>68</v>
      </c>
      <c r="D8">
        <v>62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L10" sqref="L10"/>
    </sheetView>
  </sheetViews>
  <sheetFormatPr defaultRowHeight="16.149999999999999"/>
  <sheetData>
    <row r="1" spans="1:3">
      <c r="A1" t="s">
        <v>19</v>
      </c>
      <c r="B1" s="6" t="s">
        <v>41</v>
      </c>
      <c r="C1" t="s">
        <v>42</v>
      </c>
    </row>
    <row r="2" spans="1:3">
      <c r="A2" s="11">
        <v>42822</v>
      </c>
      <c r="B2" s="6">
        <v>29</v>
      </c>
      <c r="C2">
        <v>11</v>
      </c>
    </row>
    <row r="3" spans="1:3">
      <c r="A3" s="11">
        <v>42841</v>
      </c>
      <c r="B3" s="6">
        <v>35</v>
      </c>
      <c r="C3">
        <v>13</v>
      </c>
    </row>
    <row r="4" spans="1:3">
      <c r="A4" s="11">
        <v>42850</v>
      </c>
      <c r="B4" s="6">
        <v>85</v>
      </c>
      <c r="C4">
        <v>13</v>
      </c>
    </row>
    <row r="5" spans="1:3">
      <c r="A5" s="11">
        <v>42869</v>
      </c>
      <c r="B5" s="6">
        <v>133</v>
      </c>
      <c r="C5">
        <v>33</v>
      </c>
    </row>
    <row r="6" spans="1:3">
      <c r="A6" s="11">
        <v>42883</v>
      </c>
      <c r="B6" s="6">
        <v>74</v>
      </c>
      <c r="C6">
        <v>50</v>
      </c>
    </row>
    <row r="7" spans="1:3">
      <c r="A7" s="11">
        <v>42897</v>
      </c>
      <c r="B7" s="6">
        <v>61</v>
      </c>
      <c r="C7">
        <v>24</v>
      </c>
    </row>
    <row r="8" spans="1:3">
      <c r="A8" s="11">
        <v>42911</v>
      </c>
      <c r="B8">
        <v>87</v>
      </c>
      <c r="C8">
        <v>20</v>
      </c>
    </row>
    <row r="9" spans="1:3">
      <c r="A9" s="11">
        <v>42925</v>
      </c>
      <c r="B9">
        <v>57</v>
      </c>
      <c r="C9">
        <v>10</v>
      </c>
    </row>
    <row r="10" spans="1:3">
      <c r="A10" s="11">
        <v>42939</v>
      </c>
      <c r="B10">
        <v>65</v>
      </c>
      <c r="C10">
        <v>8</v>
      </c>
    </row>
    <row r="11" spans="1:3">
      <c r="A11" s="11">
        <v>42952</v>
      </c>
      <c r="B11">
        <v>74</v>
      </c>
      <c r="C11">
        <v>6</v>
      </c>
    </row>
    <row r="12" spans="1:3">
      <c r="A12" s="11">
        <v>42967</v>
      </c>
      <c r="B12">
        <v>67</v>
      </c>
      <c r="C12">
        <v>18</v>
      </c>
    </row>
    <row r="13" spans="1:3">
      <c r="A13" s="11">
        <v>42980</v>
      </c>
      <c r="B13">
        <v>103</v>
      </c>
      <c r="C13">
        <v>64</v>
      </c>
    </row>
    <row r="14" spans="1:3">
      <c r="A14" s="11">
        <v>42995</v>
      </c>
      <c r="B14">
        <v>268</v>
      </c>
      <c r="C14">
        <v>41</v>
      </c>
    </row>
    <row r="15" spans="1:3">
      <c r="A15" s="11">
        <v>43009</v>
      </c>
      <c r="B15">
        <v>213</v>
      </c>
      <c r="C15">
        <v>68</v>
      </c>
    </row>
    <row r="16" spans="1:3">
      <c r="A16" s="11">
        <v>43029</v>
      </c>
      <c r="B16">
        <v>92</v>
      </c>
      <c r="C16">
        <v>56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PCA</vt:lpstr>
      <vt:lpstr>各科</vt:lpstr>
      <vt:lpstr>lar整理</vt:lpstr>
      <vt:lpstr>rb各池科(lar)</vt:lpstr>
      <vt:lpstr>各池種隻</vt:lpstr>
      <vt:lpstr>幼蟲隻數vs植被</vt:lpstr>
      <vt:lpstr>成蟲vs幼蟲ind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2018-03-23T03:04:52Z</dcterms:created>
  <dcterms:modified xsi:type="dcterms:W3CDTF">2018-12-01T02:03:46Z</dcterms:modified>
</cp:coreProperties>
</file>