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65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J8" i="1"/>
  <c r="I8" i="1"/>
  <c r="H8" i="1"/>
  <c r="G8" i="1"/>
  <c r="E8" i="1"/>
  <c r="D8" i="1"/>
  <c r="C8" i="1"/>
  <c r="B8" i="1"/>
  <c r="K7" i="1"/>
  <c r="J7" i="1"/>
  <c r="I7" i="1"/>
  <c r="H7" i="1"/>
  <c r="F7" i="1"/>
  <c r="E7" i="1"/>
  <c r="D7" i="1"/>
  <c r="C7" i="1"/>
  <c r="B7" i="1"/>
  <c r="K6" i="1"/>
  <c r="J6" i="1"/>
  <c r="I6" i="1"/>
  <c r="F6" i="1"/>
  <c r="E6" i="1"/>
  <c r="D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<sst xmlns="http://schemas.openxmlformats.org/spreadsheetml/2006/main" count="18" uniqueCount="14">
  <si>
    <t>pond1(p)</t>
    <phoneticPr fontId="2" type="noConversion"/>
  </si>
  <si>
    <t>pond2(p)</t>
  </si>
  <si>
    <t>pond3(p)</t>
  </si>
  <si>
    <t>pond4(p)</t>
  </si>
  <si>
    <t>pond5(p)</t>
  </si>
  <si>
    <t>pond1(np)</t>
    <phoneticPr fontId="2" type="noConversion"/>
  </si>
  <si>
    <t>pond2(np)</t>
  </si>
  <si>
    <t>pond3(np)</t>
  </si>
  <si>
    <t>pond4(np)</t>
  </si>
  <si>
    <t>pond5(np)</t>
  </si>
  <si>
    <t>-</t>
    <phoneticPr fontId="2" type="noConversion"/>
  </si>
  <si>
    <t>-</t>
    <phoneticPr fontId="2" type="noConversion"/>
  </si>
  <si>
    <r>
      <t>n</t>
    </r>
    <r>
      <rPr>
        <sz val="12"/>
        <color rgb="FF000000"/>
        <rFont val="PMingLiu"/>
        <family val="1"/>
        <charset val="136"/>
      </rPr>
      <t>p</t>
    </r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</si>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</sst>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sz val="12"/>
      <color rgb="FFFF0000"/>
      <name val="P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14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" fontId="5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3" fillId="4" borderId="0" xfId="0" applyFont="1" applyFill="1" applyAlignment="1">
      <alignment vertical="center"/>
    </xf>
    <xf numFmtId="9" fontId="0" fillId="4" borderId="0" xfId="0" applyNumberFormat="1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O10" sqref="O10"/>
    </sheetView>
  </sheetViews>
  <sheetFormatPr defaultRowHeight="16.149999999999999"/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>
      <c r="A2" s="5">
        <v>43195</v>
      </c>
      <c r="B2" s="6">
        <v>70</v>
      </c>
      <c r="C2" s="6">
        <v>70</v>
      </c>
      <c r="D2" s="6">
        <v>70</v>
      </c>
      <c r="E2" s="6">
        <v>70</v>
      </c>
      <c r="F2" s="7">
        <v>70</v>
      </c>
      <c r="G2" s="6">
        <v>0</v>
      </c>
      <c r="H2" s="6">
        <v>0</v>
      </c>
      <c r="I2" s="6">
        <v>0</v>
      </c>
      <c r="J2" s="6">
        <v>0</v>
      </c>
      <c r="K2" s="6">
        <v>0</v>
      </c>
    </row>
    <row r="3" spans="1:11">
      <c r="A3" s="5">
        <v>43212</v>
      </c>
      <c r="B3" s="6">
        <f>(50+45+80+75+90)/5</f>
        <v>68</v>
      </c>
      <c r="C3" s="6">
        <f>(41+40+65+80+85)/5</f>
        <v>62.2</v>
      </c>
      <c r="D3" s="6">
        <f>(80+40+45+80+85)/5</f>
        <v>66</v>
      </c>
      <c r="E3" s="6">
        <f>(65+65+70+75+80)/5</f>
        <v>71</v>
      </c>
      <c r="F3" s="7">
        <f>(65+80+60+70+65)/5</f>
        <v>68</v>
      </c>
      <c r="G3" s="6">
        <f>(5+10+25+20+35)/5</f>
        <v>19</v>
      </c>
      <c r="H3" s="6">
        <f>(10+20+15+20+5)/5</f>
        <v>14</v>
      </c>
      <c r="I3" s="6">
        <f>(5+6+10+5+4)/5</f>
        <v>6</v>
      </c>
      <c r="J3" s="6">
        <f>(6+4+3+5+3)/5</f>
        <v>4.2</v>
      </c>
      <c r="K3" s="8">
        <f>(0.5+3+3+1.2+3)/5</f>
        <v>2.1399999999999997</v>
      </c>
    </row>
    <row r="4" spans="1:11">
      <c r="A4" s="5">
        <v>43226</v>
      </c>
      <c r="B4" s="6">
        <f>(45+52+63+67+70)/5</f>
        <v>59.4</v>
      </c>
      <c r="C4" s="6">
        <f>(40+36+50+75+65)/5</f>
        <v>53.2</v>
      </c>
      <c r="D4" s="6">
        <f>(30+60+55+40+80)/5</f>
        <v>53</v>
      </c>
      <c r="E4" s="6">
        <f>(90+89+70+68+60)/5</f>
        <v>75.400000000000006</v>
      </c>
      <c r="F4" s="7">
        <f>(60+65+82+70+88)/5</f>
        <v>73</v>
      </c>
      <c r="G4" s="6">
        <f>(2+5+12+15+6)/5</f>
        <v>8</v>
      </c>
      <c r="H4" s="6">
        <f>(30+35+25+10+13)/5</f>
        <v>22.6</v>
      </c>
      <c r="I4" s="6">
        <f>(1+5+6+4+3)/5</f>
        <v>3.8</v>
      </c>
      <c r="J4" s="6">
        <f>(30+25+21+16+20)/5</f>
        <v>22.4</v>
      </c>
      <c r="K4" s="6">
        <f>(5+6+8+12+5)/5</f>
        <v>7.2</v>
      </c>
    </row>
    <row r="5" spans="1:11">
      <c r="A5" s="5">
        <v>43240</v>
      </c>
      <c r="B5" s="6">
        <f>(71+53+75+75+70)/5</f>
        <v>68.8</v>
      </c>
      <c r="C5" s="9">
        <f>(56+30+55+45+62)/5</f>
        <v>49.6</v>
      </c>
      <c r="D5" s="9">
        <f>(47+42+55+49+58)/5</f>
        <v>50.2</v>
      </c>
      <c r="E5" s="6">
        <f>(56+65+71+75+62)/5</f>
        <v>65.8</v>
      </c>
      <c r="F5" s="7">
        <f>(36+46+45+81+75)/5</f>
        <v>56.6</v>
      </c>
      <c r="G5" s="6">
        <f>(6+5+12+13+31)/5</f>
        <v>13.4</v>
      </c>
      <c r="H5" s="6">
        <f>(21+14+25+43+24)/5</f>
        <v>25.4</v>
      </c>
      <c r="I5" s="6">
        <f>(11+43+35+14+21)/5</f>
        <v>24.8</v>
      </c>
      <c r="J5" s="10">
        <f>(50+23+41+55+53+54)/5</f>
        <v>55.2</v>
      </c>
      <c r="K5" s="6">
        <f>(3+13+17+25+25+28)/5</f>
        <v>22.2</v>
      </c>
    </row>
    <row r="6" spans="1:11">
      <c r="A6" s="5">
        <v>43261</v>
      </c>
      <c r="B6" s="6" t="s">
        <v>10</v>
      </c>
      <c r="C6" s="6" t="s">
        <v>11</v>
      </c>
      <c r="D6" s="6">
        <f>(70+71+16+35+82)/5</f>
        <v>54.8</v>
      </c>
      <c r="E6" s="6">
        <f>(83+74+67+65+49)/5</f>
        <v>67.599999999999994</v>
      </c>
      <c r="F6" s="7">
        <f>(45+64+49+75+70)/5</f>
        <v>60.6</v>
      </c>
      <c r="G6" s="6" t="s">
        <v>10</v>
      </c>
      <c r="H6" s="6" t="s">
        <v>11</v>
      </c>
      <c r="I6" s="10">
        <f>(45+62+37+55+7)/5</f>
        <v>41.2</v>
      </c>
      <c r="J6" s="10">
        <f>(56+58+34+22+47)/5</f>
        <v>43.4</v>
      </c>
      <c r="K6" s="6">
        <f>(20+5+33+42+16)/5</f>
        <v>23.2</v>
      </c>
    </row>
    <row r="7" spans="1:11">
      <c r="A7" s="5">
        <v>43275</v>
      </c>
      <c r="B7" s="6">
        <f>(69+56+53+68+52)/5</f>
        <v>59.6</v>
      </c>
      <c r="C7" s="6">
        <f>(42+56+45+39+69)/5</f>
        <v>50.2</v>
      </c>
      <c r="D7" s="10">
        <f>(49+31+20+65+66)/5</f>
        <v>46.2</v>
      </c>
      <c r="E7" s="6">
        <f>(54+56+35+80+54)/5</f>
        <v>55.8</v>
      </c>
      <c r="F7" s="11">
        <f>(41+32+39+83+33)/5</f>
        <v>45.6</v>
      </c>
      <c r="G7" s="6">
        <v>0</v>
      </c>
      <c r="H7" s="10">
        <f>(36+35+52+57+60)/5</f>
        <v>48</v>
      </c>
      <c r="I7" s="10">
        <f>(73+57+70+34+49)/5</f>
        <v>56.6</v>
      </c>
      <c r="J7" s="10">
        <f>(45+36+49+53+55)/5</f>
        <v>47.6</v>
      </c>
      <c r="K7" s="6">
        <f>(21+1+13+18+18)/5</f>
        <v>14.2</v>
      </c>
    </row>
    <row r="8" spans="1:11">
      <c r="A8" s="5">
        <v>43289</v>
      </c>
      <c r="B8" s="6">
        <f>(77+81+72+75+82)/5</f>
        <v>77.400000000000006</v>
      </c>
      <c r="C8" s="6">
        <f>(65+37+56+71+57)/5</f>
        <v>57.2</v>
      </c>
      <c r="D8" s="6">
        <f>(71+67+55+70+74)/5</f>
        <v>67.400000000000006</v>
      </c>
      <c r="E8" s="6">
        <f>(45+47+64+71+70)/5</f>
        <v>59.4</v>
      </c>
      <c r="F8" s="12" t="s">
        <v>10</v>
      </c>
      <c r="G8" s="6">
        <f>(1+0.7+0.5+1.8+2)/5</f>
        <v>1.2</v>
      </c>
      <c r="H8" s="6">
        <f>(33+14+18+22+21)/5</f>
        <v>21.6</v>
      </c>
      <c r="I8" s="6">
        <f>(0.3+0.2+0.1+1+0.1)/5</f>
        <v>0.34</v>
      </c>
      <c r="J8" s="6">
        <f>(0.5+0+0.6+0.7+0.5)/5</f>
        <v>0.45999999999999996</v>
      </c>
      <c r="K8" s="8" t="s">
        <v>10</v>
      </c>
    </row>
    <row r="9" spans="1:11">
      <c r="A9" s="5">
        <v>43310</v>
      </c>
      <c r="B9" s="6">
        <f>(54+87+43+40+85)/5</f>
        <v>61.8</v>
      </c>
      <c r="C9" s="6">
        <f>(72+54+43+75+67)/5</f>
        <v>62.2</v>
      </c>
      <c r="D9" s="6">
        <f>(78+43+60+67+75)/5</f>
        <v>64.599999999999994</v>
      </c>
      <c r="E9" s="6">
        <f>(55+51+64+72+70)/5</f>
        <v>62.4</v>
      </c>
      <c r="F9" s="13">
        <f>(35+63+46+42+64)/5</f>
        <v>50</v>
      </c>
      <c r="G9" s="6">
        <f>(2+3.5+8+11+10)/5</f>
        <v>6.9</v>
      </c>
      <c r="H9" s="6">
        <f>(15+23+41+12+25)/5</f>
        <v>23.2</v>
      </c>
      <c r="I9" s="10">
        <f>(32+54+29+42+45)/5</f>
        <v>40.4</v>
      </c>
      <c r="J9" s="6">
        <f>(21+29+15+36+42)/5</f>
        <v>28.6</v>
      </c>
      <c r="K9" s="6">
        <f>(0.1+0.1+2+3+0.5)/5</f>
        <v>1.1400000000000001</v>
      </c>
    </row>
    <row r="10" spans="1:11">
      <c r="A10" s="5">
        <v>43324</v>
      </c>
      <c r="B10" s="6">
        <f>(75+70+64+83+80)/5</f>
        <v>74.400000000000006</v>
      </c>
      <c r="C10" s="6">
        <f>(40+59+43+71+70)/5</f>
        <v>56.6</v>
      </c>
      <c r="D10" s="6">
        <f>(63+65+41+73+69)/5</f>
        <v>62.2</v>
      </c>
      <c r="E10" s="6">
        <f>(65+57+71+53+64)/5</f>
        <v>62</v>
      </c>
      <c r="F10" s="13">
        <f>(61+52+33+47+59)/5</f>
        <v>50.4</v>
      </c>
      <c r="G10" s="6">
        <f>(0+0.1+0.5+1+1.5)/5</f>
        <v>0.62</v>
      </c>
      <c r="H10" s="10">
        <f>(43+39+58+65+71)/5</f>
        <v>55.2</v>
      </c>
      <c r="I10" s="10">
        <f>(90+75+73+75+69)/5</f>
        <v>76.400000000000006</v>
      </c>
      <c r="J10" s="10">
        <f>(33+21+22+49+54)/5</f>
        <v>35.799999999999997</v>
      </c>
      <c r="K10" s="6">
        <f>(5+4+0.3+0.9+0.1)/5</f>
        <v>2.06</v>
      </c>
    </row>
    <row r="11" spans="1:11">
      <c r="A11" s="5">
        <v>43345</v>
      </c>
      <c r="B11" s="6">
        <f>(71+75+85+81+83)/5</f>
        <v>79</v>
      </c>
      <c r="C11" s="6">
        <f>(54+58+61+50+49)/5</f>
        <v>54.4</v>
      </c>
      <c r="D11" s="6">
        <f>(45+46+52+49+61)/5</f>
        <v>50.6</v>
      </c>
      <c r="E11" s="6">
        <f>(71+73+63+75+74)/5</f>
        <v>71.2</v>
      </c>
      <c r="F11" s="7">
        <f>(57+41+39+67+52)/5</f>
        <v>51.2</v>
      </c>
      <c r="G11" s="6">
        <f>(1.5+10+6+3+4)/5</f>
        <v>4.9000000000000004</v>
      </c>
      <c r="H11" s="10">
        <f>(51+50+42+58+62)/5</f>
        <v>52.6</v>
      </c>
      <c r="I11" s="10">
        <f>(60+41+64+51+45)/5</f>
        <v>52.2</v>
      </c>
      <c r="J11" s="10">
        <f>(45+42+53+51+55)/5</f>
        <v>49.2</v>
      </c>
      <c r="K11" s="6">
        <f>(0.3+3+4+6+7)/5</f>
        <v>4.0600000000000005</v>
      </c>
    </row>
    <row r="12" spans="1:11">
      <c r="A12" s="5">
        <v>43359</v>
      </c>
      <c r="B12" s="6">
        <f>(67+75+81+74+85)/5</f>
        <v>76.400000000000006</v>
      </c>
      <c r="C12" s="6">
        <f>(70+73+54+55+68)/5</f>
        <v>64</v>
      </c>
      <c r="D12" s="6">
        <f>(55+57+50+61+64)/5</f>
        <v>57.4</v>
      </c>
      <c r="E12" s="6">
        <f>(54+61+65+67+70)/5</f>
        <v>63.4</v>
      </c>
      <c r="F12" s="7">
        <f>(54+48+49+50+52)/5</f>
        <v>50.6</v>
      </c>
      <c r="G12" s="6">
        <f>(5+11+13+16+7)/5</f>
        <v>10.4</v>
      </c>
      <c r="H12" s="10">
        <f>(71+53+55+42+45)/5</f>
        <v>53.2</v>
      </c>
      <c r="I12" s="10">
        <f>(61+58+45+40+42)/5</f>
        <v>49.2</v>
      </c>
      <c r="J12" s="10">
        <f>(70+53+64+60+73)/5</f>
        <v>64</v>
      </c>
      <c r="K12" s="6">
        <f>(0+0.3+1.2+9+10)/5</f>
        <v>4.0999999999999996</v>
      </c>
    </row>
    <row r="13" spans="1:11">
      <c r="A13" s="5">
        <v>43373</v>
      </c>
      <c r="B13" s="6">
        <f>(71+68+75+63+60)/5</f>
        <v>67.400000000000006</v>
      </c>
      <c r="C13" s="6">
        <f>(64+53+50+52+68)/5</f>
        <v>57.4</v>
      </c>
      <c r="D13" s="6">
        <f>(60+52+51+48+64)/5</f>
        <v>55</v>
      </c>
      <c r="E13" s="6">
        <f>(74+60+79+76+83)/5</f>
        <v>74.400000000000006</v>
      </c>
      <c r="F13" s="13">
        <f>(45+50+41+55+64)/5</f>
        <v>51</v>
      </c>
      <c r="G13" s="6">
        <f>(5+4+5+7+12)/5</f>
        <v>6.6</v>
      </c>
      <c r="H13" s="10">
        <f>(45+51+54+65+76)/5</f>
        <v>58.2</v>
      </c>
      <c r="I13" s="10">
        <f>(51+48+43+54+63)/5</f>
        <v>51.8</v>
      </c>
      <c r="J13" s="10">
        <f>(80+82+75+70+72)/5</f>
        <v>75.8</v>
      </c>
      <c r="K13" s="6">
        <f>(0.3+0.5+1.2+5+9)/5</f>
        <v>3.2</v>
      </c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4" t="s">
        <v>12</v>
      </c>
      <c r="B15" s="15">
        <v>0.3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4" t="s">
        <v>13</v>
      </c>
      <c r="B16" s="15">
        <v>0.5</v>
      </c>
      <c r="C16" s="1"/>
      <c r="D16" s="1"/>
      <c r="E16" s="1"/>
      <c r="F16" s="1"/>
      <c r="G16" s="1"/>
      <c r="H16" s="1"/>
      <c r="I16" s="1"/>
      <c r="J16" s="1"/>
      <c r="K1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2020-03-09T06:46:32Z</dcterms:created>
  <dcterms:modified xsi:type="dcterms:W3CDTF">2020-03-09T06:48:56Z</dcterms:modified>
</cp:coreProperties>
</file>