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zel's bits\2019 Internship\"/>
    </mc:Choice>
  </mc:AlternateContent>
  <xr:revisionPtr revIDLastSave="0" documentId="13_ncr:1_{492C2C0B-0B57-45D7-A616-191FDEAA2187}" xr6:coauthVersionLast="41" xr6:coauthVersionMax="41" xr10:uidLastSave="{00000000-0000-0000-0000-000000000000}"/>
  <bookViews>
    <workbookView xWindow="31335" yWindow="960" windowWidth="16890" windowHeight="13935" xr2:uid="{E87CBE43-0598-42FC-99AB-5960DB101B08}"/>
  </bookViews>
  <sheets>
    <sheet name="BOM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E8" i="1"/>
  <c r="K8" i="1" s="1"/>
  <c r="H29" i="1"/>
  <c r="H30" i="1"/>
  <c r="H31" i="1"/>
  <c r="I31" i="1" s="1"/>
  <c r="H32" i="1"/>
  <c r="I32" i="1" s="1"/>
  <c r="H33" i="1"/>
  <c r="I33" i="1" s="1"/>
  <c r="H34" i="1"/>
  <c r="I34" i="1" s="1"/>
  <c r="H28" i="1"/>
  <c r="I30" i="1"/>
  <c r="I27" i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22" i="1"/>
  <c r="K22" i="1" s="1"/>
  <c r="E20" i="1"/>
  <c r="K20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I17" i="1" l="1"/>
  <c r="I28" i="1"/>
  <c r="I29" i="1"/>
  <c r="I36" i="1"/>
  <c r="H20" i="1"/>
  <c r="I20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9" i="1"/>
  <c r="I9" i="1" s="1"/>
  <c r="I10" i="1"/>
  <c r="H11" i="1"/>
  <c r="I11" i="1" s="1"/>
  <c r="H12" i="1"/>
  <c r="I12" i="1" s="1"/>
  <c r="H13" i="1"/>
  <c r="I13" i="1" s="1"/>
  <c r="H14" i="1"/>
  <c r="I14" i="1" s="1"/>
  <c r="I15" i="1"/>
  <c r="I16" i="1"/>
  <c r="I18" i="1"/>
  <c r="H8" i="1"/>
  <c r="I8" i="1" s="1"/>
  <c r="K38" i="1" l="1"/>
  <c r="K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Hazel Mitchell</author>
  </authors>
  <commentList>
    <comment ref="B5" authorId="0" shapeId="0" xr:uid="{3FA943C2-29AF-4F62-864F-D915F2F99B0E}">
      <text>
        <r>
          <rPr>
            <b/>
            <sz val="9"/>
            <color indexed="81"/>
            <rFont val="Tahoma"/>
            <family val="2"/>
          </rPr>
          <t>Hazel Mitchell:</t>
        </r>
        <r>
          <rPr>
            <sz val="9"/>
            <color indexed="81"/>
            <rFont val="Tahoma"/>
            <family val="2"/>
          </rPr>
          <t xml:space="preserve">
The number of boxes you wish to build.</t>
        </r>
      </text>
    </comment>
    <comment ref="E5" authorId="0" shapeId="0" xr:uid="{B83F98FB-F9FA-4FA7-8FCF-5F092B71664F}">
      <text>
        <r>
          <rPr>
            <b/>
            <sz val="9"/>
            <color indexed="81"/>
            <rFont val="Tahoma"/>
            <family val="2"/>
          </rPr>
          <t>Hazel Mitchell:</t>
        </r>
        <r>
          <rPr>
            <sz val="9"/>
            <color indexed="81"/>
            <rFont val="Tahoma"/>
            <family val="2"/>
          </rPr>
          <t xml:space="preserve">
Are you buying the boards pre-assembled from Seeed Studio?</t>
        </r>
      </text>
    </comment>
    <comment ref="I5" authorId="0" shapeId="0" xr:uid="{B82E9F2B-E2CB-4105-928B-AF217F4BA59E}">
      <text>
        <r>
          <rPr>
            <b/>
            <sz val="9"/>
            <color indexed="81"/>
            <rFont val="Tahoma"/>
            <family val="2"/>
          </rPr>
          <t>Hazel Mitchell:</t>
        </r>
        <r>
          <rPr>
            <sz val="9"/>
            <color indexed="81"/>
            <rFont val="Tahoma"/>
            <family val="2"/>
          </rPr>
          <t xml:space="preserve">
You may need to adjust the current exchange rate.</t>
        </r>
      </text>
    </comment>
    <comment ref="L5" authorId="0" shapeId="0" xr:uid="{EF616858-B455-4A5A-8100-610590289172}">
      <text>
        <r>
          <rPr>
            <b/>
            <sz val="9"/>
            <color indexed="81"/>
            <rFont val="Tahoma"/>
            <family val="2"/>
          </rPr>
          <t>Hazel Mitchell:</t>
        </r>
        <r>
          <rPr>
            <sz val="9"/>
            <color indexed="81"/>
            <rFont val="Tahoma"/>
            <family val="2"/>
          </rPr>
          <t xml:space="preserve">
You may need to adjust the current exchange rate.</t>
        </r>
      </text>
    </comment>
    <comment ref="K36" authorId="0" shapeId="0" xr:uid="{8D876107-60E2-4149-AB50-54E0513948B7}">
      <text>
        <r>
          <rPr>
            <b/>
            <sz val="9"/>
            <color indexed="81"/>
            <rFont val="Tahoma"/>
            <family val="2"/>
          </rPr>
          <t>Hazel Mitchell:</t>
        </r>
        <r>
          <rPr>
            <sz val="9"/>
            <color indexed="81"/>
            <rFont val="Tahoma"/>
            <family val="2"/>
          </rPr>
          <t xml:space="preserve">
Only one FTDI cable is required, regardless of the number of PyonAir monitors to be made.</t>
        </r>
      </text>
    </comment>
  </commentList>
</comments>
</file>

<file path=xl/sharedStrings.xml><?xml version="1.0" encoding="utf-8"?>
<sst xmlns="http://schemas.openxmlformats.org/spreadsheetml/2006/main" count="65" uniqueCount="64">
  <si>
    <t>Part</t>
  </si>
  <si>
    <t>Source</t>
  </si>
  <si>
    <t>No. per box</t>
  </si>
  <si>
    <t>LoPy4</t>
  </si>
  <si>
    <t>PBCA?</t>
  </si>
  <si>
    <t>Price (USD)</t>
  </si>
  <si>
    <t>Price (GBP)</t>
  </si>
  <si>
    <t>+VAT</t>
  </si>
  <si>
    <t>GBP/USD:</t>
  </si>
  <si>
    <t>GBP/EUR:</t>
  </si>
  <si>
    <t>Price (EUR)</t>
  </si>
  <si>
    <t>Fill in your own values in the green shaded boxes. The rest of the sheet should automatically update to give an estimation of the total cost.</t>
  </si>
  <si>
    <t xml:space="preserve">Instructions: </t>
  </si>
  <si>
    <t>Plantower PMS5003</t>
  </si>
  <si>
    <t>Sensirion SPS30</t>
  </si>
  <si>
    <t>Grove SHT35</t>
  </si>
  <si>
    <t>Grove RTC</t>
  </si>
  <si>
    <t>Grove GPS</t>
  </si>
  <si>
    <t>Micro SD card</t>
  </si>
  <si>
    <t>Power supply</t>
  </si>
  <si>
    <t>FTDI cable</t>
  </si>
  <si>
    <t>Enclosure</t>
  </si>
  <si>
    <t>Essential</t>
  </si>
  <si>
    <t>Number to build:</t>
  </si>
  <si>
    <t>PCBA</t>
  </si>
  <si>
    <t>TSRN 1-2450</t>
  </si>
  <si>
    <t>Easy solder</t>
  </si>
  <si>
    <t>10k resistor</t>
  </si>
  <si>
    <t>40V diode</t>
  </si>
  <si>
    <t>N-channel MOSFET</t>
  </si>
  <si>
    <t>P-channel MOSFET</t>
  </si>
  <si>
    <t>Subtotal</t>
  </si>
  <si>
    <t>VAT:</t>
  </si>
  <si>
    <t>Other</t>
  </si>
  <si>
    <t>https://www.seeedstudio.com/Grove-Universal-4-pin-connector-p-789.html</t>
  </si>
  <si>
    <t>Grove connector (10x)</t>
  </si>
  <si>
    <t>https://uk.rs-online.com/web/p/kvm-mixed-cable-assemblies/6877828/</t>
  </si>
  <si>
    <t>Total</t>
  </si>
  <si>
    <t>https://pycom.io/product/lopy4/</t>
  </si>
  <si>
    <t>https://www.aliexpress.com/item/32576299965.html?spm=a2g0o.detail.1000014.4.229d27aa9WdFKS&amp;gps-id=pcDetailBottomMoreOtherSeller&amp;scm=1007.13338.136569.000000000000000&amp;scm_id=1007.13338.136569.000000000000000&amp;scm-url=1007.13338.136569.000000000000000&amp;pvid=19f95d33-dc00-4912-b29f-428b076a9d23</t>
  </si>
  <si>
    <t>https://www.mouser.co.uk/ProductDetail/Sensirion/SPS30?qs=lc2O%252bfHJPVbEPY0RBeZmPA==</t>
  </si>
  <si>
    <t>https://www.seeedstudio.com/Grove-I2C-High-Accuracy-Temp-Humi-Sensor-SHT35.html</t>
  </si>
  <si>
    <t>https://www.seeedstudio.com/Grove-RTC.html</t>
  </si>
  <si>
    <t>https://www.seeedstudio.com/Grove-GPS-p-959.html</t>
  </si>
  <si>
    <t>Pycom LoRa Antenna</t>
  </si>
  <si>
    <t>https://pycom.io/product/lora-868mhz-915mhz-sigfox-antenna-kit/</t>
  </si>
  <si>
    <t>https://www.amazon.co.uk/SanDisk-microSDHC-Memory-Adapter-Performance/dp/B073K14CVB/ref=pd_sbs_147_2/262-5206352-1097356?_encoding=UTF8&amp;pd_rd_i=B073K14CVB&amp;pd_rd_r=0ab19ef6-98da-4455-b08b-e4510e394e45&amp;pd_rd_w=aTyVr&amp;pd_rd_wg=Qpp6I&amp;pf_rd_p=2b420a2f-6593-478e-8b5f-cb43865ff16f&amp;pf_rd_r=JQ38FN905S86934E2305&amp;psc=1&amp;refRID=JQ38FN905S86934E2305</t>
  </si>
  <si>
    <t>https://cpc.farnell.com/pro-elec/pel00398/ac-dc-power-supply-12v-1a-2-1mm/dp/PW04113</t>
  </si>
  <si>
    <t>https://www.ebay.co.uk/itm/173630987055?ul_noapp=true</t>
  </si>
  <si>
    <t>https://uk.rs-online.com/web/p/switching-regulators/7553407/</t>
  </si>
  <si>
    <t>Please note that these are rough estimates, and do not include bulk discounts. Many suppliers also offer educational discounts. Alternative suppliers may be cheaper.</t>
  </si>
  <si>
    <t>https://www.seeedstudio.com/fusion_pcb.html</t>
  </si>
  <si>
    <t>DC Barrel plug</t>
  </si>
  <si>
    <t>JST connector</t>
  </si>
  <si>
    <t>14-pin header</t>
  </si>
  <si>
    <t>8-pin header</t>
  </si>
  <si>
    <t>Micro SD breakout board</t>
  </si>
  <si>
    <t>4-pin header</t>
  </si>
  <si>
    <t>Screw terminal</t>
  </si>
  <si>
    <t>No. to buy</t>
  </si>
  <si>
    <t>Seeed PCBA (5x)</t>
  </si>
  <si>
    <t>Seeed PCB (5x)</t>
  </si>
  <si>
    <t>N/A</t>
  </si>
  <si>
    <t>Price per PyonAir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</si>
</sst>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6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9" fontId="0" fillId="2" borderId="0" xfId="1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8" fillId="0" borderId="0" xfId="2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166" fontId="0" fillId="5" borderId="0" xfId="0" applyNumberFormat="1" applyFill="1"/>
    <xf numFmtId="0" fontId="0" fillId="4" borderId="0" xfId="0" applyFill="1"/>
    <xf numFmtId="0" fontId="5" fillId="0" borderId="0" xfId="0" applyFont="1"/>
    <xf numFmtId="0" fontId="5" fillId="0" borderId="0" xfId="0" quotePrefix="1" applyFont="1"/>
    <xf numFmtId="166" fontId="6" fillId="4" borderId="0" xfId="0" applyNumberFormat="1" applyFont="1" applyFill="1"/>
    <xf numFmtId="0" fontId="7" fillId="4" borderId="0" xfId="0" applyFont="1" applyFill="1" applyAlignment="1">
      <alignment vertical="center"/>
    </xf>
    <xf numFmtId="0" fontId="9" fillId="0" borderId="0" xfId="0" applyFont="1"/>
    <xf numFmtId="0" fontId="7" fillId="4" borderId="0" xfId="0" applyFont="1" applyFill="1" applyAlignment="1">
      <alignment horizontal="center" vertical="center"/>
    </xf>
    <xf numFmtId="0" fontId="0" fillId="8" borderId="0" xfId="0" applyFill="1"/>
    <xf numFmtId="166" fontId="6" fillId="8" borderId="0" xfId="0" applyNumberFormat="1" applyFont="1" applyFill="1"/>
    <xf numFmtId="0" fontId="7" fillId="4" borderId="0" xfId="0" applyFont="1" applyFill="1" applyAlignment="1">
      <alignment horizontal="center" vertical="center" textRotation="90"/>
    </xf>
    <xf numFmtId="0" fontId="6" fillId="6" borderId="0" xfId="0" applyFont="1" applyFill="1" applyAlignment="1">
      <alignment horizontal="right"/>
    </xf>
    <xf numFmtId="0" fontId="6" fillId="7" borderId="0" xfId="0" applyFon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Grove-GPS-p-959.html" TargetMode="External"/><Relationship Id="rId13" Type="http://schemas.openxmlformats.org/officeDocument/2006/relationships/hyperlink" Target="https://uk.rs-online.com/web/p/switching-regulators/7553407/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ycom.io/product/lopy4/" TargetMode="External"/><Relationship Id="rId7" Type="http://schemas.openxmlformats.org/officeDocument/2006/relationships/hyperlink" Target="https://www.seeedstudio.com/Grove-RTC.html" TargetMode="External"/><Relationship Id="rId12" Type="http://schemas.openxmlformats.org/officeDocument/2006/relationships/hyperlink" Target="https://www.ebay.co.uk/itm/173630987055?ul_noapp=true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uk.rs-online.com/web/p/kvm-mixed-cable-assemblies/6877828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seeedstudio.com/Grove-Universal-4-pin-connector-p-789.html" TargetMode="External"/><Relationship Id="rId6" Type="http://schemas.openxmlformats.org/officeDocument/2006/relationships/hyperlink" Target="https://www.seeedstudio.com/Grove-I2C-High-Accuracy-Temp-Humi-Sensor-SHT35.html" TargetMode="External"/><Relationship Id="rId11" Type="http://schemas.openxmlformats.org/officeDocument/2006/relationships/hyperlink" Target="https://cpc.farnell.com/pro-elec/pel00398/ac-dc-power-supply-12v-1a-2-1mm/dp/PW04113" TargetMode="External"/><Relationship Id="rId5" Type="http://schemas.openxmlformats.org/officeDocument/2006/relationships/hyperlink" Target="https://www.mouser.co.uk/ProductDetail/Sensirion/SPS30?qs=lc2O%252bfHJPVbEPY0RBeZmPA==" TargetMode="External"/><Relationship Id="rId15" Type="http://schemas.openxmlformats.org/officeDocument/2006/relationships/hyperlink" Target="https://www.seeedstudio.com/fusion_pcb.html" TargetMode="External"/><Relationship Id="rId10" Type="http://schemas.openxmlformats.org/officeDocument/2006/relationships/hyperlink" Target="https://www.amazon.co.uk/SanDisk-microSDHC-Memory-Adapter-Performance/dp/B073K14CVB/ref=pd_sbs_147_2/262-5206352-1097356?_encoding=UTF8&amp;pd_rd_i=B073K14CVB&amp;pd_rd_r=0ab19ef6-98da-4455-b08b-e4510e394e45&amp;pd_rd_w=aTyVr&amp;pd_rd_wg=Qpp6I&amp;pf_rd_p=2b420a2f-6593-478e-8b5f-cb43865ff16f&amp;pf_rd_r=JQ38FN905S86934E2305&amp;psc=1&amp;refRID=JQ38FN905S86934E2305" TargetMode="External"/><Relationship Id="rId4" Type="http://schemas.openxmlformats.org/officeDocument/2006/relationships/hyperlink" Target="https://www.aliexpress.com/item/32576299965.html?spm=a2g0o.detail.1000014.4.229d27aa9WdFKS&amp;gps-id=pcDetailBottomMoreOtherSeller&amp;scm=1007.13338.136569.000000000000000&amp;scm_id=1007.13338.136569.000000000000000&amp;scm-url=1007.13338.136569.000000000000000&amp;pvid=19f95d33-dc00-4912-b29f-428b076a9d23" TargetMode="External"/><Relationship Id="rId9" Type="http://schemas.openxmlformats.org/officeDocument/2006/relationships/hyperlink" Target="https://pycom.io/product/lora-868mhz-915mhz-sigfox-antenna-kit/" TargetMode="External"/><Relationship Id="rId14" Type="http://schemas.openxmlformats.org/officeDocument/2006/relationships/hyperlink" Target="https://www.seeedstudio.com/fusion_pc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B155-DFBB-4847-8711-C18A982A700E}">
  <dimension ref="A1:O39"/>
  <sheetViews>
    <sheetView tabSelected="1" workbookViewId="0">
      <selection activeCell="C6" sqref="C6"/>
    </sheetView>
  </sheetViews>
  <sheetFormatPr defaultRowHeight="15" x14ac:dyDescent="0.25"/>
  <cols>
    <col min="1" max="1" width="9.28515625" customWidth="1"/>
    <col min="2" max="2" width="23.140625" bestFit="1" customWidth="1"/>
    <col min="3" max="3" width="11.28515625" bestFit="1" customWidth="1"/>
    <col min="4" max="4" width="12.42578125" bestFit="1" customWidth="1"/>
    <col min="5" max="5" width="11.85546875" bestFit="1" customWidth="1"/>
    <col min="6" max="6" width="11.7109375" bestFit="1" customWidth="1"/>
    <col min="7" max="8" width="11.85546875" bestFit="1" customWidth="1"/>
    <col min="10" max="10" width="12.28515625" bestFit="1" customWidth="1"/>
    <col min="11" max="11" width="16" bestFit="1" customWidth="1"/>
  </cols>
  <sheetData>
    <row r="1" spans="1:15" x14ac:dyDescent="0.25">
      <c r="A1" s="1" t="s">
        <v>12</v>
      </c>
    </row>
    <row r="2" spans="1:15" x14ac:dyDescent="0.25">
      <c r="A2" t="s">
        <v>11</v>
      </c>
    </row>
    <row r="3" spans="1:15" x14ac:dyDescent="0.25">
      <c r="A3" s="19" t="s">
        <v>50</v>
      </c>
    </row>
    <row r="5" spans="1:15" x14ac:dyDescent="0.25">
      <c r="B5" s="1" t="s">
        <v>23</v>
      </c>
      <c r="C5" s="3">
        <v>10</v>
      </c>
      <c r="E5" s="1" t="s">
        <v>4</v>
      </c>
      <c r="F5" s="3">
        <v>0</v>
      </c>
      <c r="H5" s="1" t="s">
        <v>8</v>
      </c>
      <c r="I5" s="2">
        <v>0.81</v>
      </c>
      <c r="K5" s="1" t="s">
        <v>9</v>
      </c>
      <c r="L5" s="2">
        <v>0.9</v>
      </c>
      <c r="N5" t="s">
        <v>32</v>
      </c>
      <c r="O5" s="5">
        <v>0.2</v>
      </c>
    </row>
    <row r="7" spans="1:15" s="15" customFormat="1" ht="15.75" x14ac:dyDescent="0.25">
      <c r="B7" s="15" t="s">
        <v>0</v>
      </c>
      <c r="C7" s="15" t="s">
        <v>1</v>
      </c>
      <c r="D7" s="15" t="s">
        <v>2</v>
      </c>
      <c r="E7" s="15" t="s">
        <v>59</v>
      </c>
      <c r="F7" s="15" t="s">
        <v>5</v>
      </c>
      <c r="G7" s="15" t="s">
        <v>10</v>
      </c>
      <c r="H7" s="15" t="s">
        <v>6</v>
      </c>
      <c r="I7" s="16" t="s">
        <v>7</v>
      </c>
      <c r="K7" s="15" t="s">
        <v>31</v>
      </c>
    </row>
    <row r="8" spans="1:15" x14ac:dyDescent="0.25">
      <c r="A8" s="23" t="s">
        <v>22</v>
      </c>
      <c r="B8" t="s">
        <v>3</v>
      </c>
      <c r="C8" s="9" t="s">
        <v>38</v>
      </c>
      <c r="D8">
        <v>1</v>
      </c>
      <c r="E8">
        <f>ROUNDUP(D8*$C$5,0)</f>
        <v>10</v>
      </c>
      <c r="F8" s="6"/>
      <c r="G8" s="7">
        <v>34.950000000000003</v>
      </c>
      <c r="H8" s="8">
        <f>F8*$I$5+G8*$L$5</f>
        <v>31.455000000000002</v>
      </c>
      <c r="I8" s="8">
        <f t="shared" ref="I8:I18" si="0">H8*(1+$O$5)</f>
        <v>37.746000000000002</v>
      </c>
      <c r="K8" s="8">
        <f>I8*E8</f>
        <v>377.46000000000004</v>
      </c>
    </row>
    <row r="9" spans="1:15" x14ac:dyDescent="0.25">
      <c r="A9" s="23"/>
      <c r="B9" s="4" t="s">
        <v>13</v>
      </c>
      <c r="C9" s="9" t="s">
        <v>39</v>
      </c>
      <c r="D9">
        <v>1</v>
      </c>
      <c r="E9">
        <f t="shared" ref="E9:E34" si="1">ROUNDUP(D9*$C$5,0)</f>
        <v>10</v>
      </c>
      <c r="F9" s="6">
        <v>12.9</v>
      </c>
      <c r="G9" s="7"/>
      <c r="H9" s="8">
        <f>F9*$I$5+G9*$L$5</f>
        <v>10.449000000000002</v>
      </c>
      <c r="I9" s="8">
        <f t="shared" si="0"/>
        <v>12.538800000000002</v>
      </c>
      <c r="K9" s="8">
        <f t="shared" ref="K9:K18" si="2">I9*E9</f>
        <v>125.38800000000002</v>
      </c>
    </row>
    <row r="10" spans="1:15" x14ac:dyDescent="0.25">
      <c r="A10" s="23"/>
      <c r="B10" s="4" t="s">
        <v>14</v>
      </c>
      <c r="C10" s="9" t="s">
        <v>40</v>
      </c>
      <c r="D10">
        <v>1</v>
      </c>
      <c r="E10">
        <f t="shared" si="1"/>
        <v>10</v>
      </c>
      <c r="F10" s="6"/>
      <c r="G10" s="7"/>
      <c r="H10" s="8">
        <v>38.26</v>
      </c>
      <c r="I10" s="8">
        <f t="shared" si="0"/>
        <v>45.911999999999999</v>
      </c>
      <c r="K10" s="8">
        <f t="shared" si="2"/>
        <v>459.12</v>
      </c>
    </row>
    <row r="11" spans="1:15" x14ac:dyDescent="0.25">
      <c r="A11" s="23"/>
      <c r="B11" s="4" t="s">
        <v>15</v>
      </c>
      <c r="C11" s="9" t="s">
        <v>41</v>
      </c>
      <c r="D11">
        <v>1</v>
      </c>
      <c r="E11">
        <f t="shared" si="1"/>
        <v>10</v>
      </c>
      <c r="F11" s="6">
        <v>13.9</v>
      </c>
      <c r="G11" s="7"/>
      <c r="H11" s="8">
        <f>F11*$I$5+G11*$L$5</f>
        <v>11.259</v>
      </c>
      <c r="I11" s="8">
        <f t="shared" si="0"/>
        <v>13.5108</v>
      </c>
      <c r="K11" s="8">
        <f t="shared" si="2"/>
        <v>135.108</v>
      </c>
    </row>
    <row r="12" spans="1:15" x14ac:dyDescent="0.25">
      <c r="A12" s="23"/>
      <c r="B12" s="4" t="s">
        <v>16</v>
      </c>
      <c r="C12" s="9" t="s">
        <v>42</v>
      </c>
      <c r="D12">
        <v>1</v>
      </c>
      <c r="E12">
        <f t="shared" si="1"/>
        <v>10</v>
      </c>
      <c r="F12" s="6">
        <v>6.9</v>
      </c>
      <c r="G12" s="7"/>
      <c r="H12" s="8">
        <f>F12*$I$5+G12*$L$5</f>
        <v>5.5890000000000004</v>
      </c>
      <c r="I12" s="8">
        <f t="shared" si="0"/>
        <v>6.7068000000000003</v>
      </c>
      <c r="K12" s="8">
        <f t="shared" si="2"/>
        <v>67.067999999999998</v>
      </c>
    </row>
    <row r="13" spans="1:15" x14ac:dyDescent="0.25">
      <c r="A13" s="23"/>
      <c r="B13" s="4" t="s">
        <v>17</v>
      </c>
      <c r="C13" s="9" t="s">
        <v>43</v>
      </c>
      <c r="D13">
        <v>1</v>
      </c>
      <c r="E13">
        <f t="shared" si="1"/>
        <v>10</v>
      </c>
      <c r="F13" s="6">
        <v>23.5</v>
      </c>
      <c r="G13" s="7"/>
      <c r="H13" s="8">
        <f>F13*$I$5+G13*$L$5</f>
        <v>19.035</v>
      </c>
      <c r="I13" s="8">
        <f t="shared" si="0"/>
        <v>22.841999999999999</v>
      </c>
      <c r="K13" s="8">
        <f t="shared" si="2"/>
        <v>228.42</v>
      </c>
    </row>
    <row r="14" spans="1:15" x14ac:dyDescent="0.25">
      <c r="A14" s="23"/>
      <c r="B14" s="4" t="s">
        <v>44</v>
      </c>
      <c r="C14" s="9" t="s">
        <v>45</v>
      </c>
      <c r="D14">
        <v>1</v>
      </c>
      <c r="E14">
        <f t="shared" si="1"/>
        <v>10</v>
      </c>
      <c r="F14" s="6"/>
      <c r="G14" s="7">
        <v>9</v>
      </c>
      <c r="H14" s="8">
        <f>F14*$I$5+G14*$L$5</f>
        <v>8.1</v>
      </c>
      <c r="I14" s="8">
        <f t="shared" si="0"/>
        <v>9.7199999999999989</v>
      </c>
      <c r="K14" s="8">
        <f t="shared" si="2"/>
        <v>97.199999999999989</v>
      </c>
    </row>
    <row r="15" spans="1:15" x14ac:dyDescent="0.25">
      <c r="A15" s="23"/>
      <c r="B15" s="4" t="s">
        <v>18</v>
      </c>
      <c r="C15" s="9" t="s">
        <v>46</v>
      </c>
      <c r="D15">
        <v>1</v>
      </c>
      <c r="E15">
        <f t="shared" si="1"/>
        <v>10</v>
      </c>
      <c r="F15" s="6"/>
      <c r="G15" s="7"/>
      <c r="H15" s="8">
        <v>5.73</v>
      </c>
      <c r="I15" s="8">
        <f t="shared" si="0"/>
        <v>6.8760000000000003</v>
      </c>
      <c r="K15" s="8">
        <f t="shared" si="2"/>
        <v>68.760000000000005</v>
      </c>
    </row>
    <row r="16" spans="1:15" x14ac:dyDescent="0.25">
      <c r="A16" s="23"/>
      <c r="B16" s="4" t="s">
        <v>19</v>
      </c>
      <c r="C16" s="9" t="s">
        <v>47</v>
      </c>
      <c r="D16">
        <v>1</v>
      </c>
      <c r="E16">
        <f t="shared" si="1"/>
        <v>10</v>
      </c>
      <c r="F16" s="6"/>
      <c r="G16" s="7"/>
      <c r="H16" s="8">
        <v>4.03</v>
      </c>
      <c r="I16" s="8">
        <f t="shared" si="0"/>
        <v>4.8360000000000003</v>
      </c>
      <c r="K16" s="8">
        <f t="shared" si="2"/>
        <v>48.36</v>
      </c>
    </row>
    <row r="17" spans="1:11" x14ac:dyDescent="0.25">
      <c r="A17" s="23"/>
      <c r="B17" t="s">
        <v>25</v>
      </c>
      <c r="C17" s="9" t="s">
        <v>49</v>
      </c>
      <c r="D17">
        <v>1</v>
      </c>
      <c r="E17">
        <f t="shared" si="1"/>
        <v>10</v>
      </c>
      <c r="F17" s="6"/>
      <c r="G17" s="7"/>
      <c r="H17" s="8">
        <v>8.89</v>
      </c>
      <c r="I17" s="8">
        <f t="shared" si="0"/>
        <v>10.668000000000001</v>
      </c>
      <c r="K17" s="8">
        <f t="shared" si="2"/>
        <v>106.68</v>
      </c>
    </row>
    <row r="18" spans="1:11" x14ac:dyDescent="0.25">
      <c r="A18" s="23"/>
      <c r="B18" s="4" t="s">
        <v>21</v>
      </c>
      <c r="C18" s="9" t="s">
        <v>48</v>
      </c>
      <c r="D18">
        <v>1</v>
      </c>
      <c r="E18">
        <f t="shared" si="1"/>
        <v>10</v>
      </c>
      <c r="F18" s="6"/>
      <c r="G18" s="7"/>
      <c r="H18" s="8">
        <v>5.77</v>
      </c>
      <c r="I18" s="8">
        <f t="shared" si="0"/>
        <v>6.9239999999999995</v>
      </c>
      <c r="K18" s="8">
        <f t="shared" si="2"/>
        <v>69.239999999999995</v>
      </c>
    </row>
    <row r="19" spans="1:11" s="10" customFormat="1" x14ac:dyDescent="0.25">
      <c r="F19" s="11"/>
      <c r="G19" s="12"/>
      <c r="H19" s="13"/>
      <c r="I19" s="13"/>
      <c r="J19" s="13"/>
      <c r="K19" s="13"/>
    </row>
    <row r="20" spans="1:11" ht="21" x14ac:dyDescent="0.25">
      <c r="A20" s="18" t="s">
        <v>24</v>
      </c>
      <c r="B20" t="s">
        <v>60</v>
      </c>
      <c r="C20" s="9" t="s">
        <v>51</v>
      </c>
      <c r="D20">
        <v>0.2</v>
      </c>
      <c r="E20">
        <f t="shared" si="1"/>
        <v>2</v>
      </c>
      <c r="F20" s="6">
        <v>12.9</v>
      </c>
      <c r="G20" s="7"/>
      <c r="H20" s="8">
        <f>F20*$I$5+G20*$L$5</f>
        <v>10.449000000000002</v>
      </c>
      <c r="I20" s="8">
        <f>H20*(1+$O$5)</f>
        <v>12.538800000000002</v>
      </c>
      <c r="K20" s="8">
        <f>I20*E20*($F$5)</f>
        <v>0</v>
      </c>
    </row>
    <row r="21" spans="1:11" s="10" customFormat="1" x14ac:dyDescent="0.25">
      <c r="F21" s="11"/>
      <c r="G21" s="12"/>
      <c r="H21" s="13"/>
      <c r="I21" s="13"/>
      <c r="J21" s="13"/>
      <c r="K21" s="13"/>
    </row>
    <row r="22" spans="1:11" x14ac:dyDescent="0.25">
      <c r="A22" s="23" t="s">
        <v>26</v>
      </c>
      <c r="B22" t="s">
        <v>61</v>
      </c>
      <c r="C22" s="9" t="s">
        <v>51</v>
      </c>
      <c r="D22">
        <v>0.2</v>
      </c>
      <c r="E22">
        <f t="shared" si="1"/>
        <v>2</v>
      </c>
      <c r="F22" s="6">
        <v>4.9000000000000004</v>
      </c>
      <c r="G22" s="7"/>
      <c r="H22" s="8">
        <f t="shared" ref="H22:H34" si="3">F22*$I$5+G22*$L$5</f>
        <v>3.9690000000000007</v>
      </c>
      <c r="I22" s="8">
        <f t="shared" ref="I22:I34" si="4">H22*(1+$O$5)</f>
        <v>4.7628000000000004</v>
      </c>
      <c r="K22" s="8">
        <f t="shared" ref="K22:K26" si="5">I22*E22*(NOT($F$5))</f>
        <v>9.5256000000000007</v>
      </c>
    </row>
    <row r="23" spans="1:11" x14ac:dyDescent="0.25">
      <c r="A23" s="23"/>
      <c r="B23" t="s">
        <v>27</v>
      </c>
      <c r="D23">
        <v>5</v>
      </c>
      <c r="E23">
        <f t="shared" si="1"/>
        <v>50</v>
      </c>
      <c r="F23" s="6"/>
      <c r="G23" s="7"/>
      <c r="H23" s="8">
        <f t="shared" si="3"/>
        <v>0</v>
      </c>
      <c r="I23" s="8">
        <f t="shared" si="4"/>
        <v>0</v>
      </c>
      <c r="K23" s="8">
        <f t="shared" si="5"/>
        <v>0</v>
      </c>
    </row>
    <row r="24" spans="1:11" x14ac:dyDescent="0.25">
      <c r="A24" s="23"/>
      <c r="B24" t="s">
        <v>28</v>
      </c>
      <c r="D24">
        <v>3</v>
      </c>
      <c r="E24">
        <f t="shared" si="1"/>
        <v>30</v>
      </c>
      <c r="F24" s="6"/>
      <c r="G24" s="7"/>
      <c r="H24" s="8">
        <f t="shared" si="3"/>
        <v>0</v>
      </c>
      <c r="I24" s="8">
        <f t="shared" si="4"/>
        <v>0</v>
      </c>
      <c r="K24" s="8">
        <f t="shared" si="5"/>
        <v>0</v>
      </c>
    </row>
    <row r="25" spans="1:11" x14ac:dyDescent="0.25">
      <c r="A25" s="23"/>
      <c r="B25" t="s">
        <v>29</v>
      </c>
      <c r="D25">
        <v>2</v>
      </c>
      <c r="E25">
        <f t="shared" si="1"/>
        <v>20</v>
      </c>
      <c r="F25" s="6"/>
      <c r="G25" s="7"/>
      <c r="H25" s="8">
        <f t="shared" si="3"/>
        <v>0</v>
      </c>
      <c r="I25" s="8">
        <f t="shared" si="4"/>
        <v>0</v>
      </c>
      <c r="K25" s="8">
        <f t="shared" si="5"/>
        <v>0</v>
      </c>
    </row>
    <row r="26" spans="1:11" x14ac:dyDescent="0.25">
      <c r="A26" s="23"/>
      <c r="B26" t="s">
        <v>30</v>
      </c>
      <c r="D26">
        <v>3</v>
      </c>
      <c r="E26">
        <f t="shared" si="1"/>
        <v>30</v>
      </c>
      <c r="F26" s="6"/>
      <c r="G26" s="7"/>
      <c r="H26" s="8">
        <f t="shared" si="3"/>
        <v>0</v>
      </c>
      <c r="I26" s="8">
        <f t="shared" si="4"/>
        <v>0</v>
      </c>
      <c r="K26" s="8">
        <f t="shared" si="5"/>
        <v>0</v>
      </c>
    </row>
    <row r="27" spans="1:11" x14ac:dyDescent="0.25">
      <c r="A27" s="23"/>
      <c r="B27" t="s">
        <v>35</v>
      </c>
      <c r="C27" s="9" t="s">
        <v>34</v>
      </c>
      <c r="D27">
        <v>0.5</v>
      </c>
      <c r="E27">
        <f t="shared" si="1"/>
        <v>5</v>
      </c>
      <c r="F27" s="6">
        <v>1.5</v>
      </c>
      <c r="G27" s="7"/>
      <c r="H27" s="8">
        <f t="shared" si="3"/>
        <v>1.2150000000000001</v>
      </c>
      <c r="I27" s="8">
        <f>H27*(1+$O$5)</f>
        <v>1.458</v>
      </c>
      <c r="K27" s="8">
        <f>I27*E27*(NOT($F$5))</f>
        <v>7.29</v>
      </c>
    </row>
    <row r="28" spans="1:11" x14ac:dyDescent="0.25">
      <c r="A28" s="23"/>
      <c r="B28" t="s">
        <v>52</v>
      </c>
      <c r="D28">
        <v>1</v>
      </c>
      <c r="E28">
        <f t="shared" si="1"/>
        <v>10</v>
      </c>
      <c r="H28" s="8">
        <f t="shared" si="3"/>
        <v>0</v>
      </c>
      <c r="I28" s="8">
        <f t="shared" si="4"/>
        <v>0</v>
      </c>
      <c r="K28" s="8">
        <f t="shared" ref="K28:K34" si="6">I28*E28*(NOT($F$5))</f>
        <v>0</v>
      </c>
    </row>
    <row r="29" spans="1:11" x14ac:dyDescent="0.25">
      <c r="A29" s="23"/>
      <c r="B29" t="s">
        <v>53</v>
      </c>
      <c r="D29">
        <v>1</v>
      </c>
      <c r="E29">
        <f t="shared" si="1"/>
        <v>10</v>
      </c>
      <c r="H29" s="8">
        <f t="shared" si="3"/>
        <v>0</v>
      </c>
      <c r="I29" s="8">
        <f t="shared" si="4"/>
        <v>0</v>
      </c>
      <c r="K29" s="8">
        <f t="shared" si="6"/>
        <v>0</v>
      </c>
    </row>
    <row r="30" spans="1:11" x14ac:dyDescent="0.25">
      <c r="A30" s="23"/>
      <c r="B30" t="s">
        <v>58</v>
      </c>
      <c r="D30">
        <v>1</v>
      </c>
      <c r="E30">
        <f t="shared" si="1"/>
        <v>10</v>
      </c>
      <c r="H30" s="8">
        <f t="shared" si="3"/>
        <v>0</v>
      </c>
      <c r="I30" s="8">
        <f t="shared" si="4"/>
        <v>0</v>
      </c>
      <c r="K30" s="8">
        <f t="shared" si="6"/>
        <v>0</v>
      </c>
    </row>
    <row r="31" spans="1:11" x14ac:dyDescent="0.25">
      <c r="A31" s="23"/>
      <c r="B31" t="s">
        <v>54</v>
      </c>
      <c r="D31">
        <v>2</v>
      </c>
      <c r="E31">
        <f t="shared" si="1"/>
        <v>20</v>
      </c>
      <c r="H31" s="8">
        <f t="shared" si="3"/>
        <v>0</v>
      </c>
      <c r="I31" s="8">
        <f t="shared" si="4"/>
        <v>0</v>
      </c>
      <c r="K31" s="8">
        <f t="shared" si="6"/>
        <v>0</v>
      </c>
    </row>
    <row r="32" spans="1:11" x14ac:dyDescent="0.25">
      <c r="A32" s="23"/>
      <c r="B32" t="s">
        <v>55</v>
      </c>
      <c r="D32">
        <v>1</v>
      </c>
      <c r="E32">
        <f t="shared" si="1"/>
        <v>10</v>
      </c>
      <c r="H32" s="8">
        <f t="shared" si="3"/>
        <v>0</v>
      </c>
      <c r="I32" s="8">
        <f t="shared" si="4"/>
        <v>0</v>
      </c>
      <c r="K32" s="8">
        <f t="shared" si="6"/>
        <v>0</v>
      </c>
    </row>
    <row r="33" spans="1:11" x14ac:dyDescent="0.25">
      <c r="A33" s="23"/>
      <c r="B33" t="s">
        <v>57</v>
      </c>
      <c r="D33">
        <v>1</v>
      </c>
      <c r="E33">
        <f t="shared" si="1"/>
        <v>10</v>
      </c>
      <c r="H33" s="8">
        <f t="shared" si="3"/>
        <v>0</v>
      </c>
      <c r="I33" s="8">
        <f t="shared" si="4"/>
        <v>0</v>
      </c>
      <c r="K33" s="8">
        <f t="shared" si="6"/>
        <v>0</v>
      </c>
    </row>
    <row r="34" spans="1:11" x14ac:dyDescent="0.25">
      <c r="A34" s="23"/>
      <c r="B34" t="s">
        <v>56</v>
      </c>
      <c r="D34">
        <v>1</v>
      </c>
      <c r="E34">
        <f t="shared" si="1"/>
        <v>10</v>
      </c>
      <c r="H34" s="8">
        <f t="shared" si="3"/>
        <v>0</v>
      </c>
      <c r="I34" s="8">
        <f t="shared" si="4"/>
        <v>0</v>
      </c>
      <c r="K34" s="8">
        <f t="shared" si="6"/>
        <v>0</v>
      </c>
    </row>
    <row r="35" spans="1:11" s="10" customFormat="1" x14ac:dyDescent="0.25">
      <c r="I35" s="13"/>
      <c r="K35" s="13"/>
    </row>
    <row r="36" spans="1:11" ht="21" x14ac:dyDescent="0.25">
      <c r="A36" s="20" t="s">
        <v>33</v>
      </c>
      <c r="B36" t="s">
        <v>20</v>
      </c>
      <c r="C36" s="9" t="s">
        <v>36</v>
      </c>
      <c r="D36" t="s">
        <v>62</v>
      </c>
      <c r="E36">
        <v>1</v>
      </c>
      <c r="H36" s="8">
        <v>18.670000000000002</v>
      </c>
      <c r="I36" s="8">
        <f>H36*(1+$O$5)</f>
        <v>22.404</v>
      </c>
      <c r="K36" s="8">
        <f>I36*E36</f>
        <v>22.404</v>
      </c>
    </row>
    <row r="37" spans="1:11" x14ac:dyDescent="0.25">
      <c r="K37" s="8"/>
    </row>
    <row r="38" spans="1:11" ht="18.75" x14ac:dyDescent="0.3">
      <c r="A38" s="24" t="s">
        <v>37</v>
      </c>
      <c r="B38" s="24"/>
      <c r="C38" s="24"/>
      <c r="D38" s="24"/>
      <c r="E38" s="24"/>
      <c r="F38" s="14"/>
      <c r="G38" s="14"/>
      <c r="H38" s="14"/>
      <c r="I38" s="14"/>
      <c r="J38" s="14"/>
      <c r="K38" s="17">
        <f>SUM(K8:K37)</f>
        <v>1822.0236</v>
      </c>
    </row>
    <row r="39" spans="1:11" ht="18.75" x14ac:dyDescent="0.3">
      <c r="A39" s="25" t="s">
        <v>63</v>
      </c>
      <c r="B39" s="25"/>
      <c r="C39" s="25"/>
      <c r="D39" s="25"/>
      <c r="E39" s="25"/>
      <c r="F39" s="21"/>
      <c r="G39" s="21"/>
      <c r="H39" s="21"/>
      <c r="I39" s="21"/>
      <c r="J39" s="21"/>
      <c r="K39" s="22">
        <f>K38/C5</f>
        <v>182.20236</v>
      </c>
    </row>
  </sheetData>
  <mergeCells count="4">
    <mergeCell ref="A8:A18"/>
    <mergeCell ref="A22:A34"/>
    <mergeCell ref="A38:E38"/>
    <mergeCell ref="A39:E39"/>
  </mergeCells>
  <conditionalFormatting sqref="H20 H8:H18">
    <cfRule type="cellIs" dxfId="2" priority="4" operator="equal">
      <formula>0</formula>
    </cfRule>
  </conditionalFormatting>
  <conditionalFormatting sqref="H22:H34">
    <cfRule type="cellIs" dxfId="1" priority="2" operator="equal">
      <formula>0</formula>
    </cfRule>
  </conditionalFormatting>
  <conditionalFormatting sqref="H36">
    <cfRule type="cellIs" dxfId="0" priority="1" operator="equal">
      <formula>0</formula>
    </cfRule>
  </conditionalFormatting>
  <hyperlinks>
    <hyperlink ref="C27" r:id="rId1" xr:uid="{0CCE71DC-8617-449E-AB3A-2C8B1CEA786D}"/>
    <hyperlink ref="C36" r:id="rId2" xr:uid="{63B3389F-956F-4A63-9CD4-821D379862EE}"/>
    <hyperlink ref="C8" r:id="rId3" xr:uid="{40390002-CD16-445D-9415-3676E7DEC212}"/>
    <hyperlink ref="C9" r:id="rId4" display="https://www.aliexpress.com/item/32576299965.html?spm=a2g0o.detail.1000014.4.229d27aa9WdFKS&amp;gps-id=pcDetailBottomMoreOtherSeller&amp;scm=1007.13338.136569.000000000000000&amp;scm_id=1007.13338.136569.000000000000000&amp;scm-url=1007.13338.136569.000000000000000&amp;pvid=19f95d33-dc00-4912-b29f-428b076a9d23" xr:uid="{6F0E41F0-A197-4675-B6B2-D997EEA3BE69}"/>
    <hyperlink ref="C10" r:id="rId5" xr:uid="{01622ED8-AAAE-4D62-B2A9-22F836C59B34}"/>
    <hyperlink ref="C11" r:id="rId6" xr:uid="{BFEC2AC4-FF78-47EA-A374-5DD439636884}"/>
    <hyperlink ref="C12" r:id="rId7" xr:uid="{3930F8EB-D352-4C31-9A38-994EF177B149}"/>
    <hyperlink ref="C13" r:id="rId8" xr:uid="{6275B7CA-2EE1-4DB8-978A-19C55B3C8920}"/>
    <hyperlink ref="C14" r:id="rId9" xr:uid="{707E9EEC-C351-45D8-8AE2-E1DA1979B140}"/>
    <hyperlink ref="C15" r:id="rId10" display="https://www.amazon.co.uk/SanDisk-microSDHC-Memory-Adapter-Performance/dp/B073K14CVB/ref=pd_sbs_147_2/262-5206352-1097356?_encoding=UTF8&amp;pd_rd_i=B073K14CVB&amp;pd_rd_r=0ab19ef6-98da-4455-b08b-e4510e394e45&amp;pd_rd_w=aTyVr&amp;pd_rd_wg=Qpp6I&amp;pf_rd_p=2b420a2f-6593-478e-8b5f-cb43865ff16f&amp;pf_rd_r=JQ38FN905S86934E2305&amp;psc=1&amp;refRID=JQ38FN905S86934E2305" xr:uid="{50264AA5-1BC6-48D8-A711-CDCF180AC9E9}"/>
    <hyperlink ref="C16" r:id="rId11" xr:uid="{5664FEF6-BCB6-47CC-8742-A82A66DF2A96}"/>
    <hyperlink ref="C18" r:id="rId12" xr:uid="{870A8862-8C9B-48A0-8C8F-606442ED526C}"/>
    <hyperlink ref="C17" r:id="rId13" xr:uid="{1919D320-9893-4AD4-BA17-9CE9F94255DD}"/>
    <hyperlink ref="C20" r:id="rId14" xr:uid="{E41EE3ED-3292-458E-B705-848ADDBDED7A}"/>
    <hyperlink ref="C22" r:id="rId15" xr:uid="{9A2A8388-126F-492C-A264-884938F1C14B}"/>
  </hyperlinks>
  <pageMargins left="0.7" right="0.7" top="0.75" bottom="0.75" header="0.3" footer="0.3"/>
  <pageSetup paperSize="9" orientation="portrait" horizontalDpi="0" verticalDpi="0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Mitchell</dc:creator>
  <cp:lastModifiedBy>Hazel Mitchell</cp:lastModifiedBy>
  <dcterms:created xsi:type="dcterms:W3CDTF">2019-09-07T13:27:15Z</dcterms:created>
  <dcterms:modified xsi:type="dcterms:W3CDTF">2019-09-08T20:45:42Z</dcterms:modified>
</cp:coreProperties>
</file>