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48920" windowHeight="1594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9" i="3" l="1"/>
  <c r="K40" i="3"/>
  <c r="K41" i="3"/>
  <c r="I8" i="3"/>
  <c r="I7" i="3"/>
  <c r="M18" i="3"/>
  <c r="M19" i="3"/>
  <c r="M20" i="3"/>
  <c r="M21" i="3"/>
  <c r="M22" i="3"/>
  <c r="M23" i="3"/>
  <c r="M24" i="3"/>
  <c r="M25" i="3"/>
  <c r="M26" i="3"/>
  <c r="M27" i="3"/>
  <c r="M28" i="3"/>
  <c r="M29" i="3"/>
  <c r="M16" i="3"/>
  <c r="M17" i="3"/>
  <c r="M4" i="3"/>
  <c r="M5" i="3"/>
  <c r="M6" i="3"/>
  <c r="M7" i="3"/>
  <c r="M8" i="3"/>
  <c r="M9" i="3"/>
  <c r="M3" i="3"/>
  <c r="M31" i="3"/>
  <c r="L31" i="3"/>
  <c r="L16" i="3"/>
  <c r="L17" i="3"/>
  <c r="L18" i="3"/>
  <c r="L19" i="3"/>
  <c r="P6" i="1"/>
  <c r="P7" i="1"/>
  <c r="P5" i="1"/>
  <c r="Y38" i="1"/>
  <c r="Y39" i="1"/>
  <c r="Y37" i="1"/>
  <c r="Y34" i="1"/>
  <c r="Y35" i="1"/>
  <c r="Y33" i="1"/>
  <c r="Y29" i="1"/>
  <c r="Y18" i="1"/>
  <c r="Y19" i="1"/>
  <c r="Y20" i="1"/>
  <c r="Y21" i="1"/>
  <c r="Y22" i="1"/>
  <c r="Y17" i="1"/>
  <c r="Y14" i="1"/>
  <c r="Y15" i="1"/>
  <c r="Y13" i="1"/>
  <c r="X27" i="3"/>
  <c r="X28" i="3"/>
  <c r="X29" i="3"/>
  <c r="X30" i="3"/>
  <c r="X31" i="3"/>
  <c r="X32" i="3"/>
  <c r="X33" i="3"/>
  <c r="X34" i="3"/>
  <c r="X35" i="3"/>
  <c r="X36" i="3"/>
  <c r="X37" i="3"/>
  <c r="X38" i="3"/>
  <c r="X39" i="3"/>
  <c r="X40" i="3"/>
  <c r="X41" i="3"/>
  <c r="P37" i="1"/>
  <c r="L33" i="3"/>
  <c r="M33" i="3"/>
  <c r="N33" i="3"/>
  <c r="O33" i="3"/>
  <c r="P33" i="3"/>
  <c r="Q33" i="3"/>
  <c r="R33" i="3"/>
  <c r="S33" i="3"/>
  <c r="T33" i="3"/>
  <c r="U33" i="3"/>
  <c r="V33" i="3"/>
  <c r="W33" i="3"/>
  <c r="L34" i="3"/>
  <c r="M34" i="3"/>
  <c r="N34" i="3"/>
  <c r="O34" i="3"/>
  <c r="P34" i="3"/>
  <c r="Q34" i="3"/>
  <c r="R34" i="3"/>
  <c r="S34" i="3"/>
  <c r="T34" i="3"/>
  <c r="U34" i="3"/>
  <c r="V34" i="3"/>
  <c r="W34" i="3"/>
  <c r="L35" i="3"/>
  <c r="M35" i="3"/>
  <c r="N35" i="3"/>
  <c r="O35" i="3"/>
  <c r="P35" i="3"/>
  <c r="Q35" i="3"/>
  <c r="R35" i="3"/>
  <c r="S35" i="3"/>
  <c r="T35" i="3"/>
  <c r="U35" i="3"/>
  <c r="V35" i="3"/>
  <c r="W35" i="3"/>
  <c r="P38" i="1"/>
  <c r="L36" i="3"/>
  <c r="M36" i="3"/>
  <c r="N36" i="3"/>
  <c r="O36" i="3"/>
  <c r="P36" i="3"/>
  <c r="Q36" i="3"/>
  <c r="R36" i="3"/>
  <c r="S36" i="3"/>
  <c r="T36" i="3"/>
  <c r="U36" i="3"/>
  <c r="V36" i="3"/>
  <c r="W36" i="3"/>
  <c r="L37" i="3"/>
  <c r="M37" i="3"/>
  <c r="N37" i="3"/>
  <c r="O37" i="3"/>
  <c r="P37" i="3"/>
  <c r="Q37" i="3"/>
  <c r="R37" i="3"/>
  <c r="S37" i="3"/>
  <c r="T37" i="3"/>
  <c r="U37" i="3"/>
  <c r="V37" i="3"/>
  <c r="W37" i="3"/>
  <c r="L38" i="3"/>
  <c r="M38" i="3"/>
  <c r="N38" i="3"/>
  <c r="O38" i="3"/>
  <c r="P38" i="3"/>
  <c r="Q38" i="3"/>
  <c r="R38" i="3"/>
  <c r="S38" i="3"/>
  <c r="T38" i="3"/>
  <c r="U38" i="3"/>
  <c r="V38" i="3"/>
  <c r="W38" i="3"/>
  <c r="P39" i="1"/>
  <c r="L39" i="3"/>
  <c r="M39" i="3"/>
  <c r="N39" i="3"/>
  <c r="O39" i="3"/>
  <c r="P39" i="3"/>
  <c r="Q39" i="3"/>
  <c r="R39" i="3"/>
  <c r="S39" i="3"/>
  <c r="T39" i="3"/>
  <c r="U39" i="3"/>
  <c r="V39" i="3"/>
  <c r="W39" i="3"/>
  <c r="L40" i="3"/>
  <c r="M40" i="3"/>
  <c r="N40" i="3"/>
  <c r="O40" i="3"/>
  <c r="P40" i="3"/>
  <c r="Q40" i="3"/>
  <c r="R40" i="3"/>
  <c r="S40" i="3"/>
  <c r="T40" i="3"/>
  <c r="U40" i="3"/>
  <c r="V40" i="3"/>
  <c r="W40" i="3"/>
  <c r="L41" i="3"/>
  <c r="M41" i="3"/>
  <c r="N41" i="3"/>
  <c r="O41" i="3"/>
  <c r="P41" i="3"/>
  <c r="Q41" i="3"/>
  <c r="R41" i="3"/>
  <c r="S41" i="3"/>
  <c r="T41" i="3"/>
  <c r="U41" i="3"/>
  <c r="V41" i="3"/>
  <c r="W41" i="3"/>
  <c r="K38" i="3"/>
  <c r="H38" i="3"/>
  <c r="C38" i="3"/>
  <c r="K37" i="3"/>
  <c r="G37" i="3"/>
  <c r="C37" i="3"/>
  <c r="K36" i="3"/>
  <c r="F36" i="3"/>
  <c r="C36" i="3"/>
  <c r="J31" i="3"/>
  <c r="J32" i="3"/>
  <c r="J30" i="3"/>
  <c r="K28" i="3"/>
  <c r="K29" i="3"/>
  <c r="K30" i="3"/>
  <c r="K31" i="3"/>
  <c r="K32" i="3"/>
  <c r="K33" i="3"/>
  <c r="K34" i="3"/>
  <c r="K35" i="3"/>
  <c r="K4" i="3"/>
  <c r="K5" i="3"/>
  <c r="K6" i="3"/>
  <c r="K7" i="3"/>
  <c r="K8" i="3"/>
  <c r="K9" i="3"/>
  <c r="K10" i="3"/>
  <c r="K11" i="3"/>
  <c r="K12" i="3"/>
  <c r="K13" i="3"/>
  <c r="K14" i="3"/>
  <c r="K15" i="3"/>
  <c r="K16" i="3"/>
  <c r="K17" i="3"/>
  <c r="K18" i="3"/>
  <c r="K19" i="3"/>
  <c r="K20" i="3"/>
  <c r="K21" i="3"/>
  <c r="K22" i="3"/>
  <c r="K23" i="3"/>
  <c r="K24" i="3"/>
  <c r="K25" i="3"/>
  <c r="K26" i="3"/>
  <c r="K27" i="3"/>
  <c r="K3" i="3"/>
  <c r="H7" i="3"/>
  <c r="J8" i="3"/>
  <c r="J7" i="3"/>
  <c r="H35" i="3"/>
  <c r="G34" i="3"/>
  <c r="F15" i="3"/>
  <c r="A33" i="3"/>
  <c r="X26" i="3"/>
  <c r="X25" i="3"/>
  <c r="X24" i="3"/>
  <c r="X23" i="3"/>
  <c r="X22" i="3"/>
  <c r="X21" i="3"/>
  <c r="X20" i="3"/>
  <c r="X19" i="3"/>
  <c r="X18" i="3"/>
  <c r="X17" i="3"/>
  <c r="X16" i="3"/>
  <c r="X14" i="3"/>
  <c r="X13" i="3"/>
  <c r="X12" i="3"/>
  <c r="X11" i="3"/>
  <c r="X10" i="3"/>
  <c r="X9" i="3"/>
  <c r="X8" i="3"/>
  <c r="X7" i="3"/>
  <c r="X6" i="3"/>
  <c r="X5" i="3"/>
  <c r="X4" i="3"/>
  <c r="X3"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5" i="1"/>
  <c r="R32" i="3"/>
  <c r="P34" i="1"/>
  <c r="R31" i="3"/>
  <c r="P33" i="1"/>
  <c r="R30" i="3"/>
  <c r="R29" i="3"/>
  <c r="R28" i="3"/>
  <c r="R27" i="3"/>
  <c r="R26" i="3"/>
  <c r="R25" i="3"/>
  <c r="R24" i="3"/>
  <c r="P28" i="1"/>
  <c r="R23" i="3"/>
  <c r="R22" i="3"/>
  <c r="P27" i="1"/>
  <c r="R21" i="3"/>
  <c r="R20" i="3"/>
  <c r="P26" i="1"/>
  <c r="R19" i="3"/>
  <c r="R18" i="3"/>
  <c r="P25" i="1"/>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1" i="3"/>
  <c r="H30" i="3"/>
  <c r="H28" i="3"/>
  <c r="H26" i="3"/>
  <c r="H24" i="3"/>
  <c r="H22" i="3"/>
  <c r="H20" i="3"/>
  <c r="H18" i="3"/>
  <c r="H16" i="3"/>
  <c r="H12" i="3"/>
  <c r="H11" i="3"/>
  <c r="H9" i="3"/>
  <c r="Z28" i="1"/>
  <c r="G23" i="3"/>
  <c r="Z27" i="1"/>
  <c r="G21" i="3"/>
  <c r="Z26" i="1"/>
  <c r="G19" i="3"/>
  <c r="Z25" i="1"/>
  <c r="G17" i="3"/>
  <c r="F33" i="3"/>
  <c r="F14" i="3"/>
  <c r="F13" i="3"/>
  <c r="F10" i="3"/>
  <c r="F6" i="3"/>
  <c r="F5" i="3"/>
  <c r="F4" i="3"/>
  <c r="F3" i="3"/>
  <c r="C35" i="3"/>
  <c r="C34" i="3"/>
  <c r="C33" i="3"/>
  <c r="C32" i="3"/>
  <c r="C31" i="3"/>
  <c r="C30" i="3"/>
  <c r="C29" i="3"/>
  <c r="C28" i="3"/>
  <c r="C27" i="3"/>
  <c r="C26" i="3"/>
  <c r="C25" i="3"/>
  <c r="C24" i="3"/>
  <c r="Z31" i="1"/>
  <c r="G29" i="3"/>
  <c r="Z30" i="1"/>
  <c r="G27" i="3"/>
  <c r="Z29"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9" i="3"/>
  <c r="A16" i="3"/>
  <c r="A13" i="3"/>
  <c r="A30"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29" authorId="0">
      <text>
        <r>
          <rPr>
            <b/>
            <sz val="10"/>
            <color indexed="81"/>
            <rFont val="ＭＳ Ｐゴシック"/>
            <family val="2"/>
            <charset val="128"/>
          </rPr>
          <t xml:space="preserve">Peter Bryzgalov:
http://excel.fit.vutbr.cz/submissions/2016/056/56.pdf
See Table1.
</t>
        </r>
      </text>
    </comment>
    <comment ref="K3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0"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37" authorId="0">
      <text>
        <r>
          <rPr>
            <b/>
            <sz val="10"/>
            <color indexed="81"/>
            <rFont val="ＭＳ Ｐゴシック"/>
            <family val="2"/>
            <charset val="128"/>
          </rPr>
          <t>Peter Bryzgalov:</t>
        </r>
        <r>
          <rPr>
            <sz val="10"/>
            <color indexed="81"/>
            <rFont val="ＭＳ Ｐゴシック"/>
            <family val="2"/>
            <charset val="128"/>
          </rPr>
          <t xml:space="preserve">
0.07 euro/min  = 4.2 euro/h
</t>
        </r>
      </text>
    </comment>
  </commentList>
</comments>
</file>

<file path=xl/sharedStrings.xml><?xml version="1.0" encoding="utf-8"?>
<sst xmlns="http://schemas.openxmlformats.org/spreadsheetml/2006/main" count="342" uniqueCount="255">
  <si>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</si>
  <si>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</si>
  <si>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</si>
  <si>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</si>
  <si>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</si>
  <si>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</si>
  <si>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</si>
  <si>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</si>
  <si>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</si>
  <si>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</si>
  <si>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</si>
  <si>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</si>
  <si>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</si>
  <si>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</si>
  <si>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</si>
  <si>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per hour USD</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</si>
  <si>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</si>
  <si>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</si>
  <si>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</si>
  <si>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</si>
  <si>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</si>
  <si>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</si>
  <si>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</si>
  <si>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</si>
  <si>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per month USD (30 days)</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</si>
  <si>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</si>
  <si>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</si>
  <si>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</si>
  <si>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</si>
  <si>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</si>
  <si>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</si>
  <si>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</si>
  <si>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</si>
  <si>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</si>
  <si>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</si>
  <si>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</si>
  <si>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</si>
  <si>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</si>
  <si>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</si>
  <si>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</si>
  <si>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</si>
  <si>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</si>
  <si>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</si>
  <si>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</si>
  <si>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</si>
  <si>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</si>
  <si>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</si>
  <si>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</si>
  <si>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</si>
  <si>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</si>
  <si>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</si>
  <si>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</si>
  <si>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</si>
  <si>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</si>
  <si>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</si>
  <si>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</si>
  <si>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</si>
  <si>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</si>
  <si>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</si>
  <si>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</si>
  <si>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</si>
  <si>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</si>
  <si>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</si>
  <si>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</si>
  <si>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</si>
  <si>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</si>
  <si>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</si>
  <si>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</si>
  <si>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</si>
  <si>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</si>
  <si>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</si>
  <si>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</si>
  <si>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</si>
  <si>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</si>
  <si>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</si>
  <si>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</si>
  <si>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</si>
  <si>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</si>
  <si>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</si>
  <si>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</si>
  <si>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8-GPU x86 SERVER M40</t>
    <phoneticPr fontId="2"/>
  </si>
  <si>
    <t>4-GPU POWER8/10 SERVER</t>
    <phoneticPr fontId="2"/>
  </si>
  <si>
    <t>4-GPU POWER8/8 SERVER</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</si>
  <si>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</si>
  <si>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</si>
  <si>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</si>
  <si>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</si>
  <si>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</si>
  <si>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</si>
  <si>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</si>
  <si>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</si>
  <si>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</si>
  <si>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</si>
  <si>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</si>
  <si>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</si>
  <si>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</si>
  <si>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</si>
  <si>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</si>
  <si>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per week USD</t>
    <phoneticPr fontId="2"/>
  </si>
  <si>
    <t>8-GPU x86 SERVER P40</t>
    <phoneticPr fontId="2"/>
  </si>
  <si>
    <t>8-GPU x86 SERVER P100</t>
    <phoneticPr fontId="2"/>
  </si>
  <si>
    <t>P40</t>
    <phoneticPr fontId="2"/>
  </si>
  <si>
    <t>P100</t>
    <phoneticPr fontId="2"/>
  </si>
  <si>
    <t>SSD</t>
    <phoneticPr fontId="2"/>
  </si>
  <si>
    <t>SATA</t>
    <phoneticPr fontId="2"/>
  </si>
  <si>
    <t>SATA</t>
    <phoneticPr fontId="2"/>
  </si>
  <si>
    <t>NVLink</t>
    <phoneticPr fontId="2"/>
  </si>
  <si>
    <t>Infiniband EDR (24.24Gb/s)</t>
    <phoneticPr fontId="2"/>
  </si>
  <si>
    <t>16-GPU x86 SERVER K80</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</si>
  <si>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</si>
  <si>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</si>
  <si>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</si>
  <si>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</si>
  <si>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</si>
  <si>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</si>
  <si>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</si>
  <si>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</si>
  <si>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</si>
  <si>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</si>
  <si>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</si>
  <si>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</si>
  <si>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per year USD</t>
    <phoneticPr fontId="2"/>
  </si>
  <si>
    <t>Provider link</t>
    <phoneticPr fontId="2"/>
  </si>
  <si>
    <t>https://aws.amazon.com</t>
    <phoneticPr fontId="2"/>
  </si>
  <si>
    <t>http://www.softlayer.com/gpu</t>
    <phoneticPr fontId="2"/>
  </si>
  <si>
    <t>https://www.nimbix.net/nimbix-cloud-demand-pricing/</t>
    <phoneticPr fontId="2"/>
  </si>
  <si>
    <t>http://www.cirrascale.com/cloud/plans.aspx</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</si>
  <si>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</si>
  <si>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</si>
  <si>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</si>
  <si>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</si>
  <si>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</si>
  <si>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https://aws.amazon.com/ec3/dedicated-hosts/pricing/</t>
  </si>
  <si>
    <t>https://aws.amazon.com/ec4/dedicated-hosts/pricing/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</si>
  <si>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</si>
  <si>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</si>
  <si>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</si>
  <si>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</si>
  <si>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</si>
  <si>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</si>
  <si>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</si>
  <si>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</si>
  <si>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</si>
  <si>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</si>
  <si>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</si>
  <si>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</si>
  <si>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</si>
  <si>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</si>
  <si>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</si>
  <si>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 xml:space="preserve">Free Outbound Traffic = 1 GB/month. </t>
    <phoneticPr fontId="2"/>
  </si>
  <si>
    <t>Free Outbound Traffic = 1 GB/month.</t>
    <phoneticPr fontId="2"/>
  </si>
  <si>
    <t xml:space="preserve">Free Outbound Traffic = 1 GB/month. </t>
    <phoneticPr fontId="2"/>
  </si>
  <si>
    <t>POWER8?</t>
  </si>
  <si>
    <t>NGD4</t>
    <phoneticPr fontId="2"/>
  </si>
  <si>
    <t>K40</t>
    <phoneticPr fontId="2"/>
  </si>
  <si>
    <t>2 x 2496</t>
    <phoneticPr fontId="2"/>
  </si>
  <si>
    <t>2 x 12.3</t>
    <phoneticPr fontId="2"/>
  </si>
  <si>
    <t>P100</t>
  </si>
  <si>
    <t>POWER8</t>
  </si>
  <si>
    <t>2-GPU POWER8/8 SERVER</t>
    <phoneticPr fontId="2"/>
  </si>
  <si>
    <t>Xeon E5-2630 v3</t>
    <phoneticPr fontId="2"/>
  </si>
  <si>
    <t>C</t>
    <phoneticPr fontId="2"/>
  </si>
  <si>
    <t>D</t>
    <phoneticPr fontId="2"/>
  </si>
  <si>
    <t>K</t>
    <phoneticPr fontId="2"/>
  </si>
  <si>
    <t>L</t>
    <phoneticPr fontId="2"/>
  </si>
  <si>
    <t>P</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</si>
  <si>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</si>
  <si>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</si>
  <si>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</si>
  <si>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</si>
  <si>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</si>
  <si>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</si>
  <si>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</si>
  <si>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m.</t>
    <phoneticPr fontId="2"/>
  </si>
  <si>
    <t>SL M60x1 x86 m.</t>
    <phoneticPr fontId="2"/>
  </si>
  <si>
    <t>SL K80x1 x86 h.</t>
    <phoneticPr fontId="2"/>
  </si>
  <si>
    <t>CR K80x8 x86 m.</t>
    <phoneticPr fontId="2"/>
  </si>
  <si>
    <t>CR M40x8 x86 m.</t>
    <phoneticPr fontId="2"/>
  </si>
  <si>
    <t>CRM40x8 x86 w.</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</si>
  <si>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</si>
  <si>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</si>
  <si>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</si>
  <si>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</si>
  <si>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</si>
  <si>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</si>
  <si>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</si>
  <si>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</si>
  <si>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NVIDIA TITAN X</t>
    <phoneticPr fontId="2"/>
  </si>
  <si>
    <t>Tesla P40 model</t>
    <phoneticPr fontId="2"/>
  </si>
  <si>
    <t>Tesla P100 model</t>
    <phoneticPr fontId="2"/>
  </si>
  <si>
    <t>P100</t>
    <phoneticPr fontId="2"/>
  </si>
  <si>
    <t>SK P40x1 m.</t>
    <phoneticPr fontId="2"/>
  </si>
  <si>
    <t>SK P100x1 m.</t>
    <phoneticPr fontId="2"/>
  </si>
  <si>
    <t>CR K80x8 x86 w.</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</si>
  <si>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</si>
  <si>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</si>
  <si>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</si>
  <si>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</si>
  <si>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</si>
  <si>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</si>
  <si>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</si>
  <si>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</si>
  <si>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</si>
  <si>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LeaderTelecom</t>
    <phoneticPr fontId="2"/>
  </si>
  <si>
    <t>https://www.leadergpu.com</t>
  </si>
  <si>
    <t>4 x GeForce GTX 1080</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</si>
  <si>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</si>
  <si>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</si>
  <si>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</si>
  <si>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</si>
  <si>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</si>
  <si>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</si>
  <si>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</si>
  <si>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</si>
  <si>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</si>
  <si>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</si>
  <si>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</si>
  <si>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Included internet traffic (monthly based payments): 10 Tb/month.
Included internet traffic (weekly based payments): 2.5 Tb/week.
Included internet traffic (minute/hourly based payments): 0 Gb.
Additional 1Gb (not included): 0,09 €/Gb.</t>
    <phoneticPr fontId="2"/>
  </si>
  <si>
    <t>Currency</t>
    <phoneticPr fontId="2"/>
  </si>
  <si>
    <t>USD</t>
    <phoneticPr fontId="2"/>
  </si>
  <si>
    <t>Included internet traffic (monthly based payments): 10 Tb/month.
Included internet traffic (weekly based payments): 2.5 Tb/week.
Included internet traffic (minute/hourly based payments): 0 Gb.
Additional 1Gb (not included): 0,10 €/Gb.</t>
  </si>
  <si>
    <t>Included internet traffic (monthly based payments): 10 Tb/month.
Included internet traffic (weekly based payments): 2.5 Tb/week.
Included internet traffic (minute/hourly based payments): 0 Gb.
Additional 1Gb (not included): 0,11 €/Gb.</t>
  </si>
  <si>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</si>
  <si>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</si>
  <si>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</si>
  <si>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</si>
  <si>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LT GX1080 w.</t>
  </si>
  <si>
    <t>LT GX1080 w.</t>
    <phoneticPr fontId="2"/>
  </si>
  <si>
    <t>LT GX1080 min.</t>
  </si>
  <si>
    <t>LT GX1080 min.</t>
    <phoneticPr fontId="2"/>
  </si>
  <si>
    <t>LT GX1080 m.</t>
  </si>
  <si>
    <t>LT GX1080 m.</t>
    <phoneticPr fontId="2"/>
  </si>
  <si>
    <t>Z</t>
    <phoneticPr fontId="2"/>
  </si>
  <si>
    <t>AA</t>
    <phoneticPr fontId="2"/>
  </si>
  <si>
    <t>AB</t>
    <phoneticPr fontId="2"/>
  </si>
  <si>
    <t>Setup price</t>
    <phoneticPr fontId="2"/>
  </si>
  <si>
    <t>AC</t>
    <phoneticPr fontId="2"/>
  </si>
  <si>
    <t>Currency</t>
    <phoneticPr fontId="2"/>
  </si>
  <si>
    <t>AD</t>
    <phoneticPr fontId="2"/>
  </si>
  <si>
    <t>https://www.sakura.ad.jp/koukaryoku/specification/</t>
    <phoneticPr fontId="2"/>
  </si>
  <si>
    <t>2 x GeForce GTX 1080 minute</t>
  </si>
  <si>
    <t>2 x GeForce GTX 1080 weekly</t>
  </si>
  <si>
    <t>2 x GeForce GTX 1080 monthly</t>
  </si>
  <si>
    <t>P</t>
    <phoneticPr fontId="2"/>
  </si>
  <si>
    <t>S</t>
    <phoneticPr fontId="2"/>
  </si>
  <si>
    <t>U</t>
    <phoneticPr fontId="2"/>
  </si>
  <si>
    <t>V</t>
    <phoneticPr fontId="2"/>
  </si>
  <si>
    <t>Internal/External</t>
    <phoneticPr fontId="2"/>
  </si>
  <si>
    <t>Y</t>
    <phoneticPr fontId="2"/>
  </si>
  <si>
    <t>AE</t>
    <phoneticPr fontId="2"/>
  </si>
  <si>
    <t>AF</t>
    <phoneticPr fontId="2"/>
  </si>
  <si>
    <t>CPU performance (Tflops DP)</t>
    <phoneticPr fontId="2"/>
  </si>
  <si>
    <t>GPU performance (TFlops SP)</t>
    <phoneticPr fontId="2"/>
  </si>
  <si>
    <t>JPY</t>
    <phoneticPr fontId="2"/>
  </si>
  <si>
    <t>EUR</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</si>
</sst>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
      <patternFill patternType="solid">
        <fgColor rgb="FFF2F2F2"/>
        <bgColor rgb="FF000000"/>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638">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cellStyleXfs>
  <cellXfs count="64">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16" fillId="0" borderId="0" xfId="62" applyAlignment="1">
      <alignment horizontal="left" vertical="top"/>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2" fillId="0" borderId="0" xfId="120" applyAlignment="1">
      <alignment vertical="top"/>
    </xf>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12" fillId="0" borderId="0" xfId="120" applyAlignment="1">
      <alignmen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0" fontId="12" fillId="0" borderId="0" xfId="120" applyAlignment="1">
      <alignment vertical="top"/>
    </xf>
    <xf numFmtId="178" fontId="24" fillId="0" borderId="0" xfId="635">
      <alignment horizontal="right"/>
    </xf>
    <xf numFmtId="179" fontId="24" fillId="0" borderId="0" xfId="636">
      <alignment horizontal="right"/>
    </xf>
    <xf numFmtId="0" fontId="24" fillId="8" borderId="0" xfId="0" applyFont="1" applyFill="1" applyAlignment="1">
      <alignment horizontal="right"/>
    </xf>
    <xf numFmtId="0" fontId="16" fillId="0" borderId="1" xfId="1" applyAlignment="1">
      <alignment horizontal="center"/>
    </xf>
    <xf numFmtId="0" fontId="16" fillId="0" borderId="7" xfId="62" applyBorder="1" applyAlignment="1">
      <alignment horizontal="left" vertical="top"/>
    </xf>
    <xf numFmtId="0" fontId="16" fillId="0" borderId="0" xfId="62" applyAlignment="1">
      <alignment horizontal="left" vertical="top"/>
    </xf>
    <xf numFmtId="0" fontId="12" fillId="0" borderId="0" xfId="120" applyAlignment="1">
      <alignment vertical="top"/>
    </xf>
    <xf numFmtId="0" fontId="8" fillId="0" borderId="0" xfId="637" applyAlignment="1">
      <alignment vertical="top"/>
    </xf>
    <xf numFmtId="0" fontId="12" fillId="0" borderId="0" xfId="120" applyAlignment="1">
      <alignment horizontal="center" vertical="top"/>
    </xf>
  </cellXfs>
  <cellStyles count="638">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48">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sakura.ad.jp/koukaryoku/specification/" TargetMode="External"/><Relationship Id="rId4" Type="http://schemas.openxmlformats.org/officeDocument/2006/relationships/hyperlink" Target="https://aws.amazon.com/ec2/pricing/on-demand/?refid=em_22240" TargetMode="External"/><Relationship Id="rId5" Type="http://schemas.openxmlformats.org/officeDocument/2006/relationships/hyperlink" Target="https://aws.amazon.com/ec2/pricing/on-demand/?refid=em_22240" TargetMode="External"/><Relationship Id="rId1" Type="http://schemas.openxmlformats.org/officeDocument/2006/relationships/hyperlink" Target="https://www.nimbix.net/nimbix-cloud-demand-pricing/" TargetMode="External"/><Relationship Id="rId2" Type="http://schemas.openxmlformats.org/officeDocument/2006/relationships/hyperlink" Target="http://www.cirrascale.com/cloud/plans.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E40"/>
  <sheetViews>
    <sheetView workbookViewId="0">
      <pane xSplit="2" ySplit="4" topLeftCell="W19" activePane="bottomRight" state="frozen"/>
      <selection pane="topRight" activeCell="C1" sqref="C1"/>
      <selection pane="bottomLeft" activeCell="A5" sqref="A5"/>
      <selection pane="bottomRight" activeCell="AE39" sqref="AE39"/>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8.83203125" customWidth="1"/>
    <col min="13" max="13" width="11.664062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30" width="20.83203125" style="13" customWidth="1"/>
    <col min="31" max="31" width="8.83203125" style="13" customWidth="1"/>
    <col min="32" max="32" width="67.33203125" style="16" customWidth="1"/>
    <col min="33" max="33" width="22.1640625" style="13" customWidth="1"/>
    <col min="34" max="34" width="28.1640625" style="13" customWidth="1"/>
    <col min="35" max="35" width="21.5" style="13" customWidth="1"/>
  </cols>
  <sheetData>
    <row r="1" spans="1:161" s="4" customFormat="1" ht="26">
      <c r="A1" s="4" t="s">
        <v>0</v>
      </c>
      <c r="AF1" s="16"/>
      <c r="AG1" s="13"/>
      <c r="AH1" s="13"/>
      <c r="AI1" s="13"/>
    </row>
    <row r="3" spans="1:161" s="6" customFormat="1" ht="46" customHeight="1" thickBot="1">
      <c r="A3" s="1"/>
      <c r="B3" s="1"/>
      <c r="C3" s="58" t="s">
        <v>19</v>
      </c>
      <c r="D3" s="58"/>
      <c r="E3" s="58"/>
      <c r="F3" s="58"/>
      <c r="G3" s="58"/>
      <c r="H3" s="58"/>
      <c r="I3" s="58"/>
      <c r="J3" s="23"/>
      <c r="K3" s="58" t="s">
        <v>20</v>
      </c>
      <c r="L3" s="58"/>
      <c r="M3" s="58"/>
      <c r="N3" s="58"/>
      <c r="O3" s="58"/>
      <c r="P3" s="58"/>
      <c r="Q3" s="58"/>
      <c r="R3" s="23" t="s">
        <v>26</v>
      </c>
      <c r="S3" s="58" t="s">
        <v>7</v>
      </c>
      <c r="T3" s="58"/>
      <c r="U3" s="58"/>
      <c r="V3" s="58"/>
      <c r="W3" s="58" t="s">
        <v>16</v>
      </c>
      <c r="X3" s="58"/>
      <c r="Y3" s="58"/>
      <c r="Z3" s="58" t="s">
        <v>14</v>
      </c>
      <c r="AA3" s="58"/>
      <c r="AB3" s="58"/>
      <c r="AC3" s="58"/>
      <c r="AD3" s="58"/>
      <c r="AE3" s="58"/>
      <c r="AF3" s="1" t="s">
        <v>34</v>
      </c>
      <c r="AG3" s="13"/>
      <c r="AH3" s="13"/>
      <c r="AI3" s="1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row>
    <row r="4" spans="1:161" s="13" customFormat="1" ht="42" customHeight="1" thickTop="1" thickBot="1">
      <c r="A4" s="17"/>
      <c r="B4" s="17"/>
      <c r="C4" s="17" t="s">
        <v>1</v>
      </c>
      <c r="D4" s="17" t="s">
        <v>2</v>
      </c>
      <c r="E4" s="17" t="s">
        <v>52</v>
      </c>
      <c r="F4" s="17" t="s">
        <v>60</v>
      </c>
      <c r="G4" s="17" t="s">
        <v>61</v>
      </c>
      <c r="H4" s="17" t="s">
        <v>21</v>
      </c>
      <c r="I4" s="17" t="s">
        <v>3</v>
      </c>
      <c r="J4" s="17" t="s">
        <v>106</v>
      </c>
      <c r="K4" s="17" t="s">
        <v>4</v>
      </c>
      <c r="L4" s="17" t="s">
        <v>5</v>
      </c>
      <c r="M4" s="17" t="s">
        <v>6</v>
      </c>
      <c r="N4" s="17" t="s">
        <v>211</v>
      </c>
      <c r="O4" s="17" t="s">
        <v>212</v>
      </c>
      <c r="P4" s="17" t="s">
        <v>59</v>
      </c>
      <c r="Q4" s="17" t="s">
        <v>10</v>
      </c>
      <c r="R4" s="17" t="s">
        <v>27</v>
      </c>
      <c r="S4" s="17" t="s">
        <v>8</v>
      </c>
      <c r="T4" s="17" t="s">
        <v>11</v>
      </c>
      <c r="U4" s="17" t="s">
        <v>12</v>
      </c>
      <c r="V4" s="17" t="s">
        <v>9</v>
      </c>
      <c r="W4" s="17" t="s">
        <v>198</v>
      </c>
      <c r="X4" s="17" t="s">
        <v>13</v>
      </c>
      <c r="Y4" s="17" t="s">
        <v>247</v>
      </c>
      <c r="Z4" s="17" t="s">
        <v>15</v>
      </c>
      <c r="AA4" s="26" t="s">
        <v>98</v>
      </c>
      <c r="AB4" s="17" t="s">
        <v>24</v>
      </c>
      <c r="AC4" s="17" t="s">
        <v>121</v>
      </c>
      <c r="AD4" s="17" t="s">
        <v>222</v>
      </c>
      <c r="AE4" s="17" t="s">
        <v>218</v>
      </c>
      <c r="AF4" s="17"/>
    </row>
    <row r="5" spans="1:161" s="13" customFormat="1" ht="21" thickTop="1">
      <c r="A5" s="21" t="s">
        <v>29</v>
      </c>
      <c r="B5" s="22" t="s">
        <v>47</v>
      </c>
      <c r="C5" s="29" t="s">
        <v>17</v>
      </c>
      <c r="D5" s="14">
        <v>16</v>
      </c>
      <c r="E5" s="14" t="s">
        <v>18</v>
      </c>
      <c r="F5" s="14">
        <v>8.74</v>
      </c>
      <c r="G5" s="14">
        <v>2.91</v>
      </c>
      <c r="H5" s="14" t="s">
        <v>39</v>
      </c>
      <c r="I5" s="14" t="s">
        <v>22</v>
      </c>
      <c r="J5" s="14"/>
      <c r="K5" s="29" t="s">
        <v>68</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219</v>
      </c>
      <c r="AF5" s="16" t="s">
        <v>149</v>
      </c>
    </row>
    <row r="6" spans="1:161">
      <c r="A6" s="15" t="s">
        <v>223</v>
      </c>
      <c r="B6" s="22" t="s">
        <v>48</v>
      </c>
      <c r="C6" s="29" t="s">
        <v>25</v>
      </c>
      <c r="D6" s="5">
        <v>8</v>
      </c>
      <c r="E6" s="14" t="s">
        <v>18</v>
      </c>
      <c r="F6" s="5">
        <v>8.74</v>
      </c>
      <c r="G6" s="5">
        <v>2.91</v>
      </c>
      <c r="H6" s="7" t="s">
        <v>39</v>
      </c>
      <c r="I6" s="7" t="s">
        <v>22</v>
      </c>
      <c r="J6" s="7"/>
      <c r="K6" s="5" t="s">
        <v>23</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219</v>
      </c>
      <c r="AF6" s="16" t="s">
        <v>150</v>
      </c>
    </row>
    <row r="7" spans="1:161">
      <c r="A7" s="16" t="s">
        <v>87</v>
      </c>
      <c r="B7" s="22" t="s">
        <v>49</v>
      </c>
      <c r="C7" s="29" t="s">
        <v>25</v>
      </c>
      <c r="D7" s="5">
        <v>1</v>
      </c>
      <c r="E7" s="14" t="s">
        <v>18</v>
      </c>
      <c r="F7" s="5">
        <v>8.74</v>
      </c>
      <c r="G7" s="5">
        <v>2.91</v>
      </c>
      <c r="H7" s="7" t="s">
        <v>39</v>
      </c>
      <c r="I7" s="7" t="s">
        <v>22</v>
      </c>
      <c r="J7" s="7"/>
      <c r="K7" s="5" t="s">
        <v>23</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219</v>
      </c>
      <c r="AF7" s="16" t="s">
        <v>151</v>
      </c>
    </row>
    <row r="8" spans="1:161">
      <c r="A8" s="16" t="s">
        <v>213</v>
      </c>
      <c r="B8" s="22" t="s">
        <v>88</v>
      </c>
      <c r="C8" s="29" t="s">
        <v>25</v>
      </c>
      <c r="D8" s="5">
        <v>16</v>
      </c>
      <c r="E8" s="14" t="s">
        <v>18</v>
      </c>
      <c r="F8" s="5">
        <v>8.74</v>
      </c>
      <c r="G8" s="5">
        <v>2.91</v>
      </c>
      <c r="H8" s="7" t="s">
        <v>39</v>
      </c>
      <c r="I8" s="7" t="s">
        <v>22</v>
      </c>
      <c r="J8" s="7"/>
      <c r="K8" s="5" t="s">
        <v>23</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219</v>
      </c>
    </row>
    <row r="9" spans="1:161">
      <c r="B9" s="22" t="s">
        <v>134</v>
      </c>
      <c r="C9" s="29" t="s">
        <v>17</v>
      </c>
      <c r="D9" s="5">
        <v>16</v>
      </c>
      <c r="E9" s="14" t="s">
        <v>18</v>
      </c>
      <c r="F9" s="5">
        <v>8.74</v>
      </c>
      <c r="G9" s="5">
        <v>2.91</v>
      </c>
      <c r="H9" s="7" t="s">
        <v>39</v>
      </c>
      <c r="I9" s="7" t="s">
        <v>22</v>
      </c>
      <c r="J9" s="7"/>
      <c r="K9" s="5" t="s">
        <v>23</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219</v>
      </c>
      <c r="AF9" s="16" t="s">
        <v>224</v>
      </c>
    </row>
    <row r="10" spans="1:161">
      <c r="A10" s="16"/>
      <c r="B10" s="22" t="s">
        <v>135</v>
      </c>
      <c r="C10" s="29" t="s">
        <v>17</v>
      </c>
      <c r="D10" s="5">
        <v>16</v>
      </c>
      <c r="E10" s="14" t="s">
        <v>89</v>
      </c>
      <c r="F10" s="5">
        <v>8.74</v>
      </c>
      <c r="G10" s="5">
        <v>2.91</v>
      </c>
      <c r="H10" s="7" t="s">
        <v>90</v>
      </c>
      <c r="I10" s="7" t="s">
        <v>91</v>
      </c>
      <c r="J10" s="7"/>
      <c r="K10" s="5" t="s">
        <v>23</v>
      </c>
      <c r="L10" s="5">
        <v>2</v>
      </c>
      <c r="M10" s="5">
        <v>18</v>
      </c>
      <c r="N10" s="5">
        <v>2.2999999999999998</v>
      </c>
      <c r="O10" s="5">
        <v>16</v>
      </c>
      <c r="P10" s="14">
        <f t="shared" si="1"/>
        <v>0.66239999999999999</v>
      </c>
      <c r="Q10" s="5"/>
      <c r="R10" s="5"/>
      <c r="S10" s="5"/>
      <c r="T10" s="5"/>
      <c r="U10" s="5"/>
      <c r="V10" s="5"/>
      <c r="W10" s="5"/>
      <c r="X10" s="5"/>
      <c r="Y10" s="5"/>
      <c r="Z10" s="10"/>
      <c r="AA10" s="24"/>
      <c r="AB10" s="10"/>
      <c r="AC10" s="24">
        <v>0</v>
      </c>
      <c r="AD10" s="24">
        <v>88389</v>
      </c>
      <c r="AE10" s="16" t="s">
        <v>219</v>
      </c>
    </row>
    <row r="11" spans="1:161">
      <c r="A11" s="16"/>
      <c r="B11" s="22" t="s">
        <v>136</v>
      </c>
      <c r="C11" s="29" t="s">
        <v>17</v>
      </c>
      <c r="D11" s="5">
        <v>16</v>
      </c>
      <c r="E11" s="14" t="s">
        <v>92</v>
      </c>
      <c r="F11" s="5">
        <v>8.74</v>
      </c>
      <c r="G11" s="5">
        <v>2.91</v>
      </c>
      <c r="H11" s="7" t="s">
        <v>93</v>
      </c>
      <c r="I11" s="7" t="s">
        <v>94</v>
      </c>
      <c r="J11" s="7"/>
      <c r="K11" s="5" t="s">
        <v>23</v>
      </c>
      <c r="L11" s="5">
        <v>2</v>
      </c>
      <c r="M11" s="5">
        <v>18</v>
      </c>
      <c r="N11" s="5">
        <v>2.2999999999999998</v>
      </c>
      <c r="O11" s="5">
        <v>16</v>
      </c>
      <c r="P11" s="14">
        <f t="shared" si="1"/>
        <v>0.66239999999999999</v>
      </c>
      <c r="Q11" s="5"/>
      <c r="R11" s="5"/>
      <c r="S11" s="5"/>
      <c r="T11" s="5"/>
      <c r="U11" s="5"/>
      <c r="V11" s="5"/>
      <c r="W11" s="5"/>
      <c r="X11" s="5"/>
      <c r="Y11" s="5"/>
      <c r="Z11" s="10"/>
      <c r="AA11" s="24"/>
      <c r="AB11" s="10"/>
      <c r="AC11" s="24">
        <v>0</v>
      </c>
      <c r="AD11" s="24">
        <v>184780</v>
      </c>
      <c r="AE11" s="16" t="s">
        <v>219</v>
      </c>
    </row>
    <row r="12" spans="1:161">
      <c r="B12" s="22"/>
      <c r="C12" s="29"/>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row>
    <row r="13" spans="1:161" ht="20">
      <c r="A13" s="21" t="s">
        <v>28</v>
      </c>
      <c r="B13" s="22" t="s">
        <v>168</v>
      </c>
      <c r="C13" s="29" t="s">
        <v>30</v>
      </c>
      <c r="D13" s="5">
        <v>1</v>
      </c>
      <c r="E13" s="14" t="s">
        <v>18</v>
      </c>
      <c r="F13" s="5">
        <v>8.74</v>
      </c>
      <c r="G13" s="5">
        <v>2.91</v>
      </c>
      <c r="H13" s="7" t="s">
        <v>39</v>
      </c>
      <c r="I13" s="7" t="s">
        <v>22</v>
      </c>
      <c r="J13" s="7"/>
      <c r="K13" s="5" t="s">
        <v>31</v>
      </c>
      <c r="L13" s="5">
        <v>2</v>
      </c>
      <c r="M13" s="5">
        <v>8</v>
      </c>
      <c r="N13" s="5">
        <v>2.1</v>
      </c>
      <c r="O13" s="5">
        <v>16</v>
      </c>
      <c r="P13" s="14">
        <f t="shared" si="1"/>
        <v>0.26880000000000004</v>
      </c>
      <c r="Q13" s="7">
        <v>2133</v>
      </c>
      <c r="R13" s="5">
        <v>128</v>
      </c>
      <c r="S13" s="5" t="s">
        <v>32</v>
      </c>
      <c r="T13" s="5">
        <v>800</v>
      </c>
      <c r="U13" s="5" t="s">
        <v>33</v>
      </c>
      <c r="V13" s="5">
        <v>800</v>
      </c>
      <c r="W13" s="5"/>
      <c r="X13" s="5">
        <v>0.1</v>
      </c>
      <c r="Y13" s="14" t="str">
        <f>W13&amp;"/"&amp;X13</f>
        <v>/0.1</v>
      </c>
      <c r="Z13" s="24">
        <v>5.3</v>
      </c>
      <c r="AA13" s="24"/>
      <c r="AB13" s="24">
        <v>2479</v>
      </c>
      <c r="AC13" s="10"/>
      <c r="AD13" s="10"/>
      <c r="AE13" s="16" t="s">
        <v>219</v>
      </c>
      <c r="AF13" s="16" t="s">
        <v>169</v>
      </c>
    </row>
    <row r="14" spans="1:161">
      <c r="A14" s="16" t="s">
        <v>111</v>
      </c>
      <c r="B14" s="22" t="s">
        <v>137</v>
      </c>
      <c r="C14" s="29" t="s">
        <v>54</v>
      </c>
      <c r="D14" s="5">
        <v>1</v>
      </c>
      <c r="E14" s="14" t="s">
        <v>18</v>
      </c>
      <c r="F14" s="5">
        <v>8.74</v>
      </c>
      <c r="G14" s="5">
        <v>2.91</v>
      </c>
      <c r="H14" s="7" t="s">
        <v>39</v>
      </c>
      <c r="I14" s="7" t="s">
        <v>22</v>
      </c>
      <c r="J14" s="7"/>
      <c r="K14" s="5" t="s">
        <v>55</v>
      </c>
      <c r="L14" s="5">
        <v>2</v>
      </c>
      <c r="M14" s="5">
        <v>12</v>
      </c>
      <c r="N14" s="5">
        <v>2.6</v>
      </c>
      <c r="O14" s="5">
        <v>16</v>
      </c>
      <c r="P14" s="14">
        <f t="shared" si="1"/>
        <v>0.49920000000000003</v>
      </c>
      <c r="Q14" s="5">
        <v>2133</v>
      </c>
      <c r="R14" s="5">
        <v>64</v>
      </c>
      <c r="S14" s="5" t="s">
        <v>56</v>
      </c>
      <c r="T14" s="5">
        <v>1000</v>
      </c>
      <c r="U14" s="5"/>
      <c r="V14" s="5"/>
      <c r="W14" s="5"/>
      <c r="X14" s="5">
        <v>10</v>
      </c>
      <c r="Y14" s="14" t="str">
        <f t="shared" ref="Y14:Y15" si="2">W14&amp;"/"&amp;X14</f>
        <v>/10</v>
      </c>
      <c r="Z14" s="10" t="str">
        <f>USDOLLAR(AB14/730,2)&amp;"?"</f>
        <v>$2.09?</v>
      </c>
      <c r="AA14" s="24"/>
      <c r="AB14" s="24">
        <v>1529</v>
      </c>
      <c r="AC14" s="24"/>
      <c r="AD14" s="24"/>
      <c r="AE14" s="16" t="s">
        <v>219</v>
      </c>
      <c r="AF14" s="16" t="s">
        <v>170</v>
      </c>
    </row>
    <row r="15" spans="1:161">
      <c r="A15" s="16"/>
      <c r="B15" s="22" t="s">
        <v>138</v>
      </c>
      <c r="C15" s="29" t="s">
        <v>73</v>
      </c>
      <c r="D15" s="5">
        <v>1</v>
      </c>
      <c r="E15" s="14" t="s">
        <v>74</v>
      </c>
      <c r="F15" s="9">
        <v>9.65</v>
      </c>
      <c r="G15" s="9">
        <v>0.3</v>
      </c>
      <c r="H15" s="7" t="s">
        <v>75</v>
      </c>
      <c r="I15" s="7" t="s">
        <v>76</v>
      </c>
      <c r="J15" s="7"/>
      <c r="K15" s="5" t="s">
        <v>77</v>
      </c>
      <c r="L15" s="5">
        <v>2</v>
      </c>
      <c r="M15" s="5">
        <v>12</v>
      </c>
      <c r="N15" s="5">
        <v>2.6</v>
      </c>
      <c r="O15" s="5">
        <v>16</v>
      </c>
      <c r="P15" s="14">
        <f t="shared" si="1"/>
        <v>0.49920000000000003</v>
      </c>
      <c r="Q15" s="5">
        <v>2133</v>
      </c>
      <c r="R15" s="5">
        <v>64</v>
      </c>
      <c r="S15" s="5" t="s">
        <v>78</v>
      </c>
      <c r="T15" s="5">
        <v>1000</v>
      </c>
      <c r="U15" s="5"/>
      <c r="V15" s="5"/>
      <c r="W15" s="5"/>
      <c r="X15" s="5">
        <v>10</v>
      </c>
      <c r="Y15" s="14" t="str">
        <f t="shared" si="2"/>
        <v>/10</v>
      </c>
      <c r="Z15" s="10" t="str">
        <f>USDOLLAR(AB15/730,2)&amp;"?"</f>
        <v>$2.57?</v>
      </c>
      <c r="AA15" s="24"/>
      <c r="AB15" s="24">
        <v>1879</v>
      </c>
      <c r="AC15" s="24"/>
      <c r="AD15" s="24"/>
      <c r="AE15" s="16" t="s">
        <v>219</v>
      </c>
      <c r="AF15" s="16" t="s">
        <v>171</v>
      </c>
    </row>
    <row r="16" spans="1:161">
      <c r="B16" s="22"/>
      <c r="C16" s="29"/>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row>
    <row r="17" spans="1:161" ht="20">
      <c r="A17" s="21" t="s">
        <v>44</v>
      </c>
      <c r="B17" s="37" t="s">
        <v>153</v>
      </c>
      <c r="C17" s="27" t="s">
        <v>154</v>
      </c>
      <c r="D17" s="27">
        <v>2</v>
      </c>
      <c r="E17" s="28">
        <v>2880</v>
      </c>
      <c r="F17" s="27">
        <v>5.04</v>
      </c>
      <c r="G17" s="27">
        <v>1.68</v>
      </c>
      <c r="H17" s="28">
        <v>12.3</v>
      </c>
      <c r="I17" s="28">
        <v>288</v>
      </c>
      <c r="J17" s="28">
        <v>1</v>
      </c>
      <c r="K17" s="38" t="s">
        <v>152</v>
      </c>
      <c r="L17" s="27">
        <v>2</v>
      </c>
      <c r="M17" s="27">
        <v>8</v>
      </c>
      <c r="N17" s="27"/>
      <c r="O17" s="27"/>
      <c r="P17" s="28">
        <v>0.43840000000000001</v>
      </c>
      <c r="Q17" s="27">
        <v>1333</v>
      </c>
      <c r="R17" s="27">
        <v>128</v>
      </c>
      <c r="S17" s="27"/>
      <c r="T17" s="27"/>
      <c r="U17" s="27"/>
      <c r="V17" s="27"/>
      <c r="W17" s="27">
        <v>56</v>
      </c>
      <c r="Y17" s="14" t="str">
        <f>W17&amp;"/"&amp;X17</f>
        <v>56/</v>
      </c>
      <c r="Z17" s="39">
        <v>3.5</v>
      </c>
      <c r="AA17" s="40"/>
      <c r="AB17" s="41">
        <f>Z17*720</f>
        <v>2520</v>
      </c>
      <c r="AC17" s="41"/>
      <c r="AD17" s="41"/>
      <c r="AE17" s="16" t="s">
        <v>219</v>
      </c>
      <c r="AF17" s="16" t="s">
        <v>57</v>
      </c>
    </row>
    <row r="18" spans="1:161" s="13" customFormat="1" ht="20">
      <c r="A18" s="21"/>
      <c r="B18" s="22" t="s">
        <v>46</v>
      </c>
      <c r="C18" s="29" t="s">
        <v>35</v>
      </c>
      <c r="D18" s="5">
        <v>4</v>
      </c>
      <c r="E18" s="14" t="s">
        <v>155</v>
      </c>
      <c r="F18" s="9">
        <v>8.74</v>
      </c>
      <c r="G18" s="9">
        <v>2.91</v>
      </c>
      <c r="H18" s="7" t="s">
        <v>156</v>
      </c>
      <c r="I18" s="7" t="s">
        <v>22</v>
      </c>
      <c r="J18" s="28">
        <v>1</v>
      </c>
      <c r="K18" s="11" t="s">
        <v>36</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219</v>
      </c>
      <c r="AF18" s="16" t="s">
        <v>57</v>
      </c>
    </row>
    <row r="19" spans="1:161" s="13" customFormat="1" ht="20">
      <c r="A19" s="36"/>
      <c r="B19" s="22" t="s">
        <v>195</v>
      </c>
      <c r="C19" s="29" t="s">
        <v>197</v>
      </c>
      <c r="D19" s="5">
        <v>4</v>
      </c>
      <c r="E19" s="14">
        <v>3072</v>
      </c>
      <c r="F19" s="5">
        <v>6.8440000000000003</v>
      </c>
      <c r="G19" s="5">
        <v>0.214</v>
      </c>
      <c r="H19" s="7">
        <v>12.3</v>
      </c>
      <c r="I19" s="7">
        <v>288</v>
      </c>
      <c r="J19" s="28">
        <v>1</v>
      </c>
      <c r="K19" s="11" t="s">
        <v>36</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219</v>
      </c>
      <c r="AF19" s="16" t="s">
        <v>57</v>
      </c>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row>
    <row r="20" spans="1:161" s="13" customFormat="1" ht="20">
      <c r="A20" s="36"/>
      <c r="B20" s="22" t="s">
        <v>194</v>
      </c>
      <c r="C20" s="29" t="s">
        <v>37</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219</v>
      </c>
      <c r="AF20" s="16"/>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row>
    <row r="21" spans="1:161">
      <c r="A21" s="16" t="s">
        <v>95</v>
      </c>
      <c r="B21" s="22" t="s">
        <v>196</v>
      </c>
      <c r="C21" s="29" t="s">
        <v>37</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219</v>
      </c>
    </row>
    <row r="22" spans="1:161">
      <c r="A22" s="16" t="s">
        <v>62</v>
      </c>
      <c r="B22" s="22"/>
      <c r="C22" s="29"/>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219</v>
      </c>
    </row>
    <row r="23" spans="1:161">
      <c r="A23" s="16" t="s">
        <v>63</v>
      </c>
      <c r="B23" s="22"/>
      <c r="C23" s="29"/>
      <c r="E23" s="14"/>
      <c r="F23" s="20"/>
      <c r="G23" s="20"/>
      <c r="I23" s="5"/>
      <c r="J23" s="5"/>
      <c r="K23" s="5"/>
      <c r="L23" s="5"/>
      <c r="M23" s="5"/>
      <c r="N23" s="5"/>
      <c r="O23" s="5"/>
      <c r="P23" s="5"/>
      <c r="Q23" s="5"/>
      <c r="R23" s="5"/>
      <c r="S23" s="5"/>
      <c r="T23" s="5"/>
      <c r="U23" s="5"/>
      <c r="V23" s="5"/>
      <c r="W23" s="5"/>
      <c r="X23" s="5"/>
      <c r="Y23" s="5"/>
      <c r="Z23" s="18"/>
      <c r="AA23" s="24"/>
      <c r="AB23" s="24"/>
      <c r="AC23" s="24"/>
      <c r="AD23" s="24"/>
      <c r="AE23" s="16" t="s">
        <v>219</v>
      </c>
    </row>
    <row r="24" spans="1:161">
      <c r="B24" s="22"/>
      <c r="C24" s="29"/>
      <c r="E24" s="14"/>
      <c r="F24" s="20"/>
      <c r="G24" s="20"/>
      <c r="I24" s="5"/>
      <c r="J24" s="5"/>
      <c r="K24" s="5"/>
      <c r="L24" s="5"/>
      <c r="M24" s="5"/>
      <c r="N24" s="5"/>
      <c r="O24" s="5"/>
      <c r="P24" s="5"/>
      <c r="Q24" s="5"/>
      <c r="R24" s="5"/>
      <c r="S24" s="5"/>
      <c r="T24" s="5"/>
      <c r="U24" s="5"/>
      <c r="V24" s="5"/>
      <c r="W24" s="5"/>
      <c r="X24" s="5"/>
      <c r="Y24" s="5"/>
      <c r="Z24" s="18"/>
      <c r="AA24" s="24"/>
      <c r="AB24" s="24"/>
      <c r="AC24" s="24"/>
      <c r="AD24" s="24"/>
      <c r="AE24" s="16"/>
    </row>
    <row r="25" spans="1:161" ht="20">
      <c r="A25" s="21" t="s">
        <v>45</v>
      </c>
      <c r="B25" s="22" t="s">
        <v>108</v>
      </c>
      <c r="C25" s="29" t="s">
        <v>17</v>
      </c>
      <c r="D25">
        <v>8</v>
      </c>
      <c r="E25" s="14" t="s">
        <v>18</v>
      </c>
      <c r="F25" s="9">
        <v>8.74</v>
      </c>
      <c r="G25" s="9">
        <v>2.91</v>
      </c>
      <c r="H25" s="7" t="s">
        <v>39</v>
      </c>
      <c r="I25" s="7" t="s">
        <v>22</v>
      </c>
      <c r="J25" s="7"/>
      <c r="K25" s="8" t="s">
        <v>40</v>
      </c>
      <c r="L25" s="5">
        <v>2</v>
      </c>
      <c r="M25" s="5">
        <v>8</v>
      </c>
      <c r="N25" s="5">
        <v>3.2</v>
      </c>
      <c r="O25" s="5">
        <v>16</v>
      </c>
      <c r="P25" s="14">
        <f>M25*N25*O25/1000</f>
        <v>0.40960000000000002</v>
      </c>
      <c r="Q25" s="5">
        <v>1866</v>
      </c>
      <c r="R25" s="5">
        <v>512</v>
      </c>
      <c r="S25" s="5" t="s">
        <v>32</v>
      </c>
      <c r="T25" s="14">
        <v>1000</v>
      </c>
      <c r="U25" t="s">
        <v>42</v>
      </c>
      <c r="V25" s="14">
        <v>4000</v>
      </c>
      <c r="W25" s="14"/>
      <c r="X25" s="5"/>
      <c r="Y25" s="5"/>
      <c r="Z25" s="10" t="str">
        <f t="shared" ref="Z25:Z31" si="4">USDOLLAR(AB25/730,2)&amp;"?"</f>
        <v>$10.27?</v>
      </c>
      <c r="AA25" s="24">
        <v>2649</v>
      </c>
      <c r="AB25" s="24">
        <v>7499</v>
      </c>
      <c r="AC25" s="24"/>
      <c r="AD25" s="24"/>
      <c r="AE25" s="16" t="s">
        <v>219</v>
      </c>
    </row>
    <row r="26" spans="1:161">
      <c r="A26" s="16" t="s">
        <v>64</v>
      </c>
      <c r="B26" s="22" t="s">
        <v>80</v>
      </c>
      <c r="C26" s="29" t="s">
        <v>43</v>
      </c>
      <c r="D26">
        <v>8</v>
      </c>
      <c r="E26" s="14">
        <v>3072</v>
      </c>
      <c r="F26" s="5">
        <v>6.8440000000000003</v>
      </c>
      <c r="G26" s="5">
        <v>0.214</v>
      </c>
      <c r="H26" s="7">
        <v>12.3</v>
      </c>
      <c r="I26" s="7">
        <v>288</v>
      </c>
      <c r="J26" s="7"/>
      <c r="K26" s="8" t="s">
        <v>41</v>
      </c>
      <c r="L26" s="5">
        <v>2</v>
      </c>
      <c r="M26" s="5">
        <v>8</v>
      </c>
      <c r="N26" s="5">
        <v>2.4</v>
      </c>
      <c r="O26" s="5">
        <v>16</v>
      </c>
      <c r="P26" s="14">
        <f>M26*N26*O26/1000</f>
        <v>0.30719999999999997</v>
      </c>
      <c r="Q26" s="5">
        <v>1866</v>
      </c>
      <c r="R26" s="5">
        <v>256</v>
      </c>
      <c r="S26" s="5" t="s">
        <v>32</v>
      </c>
      <c r="T26" s="14">
        <v>1000</v>
      </c>
      <c r="U26" t="s">
        <v>42</v>
      </c>
      <c r="V26" s="14">
        <v>4000</v>
      </c>
      <c r="W26" s="14"/>
      <c r="X26" s="5"/>
      <c r="Y26" s="5"/>
      <c r="Z26" s="10" t="str">
        <f t="shared" si="4"/>
        <v>$8.22?</v>
      </c>
      <c r="AA26" s="24">
        <v>1829</v>
      </c>
      <c r="AB26" s="24">
        <v>5999</v>
      </c>
      <c r="AC26" s="24"/>
      <c r="AD26" s="24"/>
      <c r="AE26" s="16" t="s">
        <v>219</v>
      </c>
    </row>
    <row r="27" spans="1:161" s="13" customFormat="1">
      <c r="A27" s="2"/>
      <c r="B27" s="22" t="s">
        <v>99</v>
      </c>
      <c r="C27" s="29" t="s">
        <v>101</v>
      </c>
      <c r="D27" s="13">
        <v>8</v>
      </c>
      <c r="E27" s="14">
        <v>3840</v>
      </c>
      <c r="F27" s="19">
        <v>11.757999999999999</v>
      </c>
      <c r="G27" s="19">
        <v>0.36699999999999999</v>
      </c>
      <c r="H27" s="14">
        <v>24.576000000000001</v>
      </c>
      <c r="I27" s="14">
        <v>345.6</v>
      </c>
      <c r="J27" s="14"/>
      <c r="K27" s="8" t="s">
        <v>41</v>
      </c>
      <c r="L27" s="5">
        <v>2</v>
      </c>
      <c r="M27" s="5">
        <v>8</v>
      </c>
      <c r="N27" s="5">
        <v>2.4</v>
      </c>
      <c r="O27" s="5">
        <v>16</v>
      </c>
      <c r="P27" s="14">
        <f>M27*N27*O27/1000</f>
        <v>0.30719999999999997</v>
      </c>
      <c r="Q27" s="5">
        <v>1866</v>
      </c>
      <c r="R27" s="5">
        <v>256</v>
      </c>
      <c r="S27" s="5" t="s">
        <v>103</v>
      </c>
      <c r="T27" s="14">
        <v>1000</v>
      </c>
      <c r="U27" s="13" t="s">
        <v>104</v>
      </c>
      <c r="V27" s="14">
        <v>4000</v>
      </c>
      <c r="W27" s="14"/>
      <c r="X27" s="5"/>
      <c r="Y27" s="5"/>
      <c r="Z27" s="10" t="str">
        <f t="shared" si="4"/>
        <v>$9.59?</v>
      </c>
      <c r="AA27" s="24">
        <v>2049</v>
      </c>
      <c r="AB27" s="24">
        <v>6999</v>
      </c>
      <c r="AC27" s="24"/>
      <c r="AD27" s="24"/>
      <c r="AE27" s="16" t="s">
        <v>219</v>
      </c>
      <c r="AF27" s="16"/>
    </row>
    <row r="28" spans="1:161" s="13" customFormat="1">
      <c r="A28" s="2"/>
      <c r="B28" s="22" t="s">
        <v>100</v>
      </c>
      <c r="C28" s="29" t="s">
        <v>102</v>
      </c>
      <c r="D28" s="13">
        <v>8</v>
      </c>
      <c r="E28" s="14">
        <v>3584</v>
      </c>
      <c r="F28" s="9">
        <v>9.5</v>
      </c>
      <c r="G28" s="9">
        <v>4.7</v>
      </c>
      <c r="H28" s="5">
        <v>16.399999999999999</v>
      </c>
      <c r="I28" s="5">
        <v>720</v>
      </c>
      <c r="J28" s="5"/>
      <c r="K28" s="8" t="s">
        <v>160</v>
      </c>
      <c r="L28" s="5">
        <v>2</v>
      </c>
      <c r="M28" s="5">
        <v>8</v>
      </c>
      <c r="N28" s="5">
        <v>2.4</v>
      </c>
      <c r="O28" s="5">
        <v>16</v>
      </c>
      <c r="P28" s="14">
        <f>M28*N28*O28/1000</f>
        <v>0.30719999999999997</v>
      </c>
      <c r="Q28" s="5">
        <v>1866</v>
      </c>
      <c r="R28" s="5">
        <v>256</v>
      </c>
      <c r="S28" s="5" t="s">
        <v>103</v>
      </c>
      <c r="T28" s="14">
        <v>1000</v>
      </c>
      <c r="U28" s="13" t="s">
        <v>105</v>
      </c>
      <c r="V28" s="14">
        <v>4000</v>
      </c>
      <c r="W28" s="14"/>
      <c r="X28" s="5"/>
      <c r="Y28" s="5"/>
      <c r="Z28" s="10" t="str">
        <f t="shared" si="4"/>
        <v>$11.78?</v>
      </c>
      <c r="AA28" s="24">
        <v>2599</v>
      </c>
      <c r="AB28" s="24">
        <v>8599</v>
      </c>
      <c r="AC28" s="24"/>
      <c r="AD28" s="24"/>
      <c r="AE28" s="16" t="s">
        <v>219</v>
      </c>
      <c r="AF28" s="16"/>
    </row>
    <row r="29" spans="1:161">
      <c r="B29" s="22" t="s">
        <v>81</v>
      </c>
      <c r="C29" s="29" t="s">
        <v>83</v>
      </c>
      <c r="D29">
        <v>4</v>
      </c>
      <c r="E29" s="14">
        <v>3584</v>
      </c>
      <c r="F29" s="9">
        <v>9.5</v>
      </c>
      <c r="G29" s="9">
        <v>4.7</v>
      </c>
      <c r="H29" s="5">
        <v>16.399999999999999</v>
      </c>
      <c r="I29" s="5">
        <v>720</v>
      </c>
      <c r="J29" s="5">
        <v>1</v>
      </c>
      <c r="K29" s="5" t="s">
        <v>38</v>
      </c>
      <c r="L29" s="5">
        <v>2</v>
      </c>
      <c r="M29" s="5">
        <v>10</v>
      </c>
      <c r="N29" s="5"/>
      <c r="O29" s="5"/>
      <c r="P29" s="14">
        <v>0.54800000000000004</v>
      </c>
      <c r="Q29" s="5">
        <v>1333</v>
      </c>
      <c r="R29" s="5">
        <v>1000</v>
      </c>
      <c r="S29" s="5" t="s">
        <v>79</v>
      </c>
      <c r="T29" s="14" t="s">
        <v>85</v>
      </c>
      <c r="U29" s="14"/>
      <c r="V29" s="14"/>
      <c r="W29" s="14">
        <v>24.24</v>
      </c>
      <c r="X29" s="5"/>
      <c r="Y29" s="14" t="str">
        <f t="shared" ref="Y29" si="5">W29&amp;"/"&amp;X29</f>
        <v>24.24/</v>
      </c>
      <c r="Z29" s="10" t="str">
        <f t="shared" si="4"/>
        <v>$10.20?</v>
      </c>
      <c r="AA29" s="24">
        <v>2259</v>
      </c>
      <c r="AB29" s="24">
        <v>7449</v>
      </c>
      <c r="AC29" s="24"/>
      <c r="AD29" s="24"/>
      <c r="AE29" s="16" t="s">
        <v>219</v>
      </c>
      <c r="AF29" s="16" t="s">
        <v>107</v>
      </c>
    </row>
    <row r="30" spans="1:161">
      <c r="B30" s="22" t="s">
        <v>82</v>
      </c>
      <c r="C30" s="29" t="s">
        <v>84</v>
      </c>
      <c r="D30">
        <v>4</v>
      </c>
      <c r="E30" s="14">
        <v>3584</v>
      </c>
      <c r="F30" s="9">
        <v>9.5</v>
      </c>
      <c r="G30" s="9">
        <v>4.7</v>
      </c>
      <c r="H30" s="5">
        <v>16.399999999999999</v>
      </c>
      <c r="I30" s="5">
        <v>720</v>
      </c>
      <c r="J30" s="5">
        <v>1</v>
      </c>
      <c r="K30" s="5" t="s">
        <v>38</v>
      </c>
      <c r="L30" s="5">
        <v>2</v>
      </c>
      <c r="M30" s="5">
        <v>8</v>
      </c>
      <c r="N30" s="5"/>
      <c r="O30" s="5"/>
      <c r="P30" s="14">
        <v>0.43840000000000001</v>
      </c>
      <c r="Q30" s="5">
        <v>1333</v>
      </c>
      <c r="R30" s="5">
        <v>512</v>
      </c>
      <c r="S30" s="5" t="s">
        <v>33</v>
      </c>
      <c r="T30" s="14" t="s">
        <v>86</v>
      </c>
      <c r="U30" s="14"/>
      <c r="V30" s="14"/>
      <c r="W30" s="14"/>
      <c r="X30" s="5"/>
      <c r="Y30" s="5"/>
      <c r="Z30" s="10" t="str">
        <f t="shared" si="4"/>
        <v>$9.15?</v>
      </c>
      <c r="AA30" s="24">
        <v>1999</v>
      </c>
      <c r="AB30" s="24">
        <v>6679</v>
      </c>
      <c r="AC30" s="24"/>
      <c r="AD30" s="24"/>
      <c r="AE30" s="16" t="s">
        <v>219</v>
      </c>
    </row>
    <row r="31" spans="1:161" s="13" customFormat="1">
      <c r="A31" s="43"/>
      <c r="B31" s="44" t="s">
        <v>159</v>
      </c>
      <c r="C31" s="45" t="s">
        <v>157</v>
      </c>
      <c r="D31" s="46">
        <v>2</v>
      </c>
      <c r="E31" s="33">
        <v>3584</v>
      </c>
      <c r="F31" s="45">
        <v>9.5</v>
      </c>
      <c r="G31" s="45">
        <v>4.7</v>
      </c>
      <c r="H31" s="45">
        <v>16.399999999999999</v>
      </c>
      <c r="I31" s="45">
        <v>720</v>
      </c>
      <c r="J31" s="45">
        <v>1</v>
      </c>
      <c r="K31" s="45" t="s">
        <v>158</v>
      </c>
      <c r="L31" s="5">
        <v>2</v>
      </c>
      <c r="M31" s="5">
        <v>8</v>
      </c>
      <c r="N31" s="5"/>
      <c r="O31" s="5"/>
      <c r="P31" s="33">
        <v>0.43840000000000001</v>
      </c>
      <c r="Q31" s="5">
        <v>1333</v>
      </c>
      <c r="R31" s="45">
        <v>128</v>
      </c>
      <c r="S31" s="5" t="s">
        <v>33</v>
      </c>
      <c r="T31" s="33">
        <v>960</v>
      </c>
      <c r="U31" s="14"/>
      <c r="V31" s="14"/>
      <c r="W31" s="14"/>
      <c r="X31" s="5"/>
      <c r="Y31" s="5"/>
      <c r="Z31" s="10" t="str">
        <f t="shared" si="4"/>
        <v>$5.79?</v>
      </c>
      <c r="AA31" s="47">
        <v>1269</v>
      </c>
      <c r="AB31" s="47">
        <v>4229</v>
      </c>
      <c r="AC31" s="47"/>
      <c r="AD31" s="47"/>
      <c r="AE31" s="16" t="s">
        <v>219</v>
      </c>
      <c r="AF31" s="1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row>
    <row r="32" spans="1:161">
      <c r="B32" s="22"/>
      <c r="C32" s="29"/>
      <c r="E32" s="14"/>
      <c r="F32" s="19"/>
      <c r="G32" s="19"/>
      <c r="H32" s="14"/>
      <c r="I32" s="14"/>
      <c r="J32" s="14"/>
      <c r="K32" s="5"/>
      <c r="L32" s="5"/>
      <c r="M32" s="5"/>
      <c r="N32" s="5"/>
      <c r="O32" s="5"/>
      <c r="P32" s="5"/>
      <c r="Q32" s="5"/>
      <c r="R32" s="5"/>
      <c r="S32" s="5"/>
      <c r="T32" s="5"/>
      <c r="U32" s="5"/>
      <c r="V32" s="5"/>
      <c r="W32" s="5"/>
      <c r="X32" s="5"/>
      <c r="Y32" s="5"/>
      <c r="Z32" s="18"/>
      <c r="AA32" s="24"/>
      <c r="AB32" s="24"/>
      <c r="AC32" s="24"/>
      <c r="AD32" s="24"/>
      <c r="AE32" s="16" t="s">
        <v>219</v>
      </c>
    </row>
    <row r="33" spans="1:32" ht="20">
      <c r="A33" s="21" t="s">
        <v>50</v>
      </c>
      <c r="B33" s="22" t="s">
        <v>51</v>
      </c>
      <c r="C33" s="29" t="s">
        <v>187</v>
      </c>
      <c r="D33" s="29">
        <v>4</v>
      </c>
      <c r="E33" s="29">
        <v>3584</v>
      </c>
      <c r="F33" s="29">
        <v>10.157</v>
      </c>
      <c r="G33" s="29">
        <v>0.317</v>
      </c>
      <c r="H33" s="29">
        <v>12</v>
      </c>
      <c r="I33" s="29">
        <v>480</v>
      </c>
      <c r="J33" s="29"/>
      <c r="K33" s="29" t="s">
        <v>67</v>
      </c>
      <c r="L33" s="29">
        <v>2</v>
      </c>
      <c r="M33" s="29">
        <v>4</v>
      </c>
      <c r="N33" s="29">
        <v>3</v>
      </c>
      <c r="O33" s="29">
        <v>16</v>
      </c>
      <c r="P33" s="14">
        <f>M33*N33*O33/1000</f>
        <v>0.192</v>
      </c>
      <c r="Q33" s="29">
        <v>1866</v>
      </c>
      <c r="R33" s="29">
        <v>128</v>
      </c>
      <c r="S33" s="29" t="s">
        <v>58</v>
      </c>
      <c r="T33" s="29">
        <v>480</v>
      </c>
      <c r="U33" s="29" t="s">
        <v>58</v>
      </c>
      <c r="V33" s="29">
        <v>480</v>
      </c>
      <c r="W33" s="29"/>
      <c r="X33" s="29">
        <v>0.1</v>
      </c>
      <c r="Y33" s="14" t="str">
        <f t="shared" ref="Y33:Y39" si="6">W33&amp;"/"&amp;X33</f>
        <v>/0.1</v>
      </c>
      <c r="Z33" s="10"/>
      <c r="AA33" s="24"/>
      <c r="AB33" s="56">
        <v>93000</v>
      </c>
      <c r="AC33" s="24"/>
      <c r="AD33" s="56">
        <v>815000</v>
      </c>
      <c r="AE33" s="16" t="s">
        <v>253</v>
      </c>
    </row>
    <row r="34" spans="1:32">
      <c r="A34" s="16" t="s">
        <v>65</v>
      </c>
      <c r="B34" s="22" t="s">
        <v>188</v>
      </c>
      <c r="C34" s="29" t="s">
        <v>101</v>
      </c>
      <c r="D34" s="29">
        <v>1</v>
      </c>
      <c r="E34" s="29">
        <v>3840</v>
      </c>
      <c r="F34" s="29">
        <v>11.757999999999999</v>
      </c>
      <c r="G34" s="29">
        <v>0.36699999999999999</v>
      </c>
      <c r="H34" s="29">
        <v>24.576000000000001</v>
      </c>
      <c r="I34" s="29">
        <v>345.6</v>
      </c>
      <c r="J34" s="29"/>
      <c r="K34" s="29" t="s">
        <v>53</v>
      </c>
      <c r="L34" s="29">
        <v>2</v>
      </c>
      <c r="M34" s="29">
        <v>4</v>
      </c>
      <c r="N34" s="29">
        <v>3</v>
      </c>
      <c r="O34" s="29">
        <v>16</v>
      </c>
      <c r="P34" s="14">
        <f>M34*N34*O34/1000</f>
        <v>0.192</v>
      </c>
      <c r="Q34" s="29">
        <v>1866</v>
      </c>
      <c r="R34" s="29">
        <v>128</v>
      </c>
      <c r="S34" s="29" t="s">
        <v>66</v>
      </c>
      <c r="T34" s="29">
        <v>480</v>
      </c>
      <c r="U34" s="29" t="s">
        <v>32</v>
      </c>
      <c r="V34" s="29">
        <v>480</v>
      </c>
      <c r="W34" s="29"/>
      <c r="X34" s="29">
        <v>0.1</v>
      </c>
      <c r="Y34" s="14" t="str">
        <f t="shared" si="6"/>
        <v>/0.1</v>
      </c>
      <c r="Z34" s="10"/>
      <c r="AA34" s="24"/>
      <c r="AB34" s="56">
        <v>97000</v>
      </c>
      <c r="AC34" s="24"/>
      <c r="AD34" s="56">
        <v>875000</v>
      </c>
      <c r="AE34" s="16" t="s">
        <v>253</v>
      </c>
    </row>
    <row r="35" spans="1:32">
      <c r="B35" s="22" t="s">
        <v>189</v>
      </c>
      <c r="C35" s="29" t="s">
        <v>190</v>
      </c>
      <c r="D35" s="29">
        <v>1</v>
      </c>
      <c r="E35" s="29">
        <v>3584</v>
      </c>
      <c r="F35" s="29">
        <v>9.5</v>
      </c>
      <c r="G35" s="29">
        <v>4.7</v>
      </c>
      <c r="H35" s="29">
        <v>16.399999999999999</v>
      </c>
      <c r="I35" s="29">
        <v>720</v>
      </c>
      <c r="J35" s="29"/>
      <c r="K35" s="29" t="s">
        <v>53</v>
      </c>
      <c r="L35" s="29">
        <v>2</v>
      </c>
      <c r="M35" s="29">
        <v>4</v>
      </c>
      <c r="N35" s="29">
        <v>3</v>
      </c>
      <c r="O35" s="29">
        <v>16</v>
      </c>
      <c r="P35" s="14">
        <f>M35*N35*O35/1000</f>
        <v>0.192</v>
      </c>
      <c r="Q35" s="29">
        <v>1866</v>
      </c>
      <c r="R35" s="29">
        <v>128</v>
      </c>
      <c r="S35" s="29" t="s">
        <v>32</v>
      </c>
      <c r="T35" s="29">
        <v>480</v>
      </c>
      <c r="U35" s="29" t="s">
        <v>32</v>
      </c>
      <c r="V35" s="29">
        <v>480</v>
      </c>
      <c r="W35" s="29"/>
      <c r="X35" s="29">
        <v>0.1</v>
      </c>
      <c r="Y35" s="14" t="str">
        <f t="shared" si="6"/>
        <v>/0.1</v>
      </c>
      <c r="Z35" s="10"/>
      <c r="AB35" s="56">
        <v>99000</v>
      </c>
      <c r="AD35" s="56">
        <v>895000</v>
      </c>
      <c r="AE35" s="16" t="s">
        <v>253</v>
      </c>
    </row>
    <row r="36" spans="1:32">
      <c r="C36" s="29"/>
      <c r="D36" s="29"/>
      <c r="E36" s="29"/>
      <c r="F36" s="29"/>
      <c r="G36" s="29"/>
      <c r="H36" s="29"/>
      <c r="I36" s="29"/>
      <c r="J36" s="29"/>
      <c r="K36" s="29"/>
      <c r="L36" s="29"/>
      <c r="M36" s="29"/>
      <c r="N36" s="29"/>
      <c r="O36" s="29"/>
      <c r="P36" s="29"/>
      <c r="Q36" s="29"/>
      <c r="R36" s="29"/>
      <c r="S36" s="29"/>
      <c r="T36" s="29"/>
      <c r="U36" s="29"/>
      <c r="V36" s="29"/>
      <c r="W36" s="29"/>
      <c r="X36" s="29"/>
      <c r="Y36" s="29"/>
      <c r="AE36" s="16"/>
    </row>
    <row r="37" spans="1:32" ht="23" customHeight="1">
      <c r="A37" s="21" t="s">
        <v>203</v>
      </c>
      <c r="B37" s="22" t="s">
        <v>207</v>
      </c>
      <c r="C37" s="29" t="s">
        <v>208</v>
      </c>
      <c r="D37" s="29">
        <v>2</v>
      </c>
      <c r="E37" s="29">
        <v>2560</v>
      </c>
      <c r="F37" s="29">
        <v>8.2279999999999998</v>
      </c>
      <c r="G37" s="29">
        <v>0.25700000000000001</v>
      </c>
      <c r="H37" s="29">
        <v>8</v>
      </c>
      <c r="I37" s="29">
        <v>320</v>
      </c>
      <c r="J37" s="29"/>
      <c r="K37" s="29" t="s">
        <v>210</v>
      </c>
      <c r="L37" s="29">
        <v>2</v>
      </c>
      <c r="M37" s="29">
        <v>8</v>
      </c>
      <c r="N37" s="29">
        <v>1.7</v>
      </c>
      <c r="O37" s="29">
        <v>16</v>
      </c>
      <c r="P37" s="14">
        <f>M37*N37*O37/1000</f>
        <v>0.21759999999999999</v>
      </c>
      <c r="Q37" s="29">
        <v>1866</v>
      </c>
      <c r="R37" s="29">
        <v>32</v>
      </c>
      <c r="S37" s="29" t="s">
        <v>216</v>
      </c>
      <c r="T37" s="29">
        <v>480</v>
      </c>
      <c r="U37" s="29"/>
      <c r="V37" s="29"/>
      <c r="W37" s="29">
        <v>40</v>
      </c>
      <c r="X37" s="29">
        <v>1</v>
      </c>
      <c r="Y37" s="14" t="str">
        <f t="shared" si="6"/>
        <v>40/1</v>
      </c>
      <c r="Z37" s="55">
        <v>4.2</v>
      </c>
      <c r="AA37" s="55">
        <v>398.5</v>
      </c>
      <c r="AB37" s="55">
        <v>797</v>
      </c>
      <c r="AE37" s="16" t="s">
        <v>254</v>
      </c>
      <c r="AF37" s="16" t="s">
        <v>217</v>
      </c>
    </row>
    <row r="38" spans="1:32" ht="24" customHeight="1">
      <c r="A38" s="16" t="s">
        <v>204</v>
      </c>
      <c r="B38" s="22" t="s">
        <v>205</v>
      </c>
      <c r="C38" s="29" t="s">
        <v>209</v>
      </c>
      <c r="D38" s="29">
        <v>4</v>
      </c>
      <c r="E38" s="29">
        <v>2560</v>
      </c>
      <c r="F38" s="29">
        <v>8.2279999999999998</v>
      </c>
      <c r="G38" s="29">
        <v>0.25700000000000001</v>
      </c>
      <c r="H38" s="29">
        <v>8</v>
      </c>
      <c r="I38" s="29">
        <v>320</v>
      </c>
      <c r="J38" s="29"/>
      <c r="K38" s="29" t="s">
        <v>214</v>
      </c>
      <c r="L38" s="29">
        <v>2</v>
      </c>
      <c r="M38" s="29">
        <v>8</v>
      </c>
      <c r="N38" s="29">
        <v>1.7</v>
      </c>
      <c r="O38" s="29">
        <v>16</v>
      </c>
      <c r="P38" s="14">
        <f>M38*N38*O38/1000</f>
        <v>0.21759999999999999</v>
      </c>
      <c r="Q38" s="29">
        <v>1866</v>
      </c>
      <c r="R38" s="29">
        <v>64</v>
      </c>
      <c r="S38" s="29" t="s">
        <v>216</v>
      </c>
      <c r="T38" s="29">
        <v>480</v>
      </c>
      <c r="U38" s="29"/>
      <c r="V38" s="29"/>
      <c r="W38" s="29">
        <v>40</v>
      </c>
      <c r="X38" s="29">
        <v>1</v>
      </c>
      <c r="Y38" s="14" t="str">
        <f t="shared" si="6"/>
        <v>40/1</v>
      </c>
      <c r="Z38" s="55">
        <v>6</v>
      </c>
      <c r="AA38" s="55">
        <v>529.1</v>
      </c>
      <c r="AB38" s="55">
        <v>1058.33</v>
      </c>
      <c r="AE38" s="16" t="s">
        <v>254</v>
      </c>
      <c r="AF38" s="16" t="s">
        <v>220</v>
      </c>
    </row>
    <row r="39" spans="1:32" ht="28" customHeight="1">
      <c r="B39" s="22" t="s">
        <v>206</v>
      </c>
      <c r="C39" s="29" t="s">
        <v>209</v>
      </c>
      <c r="D39" s="29">
        <v>8</v>
      </c>
      <c r="E39" s="29">
        <v>2560</v>
      </c>
      <c r="F39" s="29">
        <v>8.2279999999999998</v>
      </c>
      <c r="G39" s="29">
        <v>0.25700000000000001</v>
      </c>
      <c r="H39" s="29">
        <v>8</v>
      </c>
      <c r="I39" s="29">
        <v>320</v>
      </c>
      <c r="J39" s="29"/>
      <c r="K39" s="29" t="s">
        <v>215</v>
      </c>
      <c r="L39" s="29">
        <v>2</v>
      </c>
      <c r="M39" s="29">
        <v>10</v>
      </c>
      <c r="N39" s="29">
        <v>2.2000000000000002</v>
      </c>
      <c r="O39" s="29">
        <v>16</v>
      </c>
      <c r="P39" s="14">
        <f>M39*N39*O39/1000</f>
        <v>0.35199999999999998</v>
      </c>
      <c r="Q39" s="29">
        <v>1866</v>
      </c>
      <c r="R39" s="29">
        <v>128</v>
      </c>
      <c r="S39" s="29" t="s">
        <v>216</v>
      </c>
      <c r="T39" s="29">
        <v>480</v>
      </c>
      <c r="U39" s="29"/>
      <c r="V39" s="29"/>
      <c r="W39" s="29">
        <v>40</v>
      </c>
      <c r="X39" s="29">
        <v>1</v>
      </c>
      <c r="Y39" s="14" t="str">
        <f t="shared" si="6"/>
        <v>40/1</v>
      </c>
      <c r="Z39" s="55">
        <v>10.8</v>
      </c>
      <c r="AA39" s="55">
        <v>1008.5</v>
      </c>
      <c r="AB39" s="55">
        <v>2017</v>
      </c>
      <c r="AE39" s="16" t="s">
        <v>254</v>
      </c>
      <c r="AF39" s="16" t="s">
        <v>221</v>
      </c>
    </row>
    <row r="40" spans="1:32">
      <c r="C40" s="29"/>
      <c r="D40" s="29"/>
      <c r="E40" s="29"/>
      <c r="F40" s="29"/>
      <c r="G40" s="29"/>
      <c r="H40" s="29"/>
      <c r="I40" s="29"/>
      <c r="J40" s="29"/>
      <c r="K40" s="29"/>
      <c r="L40" s="29"/>
      <c r="M40" s="29"/>
      <c r="N40" s="29"/>
      <c r="O40" s="29"/>
      <c r="P40" s="29"/>
      <c r="Q40" s="29"/>
      <c r="R40" s="29"/>
      <c r="S40" s="29"/>
      <c r="T40" s="29"/>
      <c r="U40" s="29"/>
      <c r="V40" s="29"/>
      <c r="W40" s="29"/>
      <c r="X40" s="29"/>
      <c r="Y40" s="29"/>
    </row>
  </sheetData>
  <mergeCells count="5">
    <mergeCell ref="C3:I3"/>
    <mergeCell ref="K3:Q3"/>
    <mergeCell ref="S3:V3"/>
    <mergeCell ref="Z3:AE3"/>
    <mergeCell ref="W3:Y3"/>
  </mergeCells>
  <phoneticPr fontId="2"/>
  <conditionalFormatting sqref="AG33">
    <cfRule type="colorScale" priority="53">
      <colorScale>
        <cfvo type="min"/>
        <cfvo type="percentile" val="50"/>
        <cfvo type="max"/>
        <color rgb="FF63BE7B"/>
        <color rgb="FFFFEB84"/>
        <color rgb="FFF8696B"/>
      </colorScale>
    </cfRule>
  </conditionalFormatting>
  <conditionalFormatting sqref="AH33">
    <cfRule type="colorScale" priority="52">
      <colorScale>
        <cfvo type="min"/>
        <cfvo type="percentile" val="50"/>
        <cfvo type="max"/>
        <color rgb="FFF8696B"/>
        <color rgb="FFFFEB84"/>
        <color rgb="FF63BE7B"/>
      </colorScale>
    </cfRule>
  </conditionalFormatting>
  <conditionalFormatting sqref="AG34:AG35">
    <cfRule type="colorScale" priority="48">
      <colorScale>
        <cfvo type="min"/>
        <cfvo type="percentile" val="50"/>
        <cfvo type="max"/>
        <color rgb="FF63BE7B"/>
        <color rgb="FFFFEB84"/>
        <color rgb="FFF8696B"/>
      </colorScale>
    </cfRule>
  </conditionalFormatting>
  <conditionalFormatting sqref="AH34:AH35">
    <cfRule type="colorScale" priority="47">
      <colorScale>
        <cfvo type="min"/>
        <cfvo type="percentile" val="50"/>
        <cfvo type="max"/>
        <color rgb="FFF8696B"/>
        <color rgb="FFFFEB84"/>
        <color rgb="FF63BE7B"/>
      </colorScale>
    </cfRule>
  </conditionalFormatting>
  <conditionalFormatting sqref="AG34:AG35">
    <cfRule type="colorScale" priority="46">
      <colorScale>
        <cfvo type="min"/>
        <cfvo type="percentile" val="50"/>
        <cfvo type="max"/>
        <color rgb="FF63BE7B"/>
        <color rgb="FFFFEB84"/>
        <color rgb="FFF8696B"/>
      </colorScale>
    </cfRule>
  </conditionalFormatting>
  <conditionalFormatting sqref="AH34:AH35">
    <cfRule type="colorScale" priority="45">
      <colorScale>
        <cfvo type="min"/>
        <cfvo type="percentile" val="50"/>
        <cfvo type="max"/>
        <color rgb="FFF8696B"/>
        <color rgb="FFFFEB84"/>
        <color rgb="FF63BE7B"/>
      </colorScale>
    </cfRule>
  </conditionalFormatting>
  <conditionalFormatting sqref="FF19:XFD20 FF31:XFD31 Z31 U30:Y31 T30 S30:S31 R30 Q30:Q31 P30 L29:O31 A28:K30 Z35 A17 A18:I18 A21:Q21 S21:V21 K18:V18 A22:V22 Z18:AD22 W18:W22 A12:AD12 B8:AD8 A7:A8 A5:M6 B7:M7 B9:M9 A10:M11 N9:AD11 A23:AD25 A27:M27 L28:M28 N27:O28 A26:O26 P26:AD28 A32:AD32 A34:M34 N34:P35 AG32:XFD34 AG19:AI20 AG35:AI35 AG21:XFD30 AF32:AF35 AF6:AF16 AF18:AF30 AG5:XFD18 AE5:AF5 Q34:X34 AC34:AD34 AB35 A13:AA13 A14:AD16 P29:X29 Z29:AD30 A33:X33 Z33:AD33 Z34:AA34 N5:AD7 AE6:AE36">
    <cfRule type="expression" dxfId="47" priority="39">
      <formula>MOD(ROW(),2)=0</formula>
    </cfRule>
  </conditionalFormatting>
  <conditionalFormatting sqref="AB13">
    <cfRule type="expression" dxfId="46" priority="26">
      <formula>MOD(ROW(),2)=0</formula>
    </cfRule>
  </conditionalFormatting>
  <conditionalFormatting sqref="B35">
    <cfRule type="expression" dxfId="45" priority="25">
      <formula>MOD(ROW(),2)=0</formula>
    </cfRule>
  </conditionalFormatting>
  <conditionalFormatting sqref="K35:M35 Q35:X35">
    <cfRule type="expression" dxfId="44" priority="24">
      <formula>MOD(ROW(),2)=0</formula>
    </cfRule>
  </conditionalFormatting>
  <conditionalFormatting sqref="AB34">
    <cfRule type="expression" dxfId="43" priority="23">
      <formula>MOD(ROW(),2)=0</formula>
    </cfRule>
  </conditionalFormatting>
  <conditionalFormatting sqref="AG32:AG35 AG21:AG30 AG5:AG18">
    <cfRule type="colorScale" priority="124">
      <colorScale>
        <cfvo type="min"/>
        <cfvo type="percentile" val="50"/>
        <cfvo type="max"/>
        <color rgb="FF63BE7B"/>
        <color rgb="FFFFEB84"/>
        <color rgb="FFF8696B"/>
      </colorScale>
    </cfRule>
  </conditionalFormatting>
  <conditionalFormatting sqref="AH32:AH35 AH21:AH30 AH5:AH18">
    <cfRule type="colorScale" priority="128">
      <colorScale>
        <cfvo type="min"/>
        <cfvo type="percentile" val="50"/>
        <cfvo type="max"/>
        <color rgb="FFF8696B"/>
        <color rgb="FFFFEB84"/>
        <color rgb="FF63BE7B"/>
      </colorScale>
    </cfRule>
  </conditionalFormatting>
  <conditionalFormatting sqref="AG32:AG33 AG21:AG30 AG5:AG18">
    <cfRule type="colorScale" priority="132">
      <colorScale>
        <cfvo type="min"/>
        <cfvo type="percentile" val="50"/>
        <cfvo type="max"/>
        <color rgb="FF63BE7B"/>
        <color rgb="FFFFEB84"/>
        <color rgb="FFF8696B"/>
      </colorScale>
    </cfRule>
  </conditionalFormatting>
  <conditionalFormatting sqref="AH32:AH33 AH21:AH30 AH5:AH18">
    <cfRule type="colorScale" priority="136">
      <colorScale>
        <cfvo type="min"/>
        <cfvo type="percentile" val="50"/>
        <cfvo type="max"/>
        <color rgb="FFF8696B"/>
        <color rgb="FFFFEB84"/>
        <color rgb="FF63BE7B"/>
      </colorScale>
    </cfRule>
  </conditionalFormatting>
  <conditionalFormatting sqref="AI32:AI35 AI21:AI30 AI5:AI18">
    <cfRule type="colorScale" priority="140">
      <colorScale>
        <cfvo type="min"/>
        <cfvo type="percentile" val="50"/>
        <cfvo type="max"/>
        <color rgb="FF63BE7B"/>
        <color rgb="FFFFEB84"/>
        <color rgb="FFF8696B"/>
      </colorScale>
    </cfRule>
  </conditionalFormatting>
  <conditionalFormatting sqref="AG21:AG30 AG5:AG18">
    <cfRule type="colorScale" priority="144">
      <colorScale>
        <cfvo type="min"/>
        <cfvo type="percentile" val="50"/>
        <cfvo type="max"/>
        <color rgb="FF63BE7B"/>
        <color rgb="FFFFEB84"/>
        <color rgb="FFF8696B"/>
      </colorScale>
    </cfRule>
  </conditionalFormatting>
  <conditionalFormatting sqref="AH21:AH30 AH5:AH18">
    <cfRule type="colorScale" priority="147">
      <colorScale>
        <cfvo type="min"/>
        <cfvo type="percentile" val="50"/>
        <cfvo type="max"/>
        <color rgb="FFF8696B"/>
        <color rgb="FFFFEB84"/>
        <color rgb="FF63BE7B"/>
      </colorScale>
    </cfRule>
  </conditionalFormatting>
  <conditionalFormatting sqref="B20:Q20 S20:V20">
    <cfRule type="expression" dxfId="42" priority="15">
      <formula>MOD(ROW(),2)=0</formula>
    </cfRule>
  </conditionalFormatting>
  <conditionalFormatting sqref="AG20">
    <cfRule type="colorScale" priority="16">
      <colorScale>
        <cfvo type="min"/>
        <cfvo type="percentile" val="50"/>
        <cfvo type="max"/>
        <color rgb="FF63BE7B"/>
        <color rgb="FFFFEB84"/>
        <color rgb="FFF8696B"/>
      </colorScale>
    </cfRule>
  </conditionalFormatting>
  <conditionalFormatting sqref="AH20">
    <cfRule type="colorScale" priority="17">
      <colorScale>
        <cfvo type="min"/>
        <cfvo type="percentile" val="50"/>
        <cfvo type="max"/>
        <color rgb="FFF8696B"/>
        <color rgb="FFFFEB84"/>
        <color rgb="FF63BE7B"/>
      </colorScale>
    </cfRule>
  </conditionalFormatting>
  <conditionalFormatting sqref="AG20">
    <cfRule type="colorScale" priority="18">
      <colorScale>
        <cfvo type="min"/>
        <cfvo type="percentile" val="50"/>
        <cfvo type="max"/>
        <color rgb="FF63BE7B"/>
        <color rgb="FFFFEB84"/>
        <color rgb="FFF8696B"/>
      </colorScale>
    </cfRule>
  </conditionalFormatting>
  <conditionalFormatting sqref="AH20">
    <cfRule type="colorScale" priority="19">
      <colorScale>
        <cfvo type="min"/>
        <cfvo type="percentile" val="50"/>
        <cfvo type="max"/>
        <color rgb="FFF8696B"/>
        <color rgb="FFFFEB84"/>
        <color rgb="FF63BE7B"/>
      </colorScale>
    </cfRule>
  </conditionalFormatting>
  <conditionalFormatting sqref="AI20">
    <cfRule type="colorScale" priority="20">
      <colorScale>
        <cfvo type="min"/>
        <cfvo type="percentile" val="50"/>
        <cfvo type="max"/>
        <color rgb="FF63BE7B"/>
        <color rgb="FFFFEB84"/>
        <color rgb="FFF8696B"/>
      </colorScale>
    </cfRule>
  </conditionalFormatting>
  <conditionalFormatting sqref="AG20">
    <cfRule type="colorScale" priority="21">
      <colorScale>
        <cfvo type="min"/>
        <cfvo type="percentile" val="50"/>
        <cfvo type="max"/>
        <color rgb="FF63BE7B"/>
        <color rgb="FFFFEB84"/>
        <color rgb="FFF8696B"/>
      </colorScale>
    </cfRule>
  </conditionalFormatting>
  <conditionalFormatting sqref="AH20">
    <cfRule type="colorScale" priority="22">
      <colorScale>
        <cfvo type="min"/>
        <cfvo type="percentile" val="50"/>
        <cfvo type="max"/>
        <color rgb="FFF8696B"/>
        <color rgb="FFFFEB84"/>
        <color rgb="FF63BE7B"/>
      </colorScale>
    </cfRule>
  </conditionalFormatting>
  <conditionalFormatting sqref="E19:I19">
    <cfRule type="expression" dxfId="41" priority="6">
      <formula>MOD(ROW(),2)=0</formula>
    </cfRule>
  </conditionalFormatting>
  <conditionalFormatting sqref="B19:D19 R20:R21 K19:V19">
    <cfRule type="expression" dxfId="40" priority="7">
      <formula>MOD(ROW(),2)=0</formula>
    </cfRule>
  </conditionalFormatting>
  <conditionalFormatting sqref="AG19">
    <cfRule type="colorScale" priority="8">
      <colorScale>
        <cfvo type="min"/>
        <cfvo type="percentile" val="50"/>
        <cfvo type="max"/>
        <color rgb="FF63BE7B"/>
        <color rgb="FFFFEB84"/>
        <color rgb="FFF8696B"/>
      </colorScale>
    </cfRule>
  </conditionalFormatting>
  <conditionalFormatting sqref="AH19">
    <cfRule type="colorScale" priority="9">
      <colorScale>
        <cfvo type="min"/>
        <cfvo type="percentile" val="50"/>
        <cfvo type="max"/>
        <color rgb="FFF8696B"/>
        <color rgb="FFFFEB84"/>
        <color rgb="FF63BE7B"/>
      </colorScale>
    </cfRule>
  </conditionalFormatting>
  <conditionalFormatting sqref="AG19">
    <cfRule type="colorScale" priority="10">
      <colorScale>
        <cfvo type="min"/>
        <cfvo type="percentile" val="50"/>
        <cfvo type="max"/>
        <color rgb="FF63BE7B"/>
        <color rgb="FFFFEB84"/>
        <color rgb="FFF8696B"/>
      </colorScale>
    </cfRule>
  </conditionalFormatting>
  <conditionalFormatting sqref="AH19">
    <cfRule type="colorScale" priority="11">
      <colorScale>
        <cfvo type="min"/>
        <cfvo type="percentile" val="50"/>
        <cfvo type="max"/>
        <color rgb="FFF8696B"/>
        <color rgb="FFFFEB84"/>
        <color rgb="FF63BE7B"/>
      </colorScale>
    </cfRule>
  </conditionalFormatting>
  <conditionalFormatting sqref="AI19">
    <cfRule type="colorScale" priority="12">
      <colorScale>
        <cfvo type="min"/>
        <cfvo type="percentile" val="50"/>
        <cfvo type="max"/>
        <color rgb="FF63BE7B"/>
        <color rgb="FFFFEB84"/>
        <color rgb="FFF8696B"/>
      </colorScale>
    </cfRule>
  </conditionalFormatting>
  <conditionalFormatting sqref="AG19">
    <cfRule type="colorScale" priority="13">
      <colorScale>
        <cfvo type="min"/>
        <cfvo type="percentile" val="50"/>
        <cfvo type="max"/>
        <color rgb="FF63BE7B"/>
        <color rgb="FFFFEB84"/>
        <color rgb="FFF8696B"/>
      </colorScale>
    </cfRule>
  </conditionalFormatting>
  <conditionalFormatting sqref="AH19">
    <cfRule type="colorScale" priority="14">
      <colorScale>
        <cfvo type="min"/>
        <cfvo type="percentile" val="50"/>
        <cfvo type="max"/>
        <color rgb="FFF8696B"/>
        <color rgb="FFFFEB84"/>
        <color rgb="FF63BE7B"/>
      </colorScale>
    </cfRule>
  </conditionalFormatting>
  <conditionalFormatting sqref="P37:P39">
    <cfRule type="expression" dxfId="39" priority="5">
      <formula>MOD(ROW(),2)=0</formula>
    </cfRule>
  </conditionalFormatting>
  <conditionalFormatting sqref="Y17:Y22">
    <cfRule type="expression" dxfId="38" priority="4">
      <formula>MOD(ROW(),2)=0</formula>
    </cfRule>
  </conditionalFormatting>
  <conditionalFormatting sqref="Y29">
    <cfRule type="expression" dxfId="37" priority="3">
      <formula>MOD(ROW(),2)=0</formula>
    </cfRule>
  </conditionalFormatting>
  <conditionalFormatting sqref="Y33:Y35">
    <cfRule type="expression" dxfId="36" priority="2">
      <formula>MOD(ROW(),2)=0</formula>
    </cfRule>
  </conditionalFormatting>
  <conditionalFormatting sqref="Y37:Y39">
    <cfRule type="expression" dxfId="35" priority="1">
      <formula>MOD(ROW(),2)=0</formula>
    </cfRule>
  </conditionalFormatting>
  <pageMargins left="0" right="0" top="0" bottom="0" header="0" footer="0"/>
  <pageSetup paperSize="9" scale="56" fitToWidth="2" orientation="landscape" horizontalDpi="4294967292" verticalDpi="4294967292"/>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41"/>
  <sheetViews>
    <sheetView showZeros="0" tabSelected="1" workbookViewId="0">
      <pane xSplit="5" ySplit="2" topLeftCell="F22" activePane="bottomRight" state="frozen"/>
      <selection pane="topRight" activeCell="D1" sqref="D1"/>
      <selection pane="bottomLeft" activeCell="A2" sqref="A2"/>
      <selection pane="bottomRight" activeCell="K39" sqref="K39"/>
    </sheetView>
  </sheetViews>
  <sheetFormatPr baseColWidth="10" defaultRowHeight="18" x14ac:dyDescent="0"/>
  <cols>
    <col min="1" max="1" width="19.83203125" style="13" customWidth="1"/>
    <col min="2" max="2" width="11.83203125" customWidth="1"/>
    <col min="3" max="3" width="37.1640625" customWidth="1"/>
    <col min="4" max="4" width="20.6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93.1640625" customWidth="1"/>
    <col min="25" max="25" width="7.33203125" style="13" customWidth="1"/>
  </cols>
  <sheetData>
    <row r="1" spans="1:29" s="52" customFormat="1">
      <c r="A1" s="51" t="s">
        <v>225</v>
      </c>
      <c r="B1" s="50"/>
      <c r="C1" s="51" t="s">
        <v>167</v>
      </c>
      <c r="D1" s="50"/>
      <c r="E1" s="50"/>
      <c r="F1" s="51" t="s">
        <v>232</v>
      </c>
      <c r="G1" s="51" t="s">
        <v>233</v>
      </c>
      <c r="H1" s="51" t="s">
        <v>234</v>
      </c>
      <c r="I1" s="51" t="s">
        <v>236</v>
      </c>
      <c r="J1" s="51" t="s">
        <v>238</v>
      </c>
      <c r="K1" s="51" t="s">
        <v>249</v>
      </c>
      <c r="L1" s="51" t="s">
        <v>243</v>
      </c>
      <c r="M1" s="51" t="s">
        <v>202</v>
      </c>
      <c r="N1" s="51" t="s">
        <v>161</v>
      </c>
      <c r="O1" s="51" t="s">
        <v>162</v>
      </c>
      <c r="P1" s="51" t="s">
        <v>163</v>
      </c>
      <c r="Q1" s="51" t="s">
        <v>164</v>
      </c>
      <c r="R1" s="51" t="s">
        <v>165</v>
      </c>
      <c r="S1" s="51" t="s">
        <v>244</v>
      </c>
      <c r="T1" s="51" t="s">
        <v>166</v>
      </c>
      <c r="U1" s="51" t="s">
        <v>245</v>
      </c>
      <c r="V1" s="51" t="s">
        <v>246</v>
      </c>
      <c r="W1" s="51" t="s">
        <v>248</v>
      </c>
      <c r="X1" s="51" t="s">
        <v>250</v>
      </c>
    </row>
    <row r="2" spans="1:29" s="12" customFormat="1" ht="21" thickBot="1">
      <c r="A2" s="1" t="s">
        <v>69</v>
      </c>
      <c r="B2" s="1" t="s">
        <v>122</v>
      </c>
      <c r="C2" s="1" t="s">
        <v>70</v>
      </c>
      <c r="D2" s="1" t="s">
        <v>127</v>
      </c>
      <c r="E2" s="1" t="s">
        <v>110</v>
      </c>
      <c r="F2" s="1" t="s">
        <v>71</v>
      </c>
      <c r="G2" s="1" t="s">
        <v>96</v>
      </c>
      <c r="H2" s="1" t="s">
        <v>72</v>
      </c>
      <c r="I2" s="1" t="s">
        <v>97</v>
      </c>
      <c r="J2" s="1" t="s">
        <v>235</v>
      </c>
      <c r="K2" s="1" t="s">
        <v>237</v>
      </c>
      <c r="L2" s="1" t="s">
        <v>251</v>
      </c>
      <c r="M2" s="1" t="s">
        <v>252</v>
      </c>
      <c r="N2" s="30" t="s">
        <v>139</v>
      </c>
      <c r="O2" s="30" t="s">
        <v>109</v>
      </c>
      <c r="P2" s="30" t="s">
        <v>140</v>
      </c>
      <c r="Q2" s="30" t="s">
        <v>141</v>
      </c>
      <c r="R2" s="30" t="s">
        <v>142</v>
      </c>
      <c r="S2" s="30" t="s">
        <v>143</v>
      </c>
      <c r="T2" s="30" t="s">
        <v>144</v>
      </c>
      <c r="U2" s="32" t="s">
        <v>145</v>
      </c>
      <c r="V2" s="32" t="s">
        <v>146</v>
      </c>
      <c r="W2" s="32" t="s">
        <v>147</v>
      </c>
      <c r="X2" s="32" t="s">
        <v>148</v>
      </c>
      <c r="Y2" s="13"/>
      <c r="AC2" s="13"/>
    </row>
    <row r="3" spans="1:29" ht="21" customHeight="1" thickTop="1">
      <c r="A3" s="59" t="s">
        <v>29</v>
      </c>
      <c r="B3" s="61" t="s">
        <v>123</v>
      </c>
      <c r="C3" s="22" t="str">
        <f ca="1">INDIRECT("Sheet1!"&amp;INDIRECT("R1C"&amp;COLUMN(),FALSE)&amp;INDIRECT("AC"&amp;ROW()))</f>
        <v>p2.16xlarge on-demand</v>
      </c>
      <c r="D3" s="16" t="s">
        <v>128</v>
      </c>
      <c r="E3" s="22" t="s">
        <v>115</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W12" ca="1" si="1">INDIRECT("Sheet1!"&amp;INDIRECT("R1C"&amp;COLUMN(),FALSE)&amp;INDIRECT("AC"&amp;ROW()))</f>
        <v>K80</v>
      </c>
      <c r="O3" s="14">
        <f t="shared" ca="1" si="1"/>
        <v>16</v>
      </c>
      <c r="P3" s="14" t="str">
        <f t="shared" ca="1" si="1"/>
        <v>Xeon E5-2686 v4</v>
      </c>
      <c r="Q3" s="14">
        <f t="shared" ca="1" si="1"/>
        <v>64</v>
      </c>
      <c r="R3" s="14">
        <f t="shared" ca="1" si="1"/>
        <v>1.84E-2</v>
      </c>
      <c r="S3" s="14">
        <f t="shared" ca="1" si="1"/>
        <v>0</v>
      </c>
      <c r="T3" s="14">
        <f t="shared" ca="1" si="1"/>
        <v>0</v>
      </c>
      <c r="U3" s="14">
        <f t="shared" ca="1" si="1"/>
        <v>0</v>
      </c>
      <c r="V3" s="14">
        <f t="shared" ca="1" si="1"/>
        <v>0</v>
      </c>
      <c r="W3" s="14">
        <f t="shared" ca="1" si="1"/>
        <v>0</v>
      </c>
      <c r="X3" s="16" t="str">
        <f ca="1">INDIRECT("Sheet1!"&amp;INDIRECT("R1C"&amp;COLUMN(),FALSE)&amp;INDIRECT("AC"&amp;ROW())) &amp; " CPU performance is approx. performance of Xeon E5-2690 v4 with 18 cores devided by 18 cores * 2 Hyper-threads = 36."</f>
        <v>Free Outbound Traffic = 1 GB/month.  CPU performance is approx. performance of Xeon E5-2690 v4 with 18 cores devided by 18 cores * 2 Hyper-threads = 36.</v>
      </c>
      <c r="AC3" s="49">
        <v>5</v>
      </c>
    </row>
    <row r="4" spans="1:29" ht="20" customHeight="1">
      <c r="A4" s="60"/>
      <c r="B4" s="61"/>
      <c r="C4" s="22" t="str">
        <f t="shared" ref="C4:C15" ca="1" si="2">INDIRECT("Sheet1!"&amp;INDIRECT("R1C"&amp;COLUMN(),FALSE)&amp;INDIRECT("AC"&amp;ROW()))</f>
        <v>p2.8xlarge on-demand</v>
      </c>
      <c r="D4" s="16" t="s">
        <v>129</v>
      </c>
      <c r="E4" s="22" t="s">
        <v>116</v>
      </c>
      <c r="F4" s="19">
        <f ca="1">INDIRECT("Sheet1!"&amp;INDIRECT("R1C"&amp;COLUMN(),FALSE)&amp;INDIRECT("AC"&amp;ROW()))</f>
        <v>7.2</v>
      </c>
      <c r="G4" s="19"/>
      <c r="H4" s="19"/>
      <c r="I4" s="19"/>
      <c r="J4" s="19"/>
      <c r="K4" s="19" t="str">
        <f t="shared" ref="K4:K41"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1.84E-2</v>
      </c>
      <c r="S4" s="14">
        <f t="shared" ca="1" si="1"/>
        <v>0</v>
      </c>
      <c r="T4" s="14">
        <f t="shared" ca="1" si="1"/>
        <v>0</v>
      </c>
      <c r="U4" s="14">
        <f t="shared" ca="1" si="1"/>
        <v>0</v>
      </c>
      <c r="V4" s="14">
        <f t="shared" ca="1" si="1"/>
        <v>0</v>
      </c>
      <c r="W4" s="14">
        <f t="shared" ca="1" si="1"/>
        <v>0</v>
      </c>
      <c r="X4" s="16" t="str">
        <f ca="1">INDIRECT("Sheet1!"&amp;INDIRECT("R1C"&amp;COLUMN(),FALSE)&amp;INDIRECT("AC"&amp;ROW())) &amp; " CPU performance is approx. performance of Xeon E5-2690 v4 with 18 cores devided by 18 cores * 2 Hyper-threads = 36."</f>
        <v>Free Outbound Traffic = 1 GB/month. CPU performance is approx. performance of Xeon E5-2690 v4 with 18 cores devided by 18 cores * 2 Hyper-threads = 36.</v>
      </c>
      <c r="AC4" s="48">
        <v>6</v>
      </c>
    </row>
    <row r="5" spans="1:29" ht="20" customHeight="1">
      <c r="A5" s="60"/>
      <c r="B5" s="61"/>
      <c r="C5" s="22" t="str">
        <f t="shared" ca="1" si="2"/>
        <v>p2.xlarge on-demand</v>
      </c>
      <c r="D5" s="16" t="s">
        <v>130</v>
      </c>
      <c r="E5" s="22" t="s">
        <v>117</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1.84E-2</v>
      </c>
      <c r="S5" s="14">
        <f t="shared" ca="1" si="1"/>
        <v>0</v>
      </c>
      <c r="T5" s="14">
        <f t="shared" ca="1" si="1"/>
        <v>0</v>
      </c>
      <c r="U5" s="14">
        <f t="shared" ca="1" si="1"/>
        <v>0</v>
      </c>
      <c r="V5" s="14">
        <f t="shared" ca="1" si="1"/>
        <v>0</v>
      </c>
      <c r="W5" s="14">
        <f t="shared" ca="1" si="1"/>
        <v>0</v>
      </c>
      <c r="X5" s="16" t="str">
        <f ca="1">INDIRECT("Sheet1!"&amp;INDIRECT("R1C"&amp;COLUMN(),FALSE)&amp;INDIRECT("AC"&amp;ROW())) &amp; " CPU performance is approx. performance of Xeon E5-2690 v4 with 18 cores devided by 18 cores * 2 Hyper-threads = 36."</f>
        <v>Free Outbound Traffic = 1 GB/month.  CPU performance is approx. performance of Xeon E5-2690 v4 with 18 cores devided by 18 cores * 2 Hyper-threads = 36.</v>
      </c>
      <c r="AC5" s="48">
        <v>7</v>
      </c>
    </row>
    <row r="6" spans="1:29" ht="20" customHeight="1">
      <c r="A6" s="60"/>
      <c r="B6" s="61"/>
      <c r="C6" s="22" t="str">
        <f t="shared" ca="1" si="2"/>
        <v>p2 dedicated host On-demand</v>
      </c>
      <c r="D6" s="16" t="s">
        <v>131</v>
      </c>
      <c r="E6" s="22" t="s">
        <v>112</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0.66239999999999999</v>
      </c>
      <c r="S6" s="14">
        <f t="shared" ca="1" si="1"/>
        <v>0</v>
      </c>
      <c r="T6" s="14">
        <f t="shared" ca="1" si="1"/>
        <v>0</v>
      </c>
      <c r="U6" s="14">
        <f t="shared" ca="1" si="1"/>
        <v>0</v>
      </c>
      <c r="V6" s="14">
        <f t="shared" ca="1" si="1"/>
        <v>0</v>
      </c>
      <c r="W6" s="16">
        <f t="shared" ca="1" si="1"/>
        <v>0</v>
      </c>
      <c r="X6" s="16">
        <f t="shared" ref="X6:X14" ca="1" si="5">INDIRECT("Sheet1!"&amp;INDIRECT("R1C"&amp;COLUMN(),FALSE)&amp;INDIRECT("AC"&amp;ROW()))</f>
        <v>0</v>
      </c>
      <c r="AC6" s="48">
        <v>8</v>
      </c>
    </row>
    <row r="7" spans="1:29" ht="20" customHeight="1">
      <c r="A7" s="60"/>
      <c r="B7" s="61"/>
      <c r="C7" s="22" t="str">
        <f t="shared" ca="1" si="2"/>
        <v>p2 dedicated host 1 year no Upfront</v>
      </c>
      <c r="D7" s="16" t="s">
        <v>132</v>
      </c>
      <c r="E7" s="22" t="s">
        <v>113</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0.66239999999999999</v>
      </c>
      <c r="S7" s="14">
        <f t="shared" ca="1" si="1"/>
        <v>0</v>
      </c>
      <c r="T7" s="14">
        <f t="shared" ca="1" si="1"/>
        <v>0</v>
      </c>
      <c r="U7" s="14">
        <f t="shared" ca="1" si="1"/>
        <v>0</v>
      </c>
      <c r="V7" s="14">
        <f t="shared" ca="1" si="1"/>
        <v>0</v>
      </c>
      <c r="W7" s="14">
        <f t="shared" ca="1" si="1"/>
        <v>0</v>
      </c>
      <c r="X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8">
        <v>9</v>
      </c>
    </row>
    <row r="8" spans="1:29" ht="20" customHeight="1">
      <c r="A8" s="60"/>
      <c r="B8" s="61"/>
      <c r="C8" s="22" t="str">
        <f t="shared" ca="1" si="2"/>
        <v>p2 dedicated host 1 year 100% Upfront</v>
      </c>
      <c r="D8" s="16" t="s">
        <v>133</v>
      </c>
      <c r="E8" s="22" t="s">
        <v>114</v>
      </c>
      <c r="F8" s="19"/>
      <c r="G8" s="19"/>
      <c r="H8" s="19"/>
      <c r="I8" s="19">
        <f ca="1">INDIRECT("Sheet1!"&amp;INDIRECT("R1C"&amp;COLUMN(),FALSE)&amp;INDIRECT("AC"&amp;ROW()))</f>
        <v>0</v>
      </c>
      <c r="J8" s="19">
        <f ca="1">INDIRECT("Sheet1!"&amp;INDIRECT("R1C"&amp;COLUMN(),FALSE)&amp;INDIRECT("AC"&amp;ROW()))</f>
        <v>88389</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0.66239999999999999</v>
      </c>
      <c r="S8" s="14">
        <f t="shared" ca="1" si="1"/>
        <v>0</v>
      </c>
      <c r="T8" s="14">
        <f t="shared" ca="1" si="1"/>
        <v>0</v>
      </c>
      <c r="U8" s="14">
        <f t="shared" ca="1" si="1"/>
        <v>0</v>
      </c>
      <c r="V8" s="14">
        <f t="shared" ca="1" si="1"/>
        <v>0</v>
      </c>
      <c r="W8" s="14">
        <f t="shared" ca="1" si="1"/>
        <v>0</v>
      </c>
      <c r="X8" s="16">
        <f t="shared" ca="1" si="5"/>
        <v>0</v>
      </c>
      <c r="AC8" s="48">
        <v>10</v>
      </c>
    </row>
    <row r="9" spans="1:29" ht="20" customHeight="1">
      <c r="A9" s="60" t="str">
        <f>Sheet1!$A$13</f>
        <v>Softlayer</v>
      </c>
      <c r="B9" s="61" t="s">
        <v>124</v>
      </c>
      <c r="C9" s="22" t="str">
        <f t="shared" ca="1" si="2"/>
        <v>NVIDIA Tesla K80 Dual Intel Xeon E5-2620 v4</v>
      </c>
      <c r="E9" s="22" t="s">
        <v>172</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0.26880000000000004</v>
      </c>
      <c r="S9" s="14" t="str">
        <f t="shared" ca="1" si="1"/>
        <v>SSD</v>
      </c>
      <c r="T9" s="14">
        <f t="shared" ca="1" si="1"/>
        <v>800</v>
      </c>
      <c r="U9" s="14" t="str">
        <f t="shared" ca="1" si="1"/>
        <v>SSD</v>
      </c>
      <c r="V9" s="14">
        <f t="shared" ca="1" si="1"/>
        <v>800</v>
      </c>
      <c r="W9" s="14" t="str">
        <f t="shared" ca="1" si="1"/>
        <v>/0.1</v>
      </c>
      <c r="X9" s="16" t="str">
        <f t="shared" ca="1" si="5"/>
        <v>Outbound Traffic limited to 500GB.</v>
      </c>
      <c r="AC9" s="48">
        <v>13</v>
      </c>
    </row>
    <row r="10" spans="1:29" s="13" customFormat="1" ht="20" customHeight="1">
      <c r="A10" s="60"/>
      <c r="B10" s="61"/>
      <c r="C10" s="22" t="str">
        <f t="shared" ca="1" si="2"/>
        <v>NVIDIA Tesla K80 Dual Intel Xeon E5-2620 v4</v>
      </c>
      <c r="D10" s="22"/>
      <c r="E10" s="22" t="s">
        <v>175</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0.26880000000000004</v>
      </c>
      <c r="S10" s="14" t="str">
        <f t="shared" ca="1" si="1"/>
        <v>SSD</v>
      </c>
      <c r="T10" s="14">
        <f t="shared" ca="1" si="1"/>
        <v>800</v>
      </c>
      <c r="U10" s="14" t="str">
        <f t="shared" ca="1" si="1"/>
        <v>SSD</v>
      </c>
      <c r="V10" s="14">
        <f t="shared" ca="1" si="1"/>
        <v>800</v>
      </c>
      <c r="W10" s="14" t="str">
        <f t="shared" ca="1" si="1"/>
        <v>/0.1</v>
      </c>
      <c r="X10" s="16" t="str">
        <f t="shared" ca="1" si="5"/>
        <v>Outbound Traffic limited to 500GB.</v>
      </c>
      <c r="AC10" s="48">
        <v>13</v>
      </c>
    </row>
    <row r="11" spans="1:29" s="13" customFormat="1" ht="20" customHeight="1">
      <c r="A11" s="60"/>
      <c r="B11" s="61"/>
      <c r="C11" s="22" t="str">
        <f t="shared" ca="1" si="2"/>
        <v>NVIDIA Tesla K80 Dual Intel Xeon E5-2690 v3</v>
      </c>
      <c r="D11" s="22"/>
      <c r="E11" s="22" t="s">
        <v>173</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0.49920000000000003</v>
      </c>
      <c r="S11" s="14" t="str">
        <f t="shared" ca="1" si="1"/>
        <v>SATA</v>
      </c>
      <c r="T11" s="14">
        <f t="shared" ca="1" si="1"/>
        <v>1000</v>
      </c>
      <c r="U11" s="14">
        <f t="shared" ca="1" si="1"/>
        <v>0</v>
      </c>
      <c r="V11" s="14">
        <f t="shared" ca="1" si="1"/>
        <v>0</v>
      </c>
      <c r="W11" s="14" t="str">
        <f t="shared" ca="1" si="1"/>
        <v>/10</v>
      </c>
      <c r="X11" s="16" t="str">
        <f t="shared" ca="1" si="5"/>
        <v>Outbound Traffic limited to 500GB.</v>
      </c>
      <c r="AC11" s="48">
        <v>14</v>
      </c>
    </row>
    <row r="12" spans="1:29" ht="20" customHeight="1">
      <c r="A12" s="60"/>
      <c r="B12" s="61"/>
      <c r="C12" s="22" t="str">
        <f t="shared" ca="1" si="2"/>
        <v>NVIDIA Tesla M60 Dual Intel Xeon E5-2690 v3</v>
      </c>
      <c r="D12" s="22"/>
      <c r="E12" s="22" t="s">
        <v>174</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0.49920000000000003</v>
      </c>
      <c r="S12" s="14" t="str">
        <f t="shared" ca="1" si="1"/>
        <v>SATA</v>
      </c>
      <c r="T12" s="14">
        <f t="shared" ca="1" si="1"/>
        <v>1000</v>
      </c>
      <c r="U12" s="14">
        <f t="shared" ca="1" si="1"/>
        <v>0</v>
      </c>
      <c r="V12" s="14">
        <f t="shared" ca="1" si="1"/>
        <v>0</v>
      </c>
      <c r="W12" s="14" t="str">
        <f t="shared" ca="1" si="1"/>
        <v>/10</v>
      </c>
      <c r="X12" s="16" t="str">
        <f t="shared" ca="1" si="5"/>
        <v>Outbound Traffic limited to 500GB.</v>
      </c>
      <c r="AC12" s="48">
        <v>15</v>
      </c>
    </row>
    <row r="13" spans="1:29" ht="19">
      <c r="A13" s="25" t="str">
        <f>Sheet1!A17</f>
        <v>Nimbix</v>
      </c>
      <c r="B13" s="31" t="s">
        <v>125</v>
      </c>
      <c r="C13" s="22" t="str">
        <f t="shared" ca="1" si="2"/>
        <v>NGD4</v>
      </c>
      <c r="D13" s="22"/>
      <c r="E13" s="22" t="s">
        <v>199</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0.43840000000000001</v>
      </c>
      <c r="S13" s="19" t="str">
        <f>IF(Sheet1!$S18="","",Sheet1!$S18)</f>
        <v/>
      </c>
      <c r="T13" s="14">
        <f t="shared" ref="T13:W14" ca="1" si="8">INDIRECT("Sheet1!"&amp;INDIRECT("R1C"&amp;COLUMN(),FALSE)&amp;INDIRECT("AC"&amp;ROW()))</f>
        <v>0</v>
      </c>
      <c r="U13" s="14">
        <f t="shared" ca="1" si="8"/>
        <v>0</v>
      </c>
      <c r="V13" s="14">
        <f t="shared" ca="1" si="8"/>
        <v>0</v>
      </c>
      <c r="W13" s="14" t="str">
        <f t="shared" ca="1" si="8"/>
        <v>56/</v>
      </c>
      <c r="X13" s="16" t="str">
        <f t="shared" ca="1" si="5"/>
        <v xml:space="preserve"> http://www-01.ibm.com/common/ssi/cgi-bin/ssialias?htmlfid=POB03046USEN</v>
      </c>
      <c r="Y13" s="16"/>
      <c r="AC13" s="48">
        <v>17</v>
      </c>
    </row>
    <row r="14" spans="1:29" s="13" customFormat="1" ht="19">
      <c r="A14" s="34"/>
      <c r="B14" s="35"/>
      <c r="C14" s="22" t="str">
        <f t="shared" ca="1" si="2"/>
        <v>NGD5</v>
      </c>
      <c r="D14" s="22"/>
      <c r="E14" s="22" t="s">
        <v>200</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0.43840000000000001</v>
      </c>
      <c r="S14" s="19"/>
      <c r="T14" s="14">
        <f t="shared" ca="1" si="8"/>
        <v>0</v>
      </c>
      <c r="U14" s="14">
        <f t="shared" ca="1" si="8"/>
        <v>0</v>
      </c>
      <c r="V14" s="14">
        <f t="shared" ca="1" si="8"/>
        <v>0</v>
      </c>
      <c r="W14" s="14" t="str">
        <f t="shared" ca="1" si="8"/>
        <v>56/</v>
      </c>
      <c r="X14" s="16" t="str">
        <f t="shared" ca="1" si="5"/>
        <v xml:space="preserve"> http://www-01.ibm.com/common/ssi/cgi-bin/ssialias?htmlfid=POB03046USEN</v>
      </c>
      <c r="Y14" s="16"/>
      <c r="AC14" s="48">
        <v>18</v>
      </c>
    </row>
    <row r="15" spans="1:29" s="13" customFormat="1" ht="19">
      <c r="A15" s="53"/>
      <c r="B15" s="54"/>
      <c r="C15" s="22" t="str">
        <f t="shared" ca="1" si="2"/>
        <v>NGQ7</v>
      </c>
      <c r="D15" s="22"/>
      <c r="E15" s="22" t="s">
        <v>201</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0.43840000000000001</v>
      </c>
      <c r="S15" s="19"/>
      <c r="T15" s="14"/>
      <c r="U15" s="14"/>
      <c r="V15" s="14"/>
      <c r="W15" s="14"/>
      <c r="X15" s="16"/>
      <c r="Y15" s="16"/>
      <c r="AC15" s="48">
        <v>19</v>
      </c>
    </row>
    <row r="16" spans="1:29" s="13" customFormat="1">
      <c r="A16" s="60" t="str">
        <f>Sheet1!A25</f>
        <v>Cirrascale</v>
      </c>
      <c r="B16" s="63" t="s">
        <v>126</v>
      </c>
      <c r="C16" s="22" t="str">
        <f ca="1">INDIRECT("Sheet1!B" &amp; INDIRECT("AC" &amp; ROW())) &amp; " monthly"</f>
        <v>16-GPU x86 SERVER K80 monthly</v>
      </c>
      <c r="D16" s="22"/>
      <c r="E16" s="22" t="s">
        <v>176</v>
      </c>
      <c r="F16" s="19"/>
      <c r="G16" s="19"/>
      <c r="H16" s="19">
        <f ca="1">INDIRECT("Sheet1!"&amp;INDIRECT("R1C"&amp;COLUMN(),FALSE)&amp;INDIRECT("AC"&amp;ROW()))</f>
        <v>7499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0.40960000000000002</v>
      </c>
      <c r="S16" s="14" t="str">
        <f t="shared" ref="S16:X26" ca="1" si="11">INDIRECT("Sheet1!"&amp;INDIRECT("R1C"&amp;COLUMN(),FALSE)&amp;INDIRECT("AC"&amp;ROW()))</f>
        <v>SSD</v>
      </c>
      <c r="T16" s="14">
        <f t="shared" ca="1" si="11"/>
        <v>1000</v>
      </c>
      <c r="U16" s="14" t="str">
        <f t="shared" ca="1" si="11"/>
        <v>SATA</v>
      </c>
      <c r="V16" s="14">
        <f t="shared" ca="1" si="11"/>
        <v>4000</v>
      </c>
      <c r="W16" s="14">
        <f t="shared" ca="1" si="11"/>
        <v>0</v>
      </c>
      <c r="X16" s="16">
        <f t="shared" ca="1" si="11"/>
        <v>0</v>
      </c>
      <c r="Y16" s="16"/>
      <c r="AC16" s="48">
        <v>25</v>
      </c>
    </row>
    <row r="17" spans="1:29" s="13" customFormat="1" ht="19" customHeight="1">
      <c r="A17" s="60"/>
      <c r="B17" s="63"/>
      <c r="C17" s="22" t="str">
        <f ca="1">INDIRECT("Sheet1!B" &amp; INDIRECT("AC" &amp; ROW())) &amp; " weekly"</f>
        <v>16-GPU x86 SERVER K80 weekly</v>
      </c>
      <c r="D17" s="22"/>
      <c r="E17" s="22" t="s">
        <v>193</v>
      </c>
      <c r="F17" s="19"/>
      <c r="G17" s="19">
        <f ca="1">INDIRECT("Sheet1!"&amp;INDIRECT("R1C"&amp;COLUMN(),FALSE)&amp;INDIRECT("AC"&amp;ROW()))</f>
        <v>2649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0.40960000000000002</v>
      </c>
      <c r="S17" s="14" t="str">
        <f t="shared" ca="1" si="11"/>
        <v>SSD</v>
      </c>
      <c r="T17" s="14">
        <f t="shared" ca="1" si="11"/>
        <v>1000</v>
      </c>
      <c r="U17" s="14" t="str">
        <f t="shared" ca="1" si="11"/>
        <v>SATA</v>
      </c>
      <c r="V17" s="14">
        <f t="shared" ca="1" si="11"/>
        <v>4000</v>
      </c>
      <c r="W17" s="14">
        <f t="shared" ca="1" si="11"/>
        <v>0</v>
      </c>
      <c r="X17" s="16">
        <f t="shared" ca="1" si="11"/>
        <v>0</v>
      </c>
      <c r="Y17" s="16"/>
      <c r="AC17" s="48">
        <v>25</v>
      </c>
    </row>
    <row r="18" spans="1:29" ht="20" customHeight="1">
      <c r="A18" s="60"/>
      <c r="B18" s="63"/>
      <c r="C18" s="22" t="str">
        <f ca="1">INDIRECT("Sheet1!B" &amp; INDIRECT("AC" &amp; ROW())) &amp; " monthly"</f>
        <v>8-GPU x86 SERVER M40 monthly</v>
      </c>
      <c r="D18" s="22"/>
      <c r="E18" s="22" t="s">
        <v>177</v>
      </c>
      <c r="F18" s="19"/>
      <c r="G18" s="19"/>
      <c r="H18" s="19">
        <f ca="1">INDIRECT("Sheet1!"&amp;INDIRECT("R1C"&amp;COLUMN(),FALSE)&amp;INDIRECT("AC"&amp;ROW()))</f>
        <v>5999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0.30719999999999997</v>
      </c>
      <c r="S18" s="14" t="str">
        <f t="shared" ca="1" si="11"/>
        <v>SSD</v>
      </c>
      <c r="T18" s="14">
        <f t="shared" ca="1" si="11"/>
        <v>1000</v>
      </c>
      <c r="U18" s="14" t="str">
        <f t="shared" ca="1" si="11"/>
        <v>SATA</v>
      </c>
      <c r="V18" s="14">
        <f t="shared" ca="1" si="11"/>
        <v>4000</v>
      </c>
      <c r="W18" s="14">
        <f t="shared" ca="1" si="11"/>
        <v>0</v>
      </c>
      <c r="X18" s="16">
        <f t="shared" ca="1" si="11"/>
        <v>0</v>
      </c>
      <c r="Y18" s="16"/>
      <c r="AC18" s="48">
        <v>26</v>
      </c>
    </row>
    <row r="19" spans="1:29" s="13" customFormat="1" ht="20" customHeight="1">
      <c r="A19" s="60"/>
      <c r="B19" s="63"/>
      <c r="C19" s="22" t="str">
        <f ca="1">INDIRECT("Sheet1!B" &amp; INDIRECT("AC" &amp; ROW())) &amp;" weekly"</f>
        <v>8-GPU x86 SERVER M40 weekly</v>
      </c>
      <c r="D19" s="22"/>
      <c r="E19" s="22" t="s">
        <v>178</v>
      </c>
      <c r="F19" s="19"/>
      <c r="G19" s="19">
        <f ca="1">INDIRECT("Sheet1!"&amp;INDIRECT("R1C"&amp;COLUMN(),FALSE)&amp;INDIRECT("AC"&amp;ROW()))</f>
        <v>1829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0.30719999999999997</v>
      </c>
      <c r="S19" s="14" t="str">
        <f t="shared" ca="1" si="11"/>
        <v>SSD</v>
      </c>
      <c r="T19" s="14">
        <f t="shared" ca="1" si="11"/>
        <v>1000</v>
      </c>
      <c r="U19" s="14" t="str">
        <f t="shared" ca="1" si="11"/>
        <v>SATA</v>
      </c>
      <c r="V19" s="14">
        <f t="shared" ca="1" si="11"/>
        <v>4000</v>
      </c>
      <c r="W19" s="14">
        <f t="shared" ca="1" si="11"/>
        <v>0</v>
      </c>
      <c r="X19" s="16">
        <f t="shared" ca="1" si="11"/>
        <v>0</v>
      </c>
      <c r="Y19" s="16"/>
      <c r="AC19" s="48">
        <v>26</v>
      </c>
    </row>
    <row r="20" spans="1:29" s="13" customFormat="1" ht="20" customHeight="1">
      <c r="A20" s="60"/>
      <c r="B20" s="63"/>
      <c r="C20" s="22" t="str">
        <f ca="1">INDIRECT("Sheet1!B" &amp; INDIRECT("AC" &amp; ROW())) &amp; " monthly"</f>
        <v>8-GPU x86 SERVER P40 monthly</v>
      </c>
      <c r="D20" s="22"/>
      <c r="E20" s="22" t="s">
        <v>179</v>
      </c>
      <c r="F20" s="19"/>
      <c r="G20" s="19"/>
      <c r="H20" s="19">
        <f ca="1">INDIRECT("Sheet1!"&amp;INDIRECT("R1C"&amp;COLUMN(),FALSE)&amp;INDIRECT("AC"&amp;ROW()))</f>
        <v>6999</v>
      </c>
      <c r="I20" s="19"/>
      <c r="J20" s="19"/>
      <c r="K20" s="19" t="str">
        <f t="shared" ca="1" si="3"/>
        <v>USD</v>
      </c>
      <c r="L20" s="14">
        <f t="shared" ref="L20:L32"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0.30719999999999997</v>
      </c>
      <c r="S20" s="14" t="str">
        <f t="shared" ca="1" si="11"/>
        <v>SSD</v>
      </c>
      <c r="T20" s="14">
        <f t="shared" ca="1" si="11"/>
        <v>1000</v>
      </c>
      <c r="U20" s="14" t="str">
        <f t="shared" ca="1" si="11"/>
        <v>SATA</v>
      </c>
      <c r="V20" s="14">
        <f t="shared" ca="1" si="11"/>
        <v>4000</v>
      </c>
      <c r="W20" s="14">
        <f t="shared" ca="1" si="11"/>
        <v>0</v>
      </c>
      <c r="X20" s="16">
        <f t="shared" ca="1" si="11"/>
        <v>0</v>
      </c>
      <c r="Y20" s="16"/>
      <c r="AC20" s="48">
        <v>27</v>
      </c>
    </row>
    <row r="21" spans="1:29" ht="20" customHeight="1">
      <c r="A21" s="60"/>
      <c r="B21" s="63"/>
      <c r="C21" s="22" t="str">
        <f ca="1">INDIRECT("Sheet1!B" &amp; INDIRECT("AC" &amp; ROW())) &amp;" weekly"</f>
        <v>8-GPU x86 SERVER P40 weekly</v>
      </c>
      <c r="D21" s="22"/>
      <c r="E21" s="22" t="s">
        <v>180</v>
      </c>
      <c r="F21" s="19"/>
      <c r="G21" s="19">
        <f ca="1">INDIRECT("Sheet1!"&amp;INDIRECT("R1C"&amp;COLUMN(),FALSE)&amp;INDIRECT("AC"&amp;ROW()))</f>
        <v>2049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0.30719999999999997</v>
      </c>
      <c r="S21" s="14" t="str">
        <f t="shared" ca="1" si="11"/>
        <v>SSD</v>
      </c>
      <c r="T21" s="14">
        <f t="shared" ca="1" si="11"/>
        <v>1000</v>
      </c>
      <c r="U21" s="14" t="str">
        <f t="shared" ca="1" si="11"/>
        <v>SATA</v>
      </c>
      <c r="V21" s="14">
        <f t="shared" ca="1" si="11"/>
        <v>4000</v>
      </c>
      <c r="W21" s="14">
        <f t="shared" ca="1" si="11"/>
        <v>0</v>
      </c>
      <c r="X21" s="16">
        <f t="shared" ca="1" si="11"/>
        <v>0</v>
      </c>
      <c r="Y21" s="16"/>
      <c r="AC21" s="48">
        <v>27</v>
      </c>
    </row>
    <row r="22" spans="1:29" s="13" customFormat="1" ht="20" customHeight="1">
      <c r="A22" s="60"/>
      <c r="B22" s="63"/>
      <c r="C22" s="22" t="str">
        <f ca="1">INDIRECT("Sheet1!B" &amp; INDIRECT("AC" &amp; ROW())) &amp; " monthly"</f>
        <v>8-GPU x86 SERVER P100 monthly</v>
      </c>
      <c r="D22" s="22"/>
      <c r="E22" s="22" t="s">
        <v>181</v>
      </c>
      <c r="F22" s="19"/>
      <c r="G22" s="19"/>
      <c r="H22" s="19">
        <f ca="1">INDIRECT("Sheet1!"&amp;INDIRECT("R1C"&amp;COLUMN(),FALSE)&amp;INDIRECT("AC"&amp;ROW()))</f>
        <v>8599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0.30719999999999997</v>
      </c>
      <c r="S22" s="14" t="str">
        <f t="shared" ca="1" si="11"/>
        <v>SSD</v>
      </c>
      <c r="T22" s="14">
        <f t="shared" ca="1" si="11"/>
        <v>1000</v>
      </c>
      <c r="U22" s="14" t="str">
        <f t="shared" ca="1" si="11"/>
        <v>SATA</v>
      </c>
      <c r="V22" s="14">
        <f t="shared" ca="1" si="11"/>
        <v>4000</v>
      </c>
      <c r="W22" s="14">
        <f t="shared" ca="1" si="11"/>
        <v>0</v>
      </c>
      <c r="X22" s="16">
        <f t="shared" ca="1" si="11"/>
        <v>0</v>
      </c>
      <c r="Y22" s="16"/>
      <c r="AC22" s="48">
        <v>28</v>
      </c>
    </row>
    <row r="23" spans="1:29" s="13" customFormat="1" ht="20" customHeight="1">
      <c r="A23" s="60"/>
      <c r="B23" s="63"/>
      <c r="C23" s="22" t="str">
        <f ca="1">INDIRECT("Sheet1!B" &amp; INDIRECT("AC" &amp; ROW())) &amp;" weekly"</f>
        <v>8-GPU x86 SERVER P100 weekly</v>
      </c>
      <c r="D23" s="22"/>
      <c r="E23" s="22" t="s">
        <v>182</v>
      </c>
      <c r="F23" s="19"/>
      <c r="G23" s="19">
        <f ca="1">INDIRECT("Sheet1!"&amp;INDIRECT("R1C"&amp;COLUMN(),FALSE)&amp;INDIRECT("AC"&amp;ROW()))</f>
        <v>2599</v>
      </c>
      <c r="H23" s="19"/>
      <c r="I23" s="19"/>
      <c r="J23" s="19"/>
      <c r="K23" s="19" t="str">
        <f t="shared" ca="1" si="3"/>
        <v>USD</v>
      </c>
      <c r="L23" s="14">
        <f t="shared" ca="1" si="12"/>
        <v>0.61439999999999995</v>
      </c>
      <c r="M23" s="14">
        <f t="shared" ca="1" si="10"/>
        <v>76</v>
      </c>
      <c r="N23" s="14" t="str">
        <f t="shared" ref="N23:R32" ca="1" si="13">INDIRECT("Sheet1!"&amp;INDIRECT("R1C"&amp;COLUMN(),FALSE)&amp;INDIRECT("AC"&amp;ROW()))</f>
        <v>P100</v>
      </c>
      <c r="O23" s="14">
        <f t="shared" ca="1" si="13"/>
        <v>8</v>
      </c>
      <c r="P23" s="14" t="str">
        <f t="shared" ca="1" si="13"/>
        <v>Xeon E5-2630 v3</v>
      </c>
      <c r="Q23" s="14">
        <f t="shared" ca="1" si="13"/>
        <v>2</v>
      </c>
      <c r="R23" s="14">
        <f t="shared" ca="1" si="13"/>
        <v>0.30719999999999997</v>
      </c>
      <c r="S23" s="14" t="str">
        <f t="shared" ca="1" si="11"/>
        <v>SSD</v>
      </c>
      <c r="T23" s="14">
        <f t="shared" ca="1" si="11"/>
        <v>1000</v>
      </c>
      <c r="U23" s="14" t="str">
        <f t="shared" ca="1" si="11"/>
        <v>SATA</v>
      </c>
      <c r="V23" s="14">
        <f t="shared" ca="1" si="11"/>
        <v>4000</v>
      </c>
      <c r="W23" s="14">
        <f t="shared" ca="1" si="11"/>
        <v>0</v>
      </c>
      <c r="X23" s="16">
        <f t="shared" ca="1" si="11"/>
        <v>0</v>
      </c>
      <c r="Y23" s="16"/>
      <c r="AC23" s="48">
        <v>28</v>
      </c>
    </row>
    <row r="24" spans="1:29" s="13" customFormat="1" ht="20" customHeight="1">
      <c r="A24" s="60"/>
      <c r="B24" s="63"/>
      <c r="C24" s="22" t="str">
        <f ca="1">INDIRECT("Sheet1!B" &amp; INDIRECT("AC" &amp; ROW())) &amp; " monthly"</f>
        <v>4-GPU POWER8/10 SERVER monthly</v>
      </c>
      <c r="D24" s="22"/>
      <c r="E24" s="22" t="s">
        <v>118</v>
      </c>
      <c r="F24" s="19"/>
      <c r="G24" s="19"/>
      <c r="H24" s="19">
        <f ca="1">INDIRECT("Sheet1!"&amp;INDIRECT("R1C"&amp;COLUMN(),FALSE)&amp;INDIRECT("AC"&amp;ROW()))</f>
        <v>7449</v>
      </c>
      <c r="I24" s="19"/>
      <c r="J24" s="19"/>
      <c r="K24" s="19" t="str">
        <f t="shared" ca="1" si="3"/>
        <v>USD</v>
      </c>
      <c r="L24" s="14">
        <f t="shared" ca="1" si="12"/>
        <v>1.0960000000000001</v>
      </c>
      <c r="M24" s="14">
        <f t="shared" ca="1" si="10"/>
        <v>38</v>
      </c>
      <c r="N24" s="14" t="str">
        <f t="shared" ca="1" si="13"/>
        <v>P100</v>
      </c>
      <c r="O24" s="14">
        <f t="shared" ca="1" si="13"/>
        <v>4</v>
      </c>
      <c r="P24" s="14" t="str">
        <f t="shared" ca="1" si="13"/>
        <v>POWER8</v>
      </c>
      <c r="Q24" s="14">
        <f t="shared" ca="1" si="13"/>
        <v>2</v>
      </c>
      <c r="R24" s="14">
        <f t="shared" ca="1" si="13"/>
        <v>0.54800000000000004</v>
      </c>
      <c r="S24" s="14" t="str">
        <f t="shared" ca="1" si="11"/>
        <v>SSD</v>
      </c>
      <c r="T24" s="14" t="str">
        <f t="shared" ca="1" si="11"/>
        <v>4 x 960</v>
      </c>
      <c r="U24" s="14">
        <f t="shared" ca="1" si="11"/>
        <v>0</v>
      </c>
      <c r="V24" s="14">
        <f t="shared" ca="1" si="11"/>
        <v>0</v>
      </c>
      <c r="W24" s="14" t="str">
        <f t="shared" ca="1" si="11"/>
        <v>24.24/</v>
      </c>
      <c r="X24" s="16" t="str">
        <f t="shared" ca="1" si="11"/>
        <v>Infiniband EDR (24.24Gb/s)</v>
      </c>
      <c r="Y24" s="16"/>
      <c r="AC24" s="48">
        <v>29</v>
      </c>
    </row>
    <row r="25" spans="1:29" s="13" customFormat="1" ht="20" customHeight="1">
      <c r="A25" s="60"/>
      <c r="B25" s="63"/>
      <c r="C25" s="22" t="str">
        <f ca="1">INDIRECT("Sheet1!B" &amp; INDIRECT("AC" &amp; ROW())) &amp;" weekly"</f>
        <v>4-GPU POWER8/10 SERVER weekly</v>
      </c>
      <c r="D25" s="22"/>
      <c r="E25" s="22" t="s">
        <v>119</v>
      </c>
      <c r="F25" s="19"/>
      <c r="G25" s="19">
        <f ca="1">INDIRECT("Sheet1!"&amp;INDIRECT("R1C"&amp;COLUMN(),FALSE)&amp;INDIRECT("AC"&amp;ROW()))</f>
        <v>2259</v>
      </c>
      <c r="H25" s="19"/>
      <c r="I25" s="19"/>
      <c r="J25" s="19"/>
      <c r="K25" s="19" t="str">
        <f t="shared" ca="1" si="3"/>
        <v>USD</v>
      </c>
      <c r="L25" s="14">
        <f t="shared" ca="1" si="12"/>
        <v>1.0960000000000001</v>
      </c>
      <c r="M25" s="14">
        <f t="shared" ca="1" si="10"/>
        <v>38</v>
      </c>
      <c r="N25" s="14" t="str">
        <f t="shared" ca="1" si="13"/>
        <v>P100</v>
      </c>
      <c r="O25" s="14">
        <f t="shared" ca="1" si="13"/>
        <v>4</v>
      </c>
      <c r="P25" s="14" t="str">
        <f t="shared" ca="1" si="13"/>
        <v>POWER8</v>
      </c>
      <c r="Q25" s="14">
        <f t="shared" ca="1" si="13"/>
        <v>2</v>
      </c>
      <c r="R25" s="14">
        <f t="shared" ca="1" si="13"/>
        <v>0.54800000000000004</v>
      </c>
      <c r="S25" s="14" t="str">
        <f t="shared" ca="1" si="11"/>
        <v>SSD</v>
      </c>
      <c r="T25" s="14" t="str">
        <f t="shared" ca="1" si="11"/>
        <v>4 x 960</v>
      </c>
      <c r="U25" s="14">
        <f t="shared" ca="1" si="11"/>
        <v>0</v>
      </c>
      <c r="V25" s="14">
        <f t="shared" ca="1" si="11"/>
        <v>0</v>
      </c>
      <c r="W25" s="14" t="str">
        <f t="shared" ca="1" si="11"/>
        <v>24.24/</v>
      </c>
      <c r="X25" s="16" t="str">
        <f t="shared" ca="1" si="11"/>
        <v>Infiniband EDR (24.24Gb/s)</v>
      </c>
      <c r="Y25" s="16"/>
      <c r="AC25" s="48">
        <v>29</v>
      </c>
    </row>
    <row r="26" spans="1:29" s="13" customFormat="1" ht="20" customHeight="1">
      <c r="A26" s="60"/>
      <c r="B26" s="63"/>
      <c r="C26" s="22" t="str">
        <f ca="1">INDIRECT("Sheet1!B" &amp; INDIRECT("AC" &amp; ROW())) &amp; " monthly"</f>
        <v>4-GPU POWER8/8 SERVER monthly</v>
      </c>
      <c r="D26" s="22"/>
      <c r="E26" s="22" t="s">
        <v>183</v>
      </c>
      <c r="F26" s="19"/>
      <c r="G26" s="19"/>
      <c r="H26" s="19">
        <f ca="1">INDIRECT("Sheet1!"&amp;INDIRECT("R1C"&amp;COLUMN(),FALSE)&amp;INDIRECT("AC"&amp;ROW()))</f>
        <v>6679</v>
      </c>
      <c r="I26" s="19"/>
      <c r="J26" s="19"/>
      <c r="K26" s="19" t="str">
        <f t="shared" ca="1" si="3"/>
        <v>USD</v>
      </c>
      <c r="L26" s="14">
        <f t="shared" ca="1" si="12"/>
        <v>0.87680000000000002</v>
      </c>
      <c r="M26" s="14">
        <f t="shared" ca="1" si="10"/>
        <v>38</v>
      </c>
      <c r="N26" s="14" t="str">
        <f t="shared" ca="1" si="13"/>
        <v>P100</v>
      </c>
      <c r="O26" s="14">
        <f t="shared" ca="1" si="13"/>
        <v>4</v>
      </c>
      <c r="P26" s="14" t="str">
        <f t="shared" ca="1" si="13"/>
        <v>POWER8</v>
      </c>
      <c r="Q26" s="14">
        <f t="shared" ca="1" si="13"/>
        <v>2</v>
      </c>
      <c r="R26" s="14">
        <f t="shared" ca="1" si="13"/>
        <v>0.43840000000000001</v>
      </c>
      <c r="S26" s="14" t="str">
        <f t="shared" ca="1" si="11"/>
        <v>SSD</v>
      </c>
      <c r="T26" s="14" t="str">
        <f t="shared" ca="1" si="11"/>
        <v>2 x 960</v>
      </c>
      <c r="U26" s="14">
        <f t="shared" ca="1" si="11"/>
        <v>0</v>
      </c>
      <c r="V26" s="14">
        <f t="shared" ca="1" si="11"/>
        <v>0</v>
      </c>
      <c r="W26" s="14">
        <f t="shared" ca="1" si="11"/>
        <v>0</v>
      </c>
      <c r="X26" s="16">
        <f t="shared" ca="1" si="11"/>
        <v>0</v>
      </c>
      <c r="Y26" s="16"/>
      <c r="AC26" s="48">
        <v>30</v>
      </c>
    </row>
    <row r="27" spans="1:29" ht="20" customHeight="1">
      <c r="A27" s="60"/>
      <c r="B27" s="63"/>
      <c r="C27" s="22" t="str">
        <f ca="1">INDIRECT("Sheet1!B" &amp; INDIRECT("AC" &amp; ROW())) &amp;" weekly"</f>
        <v>4-GPU POWER8/8 SERVER weekly</v>
      </c>
      <c r="D27" s="22"/>
      <c r="E27" s="22" t="s">
        <v>184</v>
      </c>
      <c r="F27" s="19"/>
      <c r="G27" s="19">
        <f ca="1">INDIRECT("Sheet1!"&amp;INDIRECT("R1C"&amp;COLUMN(),FALSE)&amp;INDIRECT("AC"&amp;ROW()))</f>
        <v>1999</v>
      </c>
      <c r="H27" s="19"/>
      <c r="I27" s="19"/>
      <c r="J27" s="19"/>
      <c r="K27" s="19" t="str">
        <f t="shared" ca="1" si="3"/>
        <v>USD</v>
      </c>
      <c r="L27" s="14">
        <f t="shared" ca="1" si="12"/>
        <v>0.87680000000000002</v>
      </c>
      <c r="M27" s="14">
        <f t="shared" ca="1" si="10"/>
        <v>38</v>
      </c>
      <c r="N27" s="14" t="str">
        <f t="shared" ca="1" si="13"/>
        <v>P100</v>
      </c>
      <c r="O27" s="14">
        <f t="shared" ca="1" si="13"/>
        <v>4</v>
      </c>
      <c r="P27" s="14" t="str">
        <f t="shared" ca="1" si="13"/>
        <v>POWER8</v>
      </c>
      <c r="Q27" s="14">
        <f t="shared" ca="1" si="13"/>
        <v>2</v>
      </c>
      <c r="R27" s="14">
        <f t="shared" ca="1" si="13"/>
        <v>0.43840000000000001</v>
      </c>
      <c r="S27" s="14" t="str">
        <f t="shared" ref="S27:W32" ca="1" si="14">INDIRECT("Sheet1!"&amp;INDIRECT("R1C"&amp;COLUMN(),FALSE)&amp;INDIRECT("AC"&amp;ROW()))</f>
        <v>SSD</v>
      </c>
      <c r="T27" s="14" t="str">
        <f t="shared" ca="1" si="14"/>
        <v>2 x 960</v>
      </c>
      <c r="U27" s="14">
        <f t="shared" ca="1" si="14"/>
        <v>0</v>
      </c>
      <c r="V27" s="14">
        <f t="shared" ca="1" si="14"/>
        <v>0</v>
      </c>
      <c r="W27" s="14">
        <f t="shared" ca="1" si="14"/>
        <v>0</v>
      </c>
      <c r="X27" s="16">
        <f t="shared" ref="X27:X41" ca="1" si="15">INDIRECT("Sheet1!"&amp;INDIRECT("R1C"&amp;COLUMN(),FALSE)&amp;INDIRECT("AC"&amp;ROW()))</f>
        <v>0</v>
      </c>
      <c r="Y27" s="16"/>
      <c r="AC27" s="48">
        <v>30</v>
      </c>
    </row>
    <row r="28" spans="1:29" s="13" customFormat="1" ht="20" customHeight="1">
      <c r="A28" s="60"/>
      <c r="B28" s="63"/>
      <c r="C28" s="22" t="str">
        <f ca="1">INDIRECT("Sheet1!B" &amp; INDIRECT("AC" &amp; ROW())) &amp; " monthly"</f>
        <v>2-GPU POWER8/8 SERVER monthly</v>
      </c>
      <c r="D28" s="22"/>
      <c r="E28" s="22" t="s">
        <v>185</v>
      </c>
      <c r="F28" s="19"/>
      <c r="G28" s="19"/>
      <c r="H28" s="19">
        <f ca="1">INDIRECT("Sheet1!"&amp;INDIRECT("R1C"&amp;COLUMN(),FALSE)&amp;INDIRECT("AC"&amp;ROW()))</f>
        <v>4229</v>
      </c>
      <c r="I28" s="19"/>
      <c r="J28" s="19"/>
      <c r="K28" s="19" t="str">
        <f ca="1">INDIRECT("Sheet1!"&amp;INDIRECT("R1C"&amp;COLUMN(),FALSE)&amp;INDIRECT("AC"&amp;ROW()))</f>
        <v>USD</v>
      </c>
      <c r="L28" s="14">
        <f t="shared" ca="1" si="12"/>
        <v>0.87680000000000002</v>
      </c>
      <c r="M28" s="14">
        <f t="shared" ca="1" si="10"/>
        <v>19</v>
      </c>
      <c r="N28" s="14" t="str">
        <f t="shared" ca="1" si="13"/>
        <v>P100</v>
      </c>
      <c r="O28" s="14">
        <f t="shared" ca="1" si="13"/>
        <v>2</v>
      </c>
      <c r="P28" s="14" t="str">
        <f t="shared" ca="1" si="13"/>
        <v>POWER8</v>
      </c>
      <c r="Q28" s="14">
        <f t="shared" ca="1" si="13"/>
        <v>2</v>
      </c>
      <c r="R28" s="14">
        <f t="shared" ca="1" si="13"/>
        <v>0.43840000000000001</v>
      </c>
      <c r="S28" s="14" t="str">
        <f t="shared" ca="1" si="14"/>
        <v>SSD</v>
      </c>
      <c r="T28" s="14">
        <f t="shared" ca="1" si="14"/>
        <v>960</v>
      </c>
      <c r="U28" s="14">
        <f t="shared" ca="1" si="14"/>
        <v>0</v>
      </c>
      <c r="V28" s="14">
        <f t="shared" ca="1" si="14"/>
        <v>0</v>
      </c>
      <c r="W28" s="14">
        <f t="shared" ca="1" si="14"/>
        <v>0</v>
      </c>
      <c r="X28" s="16">
        <f t="shared" ca="1" si="15"/>
        <v>0</v>
      </c>
      <c r="Y28" s="16"/>
      <c r="AC28" s="48">
        <v>31</v>
      </c>
    </row>
    <row r="29" spans="1:29" ht="20" customHeight="1">
      <c r="A29" s="60"/>
      <c r="B29" s="63"/>
      <c r="C29" s="22" t="str">
        <f ca="1">INDIRECT("Sheet1!B" &amp; INDIRECT("AC" &amp; ROW())) &amp;" weekly"</f>
        <v>2-GPU POWER8/8 SERVER weekly</v>
      </c>
      <c r="D29" s="22"/>
      <c r="E29" s="22" t="s">
        <v>186</v>
      </c>
      <c r="F29" s="19"/>
      <c r="G29" s="19">
        <f ca="1">INDIRECT("Sheet1!"&amp;INDIRECT("R1C"&amp;COLUMN(),FALSE)&amp;INDIRECT("AC"&amp;ROW()))</f>
        <v>1269</v>
      </c>
      <c r="H29" s="19"/>
      <c r="I29" s="19"/>
      <c r="J29" s="19"/>
      <c r="K29" s="19" t="str">
        <f t="shared" ca="1" si="3"/>
        <v>USD</v>
      </c>
      <c r="L29" s="14">
        <f t="shared" ca="1" si="12"/>
        <v>0.87680000000000002</v>
      </c>
      <c r="M29" s="14">
        <f t="shared" ca="1" si="10"/>
        <v>19</v>
      </c>
      <c r="N29" s="14" t="str">
        <f t="shared" ca="1" si="13"/>
        <v>P100</v>
      </c>
      <c r="O29" s="14">
        <f t="shared" ca="1" si="13"/>
        <v>2</v>
      </c>
      <c r="P29" s="14" t="str">
        <f t="shared" ca="1" si="13"/>
        <v>POWER8</v>
      </c>
      <c r="Q29" s="14">
        <f t="shared" ca="1" si="13"/>
        <v>2</v>
      </c>
      <c r="R29" s="14">
        <f t="shared" ca="1" si="13"/>
        <v>0.43840000000000001</v>
      </c>
      <c r="S29" s="14" t="str">
        <f t="shared" ca="1" si="14"/>
        <v>SSD</v>
      </c>
      <c r="T29" s="14">
        <f t="shared" ca="1" si="14"/>
        <v>960</v>
      </c>
      <c r="U29" s="14">
        <f t="shared" ca="1" si="14"/>
        <v>0</v>
      </c>
      <c r="V29" s="14">
        <f t="shared" ca="1" si="14"/>
        <v>0</v>
      </c>
      <c r="W29" s="14">
        <f t="shared" ca="1" si="14"/>
        <v>0</v>
      </c>
      <c r="X29" s="16">
        <f t="shared" ca="1" si="15"/>
        <v>0</v>
      </c>
      <c r="Y29" s="16"/>
      <c r="AC29" s="48">
        <v>31</v>
      </c>
    </row>
    <row r="30" spans="1:29" ht="20" customHeight="1">
      <c r="A30" s="60" t="str">
        <f>Sheet1!A33</f>
        <v>Sakura</v>
      </c>
      <c r="B30" s="62" t="s">
        <v>239</v>
      </c>
      <c r="C30" s="22" t="str">
        <f ca="1">INDIRECT("Sheet1!"&amp;INDIRECT("R1C"&amp;COLUMN(),FALSE)&amp;INDIRECT("AC"&amp;ROW()))</f>
        <v>Quad GPU model</v>
      </c>
      <c r="D30" s="22"/>
      <c r="E30" s="22" t="s">
        <v>120</v>
      </c>
      <c r="F30" s="19"/>
      <c r="G30" s="19"/>
      <c r="H30" s="19">
        <f ca="1">INDIRECT("Sheet1!"&amp;INDIRECT("R1C"&amp;COLUMN(),FALSE)&amp;INDIRECT("AC"&amp;ROW()))</f>
        <v>93000</v>
      </c>
      <c r="I30" s="19"/>
      <c r="J30" s="19">
        <f ca="1">INDIRECT("Sheet1!"&amp;INDIRECT("R1C"&amp;COLUMN(),FALSE)&amp;INDIRECT("AC"&amp;ROW()))</f>
        <v>815000</v>
      </c>
      <c r="K30" s="19" t="str">
        <f t="shared" ca="1" si="3"/>
        <v>JPY</v>
      </c>
      <c r="L30" s="14">
        <f t="shared" ca="1" si="12"/>
        <v>0.38400000000000001</v>
      </c>
      <c r="M30" s="14">
        <f ca="1">INDIRECT("Sheet1!"&amp;INDIRECT("R1C"&amp;COLUMN(),FALSE)&amp;INDIRECT("AC"&amp;ROW())) * INDIRECT("Sheet1!D"&amp; INDIRECT("AC"&amp;ROW()))</f>
        <v>40.628</v>
      </c>
      <c r="N30" s="14" t="str">
        <f t="shared" ca="1" si="13"/>
        <v>NVIDIA TITAN X</v>
      </c>
      <c r="O30" s="14">
        <f t="shared" ca="1" si="13"/>
        <v>4</v>
      </c>
      <c r="P30" s="14" t="str">
        <f t="shared" ca="1" si="13"/>
        <v>Xeon E5-2623 v3</v>
      </c>
      <c r="Q30" s="14">
        <f t="shared" ca="1" si="13"/>
        <v>2</v>
      </c>
      <c r="R30" s="14">
        <f t="shared" ca="1" si="13"/>
        <v>0.192</v>
      </c>
      <c r="S30" s="14" t="str">
        <f t="shared" ca="1" si="14"/>
        <v>SSD</v>
      </c>
      <c r="T30" s="14">
        <f t="shared" ca="1" si="14"/>
        <v>480</v>
      </c>
      <c r="U30" s="14" t="str">
        <f t="shared" ca="1" si="14"/>
        <v>SSD</v>
      </c>
      <c r="V30" s="14">
        <f t="shared" ca="1" si="14"/>
        <v>480</v>
      </c>
      <c r="W30" s="14" t="str">
        <f t="shared" ca="1" si="14"/>
        <v>/0.1</v>
      </c>
      <c r="X30" s="16">
        <f t="shared" ca="1" si="15"/>
        <v>0</v>
      </c>
      <c r="Y30" s="16"/>
      <c r="AC30" s="48">
        <v>33</v>
      </c>
    </row>
    <row r="31" spans="1:29" ht="20" customHeight="1">
      <c r="A31" s="60"/>
      <c r="B31" s="61"/>
      <c r="C31" s="22" t="str">
        <f ca="1">INDIRECT("Sheet1!"&amp;INDIRECT("R1C"&amp;COLUMN(),FALSE)&amp;INDIRECT("AC"&amp;ROW()))</f>
        <v>Tesla P40 model</v>
      </c>
      <c r="D31" s="22"/>
      <c r="E31" s="22" t="s">
        <v>191</v>
      </c>
      <c r="F31" s="19"/>
      <c r="G31" s="19"/>
      <c r="H31" s="19">
        <f ca="1">INDIRECT("Sheet1!"&amp;INDIRECT("R1C"&amp;COLUMN(),FALSE)&amp;INDIRECT("AC"&amp;ROW()))</f>
        <v>97000</v>
      </c>
      <c r="I31" s="19"/>
      <c r="J31" s="19">
        <f t="shared" ref="J31:J32" ca="1" si="16">INDIRECT("Sheet1!"&amp;INDIRECT("R1C"&amp;COLUMN(),FALSE)&amp;INDIRECT("AC"&amp;ROW()))</f>
        <v>875000</v>
      </c>
      <c r="K31" s="19" t="str">
        <f t="shared" ca="1" si="3"/>
        <v>JPY</v>
      </c>
      <c r="L31" s="14">
        <f t="shared" ca="1" si="12"/>
        <v>0.38400000000000001</v>
      </c>
      <c r="M31" s="14">
        <f ca="1">INDIRECT("Sheet1!"&amp;INDIRECT("R1C"&amp;COLUMN(),FALSE)&amp;INDIRECT("AC"&amp;ROW())) * INDIRECT("Sheet1!D"&amp; INDIRECT("AC"&amp;ROW()))</f>
        <v>11.757999999999999</v>
      </c>
      <c r="N31" s="14" t="str">
        <f t="shared" ca="1" si="13"/>
        <v>P40</v>
      </c>
      <c r="O31" s="14">
        <f t="shared" ca="1" si="13"/>
        <v>1</v>
      </c>
      <c r="P31" s="14" t="str">
        <f t="shared" ca="1" si="13"/>
        <v>Xeon E5-2623 v3</v>
      </c>
      <c r="Q31" s="14">
        <f t="shared" ca="1" si="13"/>
        <v>2</v>
      </c>
      <c r="R31" s="14">
        <f t="shared" ca="1" si="13"/>
        <v>0.192</v>
      </c>
      <c r="S31" s="14" t="str">
        <f t="shared" ca="1" si="14"/>
        <v>SSD</v>
      </c>
      <c r="T31" s="14">
        <f t="shared" ca="1" si="14"/>
        <v>480</v>
      </c>
      <c r="U31" s="14" t="str">
        <f t="shared" ca="1" si="14"/>
        <v>SSD</v>
      </c>
      <c r="V31" s="14">
        <f t="shared" ca="1" si="14"/>
        <v>480</v>
      </c>
      <c r="W31" s="14" t="str">
        <f t="shared" ca="1" si="14"/>
        <v>/0.1</v>
      </c>
      <c r="X31" s="16">
        <f t="shared" ca="1" si="15"/>
        <v>0</v>
      </c>
      <c r="Y31" s="16"/>
      <c r="AC31" s="48">
        <v>34</v>
      </c>
    </row>
    <row r="32" spans="1:29">
      <c r="C32" s="22" t="str">
        <f ca="1">INDIRECT("Sheet1!"&amp;INDIRECT("R1C"&amp;COLUMN(),FALSE)&amp;INDIRECT("AC"&amp;ROW()))</f>
        <v>Tesla P100 model</v>
      </c>
      <c r="D32" s="22"/>
      <c r="E32" s="22" t="s">
        <v>192</v>
      </c>
      <c r="F32" s="19"/>
      <c r="G32" s="19"/>
      <c r="H32" s="19">
        <f ca="1">INDIRECT("Sheet1!"&amp;INDIRECT("R1C"&amp;COLUMN(),FALSE)&amp;INDIRECT("AC"&amp;ROW()))</f>
        <v>99000</v>
      </c>
      <c r="I32" s="19"/>
      <c r="J32" s="19">
        <f t="shared" ca="1" si="16"/>
        <v>895000</v>
      </c>
      <c r="K32" s="19" t="str">
        <f t="shared" ca="1" si="3"/>
        <v>JPY</v>
      </c>
      <c r="L32" s="14">
        <f t="shared" ca="1" si="12"/>
        <v>0.38400000000000001</v>
      </c>
      <c r="M32" s="14">
        <f ca="1">INDIRECT("Sheet1!"&amp;INDIRECT("R1C"&amp;COLUMN(),FALSE)&amp;INDIRECT("AC"&amp;ROW())) * INDIRECT("Sheet1!D"&amp; INDIRECT("AC"&amp;ROW()))</f>
        <v>9.5</v>
      </c>
      <c r="N32" s="14" t="str">
        <f t="shared" ca="1" si="13"/>
        <v>P100</v>
      </c>
      <c r="O32" s="14">
        <f t="shared" ca="1" si="13"/>
        <v>1</v>
      </c>
      <c r="P32" s="14" t="str">
        <f t="shared" ca="1" si="13"/>
        <v>Xeon E5-2623 v3</v>
      </c>
      <c r="Q32" s="14">
        <f t="shared" ca="1" si="13"/>
        <v>2</v>
      </c>
      <c r="R32" s="14">
        <f t="shared" ca="1" si="13"/>
        <v>0.192</v>
      </c>
      <c r="S32" s="14" t="str">
        <f t="shared" ca="1" si="14"/>
        <v>SSD</v>
      </c>
      <c r="T32" s="14">
        <f t="shared" ca="1" si="14"/>
        <v>480</v>
      </c>
      <c r="U32" s="14" t="str">
        <f t="shared" ca="1" si="14"/>
        <v>SSD</v>
      </c>
      <c r="V32" s="14">
        <f t="shared" ca="1" si="14"/>
        <v>480</v>
      </c>
      <c r="W32" s="14" t="str">
        <f t="shared" ca="1" si="14"/>
        <v>/0.1</v>
      </c>
      <c r="X32" s="16">
        <f t="shared" ca="1" si="15"/>
        <v>0</v>
      </c>
      <c r="Y32" s="16"/>
      <c r="AC32" s="48">
        <v>35</v>
      </c>
    </row>
    <row r="33" spans="1:29" ht="20">
      <c r="A33" s="21" t="str">
        <f ca="1">INDIRECT("Sheet1!" &amp; INDIRECT("R1C"&amp;COLUMN(),FALSE) &amp; INDIRECT("AC" &amp; ROW()))</f>
        <v>LeaderTelecom</v>
      </c>
      <c r="B33" s="16" t="s">
        <v>204</v>
      </c>
      <c r="C33" s="22" t="str">
        <f ca="1">INDIRECT("Sheet1!" &amp; INDIRECT("R1C"&amp;COLUMN(),FALSE) &amp; INDIRECT("AC" &amp; ROW())) &amp;" minute"</f>
        <v>2 x GeForce GTX 1080 minute</v>
      </c>
      <c r="D33" s="22"/>
      <c r="E33" s="22" t="s">
        <v>229</v>
      </c>
      <c r="F33" s="13">
        <f ca="1">INDIRECT("Sheet1!"&amp;INDIRECT("R1C"&amp;COLUMN(),FALSE)&amp;INDIRECT("AC"&amp;ROW()))</f>
        <v>4.2</v>
      </c>
      <c r="K33" s="19" t="str">
        <f t="shared" ca="1" si="3"/>
        <v>EUR</v>
      </c>
      <c r="L33" s="14">
        <f t="shared" ref="L33:L41" ca="1" si="17">INDIRECT("Sheet1!"&amp;INDIRECT("R1C"&amp;COLUMN(),FALSE)&amp;INDIRECT("AC"&amp;ROW())) * INDIRECT("Sheet1!L"&amp; INDIRECT("AC"&amp;ROW()))</f>
        <v>0.43519999999999998</v>
      </c>
      <c r="M33" s="14">
        <f t="shared" ref="M33:M41" ca="1" si="18">INDIRECT("Sheet1!"&amp;INDIRECT("R1C"&amp;COLUMN(),FALSE)&amp;INDIRECT("AC"&amp;ROW())) * INDIRECT("Sheet1!D"&amp; INDIRECT("AC"&amp;ROW()))</f>
        <v>16.456</v>
      </c>
      <c r="N33" s="14" t="str">
        <f t="shared" ref="N33:W41" ca="1" si="19">INDIRECT("Sheet1!"&amp;INDIRECT("R1C"&amp;COLUMN(),FALSE)&amp;INDIRECT("AC"&amp;ROW()))</f>
        <v>GeForce GTX 1080</v>
      </c>
      <c r="O33" s="14">
        <f t="shared" ca="1" si="19"/>
        <v>2</v>
      </c>
      <c r="P33" s="14" t="str">
        <f t="shared" ca="1" si="19"/>
        <v>Xeon E5-2609 v4</v>
      </c>
      <c r="Q33" s="14">
        <f t="shared" ca="1" si="19"/>
        <v>2</v>
      </c>
      <c r="R33" s="14">
        <f t="shared" ca="1" si="19"/>
        <v>0.21759999999999999</v>
      </c>
      <c r="S33" s="14" t="str">
        <f t="shared" ca="1" si="19"/>
        <v>SSD</v>
      </c>
      <c r="T33" s="14">
        <f t="shared" ca="1" si="19"/>
        <v>480</v>
      </c>
      <c r="U33" s="14">
        <f t="shared" ca="1" si="19"/>
        <v>0</v>
      </c>
      <c r="V33" s="14">
        <f t="shared" ca="1" si="19"/>
        <v>0</v>
      </c>
      <c r="W33" s="14" t="str">
        <f t="shared" ca="1" si="19"/>
        <v>40/1</v>
      </c>
      <c r="X33" s="16" t="str">
        <f t="shared" ca="1" si="15"/>
        <v>Included internet traffic (monthly based payments): 10 Tb/month._x000D_Included internet traffic (weekly based payments): 2.5 Tb/week._x000D_Included internet traffic (minute/hourly based payments): 0 Gb._x000D_Additional 1Gb (not included): 0,09 €/Gb.</v>
      </c>
      <c r="AC33" s="48">
        <v>37</v>
      </c>
    </row>
    <row r="34" spans="1:29">
      <c r="C34" s="22" t="str">
        <f ca="1">INDIRECT("Sheet1!" &amp; INDIRECT("R1C"&amp;COLUMN(),FALSE) &amp; INDIRECT("AC" &amp; ROW())) &amp;" weekly"</f>
        <v>2 x GeForce GTX 1080 weekly</v>
      </c>
      <c r="E34" s="22" t="s">
        <v>227</v>
      </c>
      <c r="G34" s="19">
        <f ca="1">INDIRECT("Sheet1!"&amp;INDIRECT("R1C"&amp;COLUMN(),FALSE)&amp;INDIRECT("AC"&amp;ROW()))</f>
        <v>398.5</v>
      </c>
      <c r="K34" s="19" t="str">
        <f t="shared" ca="1" si="3"/>
        <v>EUR</v>
      </c>
      <c r="L34" s="14">
        <f t="shared" ca="1" si="17"/>
        <v>0.43519999999999998</v>
      </c>
      <c r="M34" s="14">
        <f t="shared" ca="1" si="18"/>
        <v>16.456</v>
      </c>
      <c r="N34" s="14" t="str">
        <f t="shared" ca="1" si="19"/>
        <v>GeForce GTX 1080</v>
      </c>
      <c r="O34" s="14">
        <f t="shared" ca="1" si="19"/>
        <v>2</v>
      </c>
      <c r="P34" s="14" t="str">
        <f t="shared" ca="1" si="19"/>
        <v>Xeon E5-2609 v4</v>
      </c>
      <c r="Q34" s="14">
        <f t="shared" ca="1" si="19"/>
        <v>2</v>
      </c>
      <c r="R34" s="14">
        <f t="shared" ca="1" si="19"/>
        <v>0.21759999999999999</v>
      </c>
      <c r="S34" s="14" t="str">
        <f t="shared" ca="1" si="19"/>
        <v>SSD</v>
      </c>
      <c r="T34" s="14">
        <f t="shared" ca="1" si="19"/>
        <v>480</v>
      </c>
      <c r="U34" s="14">
        <f t="shared" ca="1" si="19"/>
        <v>0</v>
      </c>
      <c r="V34" s="14">
        <f t="shared" ca="1" si="19"/>
        <v>0</v>
      </c>
      <c r="W34" s="14" t="str">
        <f t="shared" ca="1" si="19"/>
        <v>40/1</v>
      </c>
      <c r="X34" s="16" t="str">
        <f t="shared" ca="1" si="15"/>
        <v>Included internet traffic (monthly based payments): 10 Tb/month._x000D_Included internet traffic (weekly based payments): 2.5 Tb/week._x000D_Included internet traffic (minute/hourly based payments): 0 Gb._x000D_Additional 1Gb (not included): 0,09 €/Gb.</v>
      </c>
      <c r="AC34" s="48">
        <v>37</v>
      </c>
    </row>
    <row r="35" spans="1:29">
      <c r="C35" s="22" t="str">
        <f ca="1">INDIRECT("Sheet1!" &amp; INDIRECT("R1C"&amp;COLUMN(),FALSE) &amp; INDIRECT("AC" &amp; ROW())) &amp;" monthly"</f>
        <v>2 x GeForce GTX 1080 monthly</v>
      </c>
      <c r="E35" s="22" t="s">
        <v>231</v>
      </c>
      <c r="H35" s="19">
        <f ca="1">INDIRECT("Sheet1!"&amp;INDIRECT("R1C"&amp;COLUMN(),FALSE)&amp;INDIRECT("AC"&amp;ROW()))</f>
        <v>797</v>
      </c>
      <c r="K35" s="19" t="str">
        <f t="shared" ca="1" si="3"/>
        <v>EUR</v>
      </c>
      <c r="L35" s="14">
        <f t="shared" ca="1" si="17"/>
        <v>0.43519999999999998</v>
      </c>
      <c r="M35" s="14">
        <f t="shared" ca="1" si="18"/>
        <v>16.456</v>
      </c>
      <c r="N35" s="14" t="str">
        <f t="shared" ca="1" si="19"/>
        <v>GeForce GTX 1080</v>
      </c>
      <c r="O35" s="14">
        <f t="shared" ca="1" si="19"/>
        <v>2</v>
      </c>
      <c r="P35" s="14" t="str">
        <f t="shared" ca="1" si="19"/>
        <v>Xeon E5-2609 v4</v>
      </c>
      <c r="Q35" s="14">
        <f t="shared" ca="1" si="19"/>
        <v>2</v>
      </c>
      <c r="R35" s="14">
        <f t="shared" ca="1" si="19"/>
        <v>0.21759999999999999</v>
      </c>
      <c r="S35" s="14" t="str">
        <f t="shared" ca="1" si="19"/>
        <v>SSD</v>
      </c>
      <c r="T35" s="14">
        <f t="shared" ca="1" si="19"/>
        <v>480</v>
      </c>
      <c r="U35" s="14">
        <f t="shared" ca="1" si="19"/>
        <v>0</v>
      </c>
      <c r="V35" s="14">
        <f t="shared" ca="1" si="19"/>
        <v>0</v>
      </c>
      <c r="W35" s="14" t="str">
        <f t="shared" ca="1" si="19"/>
        <v>40/1</v>
      </c>
      <c r="X35" s="16" t="str">
        <f t="shared" ca="1" si="15"/>
        <v>Included internet traffic (monthly based payments): 10 Tb/month._x000D_Included internet traffic (weekly based payments): 2.5 Tb/week._x000D_Included internet traffic (minute/hourly based payments): 0 Gb._x000D_Additional 1Gb (not included): 0,09 €/Gb.</v>
      </c>
      <c r="AC35" s="48">
        <v>37</v>
      </c>
    </row>
    <row r="36" spans="1:29">
      <c r="C36" s="22" t="str">
        <f ca="1">INDIRECT("Sheet1!" &amp; INDIRECT("R1C"&amp;COLUMN(),FALSE) &amp; INDIRECT("AC" &amp; ROW())) &amp;" minute"</f>
        <v>4 x GeForce GTX 1080 minute</v>
      </c>
      <c r="D36" s="22"/>
      <c r="E36" s="22" t="s">
        <v>229</v>
      </c>
      <c r="F36" s="13">
        <f ca="1">INDIRECT("Sheet1!"&amp;INDIRECT("R1C"&amp;COLUMN(),FALSE)&amp;INDIRECT("AC"&amp;ROW()))</f>
        <v>6</v>
      </c>
      <c r="H36" s="13"/>
      <c r="K36" s="19" t="str">
        <f t="shared" ca="1" si="3"/>
        <v>EUR</v>
      </c>
      <c r="L36" s="14">
        <f t="shared" ca="1" si="17"/>
        <v>0.43519999999999998</v>
      </c>
      <c r="M36" s="14">
        <f t="shared" ca="1" si="18"/>
        <v>32.911999999999999</v>
      </c>
      <c r="N36" s="14" t="str">
        <f t="shared" ca="1" si="19"/>
        <v>GeForce GTX 1080</v>
      </c>
      <c r="O36" s="14">
        <f t="shared" ca="1" si="19"/>
        <v>4</v>
      </c>
      <c r="P36" s="14" t="str">
        <f t="shared" ca="1" si="19"/>
        <v>Xeon E5-2609 v4</v>
      </c>
      <c r="Q36" s="14">
        <f t="shared" ca="1" si="19"/>
        <v>2</v>
      </c>
      <c r="R36" s="14">
        <f t="shared" ca="1" si="19"/>
        <v>0.21759999999999999</v>
      </c>
      <c r="S36" s="14" t="str">
        <f t="shared" ca="1" si="19"/>
        <v>SSD</v>
      </c>
      <c r="T36" s="14">
        <f t="shared" ca="1" si="19"/>
        <v>480</v>
      </c>
      <c r="U36" s="14">
        <f t="shared" ca="1" si="19"/>
        <v>0</v>
      </c>
      <c r="V36" s="14">
        <f t="shared" ca="1" si="19"/>
        <v>0</v>
      </c>
      <c r="W36" s="14" t="str">
        <f t="shared" ca="1" si="19"/>
        <v>40/1</v>
      </c>
      <c r="X36" s="16" t="str">
        <f t="shared" ca="1" si="15"/>
        <v>Included internet traffic (monthly based payments): 10 Tb/month._x000D_Included internet traffic (weekly based payments): 2.5 Tb/week._x000D_Included internet traffic (minute/hourly based payments): 0 Gb._x000D_Additional 1Gb (not included): 0,10 €/Gb.</v>
      </c>
      <c r="AC36" s="48">
        <v>38</v>
      </c>
    </row>
    <row r="37" spans="1:29">
      <c r="C37" s="22" t="str">
        <f ca="1">INDIRECT("Sheet1!" &amp; INDIRECT("R1C"&amp;COLUMN(),FALSE) &amp; INDIRECT("AC" &amp; ROW())) &amp;" weekly"</f>
        <v>4 x GeForce GTX 1080 weekly</v>
      </c>
      <c r="E37" s="22" t="s">
        <v>227</v>
      </c>
      <c r="F37" s="13"/>
      <c r="G37" s="19">
        <f ca="1">INDIRECT("Sheet1!"&amp;INDIRECT("R1C"&amp;COLUMN(),FALSE)&amp;INDIRECT("AC"&amp;ROW()))</f>
        <v>529.1</v>
      </c>
      <c r="H37" s="13"/>
      <c r="K37" s="19" t="str">
        <f t="shared" ca="1" si="3"/>
        <v>EUR</v>
      </c>
      <c r="L37" s="14">
        <f t="shared" ca="1" si="17"/>
        <v>0.43519999999999998</v>
      </c>
      <c r="M37" s="14">
        <f t="shared" ca="1" si="18"/>
        <v>32.911999999999999</v>
      </c>
      <c r="N37" s="14" t="str">
        <f t="shared" ca="1" si="19"/>
        <v>GeForce GTX 1080</v>
      </c>
      <c r="O37" s="14">
        <f t="shared" ca="1" si="19"/>
        <v>4</v>
      </c>
      <c r="P37" s="14" t="str">
        <f t="shared" ca="1" si="19"/>
        <v>Xeon E5-2609 v4</v>
      </c>
      <c r="Q37" s="14">
        <f t="shared" ca="1" si="19"/>
        <v>2</v>
      </c>
      <c r="R37" s="14">
        <f t="shared" ca="1" si="19"/>
        <v>0.21759999999999999</v>
      </c>
      <c r="S37" s="14" t="str">
        <f t="shared" ca="1" si="19"/>
        <v>SSD</v>
      </c>
      <c r="T37" s="14">
        <f t="shared" ca="1" si="19"/>
        <v>480</v>
      </c>
      <c r="U37" s="14">
        <f t="shared" ca="1" si="19"/>
        <v>0</v>
      </c>
      <c r="V37" s="14">
        <f t="shared" ca="1" si="19"/>
        <v>0</v>
      </c>
      <c r="W37" s="14" t="str">
        <f t="shared" ca="1" si="19"/>
        <v>40/1</v>
      </c>
      <c r="X37" s="16" t="str">
        <f t="shared" ca="1" si="15"/>
        <v>Included internet traffic (monthly based payments): 10 Tb/month._x000D_Included internet traffic (weekly based payments): 2.5 Tb/week._x000D_Included internet traffic (minute/hourly based payments): 0 Gb._x000D_Additional 1Gb (not included): 0,10 €/Gb.</v>
      </c>
      <c r="AC37" s="48">
        <v>38</v>
      </c>
    </row>
    <row r="38" spans="1:29">
      <c r="C38" s="22" t="str">
        <f ca="1">INDIRECT("Sheet1!" &amp; INDIRECT("R1C"&amp;COLUMN(),FALSE) &amp; INDIRECT("AC" &amp; ROW())) &amp;" monthly"</f>
        <v>4 x GeForce GTX 1080 monthly</v>
      </c>
      <c r="E38" s="22" t="s">
        <v>231</v>
      </c>
      <c r="F38" s="13"/>
      <c r="H38" s="19">
        <f ca="1">INDIRECT("Sheet1!"&amp;INDIRECT("R1C"&amp;COLUMN(),FALSE)&amp;INDIRECT("AC"&amp;ROW()))</f>
        <v>1058.33</v>
      </c>
      <c r="K38" s="19" t="str">
        <f t="shared" ca="1" si="3"/>
        <v>EUR</v>
      </c>
      <c r="L38" s="14">
        <f t="shared" ca="1" si="17"/>
        <v>0.43519999999999998</v>
      </c>
      <c r="M38" s="14">
        <f t="shared" ca="1" si="18"/>
        <v>32.911999999999999</v>
      </c>
      <c r="N38" s="14" t="str">
        <f t="shared" ca="1" si="19"/>
        <v>GeForce GTX 1080</v>
      </c>
      <c r="O38" s="14">
        <f t="shared" ca="1" si="19"/>
        <v>4</v>
      </c>
      <c r="P38" s="14" t="str">
        <f t="shared" ca="1" si="19"/>
        <v>Xeon E5-2609 v4</v>
      </c>
      <c r="Q38" s="14">
        <f t="shared" ca="1" si="19"/>
        <v>2</v>
      </c>
      <c r="R38" s="14">
        <f t="shared" ca="1" si="19"/>
        <v>0.21759999999999999</v>
      </c>
      <c r="S38" s="14" t="str">
        <f t="shared" ca="1" si="19"/>
        <v>SSD</v>
      </c>
      <c r="T38" s="14">
        <f t="shared" ca="1" si="19"/>
        <v>480</v>
      </c>
      <c r="U38" s="14">
        <f t="shared" ca="1" si="19"/>
        <v>0</v>
      </c>
      <c r="V38" s="14">
        <f t="shared" ca="1" si="19"/>
        <v>0</v>
      </c>
      <c r="W38" s="14" t="str">
        <f t="shared" ca="1" si="19"/>
        <v>40/1</v>
      </c>
      <c r="X38" s="16" t="str">
        <f t="shared" ca="1" si="15"/>
        <v>Included internet traffic (monthly based payments): 10 Tb/month._x000D_Included internet traffic (weekly based payments): 2.5 Tb/week._x000D_Included internet traffic (minute/hourly based payments): 0 Gb._x000D_Additional 1Gb (not included): 0,10 €/Gb.</v>
      </c>
      <c r="AC38" s="48">
        <v>38</v>
      </c>
    </row>
    <row r="39" spans="1:29">
      <c r="C39" s="44" t="s">
        <v>240</v>
      </c>
      <c r="D39" s="44"/>
      <c r="E39" s="44" t="s">
        <v>228</v>
      </c>
      <c r="F39" s="46">
        <v>4.2</v>
      </c>
      <c r="G39" s="46"/>
      <c r="H39" s="46"/>
      <c r="I39" s="46"/>
      <c r="J39" s="46"/>
      <c r="K39" s="19" t="str">
        <f t="shared" ca="1" si="3"/>
        <v>EUR</v>
      </c>
      <c r="L39" s="14">
        <f t="shared" ca="1" si="17"/>
        <v>0.70399999999999996</v>
      </c>
      <c r="M39" s="14">
        <f t="shared" ca="1" si="18"/>
        <v>65.823999999999998</v>
      </c>
      <c r="N39" s="14" t="str">
        <f t="shared" ca="1" si="19"/>
        <v>GeForce GTX 1080</v>
      </c>
      <c r="O39" s="14">
        <f t="shared" ca="1" si="19"/>
        <v>8</v>
      </c>
      <c r="P39" s="14" t="str">
        <f t="shared" ca="1" si="19"/>
        <v>Xeon E5-2630 v4</v>
      </c>
      <c r="Q39" s="14">
        <f t="shared" ca="1" si="19"/>
        <v>2</v>
      </c>
      <c r="R39" s="14">
        <f t="shared" ca="1" si="19"/>
        <v>0.35199999999999998</v>
      </c>
      <c r="S39" s="14" t="str">
        <f t="shared" ca="1" si="19"/>
        <v>SSD</v>
      </c>
      <c r="T39" s="14">
        <f t="shared" ca="1" si="19"/>
        <v>480</v>
      </c>
      <c r="U39" s="14">
        <f t="shared" ca="1" si="19"/>
        <v>0</v>
      </c>
      <c r="V39" s="14">
        <f t="shared" ca="1" si="19"/>
        <v>0</v>
      </c>
      <c r="W39" s="14" t="str">
        <f t="shared" ca="1" si="19"/>
        <v>40/1</v>
      </c>
      <c r="X39" s="16" t="str">
        <f t="shared" ca="1" si="15"/>
        <v>Included internet traffic (monthly based payments): 10 Tb/month._x000D_Included internet traffic (weekly based payments): 2.5 Tb/week._x000D_Included internet traffic (minute/hourly based payments): 0 Gb._x000D_Additional 1Gb (not included): 0,11 €/Gb.</v>
      </c>
      <c r="AC39" s="48">
        <v>39</v>
      </c>
    </row>
    <row r="40" spans="1:29">
      <c r="C40" s="44" t="s">
        <v>241</v>
      </c>
      <c r="D40" s="46"/>
      <c r="E40" s="44" t="s">
        <v>226</v>
      </c>
      <c r="F40" s="46"/>
      <c r="G40" s="57">
        <v>398.5</v>
      </c>
      <c r="H40" s="46"/>
      <c r="I40" s="46"/>
      <c r="J40" s="46"/>
      <c r="K40" s="19" t="str">
        <f t="shared" ca="1" si="3"/>
        <v>EUR</v>
      </c>
      <c r="L40" s="14">
        <f t="shared" ca="1" si="17"/>
        <v>0.70399999999999996</v>
      </c>
      <c r="M40" s="14">
        <f t="shared" ca="1" si="18"/>
        <v>65.823999999999998</v>
      </c>
      <c r="N40" s="14" t="str">
        <f t="shared" ca="1" si="19"/>
        <v>GeForce GTX 1080</v>
      </c>
      <c r="O40" s="14">
        <f t="shared" ca="1" si="19"/>
        <v>8</v>
      </c>
      <c r="P40" s="14" t="str">
        <f t="shared" ca="1" si="19"/>
        <v>Xeon E5-2630 v4</v>
      </c>
      <c r="Q40" s="14">
        <f t="shared" ca="1" si="19"/>
        <v>2</v>
      </c>
      <c r="R40" s="14">
        <f t="shared" ca="1" si="19"/>
        <v>0.35199999999999998</v>
      </c>
      <c r="S40" s="14" t="str">
        <f t="shared" ca="1" si="19"/>
        <v>SSD</v>
      </c>
      <c r="T40" s="14">
        <f t="shared" ca="1" si="19"/>
        <v>480</v>
      </c>
      <c r="U40" s="14">
        <f t="shared" ca="1" si="19"/>
        <v>0</v>
      </c>
      <c r="V40" s="14">
        <f t="shared" ca="1" si="19"/>
        <v>0</v>
      </c>
      <c r="W40" s="14" t="str">
        <f t="shared" ca="1" si="19"/>
        <v>40/1</v>
      </c>
      <c r="X40" s="16" t="str">
        <f t="shared" ca="1" si="15"/>
        <v>Included internet traffic (monthly based payments): 10 Tb/month._x000D_Included internet traffic (weekly based payments): 2.5 Tb/week._x000D_Included internet traffic (minute/hourly based payments): 0 Gb._x000D_Additional 1Gb (not included): 0,11 €/Gb.</v>
      </c>
      <c r="AC40" s="48">
        <v>39</v>
      </c>
    </row>
    <row r="41" spans="1:29">
      <c r="C41" s="44" t="s">
        <v>242</v>
      </c>
      <c r="D41" s="46"/>
      <c r="E41" s="44" t="s">
        <v>230</v>
      </c>
      <c r="F41" s="46"/>
      <c r="G41" s="46"/>
      <c r="H41" s="33">
        <v>797</v>
      </c>
      <c r="I41" s="46"/>
      <c r="J41" s="46"/>
      <c r="K41" s="19" t="str">
        <f t="shared" ca="1" si="3"/>
        <v>EUR</v>
      </c>
      <c r="L41" s="14">
        <f t="shared" ca="1" si="17"/>
        <v>0.70399999999999996</v>
      </c>
      <c r="M41" s="14">
        <f t="shared" ca="1" si="18"/>
        <v>65.823999999999998</v>
      </c>
      <c r="N41" s="14" t="str">
        <f t="shared" ca="1" si="19"/>
        <v>GeForce GTX 1080</v>
      </c>
      <c r="O41" s="14">
        <f t="shared" ca="1" si="19"/>
        <v>8</v>
      </c>
      <c r="P41" s="14" t="str">
        <f t="shared" ca="1" si="19"/>
        <v>Xeon E5-2630 v4</v>
      </c>
      <c r="Q41" s="14">
        <f t="shared" ca="1" si="19"/>
        <v>2</v>
      </c>
      <c r="R41" s="14">
        <f t="shared" ca="1" si="19"/>
        <v>0.35199999999999998</v>
      </c>
      <c r="S41" s="14" t="str">
        <f t="shared" ca="1" si="19"/>
        <v>SSD</v>
      </c>
      <c r="T41" s="14">
        <f t="shared" ca="1" si="19"/>
        <v>480</v>
      </c>
      <c r="U41" s="14">
        <f t="shared" ca="1" si="19"/>
        <v>0</v>
      </c>
      <c r="V41" s="14">
        <f t="shared" ca="1" si="19"/>
        <v>0</v>
      </c>
      <c r="W41" s="14" t="str">
        <f t="shared" ca="1" si="19"/>
        <v>40/1</v>
      </c>
      <c r="X41" s="16" t="str">
        <f t="shared" ca="1" si="15"/>
        <v>Included internet traffic (monthly based payments): 10 Tb/month._x000D_Included internet traffic (weekly based payments): 2.5 Tb/week._x000D_Included internet traffic (minute/hourly based payments): 0 Gb._x000D_Additional 1Gb (not included): 0,11 €/Gb.</v>
      </c>
      <c r="AC41" s="48">
        <v>39</v>
      </c>
    </row>
  </sheetData>
  <mergeCells count="8">
    <mergeCell ref="A3:A8"/>
    <mergeCell ref="A9:A12"/>
    <mergeCell ref="A30:A31"/>
    <mergeCell ref="B3:B8"/>
    <mergeCell ref="B9:B12"/>
    <mergeCell ref="B30:B31"/>
    <mergeCell ref="A16:A29"/>
    <mergeCell ref="B16:B29"/>
  </mergeCells>
  <phoneticPr fontId="2"/>
  <conditionalFormatting sqref="I23:J23 I25:J25 I27:J27 I29:J29 F25:G25 F29:G29 H22:H31 S13:S15 E23:G23 E18:J22 C30:C32 E26:G28 D26:D33 E17:F17 D10:D24 D3:D8 C3:C21 E7:G7 E9:J16 E4:J6 K4:K35 E30:I32 M32:O41 N16:O16 L30:O31 E3:O3 L4:O15 M16:M17 L16:L29 M18:O29 E8:H8 J8">
    <cfRule type="expression" dxfId="34" priority="94">
      <formula>MOD(ROW(),2)=0</formula>
    </cfRule>
  </conditionalFormatting>
  <conditionalFormatting sqref="D25 I24:J24 F24:G24">
    <cfRule type="expression" dxfId="33" priority="92">
      <formula>MOD(ROW(),2)=0</formula>
    </cfRule>
  </conditionalFormatting>
  <conditionalFormatting sqref="I26:J26">
    <cfRule type="expression" dxfId="32" priority="91">
      <formula>MOD(ROW(),2)=0</formula>
    </cfRule>
  </conditionalFormatting>
  <conditionalFormatting sqref="I28:J28">
    <cfRule type="expression" dxfId="31" priority="90">
      <formula>MOD(ROW(),2)=0</formula>
    </cfRule>
  </conditionalFormatting>
  <conditionalFormatting sqref="E29">
    <cfRule type="expression" dxfId="30" priority="81">
      <formula>MOD(ROW(),2)=0</formula>
    </cfRule>
  </conditionalFormatting>
  <conditionalFormatting sqref="P3:P15 P18:P41">
    <cfRule type="expression" dxfId="29" priority="36">
      <formula>MOD(ROW(),2)=0</formula>
    </cfRule>
  </conditionalFormatting>
  <conditionalFormatting sqref="S3:W3 T4:W12 T18:V31 T13:V15 W13:W31 R3:R15 R18:R41 T32:W41 X6:X41">
    <cfRule type="expression" dxfId="28" priority="34">
      <formula>MOD(ROW(),2)=0</formula>
    </cfRule>
  </conditionalFormatting>
  <conditionalFormatting sqref="C22:C23">
    <cfRule type="expression" dxfId="27" priority="43">
      <formula>MOD(ROW(),2)=0</formula>
    </cfRule>
  </conditionalFormatting>
  <conditionalFormatting sqref="C24:C25">
    <cfRule type="expression" dxfId="26" priority="42">
      <formula>MOD(ROW(),2)=0</formula>
    </cfRule>
  </conditionalFormatting>
  <conditionalFormatting sqref="C26:C27">
    <cfRule type="expression" dxfId="25" priority="41">
      <formula>MOD(ROW(),2)=0</formula>
    </cfRule>
  </conditionalFormatting>
  <conditionalFormatting sqref="C28:C29">
    <cfRule type="expression" dxfId="24" priority="40">
      <formula>MOD(ROW(),2)=0</formula>
    </cfRule>
  </conditionalFormatting>
  <conditionalFormatting sqref="Q3:Q15 Q18:Q41">
    <cfRule type="expression" dxfId="23" priority="35">
      <formula>MOD(ROW(),2)=0</formula>
    </cfRule>
  </conditionalFormatting>
  <conditionalFormatting sqref="S4:S12">
    <cfRule type="expression" dxfId="22" priority="33">
      <formula>MOD(ROW(),2)=0</formula>
    </cfRule>
  </conditionalFormatting>
  <conditionalFormatting sqref="S18:S41">
    <cfRule type="expression" dxfId="21" priority="32">
      <formula>MOD(ROW(),2)=0</formula>
    </cfRule>
  </conditionalFormatting>
  <conditionalFormatting sqref="H17:J17 N17:O17">
    <cfRule type="expression" dxfId="20" priority="23">
      <formula>MOD(ROW(),2)=0</formula>
    </cfRule>
  </conditionalFormatting>
  <conditionalFormatting sqref="P16:P17">
    <cfRule type="expression" dxfId="19" priority="22">
      <formula>MOD(ROW(),2)=0</formula>
    </cfRule>
  </conditionalFormatting>
  <conditionalFormatting sqref="T16:V17 R16:R17">
    <cfRule type="expression" dxfId="18" priority="20">
      <formula>MOD(ROW(),2)=0</formula>
    </cfRule>
  </conditionalFormatting>
  <conditionalFormatting sqref="Q16:Q17">
    <cfRule type="expression" dxfId="17" priority="21">
      <formula>MOD(ROW(),2)=0</formula>
    </cfRule>
  </conditionalFormatting>
  <conditionalFormatting sqref="S16:S17">
    <cfRule type="expression" dxfId="16" priority="19">
      <formula>MOD(ROW(),2)=0</formula>
    </cfRule>
  </conditionalFormatting>
  <conditionalFormatting sqref="G17">
    <cfRule type="expression" dxfId="15" priority="18">
      <formula>MOD(ROW(),2)=0</formula>
    </cfRule>
  </conditionalFormatting>
  <conditionalFormatting sqref="E25">
    <cfRule type="expression" dxfId="14" priority="17">
      <formula>MOD(ROW(),2)=0</formula>
    </cfRule>
  </conditionalFormatting>
  <conditionalFormatting sqref="E24">
    <cfRule type="expression" dxfId="13" priority="16">
      <formula>MOD(ROW(),2)=0</formula>
    </cfRule>
  </conditionalFormatting>
  <conditionalFormatting sqref="L32:L41">
    <cfRule type="expression" dxfId="12" priority="15">
      <formula>MOD(ROW(),2)=0</formula>
    </cfRule>
  </conditionalFormatting>
  <conditionalFormatting sqref="G34">
    <cfRule type="expression" dxfId="11" priority="14">
      <formula>MOD(ROW(),2)=0</formula>
    </cfRule>
  </conditionalFormatting>
  <conditionalFormatting sqref="H35">
    <cfRule type="expression" dxfId="10" priority="13">
      <formula>MOD(ROW(),2)=0</formula>
    </cfRule>
  </conditionalFormatting>
  <conditionalFormatting sqref="J7">
    <cfRule type="expression" dxfId="9" priority="12">
      <formula>MOD(ROW(),2)=0</formula>
    </cfRule>
  </conditionalFormatting>
  <conditionalFormatting sqref="H7">
    <cfRule type="expression" dxfId="8" priority="10">
      <formula>MOD(ROW(),2)=0</formula>
    </cfRule>
  </conditionalFormatting>
  <conditionalFormatting sqref="J30:J32">
    <cfRule type="expression" dxfId="7" priority="9">
      <formula>MOD(ROW(),2)=0</formula>
    </cfRule>
  </conditionalFormatting>
  <conditionalFormatting sqref="D36 K36:K41">
    <cfRule type="expression" dxfId="6" priority="8">
      <formula>MOD(ROW(),2)=0</formula>
    </cfRule>
  </conditionalFormatting>
  <conditionalFormatting sqref="G37">
    <cfRule type="expression" dxfId="5" priority="7">
      <formula>MOD(ROW(),2)=0</formula>
    </cfRule>
  </conditionalFormatting>
  <conditionalFormatting sqref="H38">
    <cfRule type="expression" dxfId="4" priority="6">
      <formula>MOD(ROW(),2)=0</formula>
    </cfRule>
  </conditionalFormatting>
  <conditionalFormatting sqref="I7">
    <cfRule type="expression" dxfId="3" priority="2">
      <formula>MOD(ROW(),2)=0</formula>
    </cfRule>
  </conditionalFormatting>
  <conditionalFormatting sqref="I8">
    <cfRule type="expression" dxfId="2" priority="1">
      <formula>MOD(ROW(),2)=0</formula>
    </cfRule>
  </conditionalFormatting>
  <hyperlinks>
    <hyperlink ref="B13" r:id="rId1"/>
    <hyperlink ref="B16" r:id="rId2"/>
    <hyperlink ref="B30" r:id="rId3"/>
    <hyperlink ref="D3" r:id="rId4"/>
    <hyperlink ref="D4:D5" r:id="rId5" display="https://aws.amazon.com/ec2/pricing/on-demand/?refid=em_22240"/>
  </hyperlinks>
  <pageMargins left="0.75000000000000011" right="0.75000000000000011" top="1" bottom="1" header="0.5" footer="0.5"/>
  <pageSetup paperSize="9" scale="70" orientation="landscape" horizontalDpi="4294967292" verticalDpi="4294967292"/>
  <ignoredErrors>
    <ignoredError sqref="C22 C20"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2017-01-19T06:45:16Z</dcterms:modified>
</cp:coreProperties>
</file>