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20" yWindow="0" windowWidth="38260" windowHeight="1732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75" i="3" l="1"/>
  <c r="D75" i="3"/>
  <c r="E75" i="3"/>
  <c r="F75" i="3"/>
  <c r="G75" i="3"/>
  <c r="H75" i="3"/>
  <c r="I75" i="3"/>
  <c r="J75" i="3"/>
  <c r="K75" i="3"/>
  <c r="L75" i="3"/>
  <c r="M75" i="3"/>
  <c r="N75" i="3"/>
  <c r="O75" i="3"/>
  <c r="P75" i="3"/>
  <c r="Q75" i="3"/>
  <c r="R75" i="3"/>
  <c r="S75" i="3"/>
  <c r="T75" i="3"/>
  <c r="U75" i="3"/>
  <c r="V75" i="3"/>
  <c r="W75" i="3"/>
  <c r="X75" i="3"/>
  <c r="Y75" i="3"/>
  <c r="Z75" i="3"/>
  <c r="AA75" i="3"/>
  <c r="AB75" i="3"/>
  <c r="C76" i="3"/>
  <c r="D76" i="3"/>
  <c r="E76" i="3"/>
  <c r="F76" i="3"/>
  <c r="G76" i="3"/>
  <c r="H76" i="3"/>
  <c r="I76" i="3"/>
  <c r="J76" i="3"/>
  <c r="K76" i="3"/>
  <c r="L76" i="3"/>
  <c r="M76" i="3"/>
  <c r="N76" i="3"/>
  <c r="O76" i="3"/>
  <c r="P76" i="3"/>
  <c r="Q76" i="3"/>
  <c r="R76" i="3"/>
  <c r="S76" i="3"/>
  <c r="T76" i="3"/>
  <c r="U76" i="3"/>
  <c r="V76" i="3"/>
  <c r="W76" i="3"/>
  <c r="X76" i="3"/>
  <c r="Y76" i="3"/>
  <c r="Z76" i="3"/>
  <c r="AA76" i="3"/>
  <c r="AB76" i="3"/>
  <c r="C77" i="3"/>
  <c r="D77" i="3"/>
  <c r="E77" i="3"/>
  <c r="F77" i="3"/>
  <c r="G77" i="3"/>
  <c r="H77" i="3"/>
  <c r="I77" i="3"/>
  <c r="J77" i="3"/>
  <c r="K77" i="3"/>
  <c r="L77" i="3"/>
  <c r="M77" i="3"/>
  <c r="N77" i="3"/>
  <c r="O77" i="3"/>
  <c r="P77" i="3"/>
  <c r="Q77" i="3"/>
  <c r="R77" i="3"/>
  <c r="S77" i="3"/>
  <c r="T77" i="3"/>
  <c r="U77" i="3"/>
  <c r="V77" i="3"/>
  <c r="W77" i="3"/>
  <c r="X77" i="3"/>
  <c r="Y77" i="3"/>
  <c r="Z77" i="3"/>
  <c r="AA77" i="3"/>
  <c r="AB77" i="3"/>
  <c r="C78" i="3"/>
  <c r="D78" i="3"/>
  <c r="E78" i="3"/>
  <c r="F78" i="3"/>
  <c r="G78" i="3"/>
  <c r="H78" i="3"/>
  <c r="I78" i="3"/>
  <c r="J78" i="3"/>
  <c r="K78" i="3"/>
  <c r="L78" i="3"/>
  <c r="M78" i="3"/>
  <c r="N78" i="3"/>
  <c r="O78" i="3"/>
  <c r="P78" i="3"/>
  <c r="Q78" i="3"/>
  <c r="R78" i="3"/>
  <c r="S78" i="3"/>
  <c r="T78" i="3"/>
  <c r="U78" i="3"/>
  <c r="V78" i="3"/>
  <c r="W78" i="3"/>
  <c r="X78" i="3"/>
  <c r="Y78" i="3"/>
  <c r="Z78" i="3"/>
  <c r="AA78" i="3"/>
  <c r="AB78" i="3"/>
  <c r="C79" i="3"/>
  <c r="D79" i="3"/>
  <c r="E79" i="3"/>
  <c r="F79" i="3"/>
  <c r="G79" i="3"/>
  <c r="H79" i="3"/>
  <c r="I79" i="3"/>
  <c r="J79" i="3"/>
  <c r="K79" i="3"/>
  <c r="L79" i="3"/>
  <c r="M79" i="3"/>
  <c r="N79" i="3"/>
  <c r="O79" i="3"/>
  <c r="P79" i="3"/>
  <c r="Q79" i="3"/>
  <c r="R79" i="3"/>
  <c r="S79" i="3"/>
  <c r="T79" i="3"/>
  <c r="U79" i="3"/>
  <c r="V79" i="3"/>
  <c r="W79" i="3"/>
  <c r="X79" i="3"/>
  <c r="Y79" i="3"/>
  <c r="Z79" i="3"/>
  <c r="AA79" i="3"/>
  <c r="AB79" i="3"/>
  <c r="C80" i="3"/>
  <c r="D80" i="3"/>
  <c r="E80" i="3"/>
  <c r="F80" i="3"/>
  <c r="G80" i="3"/>
  <c r="H80" i="3"/>
  <c r="I80" i="3"/>
  <c r="J80" i="3"/>
  <c r="K80" i="3"/>
  <c r="L80" i="3"/>
  <c r="M80" i="3"/>
  <c r="N80" i="3"/>
  <c r="O80" i="3"/>
  <c r="P80" i="3"/>
  <c r="Q80" i="3"/>
  <c r="R80" i="3"/>
  <c r="S80" i="3"/>
  <c r="T80" i="3"/>
  <c r="U80" i="3"/>
  <c r="V80" i="3"/>
  <c r="W80" i="3"/>
  <c r="X80" i="3"/>
  <c r="Y80" i="3"/>
  <c r="Z80" i="3"/>
  <c r="AA80" i="3"/>
  <c r="AB80" i="3"/>
  <c r="C81" i="3"/>
  <c r="D81" i="3"/>
  <c r="E81" i="3"/>
  <c r="F81" i="3"/>
  <c r="G81" i="3"/>
  <c r="H81" i="3"/>
  <c r="I81" i="3"/>
  <c r="J81" i="3"/>
  <c r="K81" i="3"/>
  <c r="L81" i="3"/>
  <c r="M81" i="3"/>
  <c r="N81" i="3"/>
  <c r="O81" i="3"/>
  <c r="P81" i="3"/>
  <c r="Q81" i="3"/>
  <c r="R81" i="3"/>
  <c r="S81" i="3"/>
  <c r="T81" i="3"/>
  <c r="U81" i="3"/>
  <c r="V81" i="3"/>
  <c r="W81" i="3"/>
  <c r="X81" i="3"/>
  <c r="Y81" i="3"/>
  <c r="Z81" i="3"/>
  <c r="AA81" i="3"/>
  <c r="AB81" i="3"/>
  <c r="C82" i="3"/>
  <c r="D82" i="3"/>
  <c r="E82" i="3"/>
  <c r="F82" i="3"/>
  <c r="G82" i="3"/>
  <c r="H82" i="3"/>
  <c r="I82" i="3"/>
  <c r="J82" i="3"/>
  <c r="K82" i="3"/>
  <c r="L82" i="3"/>
  <c r="M82" i="3"/>
  <c r="N82" i="3"/>
  <c r="O82" i="3"/>
  <c r="P82" i="3"/>
  <c r="Q82" i="3"/>
  <c r="R82" i="3"/>
  <c r="S82" i="3"/>
  <c r="T82" i="3"/>
  <c r="U82" i="3"/>
  <c r="V82" i="3"/>
  <c r="W82" i="3"/>
  <c r="X82" i="3"/>
  <c r="Y82" i="3"/>
  <c r="Z82" i="3"/>
  <c r="AA82" i="3"/>
  <c r="AB82" i="3"/>
  <c r="AN112" i="1"/>
  <c r="AN113" i="1"/>
  <c r="AN114" i="1"/>
  <c r="AN115" i="1"/>
  <c r="AN117" i="1"/>
  <c r="AN118" i="1"/>
  <c r="AN119" i="1"/>
  <c r="AN120" i="1"/>
  <c r="AN121" i="1"/>
  <c r="AN122" i="1"/>
  <c r="AN123" i="1"/>
  <c r="AN124" i="1"/>
  <c r="AN125" i="1"/>
  <c r="AN126" i="1"/>
  <c r="AN116" i="1"/>
  <c r="Z126" i="1"/>
  <c r="Z119" i="1"/>
  <c r="L122" i="1"/>
  <c r="L121" i="1"/>
  <c r="L120" i="1"/>
  <c r="L115" i="1"/>
  <c r="L114" i="1"/>
  <c r="L113" i="1"/>
  <c r="L112" i="1"/>
  <c r="AB84" i="3"/>
  <c r="AB83" i="3"/>
  <c r="AN133" i="1"/>
  <c r="AN134" i="1"/>
  <c r="AN127" i="1"/>
  <c r="AN128" i="1"/>
  <c r="AN129" i="1"/>
  <c r="AN130" i="1"/>
  <c r="AN131" i="1"/>
  <c r="AN132" i="1"/>
  <c r="C88" i="3"/>
  <c r="D88" i="3"/>
  <c r="E88" i="3"/>
  <c r="F88" i="3"/>
  <c r="G88" i="3"/>
  <c r="H88" i="3"/>
  <c r="I88" i="3"/>
  <c r="J88" i="3"/>
  <c r="K88" i="3"/>
  <c r="L88" i="3"/>
  <c r="M88" i="3"/>
  <c r="N88" i="3"/>
  <c r="O88" i="3"/>
  <c r="P88" i="3"/>
  <c r="Q88" i="3"/>
  <c r="R88" i="3"/>
  <c r="S88" i="3"/>
  <c r="T88" i="3"/>
  <c r="U88" i="3"/>
  <c r="V88" i="3"/>
  <c r="W88" i="3"/>
  <c r="X88" i="3"/>
  <c r="Y88" i="3"/>
  <c r="Z88" i="3"/>
  <c r="AA88" i="3"/>
  <c r="AB88" i="3"/>
  <c r="C89" i="3"/>
  <c r="D89" i="3"/>
  <c r="E89" i="3"/>
  <c r="F89" i="3"/>
  <c r="G89" i="3"/>
  <c r="H89" i="3"/>
  <c r="I89" i="3"/>
  <c r="J89" i="3"/>
  <c r="K89" i="3"/>
  <c r="L89" i="3"/>
  <c r="M89" i="3"/>
  <c r="N89" i="3"/>
  <c r="O89" i="3"/>
  <c r="P89" i="3"/>
  <c r="Q89" i="3"/>
  <c r="R89" i="3"/>
  <c r="S89" i="3"/>
  <c r="T89" i="3"/>
  <c r="U89" i="3"/>
  <c r="V89" i="3"/>
  <c r="W89" i="3"/>
  <c r="X89" i="3"/>
  <c r="Y89" i="3"/>
  <c r="Z89" i="3"/>
  <c r="AA89" i="3"/>
  <c r="AB89" i="3"/>
  <c r="C90" i="3"/>
  <c r="D90" i="3"/>
  <c r="E90" i="3"/>
  <c r="F90" i="3"/>
  <c r="G90" i="3"/>
  <c r="H90" i="3"/>
  <c r="I90" i="3"/>
  <c r="J90" i="3"/>
  <c r="K90" i="3"/>
  <c r="L90" i="3"/>
  <c r="M90" i="3"/>
  <c r="N90" i="3"/>
  <c r="O90" i="3"/>
  <c r="P90" i="3"/>
  <c r="Q90" i="3"/>
  <c r="R90" i="3"/>
  <c r="S90" i="3"/>
  <c r="T90" i="3"/>
  <c r="U90" i="3"/>
  <c r="V90" i="3"/>
  <c r="W90" i="3"/>
  <c r="X90" i="3"/>
  <c r="Y90" i="3"/>
  <c r="Z90" i="3"/>
  <c r="AA90" i="3"/>
  <c r="AB90" i="3"/>
  <c r="Q133" i="1"/>
  <c r="Q134" i="1"/>
  <c r="Q132" i="1"/>
  <c r="Q128" i="1"/>
  <c r="Q129" i="1"/>
  <c r="Q130" i="1"/>
  <c r="Q131" i="1"/>
  <c r="Q127" i="1"/>
  <c r="C48" i="3"/>
  <c r="D48" i="3"/>
  <c r="E48" i="3"/>
  <c r="F48" i="3"/>
  <c r="G48" i="3"/>
  <c r="H48" i="3"/>
  <c r="I48" i="3"/>
  <c r="J48" i="3"/>
  <c r="K48" i="3"/>
  <c r="L48" i="3"/>
  <c r="M48" i="3"/>
  <c r="N48" i="3"/>
  <c r="O48" i="3"/>
  <c r="P48" i="3"/>
  <c r="Q48" i="3"/>
  <c r="R48" i="3"/>
  <c r="S48" i="3"/>
  <c r="T48" i="3"/>
  <c r="U48" i="3"/>
  <c r="V48" i="3"/>
  <c r="W48" i="3"/>
  <c r="X48" i="3"/>
  <c r="Y48" i="3"/>
  <c r="Z48" i="3"/>
  <c r="AA48" i="3"/>
  <c r="AB48" i="3"/>
  <c r="Z65" i="1"/>
  <c r="Q65" i="1"/>
  <c r="E21" i="3"/>
  <c r="E22" i="3"/>
  <c r="E23" i="3"/>
  <c r="E24" i="3"/>
  <c r="E25" i="3"/>
  <c r="E26" i="3"/>
  <c r="E27" i="3"/>
  <c r="E28" i="3"/>
  <c r="E29" i="3"/>
  <c r="E30" i="3"/>
  <c r="E31" i="3"/>
  <c r="E32" i="3"/>
  <c r="E33" i="3"/>
  <c r="E34" i="3"/>
  <c r="E35" i="3"/>
  <c r="E36" i="3"/>
  <c r="E37" i="3"/>
  <c r="E38" i="3"/>
  <c r="E39" i="3"/>
  <c r="E40" i="3"/>
  <c r="E41" i="3"/>
  <c r="E42" i="3"/>
  <c r="E43" i="3"/>
  <c r="E44" i="3"/>
  <c r="E45" i="3"/>
  <c r="E46" i="3"/>
  <c r="E47" i="3"/>
  <c r="E49" i="3"/>
  <c r="E50" i="3"/>
  <c r="E51" i="3"/>
  <c r="E52" i="3"/>
  <c r="E53" i="3"/>
  <c r="E54" i="3"/>
  <c r="E55" i="3"/>
  <c r="E56" i="3"/>
  <c r="E57" i="3"/>
  <c r="E58" i="3"/>
  <c r="E59" i="3"/>
  <c r="E60" i="3"/>
  <c r="E61" i="3"/>
  <c r="E62" i="3"/>
  <c r="E63" i="3"/>
  <c r="E64" i="3"/>
  <c r="E65" i="3"/>
  <c r="E66" i="3"/>
  <c r="E67" i="3"/>
  <c r="E68" i="3"/>
  <c r="E69" i="3"/>
  <c r="E70" i="3"/>
  <c r="E71" i="3"/>
  <c r="E72" i="3"/>
  <c r="E73" i="3"/>
  <c r="E74" i="3"/>
  <c r="E83" i="3"/>
  <c r="E84" i="3"/>
  <c r="E85" i="3"/>
  <c r="E86" i="3"/>
  <c r="E87" i="3"/>
  <c r="E91" i="3"/>
  <c r="E92" i="3"/>
  <c r="E93" i="3"/>
  <c r="E94" i="3"/>
  <c r="E95" i="3"/>
  <c r="E96" i="3"/>
  <c r="E97" i="3"/>
  <c r="E98"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X88" i="1"/>
  <c r="Z88" i="1"/>
  <c r="Q89" i="1"/>
  <c r="X89" i="1"/>
  <c r="Z89" i="1"/>
  <c r="Q90" i="1"/>
  <c r="X90" i="1"/>
  <c r="Z90" i="1"/>
  <c r="Q91" i="1"/>
  <c r="X91" i="1"/>
  <c r="Z91" i="1"/>
  <c r="Q92" i="1"/>
  <c r="X92" i="1"/>
  <c r="Z92" i="1"/>
  <c r="C47" i="3"/>
  <c r="D47" i="3"/>
  <c r="F47" i="3"/>
  <c r="G47" i="3"/>
  <c r="H47" i="3"/>
  <c r="I47" i="3"/>
  <c r="J47" i="3"/>
  <c r="K47" i="3"/>
  <c r="L47" i="3"/>
  <c r="M47" i="3"/>
  <c r="Q68" i="1"/>
  <c r="Q59" i="1"/>
  <c r="Q69" i="1"/>
  <c r="N47" i="3"/>
  <c r="O47" i="3"/>
  <c r="P47" i="3"/>
  <c r="Q47" i="3"/>
  <c r="R47" i="3"/>
  <c r="S47" i="3"/>
  <c r="T47" i="3"/>
  <c r="U47" i="3"/>
  <c r="V47" i="3"/>
  <c r="W47" i="3"/>
  <c r="X47" i="3"/>
  <c r="Z68" i="1"/>
  <c r="Z59" i="1"/>
  <c r="Z69" i="1"/>
  <c r="Y47" i="3"/>
  <c r="Z47" i="3"/>
  <c r="AA47" i="3"/>
  <c r="AB47" i="3"/>
  <c r="C46" i="3"/>
  <c r="D46" i="3"/>
  <c r="F46" i="3"/>
  <c r="G46" i="3"/>
  <c r="H46" i="3"/>
  <c r="I46" i="3"/>
  <c r="J46" i="3"/>
  <c r="K46" i="3"/>
  <c r="L46" i="3"/>
  <c r="M46" i="3"/>
  <c r="Q70" i="1"/>
  <c r="N46" i="3"/>
  <c r="O46" i="3"/>
  <c r="P46" i="3"/>
  <c r="Q46" i="3"/>
  <c r="R46" i="3"/>
  <c r="S46" i="3"/>
  <c r="T46" i="3"/>
  <c r="U46" i="3"/>
  <c r="V46" i="3"/>
  <c r="W46" i="3"/>
  <c r="X46" i="3"/>
  <c r="X70" i="1"/>
  <c r="Z70" i="1"/>
  <c r="Y46" i="3"/>
  <c r="Z46" i="3"/>
  <c r="AA46" i="3"/>
  <c r="AB46" i="3"/>
  <c r="Q57" i="1"/>
  <c r="Q58" i="1"/>
  <c r="Z63" i="1"/>
  <c r="Z62" i="1"/>
  <c r="Z61" i="1"/>
  <c r="Z64" i="1"/>
  <c r="Z60" i="1"/>
  <c r="Z58" i="1"/>
  <c r="Q60" i="1"/>
  <c r="Q64" i="1"/>
  <c r="Q61" i="1"/>
  <c r="Z67" i="1"/>
  <c r="Z66" i="1"/>
  <c r="Z57" i="1"/>
  <c r="Q63" i="1"/>
  <c r="Q62" i="1"/>
  <c r="D19" i="3"/>
  <c r="Q22" i="1"/>
  <c r="N19" i="3"/>
  <c r="O19" i="3"/>
  <c r="P19" i="3"/>
  <c r="Q19" i="3"/>
  <c r="R19" i="3"/>
  <c r="S19" i="3"/>
  <c r="T19" i="3"/>
  <c r="X19" i="3"/>
  <c r="Z22"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0" i="1"/>
  <c r="N32" i="3"/>
  <c r="F40" i="1"/>
  <c r="O32" i="3"/>
  <c r="P32" i="3"/>
  <c r="Q32" i="3"/>
  <c r="R32" i="3"/>
  <c r="S32" i="3"/>
  <c r="T32" i="3"/>
  <c r="U32" i="3"/>
  <c r="V32" i="3"/>
  <c r="W32" i="3"/>
  <c r="X32" i="3"/>
  <c r="Z40" i="1"/>
  <c r="Y32" i="3"/>
  <c r="Z32" i="3"/>
  <c r="AA32" i="3"/>
  <c r="AB32" i="3"/>
  <c r="F33" i="3"/>
  <c r="G33" i="3"/>
  <c r="H33" i="3"/>
  <c r="I33" i="3"/>
  <c r="J33" i="3"/>
  <c r="K33" i="3"/>
  <c r="L33" i="3"/>
  <c r="M33" i="3"/>
  <c r="Q41" i="1"/>
  <c r="N33" i="3"/>
  <c r="F41" i="1"/>
  <c r="O33" i="3"/>
  <c r="P33" i="3"/>
  <c r="Q33" i="3"/>
  <c r="R33" i="3"/>
  <c r="S33" i="3"/>
  <c r="T33" i="3"/>
  <c r="U33" i="3"/>
  <c r="V33" i="3"/>
  <c r="W33" i="3"/>
  <c r="X33" i="3"/>
  <c r="Z41" i="1"/>
  <c r="Y33" i="3"/>
  <c r="Z33" i="3"/>
  <c r="AA33" i="3"/>
  <c r="AB33" i="3"/>
  <c r="F34" i="3"/>
  <c r="G34" i="3"/>
  <c r="H34" i="3"/>
  <c r="I34" i="3"/>
  <c r="J34" i="3"/>
  <c r="K34" i="3"/>
  <c r="L34" i="3"/>
  <c r="M34" i="3"/>
  <c r="Q42" i="1"/>
  <c r="N34" i="3"/>
  <c r="F42" i="1"/>
  <c r="O34" i="3"/>
  <c r="P34" i="3"/>
  <c r="Q34" i="3"/>
  <c r="R34" i="3"/>
  <c r="S34" i="3"/>
  <c r="T34" i="3"/>
  <c r="U34" i="3"/>
  <c r="V34" i="3"/>
  <c r="W34" i="3"/>
  <c r="X34" i="3"/>
  <c r="Z42" i="1"/>
  <c r="Y34" i="3"/>
  <c r="Z34" i="3"/>
  <c r="AA34" i="3"/>
  <c r="AB34" i="3"/>
  <c r="D32" i="3"/>
  <c r="D33" i="3"/>
  <c r="D34" i="3"/>
  <c r="C95" i="3"/>
  <c r="C96" i="3"/>
  <c r="C97" i="3"/>
  <c r="C98"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Q21" i="1"/>
  <c r="N18" i="3"/>
  <c r="O18" i="3"/>
  <c r="P18" i="3"/>
  <c r="Q18" i="3"/>
  <c r="R18" i="3"/>
  <c r="S18" i="3"/>
  <c r="X18" i="3"/>
  <c r="Z21" i="1"/>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93" i="3"/>
  <c r="C94" i="3"/>
  <c r="C69" i="3"/>
  <c r="C68" i="3"/>
  <c r="C67" i="3"/>
  <c r="C66" i="3"/>
  <c r="C65" i="3"/>
  <c r="C64" i="3"/>
  <c r="C63" i="3"/>
  <c r="C62" i="3"/>
  <c r="C61" i="3"/>
  <c r="C60" i="3"/>
  <c r="C59" i="3"/>
  <c r="C58" i="3"/>
  <c r="C57" i="3"/>
  <c r="C56" i="3"/>
  <c r="B3" i="3"/>
  <c r="B21" i="3"/>
  <c r="B29" i="3"/>
  <c r="B31" i="3"/>
  <c r="B35" i="3"/>
  <c r="B41" i="3"/>
  <c r="B44" i="3"/>
  <c r="D62" i="3"/>
  <c r="D63" i="3"/>
  <c r="D64" i="3"/>
  <c r="D65" i="3"/>
  <c r="D66" i="3"/>
  <c r="D67" i="3"/>
  <c r="Y32" i="1"/>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9" i="3"/>
  <c r="AA50" i="3"/>
  <c r="AA51" i="3"/>
  <c r="AA52" i="3"/>
  <c r="AA53" i="3"/>
  <c r="AA54" i="3"/>
  <c r="AA55" i="3"/>
  <c r="AA56" i="3"/>
  <c r="AA57" i="3"/>
  <c r="AA58" i="3"/>
  <c r="AA59" i="3"/>
  <c r="AA60" i="3"/>
  <c r="AA61" i="3"/>
  <c r="AA62" i="3"/>
  <c r="AA63" i="3"/>
  <c r="AA64" i="3"/>
  <c r="AA65" i="3"/>
  <c r="AA66" i="3"/>
  <c r="AA67" i="3"/>
  <c r="AA68" i="3"/>
  <c r="AA69" i="3"/>
  <c r="AA70" i="3"/>
  <c r="AA71" i="3"/>
  <c r="Z35" i="3"/>
  <c r="Z36" i="3"/>
  <c r="Z37" i="3"/>
  <c r="Z38" i="3"/>
  <c r="Z39" i="3"/>
  <c r="Z40" i="3"/>
  <c r="Z41" i="3"/>
  <c r="Z42" i="3"/>
  <c r="Z43" i="3"/>
  <c r="Z44" i="3"/>
  <c r="Z45" i="3"/>
  <c r="Z49" i="3"/>
  <c r="Z50" i="3"/>
  <c r="Z51" i="3"/>
  <c r="Z52" i="3"/>
  <c r="Z53" i="3"/>
  <c r="Z54" i="3"/>
  <c r="Z55" i="3"/>
  <c r="Z56" i="3"/>
  <c r="Z57" i="3"/>
  <c r="Z58" i="3"/>
  <c r="Z59" i="3"/>
  <c r="Z60" i="3"/>
  <c r="AI98" i="1"/>
  <c r="Z61" i="3"/>
  <c r="AB37" i="3"/>
  <c r="AB38" i="3"/>
  <c r="AB39" i="3"/>
  <c r="AB40" i="3"/>
  <c r="AB41" i="3"/>
  <c r="AB42" i="3"/>
  <c r="AB43" i="3"/>
  <c r="AB44" i="3"/>
  <c r="AB45" i="3"/>
  <c r="AB49" i="3"/>
  <c r="AB50" i="3"/>
  <c r="AB51" i="3"/>
  <c r="AB52" i="3"/>
  <c r="AB53" i="3"/>
  <c r="AB54" i="3"/>
  <c r="AB55" i="3"/>
  <c r="Q82" i="1"/>
  <c r="Q80" i="1"/>
  <c r="Q79" i="1"/>
  <c r="Q78" i="1"/>
  <c r="N55" i="3"/>
  <c r="O55" i="3"/>
  <c r="P55" i="3"/>
  <c r="Q55" i="3"/>
  <c r="R55" i="3"/>
  <c r="S55" i="3"/>
  <c r="T55" i="3"/>
  <c r="U55" i="3"/>
  <c r="V55" i="3"/>
  <c r="W55" i="3"/>
  <c r="X55" i="3"/>
  <c r="X82" i="1"/>
  <c r="Y82" i="1"/>
  <c r="Z82" i="1"/>
  <c r="X80" i="1"/>
  <c r="Y80" i="1"/>
  <c r="Z80" i="1"/>
  <c r="X79" i="1"/>
  <c r="Y79" i="1"/>
  <c r="Z79" i="1"/>
  <c r="X78" i="1"/>
  <c r="Y78" i="1"/>
  <c r="Z78" i="1"/>
  <c r="Y55" i="3"/>
  <c r="W26" i="3"/>
  <c r="W27" i="3"/>
  <c r="W28" i="3"/>
  <c r="W29" i="3"/>
  <c r="W30" i="3"/>
  <c r="W31" i="3"/>
  <c r="Q38" i="1"/>
  <c r="Q36" i="1"/>
  <c r="Q35" i="1"/>
  <c r="Q34" i="1"/>
  <c r="N26" i="3"/>
  <c r="O26" i="3"/>
  <c r="P26" i="3"/>
  <c r="Q26" i="3"/>
  <c r="R26" i="3"/>
  <c r="S26" i="3"/>
  <c r="T26" i="3"/>
  <c r="U26" i="3"/>
  <c r="V26" i="3"/>
  <c r="Q39" i="1"/>
  <c r="Q37" i="1"/>
  <c r="N27" i="3"/>
  <c r="O27" i="3"/>
  <c r="P27" i="3"/>
  <c r="Q27" i="3"/>
  <c r="R27" i="3"/>
  <c r="S27" i="3"/>
  <c r="T27" i="3"/>
  <c r="U27" i="3"/>
  <c r="V27" i="3"/>
  <c r="N28" i="3"/>
  <c r="O28" i="3"/>
  <c r="P28" i="3"/>
  <c r="Q28" i="3"/>
  <c r="R28" i="3"/>
  <c r="S28" i="3"/>
  <c r="T28" i="3"/>
  <c r="U28" i="3"/>
  <c r="V28" i="3"/>
  <c r="F55" i="3"/>
  <c r="G55" i="3"/>
  <c r="H55" i="3"/>
  <c r="I55" i="3"/>
  <c r="J55" i="3"/>
  <c r="K55" i="3"/>
  <c r="L55" i="3"/>
  <c r="M55" i="3"/>
  <c r="M26" i="3"/>
  <c r="M27" i="3"/>
  <c r="M28" i="3"/>
  <c r="C21" i="3"/>
  <c r="C22" i="3"/>
  <c r="C23" i="3"/>
  <c r="C24" i="3"/>
  <c r="C25" i="3"/>
  <c r="C26" i="3"/>
  <c r="C27" i="3"/>
  <c r="C28" i="3"/>
  <c r="C29" i="3"/>
  <c r="C30" i="3"/>
  <c r="C31" i="3"/>
  <c r="C35" i="3"/>
  <c r="C36" i="3"/>
  <c r="C37" i="3"/>
  <c r="B56" i="3"/>
  <c r="A56" i="3"/>
  <c r="C55" i="3"/>
  <c r="D55" i="3"/>
  <c r="C92" i="3"/>
  <c r="A91" i="3"/>
  <c r="C91" i="3"/>
  <c r="B93" i="3"/>
  <c r="A93" i="3"/>
  <c r="B91" i="3"/>
  <c r="B83" i="3"/>
  <c r="A83" i="3"/>
  <c r="B68" i="3"/>
  <c r="A68" i="3"/>
  <c r="B62" i="3"/>
  <c r="A62" i="3"/>
  <c r="D93" i="3"/>
  <c r="D94" i="3"/>
  <c r="D95" i="3"/>
  <c r="D96" i="3"/>
  <c r="D97" i="3"/>
  <c r="D98" i="3"/>
  <c r="F93" i="3"/>
  <c r="G93" i="3"/>
  <c r="H93" i="3"/>
  <c r="I93" i="3"/>
  <c r="J93" i="3"/>
  <c r="K93" i="3"/>
  <c r="L93" i="3"/>
  <c r="F94" i="3"/>
  <c r="G94" i="3"/>
  <c r="H94" i="3"/>
  <c r="I94" i="3"/>
  <c r="J94" i="3"/>
  <c r="K94" i="3"/>
  <c r="L94" i="3"/>
  <c r="F95" i="3"/>
  <c r="G95" i="3"/>
  <c r="H95" i="3"/>
  <c r="I95" i="3"/>
  <c r="J95" i="3"/>
  <c r="K95" i="3"/>
  <c r="L95" i="3"/>
  <c r="F96" i="3"/>
  <c r="G96" i="3"/>
  <c r="H96" i="3"/>
  <c r="I96" i="3"/>
  <c r="J96" i="3"/>
  <c r="K96" i="3"/>
  <c r="L96" i="3"/>
  <c r="F97" i="3"/>
  <c r="G97" i="3"/>
  <c r="H97" i="3"/>
  <c r="I97" i="3"/>
  <c r="J97" i="3"/>
  <c r="K97" i="3"/>
  <c r="L97" i="3"/>
  <c r="F98" i="3"/>
  <c r="G98" i="3"/>
  <c r="H98" i="3"/>
  <c r="I98" i="3"/>
  <c r="J98" i="3"/>
  <c r="K98" i="3"/>
  <c r="L98" i="3"/>
  <c r="M93" i="3"/>
  <c r="Q145" i="1"/>
  <c r="Q146" i="1"/>
  <c r="N93" i="3"/>
  <c r="O93" i="3"/>
  <c r="M94" i="3"/>
  <c r="Q147" i="1"/>
  <c r="N94" i="3"/>
  <c r="O94" i="3"/>
  <c r="M95" i="3"/>
  <c r="Q148" i="1"/>
  <c r="N95" i="3"/>
  <c r="O95" i="3"/>
  <c r="M96" i="3"/>
  <c r="Q149" i="1"/>
  <c r="L149" i="1"/>
  <c r="N96" i="3"/>
  <c r="O96" i="3"/>
  <c r="M97" i="3"/>
  <c r="Q150" i="1"/>
  <c r="L150" i="1"/>
  <c r="N97" i="3"/>
  <c r="O97" i="3"/>
  <c r="M98" i="3"/>
  <c r="N98" i="3"/>
  <c r="O98" i="3"/>
  <c r="P93" i="3"/>
  <c r="Q93" i="3"/>
  <c r="R93" i="3"/>
  <c r="S93" i="3"/>
  <c r="T93" i="3"/>
  <c r="U93" i="3"/>
  <c r="P94" i="3"/>
  <c r="Q94" i="3"/>
  <c r="R94" i="3"/>
  <c r="S94" i="3"/>
  <c r="T94" i="3"/>
  <c r="U94" i="3"/>
  <c r="P95" i="3"/>
  <c r="Q95" i="3"/>
  <c r="R95" i="3"/>
  <c r="S95" i="3"/>
  <c r="T95" i="3"/>
  <c r="U95" i="3"/>
  <c r="P96" i="3"/>
  <c r="Q96" i="3"/>
  <c r="R96" i="3"/>
  <c r="S96" i="3"/>
  <c r="T96" i="3"/>
  <c r="U96" i="3"/>
  <c r="P97" i="3"/>
  <c r="Q97" i="3"/>
  <c r="R97" i="3"/>
  <c r="S97" i="3"/>
  <c r="T97" i="3"/>
  <c r="U97" i="3"/>
  <c r="P98" i="3"/>
  <c r="Q98" i="3"/>
  <c r="R98" i="3"/>
  <c r="S98" i="3"/>
  <c r="T98" i="3"/>
  <c r="U98" i="3"/>
  <c r="V92" i="3"/>
  <c r="W92" i="3"/>
  <c r="X92" i="3"/>
  <c r="Z147" i="1"/>
  <c r="Y92" i="3"/>
  <c r="AI147" i="1"/>
  <c r="Z92" i="3"/>
  <c r="AA92" i="3"/>
  <c r="V93" i="3"/>
  <c r="W93" i="3"/>
  <c r="X93" i="3"/>
  <c r="Z145" i="1"/>
  <c r="Z146" i="1"/>
  <c r="Y93" i="3"/>
  <c r="Z93" i="3"/>
  <c r="AA93" i="3"/>
  <c r="V94" i="3"/>
  <c r="W94" i="3"/>
  <c r="X94" i="3"/>
  <c r="Y94" i="3"/>
  <c r="Z94" i="3"/>
  <c r="AA94" i="3"/>
  <c r="V95" i="3"/>
  <c r="W95" i="3"/>
  <c r="X95" i="3"/>
  <c r="Z148" i="1"/>
  <c r="Y95" i="3"/>
  <c r="AI148" i="1"/>
  <c r="Z95" i="3"/>
  <c r="AA95" i="3"/>
  <c r="V96" i="3"/>
  <c r="W96" i="3"/>
  <c r="X96" i="3"/>
  <c r="Z149" i="1"/>
  <c r="Y96" i="3"/>
  <c r="AI149" i="1"/>
  <c r="Z96" i="3"/>
  <c r="AA96" i="3"/>
  <c r="V97" i="3"/>
  <c r="W97" i="3"/>
  <c r="X97" i="3"/>
  <c r="Z150" i="1"/>
  <c r="Y97" i="3"/>
  <c r="AI150" i="1"/>
  <c r="Z97" i="3"/>
  <c r="AA97" i="3"/>
  <c r="V98" i="3"/>
  <c r="W98" i="3"/>
  <c r="X98" i="3"/>
  <c r="Y98" i="3"/>
  <c r="Z98" i="3"/>
  <c r="AA98" i="3"/>
  <c r="AB93" i="3"/>
  <c r="AB94" i="3"/>
  <c r="AB95" i="3"/>
  <c r="AB96" i="3"/>
  <c r="AB97" i="3"/>
  <c r="AB98" i="3"/>
  <c r="B49" i="3"/>
  <c r="A49"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X29" i="1"/>
  <c r="Y29" i="1"/>
  <c r="Z29" i="1"/>
  <c r="X30" i="1"/>
  <c r="Y30" i="1"/>
  <c r="Z30" i="1"/>
  <c r="X31" i="1"/>
  <c r="Y31" i="1"/>
  <c r="Z31" i="1"/>
  <c r="X21" i="3"/>
  <c r="X33" i="1"/>
  <c r="Y33" i="1"/>
  <c r="Z33" i="1"/>
  <c r="Y21" i="3"/>
  <c r="Z21" i="3"/>
  <c r="AA21" i="3"/>
  <c r="X22" i="3"/>
  <c r="Z34" i="1"/>
  <c r="X32" i="1"/>
  <c r="Z32" i="1"/>
  <c r="Y22" i="3"/>
  <c r="Z22" i="3"/>
  <c r="AA22" i="3"/>
  <c r="X23" i="3"/>
  <c r="Z35" i="1"/>
  <c r="Y23" i="3"/>
  <c r="Z23" i="3"/>
  <c r="AA23" i="3"/>
  <c r="X24" i="3"/>
  <c r="Z36" i="1"/>
  <c r="Y24" i="3"/>
  <c r="Z24" i="3"/>
  <c r="AA24" i="3"/>
  <c r="X25" i="3"/>
  <c r="Z37" i="1"/>
  <c r="Y25" i="3"/>
  <c r="Z25" i="3"/>
  <c r="AA25" i="3"/>
  <c r="X26" i="3"/>
  <c r="Z38" i="1"/>
  <c r="Y26" i="3"/>
  <c r="Z26" i="3"/>
  <c r="AA26" i="3"/>
  <c r="X27" i="3"/>
  <c r="Z39" i="1"/>
  <c r="Y27" i="3"/>
  <c r="Z27" i="3"/>
  <c r="AA27" i="3"/>
  <c r="X28" i="3"/>
  <c r="Y28" i="3"/>
  <c r="Z28" i="3"/>
  <c r="AA28" i="3"/>
  <c r="X29" i="3"/>
  <c r="Y29" i="3"/>
  <c r="Z29" i="3"/>
  <c r="AA29" i="3"/>
  <c r="X30" i="3"/>
  <c r="Y30" i="3"/>
  <c r="Z30" i="3"/>
  <c r="X31" i="3"/>
  <c r="Y31" i="3"/>
  <c r="Z31" i="3"/>
  <c r="X35" i="3"/>
  <c r="Y35" i="3"/>
  <c r="X36" i="3"/>
  <c r="Y36" i="3"/>
  <c r="X37" i="3"/>
  <c r="Y37" i="3"/>
  <c r="AA3" i="3"/>
  <c r="AB23" i="3"/>
  <c r="AB24" i="3"/>
  <c r="AB25" i="3"/>
  <c r="AB26" i="3"/>
  <c r="AB27" i="3"/>
  <c r="AB28" i="3"/>
  <c r="L139" i="1"/>
  <c r="Q139" i="1"/>
  <c r="L140" i="1"/>
  <c r="Q140" i="1"/>
  <c r="Q112" i="1"/>
  <c r="Q113" i="1"/>
  <c r="Q114" i="1"/>
  <c r="Q115" i="1"/>
  <c r="Q120" i="1"/>
  <c r="Q121" i="1"/>
  <c r="Q122" i="1"/>
  <c r="AE98" i="1"/>
  <c r="AE99" i="1"/>
  <c r="AI99" i="1"/>
  <c r="AE100" i="1"/>
  <c r="AI100" i="1"/>
  <c r="AE101" i="1"/>
  <c r="AI101" i="1"/>
  <c r="AE102" i="1"/>
  <c r="AI102" i="1"/>
  <c r="AE103" i="1"/>
  <c r="AI103" i="1"/>
  <c r="X139" i="1"/>
  <c r="X140" i="1"/>
  <c r="Z115" i="1"/>
  <c r="X98" i="1"/>
  <c r="Z98" i="1"/>
  <c r="X99" i="1"/>
  <c r="Z99" i="1"/>
  <c r="X100" i="1"/>
  <c r="Z100" i="1"/>
  <c r="X101" i="1"/>
  <c r="Z101" i="1"/>
  <c r="X102" i="1"/>
  <c r="Z102" i="1"/>
  <c r="X103" i="1"/>
  <c r="Z103" i="1"/>
  <c r="Q98" i="1"/>
  <c r="Q99" i="1"/>
  <c r="Q100" i="1"/>
  <c r="Q101" i="1"/>
  <c r="Q102" i="1"/>
  <c r="Q103" i="1"/>
  <c r="D3" i="3"/>
  <c r="D4" i="3"/>
  <c r="D5" i="3"/>
  <c r="D10" i="3"/>
  <c r="D68" i="3"/>
  <c r="D69" i="3"/>
  <c r="C70" i="3"/>
  <c r="D70" i="3"/>
  <c r="C71" i="3"/>
  <c r="D71" i="3"/>
  <c r="C72" i="3"/>
  <c r="D72" i="3"/>
  <c r="C73" i="3"/>
  <c r="D73" i="3"/>
  <c r="C74" i="3"/>
  <c r="D74" i="3"/>
  <c r="C83" i="3"/>
  <c r="D83" i="3"/>
  <c r="C84" i="3"/>
  <c r="D84" i="3"/>
  <c r="C85" i="3"/>
  <c r="D85" i="3"/>
  <c r="C86" i="3"/>
  <c r="D86" i="3"/>
  <c r="C87" i="3"/>
  <c r="D87" i="3"/>
  <c r="D91" i="3"/>
  <c r="D92" i="3"/>
  <c r="C44" i="3"/>
  <c r="D44" i="3"/>
  <c r="C45" i="3"/>
  <c r="D45" i="3"/>
  <c r="C49" i="3"/>
  <c r="D49" i="3"/>
  <c r="C50" i="3"/>
  <c r="D50" i="3"/>
  <c r="C51" i="3"/>
  <c r="D51" i="3"/>
  <c r="C52" i="3"/>
  <c r="D52" i="3"/>
  <c r="C53" i="3"/>
  <c r="D53" i="3"/>
  <c r="C54" i="3"/>
  <c r="D54" i="3"/>
  <c r="D56" i="3"/>
  <c r="D57" i="3"/>
  <c r="D58" i="3"/>
  <c r="D59" i="3"/>
  <c r="D60" i="3"/>
  <c r="D61" i="3"/>
  <c r="D21" i="3"/>
  <c r="D22" i="3"/>
  <c r="D23" i="3"/>
  <c r="D24" i="3"/>
  <c r="D25" i="3"/>
  <c r="D26" i="3"/>
  <c r="D27" i="3"/>
  <c r="D28" i="3"/>
  <c r="D29" i="3"/>
  <c r="D30" i="3"/>
  <c r="D31" i="3"/>
  <c r="C41" i="3"/>
  <c r="D41" i="3"/>
  <c r="C42" i="3"/>
  <c r="D42" i="3"/>
  <c r="C43" i="3"/>
  <c r="D43" i="3"/>
  <c r="B54" i="3"/>
  <c r="A54" i="3"/>
  <c r="B58" i="3"/>
  <c r="A31" i="3"/>
  <c r="Y77" i="1"/>
  <c r="Y81" i="1"/>
  <c r="X77" i="1"/>
  <c r="X81" i="1"/>
  <c r="Y76" i="1"/>
  <c r="X76" i="1"/>
  <c r="Q33" i="1"/>
  <c r="Q32" i="1"/>
  <c r="Q30" i="1"/>
  <c r="Q31" i="1"/>
  <c r="Q29" i="1"/>
  <c r="F56" i="3"/>
  <c r="G56" i="3"/>
  <c r="H56" i="3"/>
  <c r="I56" i="3"/>
  <c r="J56" i="3"/>
  <c r="K56" i="3"/>
  <c r="L56" i="3"/>
  <c r="M56" i="3"/>
  <c r="N56" i="3"/>
  <c r="O56" i="3"/>
  <c r="P56" i="3"/>
  <c r="Q56" i="3"/>
  <c r="R56" i="3"/>
  <c r="S56" i="3"/>
  <c r="T56" i="3"/>
  <c r="U56" i="3"/>
  <c r="V56" i="3"/>
  <c r="W56" i="3"/>
  <c r="X56" i="3"/>
  <c r="Y56" i="3"/>
  <c r="AB56" i="3"/>
  <c r="F57" i="3"/>
  <c r="G57" i="3"/>
  <c r="H57" i="3"/>
  <c r="I57" i="3"/>
  <c r="J57" i="3"/>
  <c r="K57" i="3"/>
  <c r="L57" i="3"/>
  <c r="M57" i="3"/>
  <c r="Q76" i="1"/>
  <c r="N57" i="3"/>
  <c r="O57" i="3"/>
  <c r="P57" i="3"/>
  <c r="Q57" i="3"/>
  <c r="R57" i="3"/>
  <c r="S57" i="3"/>
  <c r="T57" i="3"/>
  <c r="U57" i="3"/>
  <c r="V57" i="3"/>
  <c r="W57" i="3"/>
  <c r="X57" i="3"/>
  <c r="Z76" i="1"/>
  <c r="Y57" i="3"/>
  <c r="AB57" i="3"/>
  <c r="F91" i="3"/>
  <c r="G91" i="3"/>
  <c r="H91" i="3"/>
  <c r="I91" i="3"/>
  <c r="J91" i="3"/>
  <c r="K91" i="3"/>
  <c r="L91" i="3"/>
  <c r="M91" i="3"/>
  <c r="N91" i="3"/>
  <c r="O91" i="3"/>
  <c r="P91" i="3"/>
  <c r="Q91" i="3"/>
  <c r="R91" i="3"/>
  <c r="S91" i="3"/>
  <c r="T91" i="3"/>
  <c r="U91" i="3"/>
  <c r="V91" i="3"/>
  <c r="W91" i="3"/>
  <c r="X91" i="3"/>
  <c r="Y91" i="3"/>
  <c r="Z91" i="3"/>
  <c r="AA91" i="3"/>
  <c r="AB91" i="3"/>
  <c r="F92" i="3"/>
  <c r="G92" i="3"/>
  <c r="H92" i="3"/>
  <c r="I92" i="3"/>
  <c r="J92" i="3"/>
  <c r="K92" i="3"/>
  <c r="L92" i="3"/>
  <c r="M92" i="3"/>
  <c r="N92" i="3"/>
  <c r="O92" i="3"/>
  <c r="P92" i="3"/>
  <c r="Q92" i="3"/>
  <c r="R92" i="3"/>
  <c r="S92" i="3"/>
  <c r="T92" i="3"/>
  <c r="U92" i="3"/>
  <c r="AB92" i="3"/>
  <c r="F72" i="3"/>
  <c r="G72" i="3"/>
  <c r="H72" i="3"/>
  <c r="I72" i="3"/>
  <c r="J72" i="3"/>
  <c r="K72" i="3"/>
  <c r="L72" i="3"/>
  <c r="M72" i="3"/>
  <c r="N72" i="3"/>
  <c r="O72" i="3"/>
  <c r="P72" i="3"/>
  <c r="AA73" i="3"/>
  <c r="AA74" i="3"/>
  <c r="AA83" i="3"/>
  <c r="AA84" i="3"/>
  <c r="AA85" i="3"/>
  <c r="AA86" i="3"/>
  <c r="AA87" i="3"/>
  <c r="AA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F83" i="3"/>
  <c r="G83" i="3"/>
  <c r="H83" i="3"/>
  <c r="I83" i="3"/>
  <c r="J83" i="3"/>
  <c r="K83" i="3"/>
  <c r="L83" i="3"/>
  <c r="M83" i="3"/>
  <c r="N83" i="3"/>
  <c r="O83" i="3"/>
  <c r="P83" i="3"/>
  <c r="Q83" i="3"/>
  <c r="R83" i="3"/>
  <c r="S83" i="3"/>
  <c r="T83" i="3"/>
  <c r="U83" i="3"/>
  <c r="V83" i="3"/>
  <c r="W83" i="3"/>
  <c r="X83" i="3"/>
  <c r="Y83" i="3"/>
  <c r="Z83" i="3"/>
  <c r="F84" i="3"/>
  <c r="G84" i="3"/>
  <c r="H84" i="3"/>
  <c r="I84" i="3"/>
  <c r="J84" i="3"/>
  <c r="K84" i="3"/>
  <c r="L84" i="3"/>
  <c r="M84" i="3"/>
  <c r="N84" i="3"/>
  <c r="O84" i="3"/>
  <c r="P84" i="3"/>
  <c r="Q84" i="3"/>
  <c r="R84" i="3"/>
  <c r="S84" i="3"/>
  <c r="T84" i="3"/>
  <c r="U84" i="3"/>
  <c r="V84" i="3"/>
  <c r="W84" i="3"/>
  <c r="X84" i="3"/>
  <c r="Y84" i="3"/>
  <c r="Z84" i="3"/>
  <c r="F85" i="3"/>
  <c r="G85" i="3"/>
  <c r="H85" i="3"/>
  <c r="I85" i="3"/>
  <c r="J85" i="3"/>
  <c r="K85" i="3"/>
  <c r="L85" i="3"/>
  <c r="M85" i="3"/>
  <c r="N85" i="3"/>
  <c r="O85" i="3"/>
  <c r="P85" i="3"/>
  <c r="Q85" i="3"/>
  <c r="R85" i="3"/>
  <c r="S85" i="3"/>
  <c r="T85" i="3"/>
  <c r="U85" i="3"/>
  <c r="V85" i="3"/>
  <c r="W85" i="3"/>
  <c r="X85" i="3"/>
  <c r="Y85" i="3"/>
  <c r="Z85" i="3"/>
  <c r="AB85" i="3"/>
  <c r="F86" i="3"/>
  <c r="G86" i="3"/>
  <c r="H86" i="3"/>
  <c r="I86" i="3"/>
  <c r="J86" i="3"/>
  <c r="K86" i="3"/>
  <c r="L86" i="3"/>
  <c r="M86" i="3"/>
  <c r="N86" i="3"/>
  <c r="O86" i="3"/>
  <c r="P86" i="3"/>
  <c r="Q86" i="3"/>
  <c r="R86" i="3"/>
  <c r="S86" i="3"/>
  <c r="T86" i="3"/>
  <c r="U86" i="3"/>
  <c r="V86" i="3"/>
  <c r="W86" i="3"/>
  <c r="X86" i="3"/>
  <c r="Y86" i="3"/>
  <c r="Z86" i="3"/>
  <c r="AB86" i="3"/>
  <c r="F87" i="3"/>
  <c r="G87" i="3"/>
  <c r="H87" i="3"/>
  <c r="I87" i="3"/>
  <c r="J87" i="3"/>
  <c r="K87" i="3"/>
  <c r="L87" i="3"/>
  <c r="M87" i="3"/>
  <c r="N87" i="3"/>
  <c r="O87" i="3"/>
  <c r="P87" i="3"/>
  <c r="Q87" i="3"/>
  <c r="R87" i="3"/>
  <c r="S87" i="3"/>
  <c r="T87" i="3"/>
  <c r="U87" i="3"/>
  <c r="V87" i="3"/>
  <c r="W87" i="3"/>
  <c r="X87" i="3"/>
  <c r="Y87" i="3"/>
  <c r="Z87" i="3"/>
  <c r="AB87" i="3"/>
  <c r="K21" i="3"/>
  <c r="K22" i="3"/>
  <c r="K23" i="3"/>
  <c r="K24" i="3"/>
  <c r="K25" i="3"/>
  <c r="K29" i="3"/>
  <c r="K30" i="3"/>
  <c r="K31" i="3"/>
  <c r="K35" i="3"/>
  <c r="K36" i="3"/>
  <c r="K37" i="3"/>
  <c r="K38" i="3"/>
  <c r="K39" i="3"/>
  <c r="K40" i="3"/>
  <c r="K41" i="3"/>
  <c r="K42" i="3"/>
  <c r="K43" i="3"/>
  <c r="K44" i="3"/>
  <c r="K45" i="3"/>
  <c r="K49" i="3"/>
  <c r="K50" i="3"/>
  <c r="K51" i="3"/>
  <c r="K52" i="3"/>
  <c r="K53" i="3"/>
  <c r="K54" i="3"/>
  <c r="K58" i="3"/>
  <c r="K59" i="3"/>
  <c r="K60" i="3"/>
  <c r="K61" i="3"/>
  <c r="K62" i="3"/>
  <c r="K63" i="3"/>
  <c r="K64" i="3"/>
  <c r="K65" i="3"/>
  <c r="K66" i="3"/>
  <c r="K67" i="3"/>
  <c r="K68" i="3"/>
  <c r="K69" i="3"/>
  <c r="K70" i="3"/>
  <c r="K71" i="3"/>
  <c r="F39" i="3"/>
  <c r="F40" i="3"/>
  <c r="F41" i="3"/>
  <c r="F42" i="3"/>
  <c r="F43" i="3"/>
  <c r="F44" i="3"/>
  <c r="F45" i="3"/>
  <c r="F49" i="3"/>
  <c r="F50" i="3"/>
  <c r="F51" i="3"/>
  <c r="F52" i="3"/>
  <c r="F53" i="3"/>
  <c r="F54" i="3"/>
  <c r="F58" i="3"/>
  <c r="F59" i="3"/>
  <c r="F60" i="3"/>
  <c r="F61" i="3"/>
  <c r="F62" i="3"/>
  <c r="F63" i="3"/>
  <c r="F64" i="3"/>
  <c r="F65" i="3"/>
  <c r="F66" i="3"/>
  <c r="F67" i="3"/>
  <c r="F68" i="3"/>
  <c r="F69" i="3"/>
  <c r="F70" i="3"/>
  <c r="F71" i="3"/>
  <c r="F21" i="3"/>
  <c r="F22" i="3"/>
  <c r="F23" i="3"/>
  <c r="F24" i="3"/>
  <c r="F25" i="3"/>
  <c r="F29" i="3"/>
  <c r="F30" i="3"/>
  <c r="F31" i="3"/>
  <c r="F35" i="3"/>
  <c r="F36" i="3"/>
  <c r="F37" i="3"/>
  <c r="F38" i="3"/>
  <c r="H70" i="3"/>
  <c r="I70" i="3"/>
  <c r="J70" i="3"/>
  <c r="L70" i="3"/>
  <c r="H71" i="3"/>
  <c r="I71" i="3"/>
  <c r="J71" i="3"/>
  <c r="L71" i="3"/>
  <c r="P70" i="3"/>
  <c r="Q70" i="3"/>
  <c r="R70" i="3"/>
  <c r="S70" i="3"/>
  <c r="T70" i="3"/>
  <c r="U70" i="3"/>
  <c r="V70" i="3"/>
  <c r="W70" i="3"/>
  <c r="X70" i="3"/>
  <c r="Y70" i="3"/>
  <c r="Z70" i="3"/>
  <c r="AB70" i="3"/>
  <c r="P71" i="3"/>
  <c r="Q71" i="3"/>
  <c r="R71" i="3"/>
  <c r="S71" i="3"/>
  <c r="T71" i="3"/>
  <c r="U71" i="3"/>
  <c r="V71" i="3"/>
  <c r="W71" i="3"/>
  <c r="X71" i="3"/>
  <c r="Y71" i="3"/>
  <c r="Z71" i="3"/>
  <c r="AB71" i="3"/>
  <c r="O70" i="3"/>
  <c r="O71" i="3"/>
  <c r="N70" i="3"/>
  <c r="N71" i="3"/>
  <c r="M70" i="3"/>
  <c r="M71" i="3"/>
  <c r="G70" i="3"/>
  <c r="G71" i="3"/>
  <c r="AB8" i="3"/>
  <c r="AB9" i="3"/>
  <c r="AB10" i="3"/>
  <c r="O9" i="3"/>
  <c r="P9" i="3"/>
  <c r="Q9" i="3"/>
  <c r="R9" i="3"/>
  <c r="S9" i="3"/>
  <c r="O10" i="3"/>
  <c r="P10" i="3"/>
  <c r="Q10" i="3"/>
  <c r="R10" i="3"/>
  <c r="S10" i="3"/>
  <c r="N9" i="3"/>
  <c r="N10" i="3"/>
  <c r="G49" i="3"/>
  <c r="G50" i="3"/>
  <c r="G51" i="3"/>
  <c r="G52" i="3"/>
  <c r="G53" i="3"/>
  <c r="G54" i="3"/>
  <c r="G58" i="3"/>
  <c r="G59" i="3"/>
  <c r="G60" i="3"/>
  <c r="G61" i="3"/>
  <c r="G62" i="3"/>
  <c r="G63" i="3"/>
  <c r="G64" i="3"/>
  <c r="G65" i="3"/>
  <c r="G66" i="3"/>
  <c r="G67" i="3"/>
  <c r="G68" i="3"/>
  <c r="G69" i="3"/>
  <c r="I62" i="3"/>
  <c r="I63" i="3"/>
  <c r="I64" i="3"/>
  <c r="I65" i="3"/>
  <c r="I66" i="3"/>
  <c r="I67" i="3"/>
  <c r="I68" i="3"/>
  <c r="I69" i="3"/>
  <c r="J58" i="3"/>
  <c r="J59" i="3"/>
  <c r="J60" i="3"/>
  <c r="J61" i="3"/>
  <c r="J62" i="3"/>
  <c r="J63" i="3"/>
  <c r="J64" i="3"/>
  <c r="J65" i="3"/>
  <c r="J66" i="3"/>
  <c r="J67" i="3"/>
  <c r="J68" i="3"/>
  <c r="J69" i="3"/>
  <c r="L44" i="3"/>
  <c r="L45" i="3"/>
  <c r="L49" i="3"/>
  <c r="L50" i="3"/>
  <c r="L51" i="3"/>
  <c r="L52" i="3"/>
  <c r="L53" i="3"/>
  <c r="L54" i="3"/>
  <c r="L58" i="3"/>
  <c r="L59" i="3"/>
  <c r="L60" i="3"/>
  <c r="L61" i="3"/>
  <c r="L62" i="3"/>
  <c r="L63" i="3"/>
  <c r="L64" i="3"/>
  <c r="L65" i="3"/>
  <c r="L66" i="3"/>
  <c r="L67" i="3"/>
  <c r="L68" i="3"/>
  <c r="L69" i="3"/>
  <c r="J35" i="3"/>
  <c r="J36" i="3"/>
  <c r="J37" i="3"/>
  <c r="J38" i="3"/>
  <c r="J39" i="3"/>
  <c r="J40" i="3"/>
  <c r="J41" i="3"/>
  <c r="J42" i="3"/>
  <c r="J43" i="3"/>
  <c r="J44" i="3"/>
  <c r="J45" i="3"/>
  <c r="J49" i="3"/>
  <c r="J50" i="3"/>
  <c r="H37" i="3"/>
  <c r="I37" i="3"/>
  <c r="H38" i="3"/>
  <c r="I38" i="3"/>
  <c r="H39" i="3"/>
  <c r="I39" i="3"/>
  <c r="H40" i="3"/>
  <c r="I40" i="3"/>
  <c r="H41" i="3"/>
  <c r="I41" i="3"/>
  <c r="H42" i="3"/>
  <c r="I42" i="3"/>
  <c r="H43" i="3"/>
  <c r="I43" i="3"/>
  <c r="H44" i="3"/>
  <c r="I44" i="3"/>
  <c r="H45" i="3"/>
  <c r="I45" i="3"/>
  <c r="H49" i="3"/>
  <c r="I49" i="3"/>
  <c r="H50" i="3"/>
  <c r="I50" i="3"/>
  <c r="H51" i="3"/>
  <c r="I51" i="3"/>
  <c r="H52" i="3"/>
  <c r="I52" i="3"/>
  <c r="H53" i="3"/>
  <c r="I53" i="3"/>
  <c r="H54" i="3"/>
  <c r="I54" i="3"/>
  <c r="H58" i="3"/>
  <c r="I58" i="3"/>
  <c r="H59" i="3"/>
  <c r="I59" i="3"/>
  <c r="H60" i="3"/>
  <c r="I60" i="3"/>
  <c r="H61" i="3"/>
  <c r="I61" i="3"/>
  <c r="H62" i="3"/>
  <c r="H63" i="3"/>
  <c r="H64" i="3"/>
  <c r="H65" i="3"/>
  <c r="H66" i="3"/>
  <c r="H67" i="3"/>
  <c r="H68" i="3"/>
  <c r="H69" i="3"/>
  <c r="R63" i="3"/>
  <c r="R64" i="3"/>
  <c r="R65" i="3"/>
  <c r="R66" i="3"/>
  <c r="R67" i="3"/>
  <c r="R68" i="3"/>
  <c r="R69"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2" i="3"/>
  <c r="Z63" i="3"/>
  <c r="Z64" i="3"/>
  <c r="Z65" i="3"/>
  <c r="Z66" i="3"/>
  <c r="Z67" i="3"/>
  <c r="Z68" i="3"/>
  <c r="Z69" i="3"/>
  <c r="Z77" i="1"/>
  <c r="Y58" i="3"/>
  <c r="Y59" i="3"/>
  <c r="Y60" i="3"/>
  <c r="Y61" i="3"/>
  <c r="Z81" i="1"/>
  <c r="Y62" i="3"/>
  <c r="Y63" i="3"/>
  <c r="Y64" i="3"/>
  <c r="Y65" i="3"/>
  <c r="Y66" i="3"/>
  <c r="Y67" i="3"/>
  <c r="Y68" i="3"/>
  <c r="Y69" i="3"/>
  <c r="W44" i="3"/>
  <c r="X44" i="3"/>
  <c r="W45" i="3"/>
  <c r="X45" i="3"/>
  <c r="W49" i="3"/>
  <c r="X49" i="3"/>
  <c r="W50" i="3"/>
  <c r="X50" i="3"/>
  <c r="W51" i="3"/>
  <c r="X51" i="3"/>
  <c r="W52" i="3"/>
  <c r="X52" i="3"/>
  <c r="W53" i="3"/>
  <c r="X53" i="3"/>
  <c r="W54" i="3"/>
  <c r="X54" i="3"/>
  <c r="W58" i="3"/>
  <c r="X58" i="3"/>
  <c r="W59" i="3"/>
  <c r="X59" i="3"/>
  <c r="W60" i="3"/>
  <c r="X60" i="3"/>
  <c r="W61" i="3"/>
  <c r="X61" i="3"/>
  <c r="W62" i="3"/>
  <c r="X62" i="3"/>
  <c r="W63" i="3"/>
  <c r="X63" i="3"/>
  <c r="W64" i="3"/>
  <c r="X64" i="3"/>
  <c r="W65" i="3"/>
  <c r="X65" i="3"/>
  <c r="W66" i="3"/>
  <c r="X66" i="3"/>
  <c r="W67" i="3"/>
  <c r="X67" i="3"/>
  <c r="W68" i="3"/>
  <c r="X68" i="3"/>
  <c r="W69" i="3"/>
  <c r="X69" i="3"/>
  <c r="M67" i="3"/>
  <c r="N67" i="3"/>
  <c r="O67" i="3"/>
  <c r="P67" i="3"/>
  <c r="Q67" i="3"/>
  <c r="S67" i="3"/>
  <c r="T67" i="3"/>
  <c r="U67" i="3"/>
  <c r="V67" i="3"/>
  <c r="M68" i="3"/>
  <c r="N68" i="3"/>
  <c r="O68" i="3"/>
  <c r="P68" i="3"/>
  <c r="Q68" i="3"/>
  <c r="S68" i="3"/>
  <c r="T68" i="3"/>
  <c r="U68" i="3"/>
  <c r="V68" i="3"/>
  <c r="M69" i="3"/>
  <c r="N69" i="3"/>
  <c r="O69" i="3"/>
  <c r="P69" i="3"/>
  <c r="Q69" i="3"/>
  <c r="S69" i="3"/>
  <c r="T69" i="3"/>
  <c r="U69" i="3"/>
  <c r="V69" i="3"/>
  <c r="AB60" i="3"/>
  <c r="AB61" i="3"/>
  <c r="AB62" i="3"/>
  <c r="AB63" i="3"/>
  <c r="AB64" i="3"/>
  <c r="AB67" i="3"/>
  <c r="AB68" i="3"/>
  <c r="AB69" i="3"/>
  <c r="J51" i="3"/>
  <c r="M51" i="3"/>
  <c r="N51" i="3"/>
  <c r="O51" i="3"/>
  <c r="P51" i="3"/>
  <c r="Q51" i="3"/>
  <c r="R51" i="3"/>
  <c r="S51" i="3"/>
  <c r="T51" i="3"/>
  <c r="U51" i="3"/>
  <c r="V51" i="3"/>
  <c r="Y51" i="3"/>
  <c r="Q81" i="1"/>
  <c r="Q77" i="1"/>
  <c r="Q66" i="1"/>
  <c r="Q67" i="1"/>
  <c r="N39" i="3"/>
  <c r="O39" i="3"/>
  <c r="P39" i="3"/>
  <c r="Q39" i="3"/>
  <c r="R39" i="3"/>
  <c r="S39" i="3"/>
  <c r="T39" i="3"/>
  <c r="U39" i="3"/>
  <c r="V39" i="3"/>
  <c r="W39" i="3"/>
  <c r="X39" i="3"/>
  <c r="Y39" i="3"/>
  <c r="L38" i="3"/>
  <c r="M38" i="3"/>
  <c r="L39" i="3"/>
  <c r="M39" i="3"/>
  <c r="L40" i="3"/>
  <c r="M40" i="3"/>
  <c r="N44" i="3"/>
  <c r="O44" i="3"/>
  <c r="P44" i="3"/>
  <c r="Q44" i="3"/>
  <c r="R44" i="3"/>
  <c r="S44" i="3"/>
  <c r="T44" i="3"/>
  <c r="U44" i="3"/>
  <c r="V44" i="3"/>
  <c r="Y44" i="3"/>
  <c r="M44" i="3"/>
  <c r="A58" i="3"/>
  <c r="A61" i="3"/>
  <c r="A51" i="3"/>
  <c r="M45" i="3"/>
  <c r="N45" i="3"/>
  <c r="O45" i="3"/>
  <c r="P45" i="3"/>
  <c r="Q45" i="3"/>
  <c r="R45" i="3"/>
  <c r="S45" i="3"/>
  <c r="T45" i="3"/>
  <c r="U45" i="3"/>
  <c r="V45" i="3"/>
  <c r="Y45" i="3"/>
  <c r="M49" i="3"/>
  <c r="N49" i="3"/>
  <c r="O49" i="3"/>
  <c r="P49" i="3"/>
  <c r="Q49" i="3"/>
  <c r="R49" i="3"/>
  <c r="S49" i="3"/>
  <c r="T49" i="3"/>
  <c r="U49" i="3"/>
  <c r="V49" i="3"/>
  <c r="Y49" i="3"/>
  <c r="M50" i="3"/>
  <c r="N50" i="3"/>
  <c r="O50" i="3"/>
  <c r="P50" i="3"/>
  <c r="Q50" i="3"/>
  <c r="R50" i="3"/>
  <c r="S50" i="3"/>
  <c r="T50" i="3"/>
  <c r="U50" i="3"/>
  <c r="V50" i="3"/>
  <c r="Y50" i="3"/>
  <c r="T25" i="3"/>
  <c r="S25" i="3"/>
  <c r="R25" i="3"/>
  <c r="Q25" i="3"/>
  <c r="P25" i="3"/>
  <c r="O25" i="3"/>
  <c r="N25" i="3"/>
  <c r="M25" i="3"/>
  <c r="L25" i="3"/>
  <c r="T24" i="3"/>
  <c r="S24" i="3"/>
  <c r="R24" i="3"/>
  <c r="Q24" i="3"/>
  <c r="P24" i="3"/>
  <c r="O24" i="3"/>
  <c r="N24" i="3"/>
  <c r="M24" i="3"/>
  <c r="L24" i="3"/>
  <c r="H35" i="3"/>
  <c r="H36" i="3"/>
  <c r="AB66" i="3"/>
  <c r="AB65" i="3"/>
  <c r="V66" i="3"/>
  <c r="U66" i="3"/>
  <c r="T66" i="3"/>
  <c r="S66" i="3"/>
  <c r="V65" i="3"/>
  <c r="U65" i="3"/>
  <c r="T65" i="3"/>
  <c r="S65" i="3"/>
  <c r="V64" i="3"/>
  <c r="U64" i="3"/>
  <c r="T64" i="3"/>
  <c r="S64" i="3"/>
  <c r="V63" i="3"/>
  <c r="U63" i="3"/>
  <c r="T63" i="3"/>
  <c r="S63" i="3"/>
  <c r="Q66" i="3"/>
  <c r="P66" i="3"/>
  <c r="O66" i="3"/>
  <c r="N66" i="3"/>
  <c r="M66" i="3"/>
  <c r="Q65" i="3"/>
  <c r="P65" i="3"/>
  <c r="O65" i="3"/>
  <c r="N65" i="3"/>
  <c r="M65" i="3"/>
  <c r="Q64" i="3"/>
  <c r="P64" i="3"/>
  <c r="O64" i="3"/>
  <c r="N64" i="3"/>
  <c r="M64" i="3"/>
  <c r="Q63" i="3"/>
  <c r="P63" i="3"/>
  <c r="O63" i="3"/>
  <c r="N63" i="3"/>
  <c r="M63" i="3"/>
  <c r="L6" i="1"/>
  <c r="L7" i="1"/>
  <c r="L8" i="1"/>
  <c r="Q8" i="1"/>
  <c r="Q7" i="1"/>
  <c r="Q6" i="1"/>
  <c r="L21" i="3"/>
  <c r="J53" i="3"/>
  <c r="J54" i="3"/>
  <c r="L41" i="3"/>
  <c r="L42" i="3"/>
  <c r="L43" i="3"/>
  <c r="L22" i="3"/>
  <c r="L23" i="3"/>
  <c r="L29" i="3"/>
  <c r="L30" i="3"/>
  <c r="L31" i="3"/>
  <c r="L35" i="3"/>
  <c r="L36" i="3"/>
  <c r="L37" i="3"/>
  <c r="M60" i="3"/>
  <c r="N60" i="3"/>
  <c r="O60" i="3"/>
  <c r="P60" i="3"/>
  <c r="Q60" i="3"/>
  <c r="R60" i="3"/>
  <c r="S60" i="3"/>
  <c r="T60" i="3"/>
  <c r="U60" i="3"/>
  <c r="V60" i="3"/>
  <c r="M61" i="3"/>
  <c r="N61" i="3"/>
  <c r="O61" i="3"/>
  <c r="P61" i="3"/>
  <c r="Q61" i="3"/>
  <c r="R61" i="3"/>
  <c r="S61" i="3"/>
  <c r="T61" i="3"/>
  <c r="U61" i="3"/>
  <c r="V61" i="3"/>
  <c r="M62" i="3"/>
  <c r="N62" i="3"/>
  <c r="O62" i="3"/>
  <c r="P62" i="3"/>
  <c r="Q62" i="3"/>
  <c r="R62" i="3"/>
  <c r="S62" i="3"/>
  <c r="T62" i="3"/>
  <c r="U62" i="3"/>
  <c r="V62"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2" i="3"/>
  <c r="O52" i="3"/>
  <c r="P52" i="3"/>
  <c r="Q52" i="3"/>
  <c r="R52" i="3"/>
  <c r="S52" i="3"/>
  <c r="T52" i="3"/>
  <c r="U52" i="3"/>
  <c r="V52" i="3"/>
  <c r="Y52" i="3"/>
  <c r="M52" i="3"/>
  <c r="J52" i="3"/>
  <c r="AB58" i="3"/>
  <c r="AB59" i="3"/>
  <c r="Y53" i="3"/>
  <c r="Y54" i="3"/>
  <c r="M54" i="3"/>
  <c r="N54" i="3"/>
  <c r="O54" i="3"/>
  <c r="P54" i="3"/>
  <c r="Q54" i="3"/>
  <c r="R54" i="3"/>
  <c r="S54" i="3"/>
  <c r="T54" i="3"/>
  <c r="U54" i="3"/>
  <c r="V54" i="3"/>
  <c r="M58" i="3"/>
  <c r="N58" i="3"/>
  <c r="O58" i="3"/>
  <c r="P58" i="3"/>
  <c r="Q58" i="3"/>
  <c r="R58" i="3"/>
  <c r="S58" i="3"/>
  <c r="T58" i="3"/>
  <c r="U58" i="3"/>
  <c r="V58" i="3"/>
  <c r="M59" i="3"/>
  <c r="N59" i="3"/>
  <c r="O59" i="3"/>
  <c r="P59" i="3"/>
  <c r="Q59" i="3"/>
  <c r="R59" i="3"/>
  <c r="S59" i="3"/>
  <c r="T59" i="3"/>
  <c r="U59" i="3"/>
  <c r="V59" i="3"/>
  <c r="A53" i="3"/>
  <c r="N53" i="3"/>
  <c r="O53" i="3"/>
  <c r="P53" i="3"/>
  <c r="Q53" i="3"/>
  <c r="R53" i="3"/>
  <c r="S53" i="3"/>
  <c r="T53" i="3"/>
  <c r="U53" i="3"/>
  <c r="V53" i="3"/>
  <c r="M53"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70"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L112" authorId="0">
      <text>
        <r>
          <rPr>
            <b/>
            <sz val="10"/>
            <color indexed="81"/>
            <rFont val="ＭＳ Ｐゴシック"/>
            <family val="2"/>
            <charset val="128"/>
          </rPr>
          <t>Peter Bryzgalov:</t>
        </r>
        <r>
          <rPr>
            <sz val="10"/>
            <color indexed="81"/>
            <rFont val="ＭＳ Ｐゴシック"/>
            <family val="2"/>
            <charset val="128"/>
          </rPr>
          <t xml:space="preserve">
6 virtual CPUs.
Considering 1 vCPU to be one hyperthread or 1/2 of 1 core. 12 cores CPU = 24 vCPUs.</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30.5 days (732 hours) in a month.</t>
        </r>
      </text>
    </comment>
    <comment ref="E120"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20"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2"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<sst xmlns="http://schemas.openxmlformats.org/spreadsheetml/2006/main" count="895" uniqueCount="471">
  <si>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</si>
  <si>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</si>
  <si>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</si>
  <si>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</si>
  <si>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</si>
  <si>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</si>
  <si>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</si>
  <si>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</si>
  <si>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</si>
  <si>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</si>
  <si>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</si>
  <si>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</si>
  <si>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</si>
  <si>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</si>
  <si>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</si>
  <si>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</si>
  <si>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</si>
  <si>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</si>
  <si>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</si>
  <si>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</si>
  <si>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</si>
  <si>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</si>
  <si>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</si>
  <si>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</si>
  <si>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</si>
  <si>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</si>
  <si>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</si>
  <si>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</si>
  <si>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</si>
  <si>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</si>
  <si>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</si>
  <si>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</si>
  <si>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</si>
  <si>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</si>
  <si>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</si>
  <si>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</si>
  <si>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</si>
  <si>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</si>
  <si>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</si>
  <si>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</si>
  <si>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</si>
  <si>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</si>
  <si>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</si>
  <si>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</si>
  <si>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</si>
  <si>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</si>
  <si>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</si>
  <si>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</si>
  <si>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</si>
  <si>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</si>
  <si>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</si>
  <si>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</si>
  <si>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</si>
  <si>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</si>
  <si>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</si>
  <si>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</si>
  <si>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</si>
  <si>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</si>
  <si>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</si>
  <si>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</si>
  <si>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</si>
  <si>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</si>
  <si>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</si>
  <si>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</si>
  <si>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</si>
  <si>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</si>
  <si>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</si>
  <si>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</si>
  <si>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</si>
  <si>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</si>
  <si>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</si>
  <si>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</si>
  <si>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</si>
  <si>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</si>
  <si>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</si>
  <si>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</si>
  <si>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</si>
  <si>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</si>
  <si>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</si>
  <si>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</si>
  <si>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</si>
  <si>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</si>
  <si>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</si>
  <si>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</si>
  <si>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</si>
  <si>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</si>
  <si>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</si>
  <si>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</si>
  <si>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</si>
  <si>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</si>
  <si>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</si>
  <si>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</si>
  <si>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</si>
  <si>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</si>
  <si>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</si>
  <si>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</si>
  <si>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</si>
  <si>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</si>
  <si>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</si>
  <si>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</si>
  <si>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</si>
  <si>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</si>
  <si>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</si>
  <si>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</si>
  <si>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</si>
  <si>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</si>
  <si>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</si>
  <si>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</si>
  <si>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</si>
  <si>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</si>
  <si>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</si>
  <si>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</si>
  <si>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</si>
  <si>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</si>
  <si>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</si>
  <si>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</si>
  <si>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</si>
  <si>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</si>
  <si>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</si>
  <si>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</si>
  <si>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</si>
  <si>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</si>
  <si>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</si>
  <si>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</si>
  <si>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</si>
  <si>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</si>
  <si>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</si>
  <si>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</si>
  <si>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</si>
  <si>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</si>
  <si>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</si>
  <si>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</si>
  <si>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</si>
  <si>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</si>
  <si>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</si>
  <si>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</si>
  <si>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</si>
  <si>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</si>
  <si>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</si>
  <si>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</si>
  <si>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</si>
  <si>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</si>
  <si>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</si>
  <si>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</si>
  <si>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</si>
  <si>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</si>
  <si>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</si>
  <si>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</si>
  <si>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</si>
  <si>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</si>
  <si>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</si>
  <si>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</si>
  <si>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</si>
  <si>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</si>
  <si>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</si>
  <si>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</si>
  <si>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</si>
  <si>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</si>
  <si>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</si>
  <si>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</si>
  <si>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</si>
  <si>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</si>
  <si>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</si>
  <si>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</si>
  <si>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</si>
  <si>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</si>
  <si>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</si>
  <si>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</si>
  <si>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</si>
  <si>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</si>
  <si>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</si>
  <si>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</si>
  <si>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</si>
  <si>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</si>
  <si>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</si>
  <si>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CR P100x4 P8/8</t>
    <phoneticPr fontId="2"/>
  </si>
  <si>
    <t>SK P40x1</t>
    <phoneticPr fontId="2"/>
  </si>
  <si>
    <t>SK P100x1</t>
    <phoneticPr fontId="2"/>
  </si>
  <si>
    <t>2 x 240</t>
    <phoneticPr fontId="2"/>
  </si>
  <si>
    <t>2 x 240</t>
    <phoneticPr fontId="2"/>
  </si>
  <si>
    <t>Titan X</t>
    <phoneticPr fontId="2"/>
  </si>
  <si>
    <t>Quad GPU Pascal</t>
    <phoneticPr fontId="2"/>
  </si>
  <si>
    <t>GTX Titan X</t>
    <phoneticPr fontId="2"/>
  </si>
  <si>
    <t>SK TitanX x4</t>
    <phoneticPr fontId="2"/>
  </si>
  <si>
    <t>Reedbush-H (educational)</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</si>
  <si>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</si>
  <si>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</si>
  <si>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</si>
  <si>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</si>
  <si>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</si>
  <si>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</si>
  <si>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</si>
  <si>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</si>
  <si>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</si>
  <si>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</si>
  <si>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</si>
  <si>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</si>
  <si>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</si>
  <si>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</si>
  <si>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</si>
  <si>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</si>
  <si>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</si>
  <si>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</si>
  <si>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</si>
  <si>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</si>
  <si>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</si>
  <si>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</si>
  <si>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</si>
  <si>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</si>
  <si>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</si>
  <si>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</si>
  <si>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</si>
  <si>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</si>
  <si>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</si>
  <si>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</si>
  <si>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</si>
  <si>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</si>
  <si>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</si>
  <si>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</si>
  <si>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</si>
  <si>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</si>
  <si>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</si>
  <si>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</si>
  <si>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</si>
  <si>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</si>
  <si>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</si>
  <si>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</si>
  <si>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</si>
  <si>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</si>
  <si>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</si>
  <si>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</si>
  <si>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</si>
  <si>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</si>
  <si>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</si>
  <si>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</si>
  <si>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</si>
  <si>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</si>
  <si>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</si>
  <si>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</si>
  <si>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</si>
  <si>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</si>
  <si>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</si>
  <si>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</si>
  <si>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</si>
  <si>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</si>
  <si>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M60 E5-2690v4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</si>
  <si>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</si>
  <si>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</si>
  <si>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</si>
  <si>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</si>
  <si>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</si>
  <si>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</si>
  <si>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</si>
  <si>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</si>
  <si>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</si>
  <si>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</si>
  <si>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</si>
  <si>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</si>
  <si>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</si>
  <si>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2xM60 E5-2620v4</t>
    <phoneticPr fontId="2"/>
  </si>
  <si>
    <t>2xM60 E5-2690v4</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</si>
  <si>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</si>
  <si>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</si>
  <si>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</si>
  <si>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</si>
  <si>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</si>
  <si>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</si>
  <si>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</si>
  <si>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</si>
  <si>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</si>
  <si>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</si>
  <si>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</si>
  <si>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</si>
  <si>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</si>
  <si>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</si>
  <si>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</si>
  <si>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</si>
  <si>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</si>
  <si>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</si>
  <si>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</si>
  <si>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</si>
  <si>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</si>
  <si>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</si>
  <si>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</si>
  <si>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</si>
  <si>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</si>
  <si>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</si>
  <si>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</si>
  <si>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</si>
  <si>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</si>
  <si>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</si>
  <si>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</si>
  <si>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</si>
  <si>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</si>
  <si>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</si>
  <si>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</si>
  <si>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</si>
  <si>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</si>
  <si>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</si>
  <si>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</si>
  <si>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</si>
  <si>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</si>
  <si>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</si>
  <si>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</si>
  <si>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</si>
  <si>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</si>
  <si>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</si>
  <si>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</si>
  <si>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</si>
  <si>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</si>
  <si>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</si>
  <si>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</si>
  <si>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</si>
  <si>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</si>
  <si>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</si>
  <si>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</si>
  <si>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</si>
  <si>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</si>
  <si>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</si>
  <si>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</si>
  <si>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</si>
  <si>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</si>
  <si>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</si>
  <si>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</si>
  <si>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</si>
  <si>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</si>
  <si>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</si>
  <si>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</si>
  <si>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</si>
  <si>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</si>
  <si>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</si>
  <si>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</si>
  <si>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</si>
  <si>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</si>
  <si>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</si>
  <si>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</si>
  <si>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</si>
  <si>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</si>
  <si>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</si>
  <si>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</si>
  <si>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</si>
  <si>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</si>
  <si>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</si>
  <si>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</si>
  <si>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</si>
  <si>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</si>
  <si>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</si>
  <si>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</si>
  <si>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 xml:space="preserve">4-GPU POWER8/8 </t>
    <phoneticPr fontId="2"/>
  </si>
  <si>
    <t>P100</t>
    <phoneticPr fontId="2"/>
  </si>
  <si>
    <t>POWER8</t>
    <phoneticPr fontId="2"/>
  </si>
  <si>
    <t>SSD</t>
    <phoneticPr fontId="2"/>
  </si>
  <si>
    <t>USD</t>
    <phoneticPr fontId="2"/>
  </si>
  <si>
    <t xml:space="preserve">2-GPU POWER8/8 </t>
    <phoneticPr fontId="2"/>
  </si>
  <si>
    <t>4-GPU x86 V100</t>
    <phoneticPr fontId="2"/>
  </si>
  <si>
    <t>SSD</t>
    <phoneticPr fontId="2"/>
  </si>
  <si>
    <t>SATA</t>
    <phoneticPr fontId="2"/>
  </si>
  <si>
    <t>CR P100x2 P8/8</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</si>
  <si>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</si>
  <si>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</si>
  <si>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</si>
  <si>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</si>
  <si>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</si>
  <si>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</si>
  <si>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</si>
  <si>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</si>
  <si>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</si>
  <si>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</si>
  <si>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</si>
  <si>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</si>
  <si>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</si>
  <si>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IBM M60 E5-2620v4</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</si>
  <si>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</si>
  <si>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</si>
  <si>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</si>
  <si>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</si>
  <si>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IDCF M40</t>
    <phoneticPr fontId="2"/>
  </si>
  <si>
    <t>AZ g3.8xl-</t>
    <phoneticPr fontId="2"/>
  </si>
  <si>
    <t>IBM P100 E5-2620v4</t>
    <phoneticPr fontId="2"/>
  </si>
  <si>
    <t>IBM P100 E5-2650v4</t>
    <phoneticPr fontId="2"/>
  </si>
  <si>
    <t>IBM 2xP100 E5-2690v4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</si>
  <si>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</si>
  <si>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</si>
  <si>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</si>
  <si>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</si>
  <si>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</si>
  <si>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</si>
  <si>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</si>
  <si>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</si>
  <si>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</si>
  <si>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</si>
  <si>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https://www.softlayer.com/cloud-computing/bluemix/store/configureOrder/553?language=en&amp;cm_mc_uid=85839695048713933876447&amp;cm_mc_sid_50200000=1495792638&amp;cm_mc_sid_52640000=1495792640</t>
    <phoneticPr fontId="2"/>
  </si>
  <si>
    <t>https://www.softlayer.com/cloud-computing/bluemix/store/orderHourlyBareMetalInstance/178087/171?language=en&amp;cm_mc_uid=85839695048713933876447&amp;cm_mc_sid_50200000=1495792638&amp;cm_mc_sid_52640000=1495792638</t>
    <phoneticPr fontId="2"/>
  </si>
  <si>
    <t>IBM M60 E5-2690v4</t>
    <phoneticPr fontId="2"/>
  </si>
  <si>
    <t>https://www.softlayer.com/cloud-computing/bluemix/Store/configureOrder/251/47057,168829,2397?language=en&amp;cm_mc_uid=85839695048713933876447&amp;cm_mc_sid_50200000=1496127251&amp;cm_mc_sid_52640000=1496127251</t>
    <phoneticPr fontId="2"/>
  </si>
  <si>
    <t>IBM M60 E5-2620v3</t>
    <phoneticPr fontId="2"/>
  </si>
  <si>
    <t>https://www.softlayer.com/cloud-computing/bluemix/Store/configureOrder/251/47059,168829,2397?language=en&amp;cm_mc_uid=85839695048713933876447&amp;cm_mc_sid_50200000=1496127251&amp;cm_mc_sid_52640000=1496127251</t>
    <phoneticPr fontId="2"/>
  </si>
  <si>
    <t>IBM M60 E5-2650v3</t>
    <phoneticPr fontId="2"/>
  </si>
  <si>
    <t>https://www.softlayer.com/cloud-computing/bluemix/Store/configureOrder/553/176647,168829?language=en&amp;cm_mc_uid=85839695048713933876447&amp;cm_mc_sid_50200000=1496127251&amp;cm_mc_sid_52640000=1496127251</t>
    <phoneticPr fontId="2"/>
  </si>
  <si>
    <t>IBM 2xM60 E5-2620v4</t>
    <phoneticPr fontId="2"/>
  </si>
  <si>
    <t>https://www.softlayer.com/cloud-computing/bluemix/Store/configureOrder/553/178055,168829?language=en&amp;cm_mc_uid=85839695048713933876447&amp;cm_mc_sid_50200000=1496127251&amp;cm_mc_sid_52640000=1496127251</t>
    <phoneticPr fontId="2"/>
  </si>
  <si>
    <t>IBM 2xM60 E5-2690v4</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</si>
  <si>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</si>
  <si>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</si>
  <si>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</si>
  <si>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</si>
  <si>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</si>
  <si>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</si>
  <si>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</si>
  <si>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</si>
  <si>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</si>
  <si>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</si>
  <si>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CR M40x8 x86</t>
    <phoneticPr fontId="2"/>
  </si>
  <si>
    <t>CR P100x4 P8/10</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</si>
  <si>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</si>
  <si>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</si>
  <si>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</si>
  <si>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</si>
  <si>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</si>
  <si>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</si>
  <si>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</si>
  <si>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</si>
  <si>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</si>
  <si>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</si>
  <si>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</si>
  <si>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</si>
  <si>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</si>
  <si>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</si>
  <si>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</si>
  <si>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</si>
  <si>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</si>
  <si>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</si>
  <si>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</si>
  <si>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</si>
  <si>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</si>
  <si>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</si>
  <si>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</si>
  <si>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</si>
  <si>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</si>
  <si>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</si>
  <si>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Included Internet traffic for monthly based payments: 10 Tb/month; weekly based payments: 2.5 Tb/week; minute/hourly based payments: 0 Gb. Additional 1Gb (not included): 0,09 &amp;euro;/Gb. Special price till the end of November 2017.</t>
    <phoneticPr fontId="2"/>
  </si>
  <si>
    <t>Included Internet traffic for monthly based payments: 10 Tb/month; weekly based payments: 2.5 Tb/week; minute/hourly based payments: 0 Gb. Additional 1Gb (not included): 0,09 &amp;euro;/Gb. Special price till end of November 2017.</t>
    <phoneticPr fontId="2"/>
  </si>
  <si>
    <t>8-GPU AMD V100</t>
    <phoneticPr fontId="2"/>
  </si>
  <si>
    <t>CR V100x8 AMD</t>
    <phoneticPr fontId="2"/>
  </si>
  <si>
    <t>AMD EPYC 7401P</t>
    <phoneticPr fontId="2"/>
  </si>
  <si>
    <t>8c52mK80</t>
    <phoneticPr fontId="2"/>
  </si>
  <si>
    <t>12c78mK80x2</t>
    <phoneticPr fontId="2"/>
  </si>
  <si>
    <t>https://cloud.google.com/products/calculator/</t>
    <phoneticPr fontId="2"/>
  </si>
  <si>
    <t>24c156mK80x4</t>
    <phoneticPr fontId="2"/>
  </si>
  <si>
    <t>32c208mK80x4</t>
    <phoneticPr fontId="2"/>
  </si>
  <si>
    <t>8c52mP100</t>
    <phoneticPr fontId="2"/>
  </si>
  <si>
    <t>64c416mP100x4</t>
    <phoneticPr fontId="2"/>
  </si>
  <si>
    <t>64c416mK80x8</t>
    <phoneticPr fontId="2"/>
  </si>
  <si>
    <t>24c156mP100x2</t>
    <phoneticPr fontId="2"/>
  </si>
  <si>
    <t>Prices for Oregon region, custom machine types. Virtual CPU is implemented as a single hardware hyper-thread. CPU performance is calculated for a 2.2 GHz Intel Xeon E5 v4 (Broadwell).&lt;br&gt;Assumption: CPU considered to have 2 hyper threads per physical core.</t>
    <phoneticPr fontId="2"/>
  </si>
  <si>
    <t>Prices for Oregon region, custom machine types. Virtual CPU is implemented as a single hardware hyper-thread. CPU performance is calculated for a 2.2 GHz Intel Xeon E5 v4 (Broadwell).&lt;br&gt;Assumption: CPU considered to have 3 hyper threads per physical core</t>
    <phoneticPr fontId="2"/>
  </si>
  <si>
    <t>NC6v2</t>
    <phoneticPr fontId="2"/>
  </si>
  <si>
    <t>P100</t>
    <phoneticPr fontId="2"/>
  </si>
  <si>
    <t>NC12v2</t>
    <phoneticPr fontId="2"/>
  </si>
  <si>
    <t>https://azure.microsoft.com/en-us/blog/new-advancements-in-azure-for-it-digital-transformation/</t>
  </si>
  <si>
    <t>Scalable Xeon</t>
  </si>
  <si>
    <t>NC24v2</t>
    <phoneticPr fontId="2"/>
  </si>
  <si>
    <t>NC24rv2</t>
    <phoneticPr fontId="2"/>
  </si>
  <si>
    <t>ND6</t>
    <phoneticPr fontId="2"/>
  </si>
  <si>
    <t>ND12</t>
    <phoneticPr fontId="2"/>
  </si>
  <si>
    <t>ND24</t>
    <phoneticPr fontId="2"/>
  </si>
  <si>
    <t>ND24r</t>
    <phoneticPr fontId="2"/>
  </si>
  <si>
    <t>P40</t>
    <phoneticPr fontId="2"/>
  </si>
  <si>
    <t>Prices for West US 2 region. Charged per minute. 1 GPU in specification is 1/2 of K80 board.</t>
    <phoneticPr fontId="2"/>
  </si>
  <si>
    <t xml:space="preserve">Prices for West US 2 region. Charged per minute. </t>
    <phoneticPr fontId="2"/>
  </si>
  <si>
    <t>Prices for West US 2 region.. Charged per minute. RDMA capable.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</si>
</sst>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41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1">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41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02">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tabSelected="1" zoomScale="125" zoomScaleNormal="125" zoomScalePageLayoutView="125" workbookViewId="0">
      <pane xSplit="2" ySplit="4" topLeftCell="AI110" activePane="bottomRight" state="frozen"/>
      <selection pane="topRight" activeCell="C1" sqref="C1"/>
      <selection pane="bottomLeft" activeCell="A5" sqref="A5"/>
      <selection pane="bottomRight" activeCell="AJ123" sqref="AJ123"/>
    </sheetView>
  </sheetViews>
  <sheetFormatPr baseColWidth="10" defaultRowHeight="18" x14ac:dyDescent="0"/>
  <cols>
    <col min="1" max="1" width="23" style="2" customWidth="1"/>
    <col min="2" max="2" width="20.5" style="3" customWidth="1"/>
    <col min="3" max="3" width="15.6640625"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9.1640625" style="13" customWidth="1"/>
    <col min="36" max="36" width="13" style="13" customWidth="1"/>
    <col min="37" max="37" width="34.6640625" style="15" customWidth="1"/>
    <col min="38" max="38" width="47.5" style="15" customWidth="1"/>
    <col min="39" max="39" width="21.83203125" style="15" customWidth="1"/>
    <col min="40" max="40" width="23" style="15" customWidth="1"/>
    <col min="41" max="41" width="20.6640625" customWidth="1"/>
  </cols>
  <sheetData>
    <row r="1" spans="1:166" s="4" customFormat="1" ht="26">
      <c r="A1" s="4" t="s">
        <v>0</v>
      </c>
      <c r="AI1" s="13"/>
      <c r="AJ1" s="13"/>
      <c r="AK1" s="15"/>
      <c r="AL1" s="15"/>
      <c r="AM1" s="15"/>
      <c r="AN1" s="15"/>
    </row>
    <row r="3" spans="1:166" s="6" customFormat="1" ht="46" customHeight="1" thickBot="1">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131</v>
      </c>
      <c r="AJ3" s="38" t="s">
        <v>223</v>
      </c>
      <c r="AK3" s="1" t="s">
        <v>30</v>
      </c>
      <c r="AL3" s="1" t="s">
        <v>367</v>
      </c>
      <c r="AM3" s="1"/>
      <c r="AN3" s="1" t="s">
        <v>436</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40</v>
      </c>
      <c r="F4" s="16" t="s">
        <v>46</v>
      </c>
      <c r="G4" s="16" t="s">
        <v>47</v>
      </c>
      <c r="H4" s="16" t="s">
        <v>19</v>
      </c>
      <c r="I4" s="16" t="s">
        <v>3</v>
      </c>
      <c r="J4" s="16" t="s">
        <v>69</v>
      </c>
      <c r="K4" s="16" t="s">
        <v>4</v>
      </c>
      <c r="L4" s="16" t="s">
        <v>5</v>
      </c>
      <c r="M4" s="16" t="s">
        <v>6</v>
      </c>
      <c r="N4" s="16" t="s">
        <v>105</v>
      </c>
      <c r="O4" s="16" t="s">
        <v>149</v>
      </c>
      <c r="P4" s="16" t="s">
        <v>148</v>
      </c>
      <c r="Q4" s="16" t="s">
        <v>150</v>
      </c>
      <c r="R4" s="16" t="s">
        <v>10</v>
      </c>
      <c r="S4" s="16" t="s">
        <v>24</v>
      </c>
      <c r="T4" s="16" t="s">
        <v>8</v>
      </c>
      <c r="U4" s="16" t="s">
        <v>11</v>
      </c>
      <c r="V4" s="16" t="s">
        <v>12</v>
      </c>
      <c r="W4" s="16" t="s">
        <v>9</v>
      </c>
      <c r="X4" s="16" t="s">
        <v>246</v>
      </c>
      <c r="Y4" s="16" t="s">
        <v>247</v>
      </c>
      <c r="Z4" s="16" t="s">
        <v>115</v>
      </c>
      <c r="AA4" s="16" t="s">
        <v>202</v>
      </c>
      <c r="AB4" s="16" t="s">
        <v>121</v>
      </c>
      <c r="AC4" s="16" t="s">
        <v>122</v>
      </c>
      <c r="AD4" s="16" t="s">
        <v>238</v>
      </c>
      <c r="AE4" s="16" t="s">
        <v>123</v>
      </c>
      <c r="AF4" s="16" t="s">
        <v>203</v>
      </c>
      <c r="AG4" s="16" t="s">
        <v>111</v>
      </c>
      <c r="AH4" s="16" t="s">
        <v>109</v>
      </c>
      <c r="AI4" s="39"/>
      <c r="AJ4" s="39"/>
      <c r="AK4" s="16"/>
      <c r="AL4" s="16"/>
      <c r="AM4" s="16"/>
      <c r="AN4" s="16"/>
    </row>
    <row r="5" spans="1:166" s="12" customFormat="1" ht="19" thickTop="1">
      <c r="A5" s="14" t="s">
        <v>78</v>
      </c>
      <c r="B5" s="15" t="s">
        <v>60</v>
      </c>
      <c r="C5" s="15" t="s">
        <v>168</v>
      </c>
      <c r="D5" s="13"/>
      <c r="E5" s="13"/>
      <c r="F5" s="13"/>
      <c r="G5" s="13"/>
      <c r="H5" s="13"/>
      <c r="I5" s="13"/>
      <c r="J5" s="13"/>
      <c r="K5" s="15" t="s">
        <v>165</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c r="A6" s="20" t="s">
        <v>25</v>
      </c>
      <c r="B6" s="21" t="s">
        <v>319</v>
      </c>
      <c r="C6" s="24" t="s">
        <v>22</v>
      </c>
      <c r="D6" s="5">
        <v>0.5</v>
      </c>
      <c r="E6" s="13" t="s">
        <v>16</v>
      </c>
      <c r="F6" s="5">
        <v>8.74</v>
      </c>
      <c r="G6" s="5">
        <v>2.91</v>
      </c>
      <c r="H6" s="7" t="s">
        <v>33</v>
      </c>
      <c r="I6" s="7" t="s">
        <v>20</v>
      </c>
      <c r="J6" s="7"/>
      <c r="K6" s="5" t="s">
        <v>21</v>
      </c>
      <c r="L6" s="13">
        <f>1/36*4</f>
        <v>0.1111111111111111</v>
      </c>
      <c r="M6" s="5">
        <v>18</v>
      </c>
      <c r="N6" s="5">
        <v>2.2999999999999998</v>
      </c>
      <c r="O6" s="5">
        <v>16</v>
      </c>
      <c r="P6" s="5">
        <v>32</v>
      </c>
      <c r="Q6" s="13">
        <f t="shared" ref="Q6:Q23" si="0">M6*N6*P6/1000</f>
        <v>1.3248</v>
      </c>
      <c r="R6" s="5"/>
      <c r="S6" s="5">
        <v>61</v>
      </c>
      <c r="T6" s="5"/>
      <c r="U6" s="5"/>
      <c r="V6" s="5"/>
      <c r="W6" s="5"/>
      <c r="X6" s="5"/>
      <c r="Y6" s="13">
        <v>5</v>
      </c>
      <c r="Z6" s="13" t="str">
        <f>X6&amp;"/"&amp;Y6</f>
        <v>/5</v>
      </c>
      <c r="AA6" s="5"/>
      <c r="AB6" s="23">
        <v>0.9</v>
      </c>
      <c r="AC6" s="23"/>
      <c r="AD6" s="10"/>
      <c r="AE6" s="10"/>
      <c r="AF6" s="10"/>
      <c r="AG6" s="10"/>
      <c r="AH6" s="15" t="s">
        <v>110</v>
      </c>
      <c r="AK6" s="15" t="s">
        <v>324</v>
      </c>
      <c r="AL6" s="15" t="s">
        <v>384</v>
      </c>
      <c r="AN6" s="24" t="s">
        <v>75</v>
      </c>
      <c r="AO6" s="12"/>
    </row>
    <row r="7" spans="1:166">
      <c r="A7" s="14" t="s">
        <v>78</v>
      </c>
      <c r="B7" s="21" t="s">
        <v>318</v>
      </c>
      <c r="C7" s="24" t="s">
        <v>22</v>
      </c>
      <c r="D7" s="5">
        <v>4</v>
      </c>
      <c r="E7" s="13" t="s">
        <v>16</v>
      </c>
      <c r="F7" s="5">
        <v>8.74</v>
      </c>
      <c r="G7" s="5">
        <v>2.91</v>
      </c>
      <c r="H7" s="7" t="s">
        <v>33</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110</v>
      </c>
      <c r="AK7" s="15" t="s">
        <v>324</v>
      </c>
      <c r="AL7" s="15" t="s">
        <v>78</v>
      </c>
      <c r="AN7" s="24" t="s">
        <v>74</v>
      </c>
      <c r="AO7" s="12"/>
    </row>
    <row r="8" spans="1:166" s="12" customFormat="1">
      <c r="A8" s="15"/>
      <c r="B8" s="21" t="s">
        <v>317</v>
      </c>
      <c r="C8" s="24" t="s">
        <v>15</v>
      </c>
      <c r="D8" s="13">
        <v>8</v>
      </c>
      <c r="E8" s="13" t="s">
        <v>16</v>
      </c>
      <c r="F8" s="13">
        <v>8.74</v>
      </c>
      <c r="G8" s="13">
        <v>2.91</v>
      </c>
      <c r="H8" s="13" t="s">
        <v>164</v>
      </c>
      <c r="I8" s="13" t="s">
        <v>20</v>
      </c>
      <c r="J8" s="13"/>
      <c r="K8" s="24" t="s">
        <v>50</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110</v>
      </c>
      <c r="AI8" s="13"/>
      <c r="AJ8" s="13"/>
      <c r="AK8" s="15" t="s">
        <v>324</v>
      </c>
      <c r="AL8" s="15" t="s">
        <v>385</v>
      </c>
      <c r="AM8" s="15"/>
      <c r="AN8" s="24" t="s">
        <v>73</v>
      </c>
    </row>
    <row r="9" spans="1:166" s="12" customFormat="1">
      <c r="A9" s="15"/>
      <c r="B9" s="21" t="s">
        <v>320</v>
      </c>
      <c r="C9" s="24" t="s">
        <v>323</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110</v>
      </c>
      <c r="AI9" s="13"/>
      <c r="AJ9" s="13"/>
      <c r="AK9" s="15" t="s">
        <v>324</v>
      </c>
      <c r="AL9" s="15" t="s">
        <v>78</v>
      </c>
      <c r="AM9" s="15"/>
      <c r="AN9" s="24" t="s">
        <v>336</v>
      </c>
    </row>
    <row r="10" spans="1:166" s="12" customFormat="1">
      <c r="A10" s="15"/>
      <c r="B10" s="21" t="s">
        <v>321</v>
      </c>
      <c r="C10" s="24" t="s">
        <v>323</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110</v>
      </c>
      <c r="AI10" s="13"/>
      <c r="AJ10" s="13"/>
      <c r="AK10" s="15" t="s">
        <v>324</v>
      </c>
      <c r="AL10" s="15" t="s">
        <v>78</v>
      </c>
      <c r="AM10" s="15"/>
      <c r="AN10" s="24" t="s">
        <v>368</v>
      </c>
    </row>
    <row r="11" spans="1:166" s="12" customFormat="1">
      <c r="A11" s="15"/>
      <c r="B11" s="21" t="s">
        <v>322</v>
      </c>
      <c r="C11" s="24" t="s">
        <v>323</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110</v>
      </c>
      <c r="AI11" s="13"/>
      <c r="AJ11" s="13"/>
      <c r="AK11" s="15" t="s">
        <v>325</v>
      </c>
      <c r="AL11" s="15" t="s">
        <v>386</v>
      </c>
      <c r="AM11" s="15"/>
      <c r="AN11" s="24" t="s">
        <v>335</v>
      </c>
    </row>
    <row r="12" spans="1:166" s="12" customFormat="1">
      <c r="A12" s="15"/>
      <c r="B12" s="21" t="s">
        <v>311</v>
      </c>
      <c r="C12" s="24" t="s">
        <v>241</v>
      </c>
      <c r="D12" s="5">
        <v>0.5</v>
      </c>
      <c r="E12" s="13" t="s">
        <v>314</v>
      </c>
      <c r="F12" s="9">
        <v>9.65</v>
      </c>
      <c r="G12" s="9">
        <v>0.3</v>
      </c>
      <c r="H12" s="7" t="s">
        <v>56</v>
      </c>
      <c r="I12" s="7" t="s">
        <v>57</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110</v>
      </c>
      <c r="AI12" s="13"/>
      <c r="AJ12" s="13"/>
      <c r="AK12" s="15" t="s">
        <v>326</v>
      </c>
      <c r="AL12" s="15" t="s">
        <v>78</v>
      </c>
      <c r="AM12" s="15"/>
      <c r="AN12" s="24" t="s">
        <v>369</v>
      </c>
    </row>
    <row r="13" spans="1:166" s="12" customFormat="1">
      <c r="A13" s="15"/>
      <c r="B13" s="21" t="s">
        <v>312</v>
      </c>
      <c r="C13" s="24" t="s">
        <v>241</v>
      </c>
      <c r="D13" s="5">
        <v>1</v>
      </c>
      <c r="E13" s="13" t="s">
        <v>314</v>
      </c>
      <c r="F13" s="9">
        <v>9.65</v>
      </c>
      <c r="G13" s="9">
        <v>0.3</v>
      </c>
      <c r="H13" s="7" t="s">
        <v>56</v>
      </c>
      <c r="I13" s="7" t="s">
        <v>57</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110</v>
      </c>
      <c r="AI13" s="13"/>
      <c r="AJ13" s="13"/>
      <c r="AK13" s="15" t="s">
        <v>327</v>
      </c>
      <c r="AL13" s="15" t="s">
        <v>78</v>
      </c>
      <c r="AM13" s="15"/>
      <c r="AN13" s="24" t="s">
        <v>377</v>
      </c>
    </row>
    <row r="14" spans="1:166" s="12" customFormat="1">
      <c r="A14" s="15"/>
      <c r="B14" s="21" t="s">
        <v>313</v>
      </c>
      <c r="C14" s="24" t="s">
        <v>241</v>
      </c>
      <c r="D14" s="5">
        <v>2</v>
      </c>
      <c r="E14" s="13" t="s">
        <v>314</v>
      </c>
      <c r="F14" s="9">
        <v>9.65</v>
      </c>
      <c r="G14" s="9">
        <v>0.3</v>
      </c>
      <c r="H14" s="7" t="s">
        <v>56</v>
      </c>
      <c r="I14" s="7" t="s">
        <v>57</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110</v>
      </c>
      <c r="AI14" s="13"/>
      <c r="AJ14" s="13"/>
      <c r="AK14" s="15" t="s">
        <v>328</v>
      </c>
      <c r="AL14" s="15" t="s">
        <v>386</v>
      </c>
      <c r="AM14" s="15"/>
      <c r="AN14" s="24" t="s">
        <v>315</v>
      </c>
    </row>
    <row r="15" spans="1:166" s="12" customFormat="1">
      <c r="A15" s="15"/>
      <c r="B15" s="21" t="s">
        <v>61</v>
      </c>
      <c r="C15" s="24" t="s">
        <v>15</v>
      </c>
      <c r="D15" s="5">
        <v>8</v>
      </c>
      <c r="E15" s="13" t="s">
        <v>16</v>
      </c>
      <c r="F15" s="5">
        <v>8.74</v>
      </c>
      <c r="G15" s="5">
        <v>2.91</v>
      </c>
      <c r="H15" s="7" t="s">
        <v>33</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110</v>
      </c>
      <c r="AI15" s="13"/>
      <c r="AJ15" s="13"/>
      <c r="AK15" s="15" t="s">
        <v>329</v>
      </c>
      <c r="AL15" s="15" t="s">
        <v>79</v>
      </c>
      <c r="AM15" s="15"/>
      <c r="AN15" s="24" t="s">
        <v>316</v>
      </c>
    </row>
    <row r="16" spans="1:166">
      <c r="A16" s="15"/>
      <c r="B16" s="21" t="s">
        <v>332</v>
      </c>
      <c r="C16" s="24" t="s">
        <v>333</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Z21" si="2">X16&amp;"/"&amp;Y16</f>
        <v>25/5</v>
      </c>
      <c r="AA16" s="5"/>
      <c r="AB16" s="23">
        <v>26.928000000000001</v>
      </c>
      <c r="AC16" s="23"/>
      <c r="AD16" s="10"/>
      <c r="AE16" s="10"/>
      <c r="AF16" s="10"/>
      <c r="AG16" s="10"/>
      <c r="AH16" s="15" t="s">
        <v>110</v>
      </c>
      <c r="AK16" s="15" t="s">
        <v>329</v>
      </c>
      <c r="AL16" s="15" t="s">
        <v>79</v>
      </c>
      <c r="AN16" s="24" t="s">
        <v>338</v>
      </c>
      <c r="AO16" s="12"/>
    </row>
    <row r="17" spans="1:41" s="12" customFormat="1">
      <c r="A17" s="15"/>
      <c r="B17" s="21" t="s">
        <v>334</v>
      </c>
      <c r="C17" s="24" t="s">
        <v>241</v>
      </c>
      <c r="D17" s="5">
        <v>2</v>
      </c>
      <c r="E17" s="13" t="s">
        <v>314</v>
      </c>
      <c r="F17" s="9">
        <v>9.65</v>
      </c>
      <c r="G17" s="9">
        <v>0.3</v>
      </c>
      <c r="H17" s="7" t="s">
        <v>56</v>
      </c>
      <c r="I17" s="7" t="s">
        <v>57</v>
      </c>
      <c r="J17" s="13"/>
      <c r="K17" s="5" t="s">
        <v>21</v>
      </c>
      <c r="L17" s="13">
        <f>1/36*64</f>
        <v>1.7777777777777777</v>
      </c>
      <c r="M17" s="5">
        <v>18</v>
      </c>
      <c r="N17" s="5">
        <v>2.2999999999999998</v>
      </c>
      <c r="O17" s="5">
        <v>16</v>
      </c>
      <c r="P17" s="5">
        <v>32</v>
      </c>
      <c r="Q17" s="13">
        <f t="shared" si="0"/>
        <v>1.3248</v>
      </c>
      <c r="R17" s="5"/>
      <c r="S17" s="5">
        <v>488</v>
      </c>
      <c r="T17" s="5"/>
      <c r="U17" s="5"/>
      <c r="V17" s="5"/>
      <c r="W17" s="5"/>
      <c r="X17" s="5">
        <v>25</v>
      </c>
      <c r="Y17" s="13">
        <v>5</v>
      </c>
      <c r="Z17" s="13" t="str">
        <f>X17&amp;"/"&amp;Y17</f>
        <v>25/5</v>
      </c>
      <c r="AA17" s="5"/>
      <c r="AB17" s="23">
        <v>5.016</v>
      </c>
      <c r="AC17" s="23"/>
      <c r="AD17" s="10"/>
      <c r="AE17" s="10"/>
      <c r="AF17" s="10"/>
      <c r="AG17" s="10"/>
      <c r="AH17" s="15" t="s">
        <v>110</v>
      </c>
      <c r="AI17" s="13"/>
      <c r="AJ17" s="13"/>
      <c r="AK17" s="15" t="s">
        <v>329</v>
      </c>
      <c r="AL17" s="15" t="s">
        <v>79</v>
      </c>
      <c r="AM17" s="15"/>
      <c r="AN17" s="24" t="s">
        <v>339</v>
      </c>
    </row>
    <row r="18" spans="1:41">
      <c r="A18" s="15"/>
      <c r="B18" s="21" t="s">
        <v>80</v>
      </c>
      <c r="C18" s="24" t="s">
        <v>15</v>
      </c>
      <c r="D18" s="5">
        <v>8</v>
      </c>
      <c r="E18" s="13" t="s">
        <v>16</v>
      </c>
      <c r="F18" s="5">
        <v>8.74</v>
      </c>
      <c r="G18" s="5">
        <v>2.91</v>
      </c>
      <c r="H18" s="7" t="s">
        <v>33</v>
      </c>
      <c r="I18" s="7" t="s">
        <v>20</v>
      </c>
      <c r="J18" s="7"/>
      <c r="K18" s="5" t="s">
        <v>21</v>
      </c>
      <c r="L18" s="5">
        <v>2</v>
      </c>
      <c r="M18" s="5">
        <v>18</v>
      </c>
      <c r="N18" s="5">
        <v>2.2999999999999998</v>
      </c>
      <c r="O18" s="5">
        <v>16</v>
      </c>
      <c r="P18" s="5">
        <v>32</v>
      </c>
      <c r="Q18" s="13">
        <f t="shared" si="0"/>
        <v>1.3248</v>
      </c>
      <c r="R18" s="5"/>
      <c r="S18" s="13">
        <v>732</v>
      </c>
      <c r="T18" s="5"/>
      <c r="U18" s="5"/>
      <c r="V18" s="5"/>
      <c r="W18" s="5"/>
      <c r="X18" s="5">
        <v>25</v>
      </c>
      <c r="Y18" s="13">
        <v>5</v>
      </c>
      <c r="Z18" s="13" t="str">
        <f t="shared" si="2"/>
        <v>25/5</v>
      </c>
      <c r="AA18" s="5"/>
      <c r="AB18" s="10"/>
      <c r="AC18" s="23"/>
      <c r="AD18" s="23">
        <v>7892.03</v>
      </c>
      <c r="AE18" s="23"/>
      <c r="AF18" s="23"/>
      <c r="AG18" s="10"/>
      <c r="AH18" s="15" t="s">
        <v>110</v>
      </c>
      <c r="AK18" s="15" t="s">
        <v>330</v>
      </c>
      <c r="AL18" s="15" t="s">
        <v>387</v>
      </c>
      <c r="AN18" s="24" t="s">
        <v>437</v>
      </c>
      <c r="AO18" s="12"/>
    </row>
    <row r="19" spans="1:41">
      <c r="A19" s="15"/>
      <c r="B19" s="21" t="s">
        <v>81</v>
      </c>
      <c r="C19" s="24" t="s">
        <v>15</v>
      </c>
      <c r="D19" s="5">
        <v>8</v>
      </c>
      <c r="E19" s="13" t="s">
        <v>263</v>
      </c>
      <c r="F19" s="5">
        <v>8.74</v>
      </c>
      <c r="G19" s="5">
        <v>2.91</v>
      </c>
      <c r="H19" s="7" t="s">
        <v>265</v>
      </c>
      <c r="I19" s="7" t="s">
        <v>178</v>
      </c>
      <c r="J19" s="7"/>
      <c r="K19" s="5" t="s">
        <v>21</v>
      </c>
      <c r="L19" s="5">
        <v>2</v>
      </c>
      <c r="M19" s="5">
        <v>18</v>
      </c>
      <c r="N19" s="5">
        <v>2.2999999999999998</v>
      </c>
      <c r="O19" s="5">
        <v>16</v>
      </c>
      <c r="P19" s="5">
        <v>32</v>
      </c>
      <c r="Q19" s="13">
        <f t="shared" si="0"/>
        <v>1.3248</v>
      </c>
      <c r="R19" s="5"/>
      <c r="S19" s="13">
        <v>732</v>
      </c>
      <c r="T19" s="5"/>
      <c r="U19" s="5"/>
      <c r="V19" s="5"/>
      <c r="W19" s="5"/>
      <c r="X19" s="5">
        <v>25</v>
      </c>
      <c r="Y19" s="13">
        <v>5</v>
      </c>
      <c r="Z19" s="13" t="str">
        <f t="shared" si="2"/>
        <v>25/5</v>
      </c>
      <c r="AA19" s="5"/>
      <c r="AB19" s="10"/>
      <c r="AC19" s="23"/>
      <c r="AD19" s="23"/>
      <c r="AE19" s="23">
        <v>88389</v>
      </c>
      <c r="AF19" s="23"/>
      <c r="AG19" s="10"/>
      <c r="AH19" s="15" t="s">
        <v>110</v>
      </c>
      <c r="AK19" s="15" t="s">
        <v>330</v>
      </c>
      <c r="AL19" s="15" t="s">
        <v>388</v>
      </c>
      <c r="AN19" s="24" t="s">
        <v>370</v>
      </c>
      <c r="AO19" s="12"/>
    </row>
    <row r="20" spans="1:41" s="12" customFormat="1">
      <c r="A20" s="15"/>
      <c r="B20" s="21" t="s">
        <v>196</v>
      </c>
      <c r="C20" s="24" t="s">
        <v>15</v>
      </c>
      <c r="D20" s="5">
        <v>8</v>
      </c>
      <c r="E20" s="13" t="s">
        <v>264</v>
      </c>
      <c r="F20" s="5">
        <v>8.74</v>
      </c>
      <c r="G20" s="5">
        <v>2.91</v>
      </c>
      <c r="H20" s="7" t="s">
        <v>265</v>
      </c>
      <c r="I20" s="7" t="s">
        <v>178</v>
      </c>
      <c r="J20" s="7"/>
      <c r="K20" s="5" t="s">
        <v>21</v>
      </c>
      <c r="L20" s="5">
        <v>2</v>
      </c>
      <c r="M20" s="5">
        <v>18</v>
      </c>
      <c r="N20" s="5">
        <v>2.2999999999999998</v>
      </c>
      <c r="O20" s="5">
        <v>16</v>
      </c>
      <c r="P20" s="5">
        <v>32</v>
      </c>
      <c r="Q20" s="13">
        <f t="shared" si="0"/>
        <v>1.3248</v>
      </c>
      <c r="R20" s="5"/>
      <c r="S20" s="13">
        <v>732</v>
      </c>
      <c r="T20" s="5"/>
      <c r="U20" s="5"/>
      <c r="V20" s="5"/>
      <c r="W20" s="5"/>
      <c r="X20" s="5">
        <v>25</v>
      </c>
      <c r="Y20" s="13">
        <v>5</v>
      </c>
      <c r="Z20" s="13" t="str">
        <f t="shared" si="2"/>
        <v>25/5</v>
      </c>
      <c r="AA20" s="5"/>
      <c r="AB20" s="10"/>
      <c r="AC20" s="23"/>
      <c r="AD20" s="23">
        <v>5896.94</v>
      </c>
      <c r="AE20" s="23"/>
      <c r="AF20" s="23"/>
      <c r="AG20" s="10"/>
      <c r="AH20" s="15" t="s">
        <v>110</v>
      </c>
      <c r="AI20" s="13"/>
      <c r="AJ20" s="13"/>
      <c r="AK20" s="15" t="s">
        <v>331</v>
      </c>
      <c r="AL20" s="15" t="s">
        <v>387</v>
      </c>
      <c r="AM20" s="15"/>
      <c r="AN20" s="24" t="s">
        <v>438</v>
      </c>
    </row>
    <row r="21" spans="1:41">
      <c r="A21" s="15"/>
      <c r="B21" s="21" t="s">
        <v>82</v>
      </c>
      <c r="C21" s="24" t="s">
        <v>15</v>
      </c>
      <c r="D21" s="5">
        <v>8</v>
      </c>
      <c r="E21" s="13" t="s">
        <v>264</v>
      </c>
      <c r="F21" s="5">
        <v>8.74</v>
      </c>
      <c r="G21" s="5">
        <v>2.91</v>
      </c>
      <c r="H21" s="7" t="s">
        <v>265</v>
      </c>
      <c r="I21" s="7" t="s">
        <v>179</v>
      </c>
      <c r="J21" s="7"/>
      <c r="K21" s="5" t="s">
        <v>21</v>
      </c>
      <c r="L21" s="5">
        <v>2</v>
      </c>
      <c r="M21" s="5">
        <v>18</v>
      </c>
      <c r="N21" s="5">
        <v>2.2999999999999998</v>
      </c>
      <c r="O21" s="5">
        <v>16</v>
      </c>
      <c r="P21" s="5">
        <v>32</v>
      </c>
      <c r="Q21" s="13">
        <f t="shared" si="0"/>
        <v>1.3248</v>
      </c>
      <c r="R21" s="5"/>
      <c r="S21" s="13">
        <v>732</v>
      </c>
      <c r="T21" s="5"/>
      <c r="U21" s="5"/>
      <c r="V21" s="5"/>
      <c r="W21" s="5"/>
      <c r="X21" s="5">
        <v>25</v>
      </c>
      <c r="Y21" s="13">
        <v>5</v>
      </c>
      <c r="Z21" s="13" t="str">
        <f t="shared" si="2"/>
        <v>25/5</v>
      </c>
      <c r="AA21" s="5"/>
      <c r="AB21" s="10"/>
      <c r="AC21" s="23"/>
      <c r="AD21" s="10"/>
      <c r="AE21" s="23"/>
      <c r="AF21" s="23"/>
      <c r="AG21" s="23">
        <v>184780</v>
      </c>
      <c r="AH21" s="15" t="s">
        <v>110</v>
      </c>
      <c r="AK21" s="15" t="s">
        <v>342</v>
      </c>
      <c r="AL21" s="15" t="s">
        <v>388</v>
      </c>
      <c r="AN21" s="24" t="s">
        <v>337</v>
      </c>
      <c r="AO21" s="12"/>
    </row>
    <row r="22" spans="1:41" s="12" customFormat="1">
      <c r="A22" s="15"/>
      <c r="B22" s="21" t="s">
        <v>340</v>
      </c>
      <c r="C22" s="24" t="s">
        <v>333</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0"/>
        <v>1.3248</v>
      </c>
      <c r="R22" s="13"/>
      <c r="S22" s="13">
        <v>488</v>
      </c>
      <c r="T22" s="5"/>
      <c r="U22" s="5"/>
      <c r="V22" s="5"/>
      <c r="W22" s="5"/>
      <c r="X22" s="5">
        <v>25</v>
      </c>
      <c r="Y22" s="13">
        <v>5</v>
      </c>
      <c r="Z22" s="13" t="str">
        <f>X22&amp;"/"&amp;Y22</f>
        <v>25/5</v>
      </c>
      <c r="AA22" s="5"/>
      <c r="AB22" s="10"/>
      <c r="AC22" s="23"/>
      <c r="AD22" s="23">
        <v>13415.94</v>
      </c>
      <c r="AE22" s="23"/>
      <c r="AF22" s="23"/>
      <c r="AG22" s="10"/>
      <c r="AH22" s="15" t="s">
        <v>110</v>
      </c>
      <c r="AI22" s="13"/>
      <c r="AJ22" s="13"/>
      <c r="AK22" s="15" t="s">
        <v>331</v>
      </c>
      <c r="AL22" s="15" t="s">
        <v>387</v>
      </c>
      <c r="AM22" s="15"/>
      <c r="AN22" s="24" t="s">
        <v>439</v>
      </c>
    </row>
    <row r="23" spans="1:41" s="12" customFormat="1">
      <c r="A23" s="15"/>
      <c r="B23" s="21" t="s">
        <v>341</v>
      </c>
      <c r="C23" s="24" t="s">
        <v>333</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si="0"/>
        <v>1.3248</v>
      </c>
      <c r="R23" s="13"/>
      <c r="S23" s="13">
        <v>488</v>
      </c>
      <c r="T23" s="5"/>
      <c r="U23" s="5"/>
      <c r="V23" s="5"/>
      <c r="W23" s="5"/>
      <c r="X23" s="5">
        <v>25</v>
      </c>
      <c r="Y23" s="13">
        <v>5</v>
      </c>
      <c r="Z23" s="13" t="str">
        <f>X23&amp;"/"&amp;Y23</f>
        <v>25/5</v>
      </c>
      <c r="AA23" s="5"/>
      <c r="AB23" s="10"/>
      <c r="AC23" s="23"/>
      <c r="AD23" s="10"/>
      <c r="AE23" s="23">
        <v>150261</v>
      </c>
      <c r="AF23" s="23"/>
      <c r="AG23" s="10"/>
      <c r="AH23" s="15" t="s">
        <v>110</v>
      </c>
      <c r="AI23" s="13"/>
      <c r="AJ23" s="13"/>
      <c r="AK23" s="15" t="s">
        <v>342</v>
      </c>
      <c r="AL23" s="15" t="s">
        <v>388</v>
      </c>
      <c r="AM23" s="15"/>
      <c r="AN23" s="24" t="s">
        <v>343</v>
      </c>
    </row>
    <row r="24" spans="1:41"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c r="A29" s="20" t="s">
        <v>235</v>
      </c>
      <c r="B29" s="21" t="s">
        <v>277</v>
      </c>
      <c r="C29" s="24" t="s">
        <v>231</v>
      </c>
      <c r="D29" s="5">
        <v>1</v>
      </c>
      <c r="E29" s="13">
        <v>3584</v>
      </c>
      <c r="F29" s="9">
        <v>9.5</v>
      </c>
      <c r="G29" s="9">
        <v>4.7</v>
      </c>
      <c r="H29" s="5">
        <v>16.399999999999999</v>
      </c>
      <c r="I29" s="5">
        <v>720</v>
      </c>
      <c r="J29" s="7"/>
      <c r="K29" s="5" t="s">
        <v>232</v>
      </c>
      <c r="L29" s="5">
        <v>2</v>
      </c>
      <c r="M29" s="5">
        <v>8</v>
      </c>
      <c r="N29" s="5">
        <v>2.1</v>
      </c>
      <c r="O29" s="5">
        <v>16</v>
      </c>
      <c r="P29" s="5">
        <v>32</v>
      </c>
      <c r="Q29" s="13">
        <f t="shared" ref="Q29:Q42" si="3">M29*N29*P29/1000</f>
        <v>0.53760000000000008</v>
      </c>
      <c r="R29" s="7">
        <v>2133</v>
      </c>
      <c r="S29" s="5">
        <v>64</v>
      </c>
      <c r="T29" s="5" t="s">
        <v>237</v>
      </c>
      <c r="U29" s="5">
        <v>1000</v>
      </c>
      <c r="V29" s="5"/>
      <c r="W29" s="5"/>
      <c r="X29" s="5">
        <f>100/1000</f>
        <v>0.1</v>
      </c>
      <c r="Y29" s="5">
        <f>100/1000</f>
        <v>0.1</v>
      </c>
      <c r="Z29" s="13" t="str">
        <f t="shared" ref="Z29:Z42" si="4">X29&amp;"/"&amp;Y29</f>
        <v>0.1/0.1</v>
      </c>
      <c r="AA29" s="13"/>
      <c r="AB29" s="23"/>
      <c r="AC29" s="23"/>
      <c r="AD29" s="23">
        <v>1569</v>
      </c>
      <c r="AE29" s="23"/>
      <c r="AF29" s="23"/>
      <c r="AG29" s="23"/>
      <c r="AH29" s="15" t="s">
        <v>110</v>
      </c>
      <c r="AK29" s="15" t="s">
        <v>239</v>
      </c>
      <c r="AL29" s="15" t="s">
        <v>389</v>
      </c>
      <c r="AN29" s="24" t="s">
        <v>378</v>
      </c>
      <c r="AO29" s="12"/>
    </row>
    <row r="30" spans="1:41">
      <c r="A30" s="15" t="s">
        <v>236</v>
      </c>
      <c r="B30" s="21" t="s">
        <v>243</v>
      </c>
      <c r="C30" s="24" t="s">
        <v>231</v>
      </c>
      <c r="D30" s="5">
        <v>1</v>
      </c>
      <c r="E30" s="13">
        <v>3584</v>
      </c>
      <c r="F30" s="9">
        <v>9.5</v>
      </c>
      <c r="G30" s="9">
        <v>4.7</v>
      </c>
      <c r="H30" s="5">
        <v>16.399999999999999</v>
      </c>
      <c r="I30" s="5">
        <v>720</v>
      </c>
      <c r="J30" s="7"/>
      <c r="K30" s="5" t="s">
        <v>233</v>
      </c>
      <c r="L30" s="5">
        <v>2</v>
      </c>
      <c r="M30" s="5">
        <v>12</v>
      </c>
      <c r="N30" s="5">
        <v>2.2000000000000002</v>
      </c>
      <c r="O30" s="5">
        <v>16</v>
      </c>
      <c r="P30" s="5">
        <v>32</v>
      </c>
      <c r="Q30" s="13">
        <f t="shared" si="3"/>
        <v>0.84480000000000011</v>
      </c>
      <c r="R30" s="5">
        <v>2400</v>
      </c>
      <c r="S30" s="5">
        <v>64</v>
      </c>
      <c r="T30" s="5" t="s">
        <v>237</v>
      </c>
      <c r="U30" s="5">
        <v>1000</v>
      </c>
      <c r="V30" s="5"/>
      <c r="W30" s="5"/>
      <c r="X30" s="5">
        <f>100/1000</f>
        <v>0.1</v>
      </c>
      <c r="Y30" s="5">
        <f>100/1000</f>
        <v>0.1</v>
      </c>
      <c r="Z30" s="13" t="str">
        <f t="shared" si="4"/>
        <v>0.1/0.1</v>
      </c>
      <c r="AA30" s="13"/>
      <c r="AB30" s="23"/>
      <c r="AC30" s="23"/>
      <c r="AD30" s="23">
        <v>1649</v>
      </c>
      <c r="AE30" s="23"/>
      <c r="AF30" s="23"/>
      <c r="AG30" s="23"/>
      <c r="AH30" s="15" t="s">
        <v>110</v>
      </c>
      <c r="AK30" s="15" t="s">
        <v>239</v>
      </c>
      <c r="AL30" s="15" t="s">
        <v>390</v>
      </c>
      <c r="AN30" s="24" t="s">
        <v>379</v>
      </c>
      <c r="AO30" s="12"/>
    </row>
    <row r="31" spans="1:41">
      <c r="A31" s="15"/>
      <c r="B31" s="21" t="s">
        <v>301</v>
      </c>
      <c r="C31" s="24" t="s">
        <v>231</v>
      </c>
      <c r="D31" s="5">
        <v>1</v>
      </c>
      <c r="E31" s="13">
        <v>3584</v>
      </c>
      <c r="F31" s="9">
        <v>9.5</v>
      </c>
      <c r="G31" s="9">
        <v>4.7</v>
      </c>
      <c r="H31" s="5">
        <v>16.399999999999999</v>
      </c>
      <c r="I31" s="5">
        <v>720</v>
      </c>
      <c r="J31" s="7"/>
      <c r="K31" s="5" t="s">
        <v>234</v>
      </c>
      <c r="L31" s="5">
        <v>2</v>
      </c>
      <c r="M31" s="5">
        <v>14</v>
      </c>
      <c r="N31" s="5">
        <v>2.6</v>
      </c>
      <c r="O31" s="5">
        <v>16</v>
      </c>
      <c r="P31" s="5">
        <v>32</v>
      </c>
      <c r="Q31" s="13">
        <f t="shared" si="3"/>
        <v>1.1648000000000001</v>
      </c>
      <c r="R31" s="5">
        <v>2400</v>
      </c>
      <c r="S31" s="5">
        <v>128</v>
      </c>
      <c r="T31" s="5" t="s">
        <v>240</v>
      </c>
      <c r="U31" s="5">
        <v>960</v>
      </c>
      <c r="V31" s="5"/>
      <c r="W31" s="5"/>
      <c r="X31" s="5">
        <f>1</f>
        <v>1</v>
      </c>
      <c r="Y31" s="5">
        <f>1</f>
        <v>1</v>
      </c>
      <c r="Z31" s="13" t="str">
        <f t="shared" si="4"/>
        <v>1/1</v>
      </c>
      <c r="AA31" s="13"/>
      <c r="AB31" s="23"/>
      <c r="AC31" s="23"/>
      <c r="AD31" s="23">
        <v>2884</v>
      </c>
      <c r="AE31" s="23"/>
      <c r="AF31" s="23"/>
      <c r="AG31" s="23"/>
      <c r="AH31" s="15" t="s">
        <v>110</v>
      </c>
      <c r="AK31" s="15" t="s">
        <v>302</v>
      </c>
      <c r="AL31" s="15" t="s">
        <v>391</v>
      </c>
      <c r="AN31" s="24" t="s">
        <v>380</v>
      </c>
      <c r="AO31" s="12"/>
    </row>
    <row r="32" spans="1:41" s="12" customFormat="1">
      <c r="A32" s="15"/>
      <c r="B32" s="21" t="s">
        <v>244</v>
      </c>
      <c r="C32" s="24" t="s">
        <v>241</v>
      </c>
      <c r="D32" s="5">
        <v>1</v>
      </c>
      <c r="E32" s="13">
        <v>4096</v>
      </c>
      <c r="F32" s="9">
        <v>9.65</v>
      </c>
      <c r="G32" s="9">
        <v>0.3</v>
      </c>
      <c r="H32" s="7" t="s">
        <v>56</v>
      </c>
      <c r="I32" s="7" t="s">
        <v>57</v>
      </c>
      <c r="J32" s="7"/>
      <c r="K32" s="5" t="s">
        <v>232</v>
      </c>
      <c r="L32" s="5">
        <v>2</v>
      </c>
      <c r="M32" s="5">
        <v>8</v>
      </c>
      <c r="N32" s="5">
        <v>2.1</v>
      </c>
      <c r="O32" s="5">
        <v>16</v>
      </c>
      <c r="P32" s="5">
        <v>32</v>
      </c>
      <c r="Q32" s="13">
        <f t="shared" si="3"/>
        <v>0.53760000000000008</v>
      </c>
      <c r="R32" s="7">
        <v>2133</v>
      </c>
      <c r="S32" s="5">
        <v>128</v>
      </c>
      <c r="T32" s="5" t="s">
        <v>237</v>
      </c>
      <c r="U32" s="5">
        <v>1000</v>
      </c>
      <c r="V32" s="5" t="s">
        <v>303</v>
      </c>
      <c r="W32" s="5">
        <v>1000</v>
      </c>
      <c r="X32" s="5">
        <f>100/1000</f>
        <v>0.1</v>
      </c>
      <c r="Y32" s="5">
        <f>100/1000</f>
        <v>0.1</v>
      </c>
      <c r="Z32" s="13" t="str">
        <f t="shared" si="4"/>
        <v>0.1/0.1</v>
      </c>
      <c r="AA32" s="13"/>
      <c r="AB32" s="23">
        <v>3.4969999999999999</v>
      </c>
      <c r="AC32" s="23"/>
      <c r="AD32" s="23"/>
      <c r="AE32" s="23"/>
      <c r="AF32" s="23"/>
      <c r="AG32" s="23"/>
      <c r="AH32" s="15" t="s">
        <v>110</v>
      </c>
      <c r="AI32" s="13"/>
      <c r="AJ32" s="13"/>
      <c r="AK32" s="15" t="s">
        <v>242</v>
      </c>
      <c r="AL32" s="15" t="s">
        <v>392</v>
      </c>
      <c r="AM32" s="15"/>
      <c r="AN32" s="24" t="s">
        <v>371</v>
      </c>
    </row>
    <row r="33" spans="1:42" s="12" customFormat="1">
      <c r="A33" s="15"/>
      <c r="B33" s="21" t="s">
        <v>245</v>
      </c>
      <c r="C33" s="24" t="s">
        <v>241</v>
      </c>
      <c r="D33" s="5">
        <v>1</v>
      </c>
      <c r="E33" s="13">
        <v>4096</v>
      </c>
      <c r="F33" s="9">
        <v>9.65</v>
      </c>
      <c r="G33" s="9">
        <v>0.3</v>
      </c>
      <c r="H33" s="7" t="s">
        <v>56</v>
      </c>
      <c r="I33" s="7" t="s">
        <v>57</v>
      </c>
      <c r="J33" s="7"/>
      <c r="K33" s="5" t="s">
        <v>234</v>
      </c>
      <c r="L33" s="5">
        <v>2</v>
      </c>
      <c r="M33" s="5">
        <v>14</v>
      </c>
      <c r="N33" s="5">
        <v>2.6</v>
      </c>
      <c r="O33" s="5">
        <v>16</v>
      </c>
      <c r="P33" s="5">
        <v>32</v>
      </c>
      <c r="Q33" s="13">
        <f t="shared" si="3"/>
        <v>1.1648000000000001</v>
      </c>
      <c r="R33" s="5">
        <v>2400</v>
      </c>
      <c r="S33" s="5">
        <v>256</v>
      </c>
      <c r="T33" s="5" t="s">
        <v>237</v>
      </c>
      <c r="U33" s="5">
        <v>4000</v>
      </c>
      <c r="V33" s="5" t="s">
        <v>304</v>
      </c>
      <c r="W33" s="5">
        <v>4000</v>
      </c>
      <c r="X33" s="5">
        <f>100/1000</f>
        <v>0.1</v>
      </c>
      <c r="Y33" s="5">
        <f>100/1000</f>
        <v>0.1</v>
      </c>
      <c r="Z33" s="13" t="str">
        <f t="shared" si="4"/>
        <v>0.1/0.1</v>
      </c>
      <c r="AA33" s="13"/>
      <c r="AB33" s="23">
        <v>6.0709999999999997</v>
      </c>
      <c r="AC33" s="23"/>
      <c r="AD33" s="23"/>
      <c r="AE33" s="23"/>
      <c r="AF33" s="23"/>
      <c r="AG33" s="23"/>
      <c r="AH33" s="15" t="s">
        <v>110</v>
      </c>
      <c r="AI33" s="13"/>
      <c r="AJ33" s="13"/>
      <c r="AK33" s="15" t="s">
        <v>242</v>
      </c>
      <c r="AL33" s="15" t="s">
        <v>372</v>
      </c>
      <c r="AM33" s="15"/>
      <c r="AN33" s="24" t="s">
        <v>393</v>
      </c>
    </row>
    <row r="34" spans="1:42" s="12" customFormat="1">
      <c r="A34" s="15"/>
      <c r="B34" s="21" t="s">
        <v>248</v>
      </c>
      <c r="C34" s="24" t="s">
        <v>249</v>
      </c>
      <c r="D34" s="5">
        <v>1</v>
      </c>
      <c r="E34" s="13">
        <v>4096</v>
      </c>
      <c r="F34" s="9">
        <v>9.65</v>
      </c>
      <c r="G34" s="9">
        <v>0.3</v>
      </c>
      <c r="H34" s="7" t="s">
        <v>250</v>
      </c>
      <c r="I34" s="7" t="s">
        <v>251</v>
      </c>
      <c r="J34" s="7"/>
      <c r="K34" s="5" t="s">
        <v>252</v>
      </c>
      <c r="L34" s="5">
        <v>2</v>
      </c>
      <c r="M34" s="5">
        <v>6</v>
      </c>
      <c r="N34" s="5">
        <v>2.4</v>
      </c>
      <c r="O34" s="5">
        <v>16</v>
      </c>
      <c r="P34" s="5">
        <v>32</v>
      </c>
      <c r="Q34" s="13">
        <f t="shared" si="3"/>
        <v>0.46079999999999993</v>
      </c>
      <c r="R34" s="5">
        <v>1866</v>
      </c>
      <c r="S34" s="5">
        <v>64</v>
      </c>
      <c r="T34" s="5" t="s">
        <v>253</v>
      </c>
      <c r="U34" s="5">
        <v>1000</v>
      </c>
      <c r="V34" s="5"/>
      <c r="W34" s="5"/>
      <c r="X34" s="5">
        <v>10</v>
      </c>
      <c r="Y34" s="5">
        <v>10</v>
      </c>
      <c r="Z34" s="13" t="str">
        <f t="shared" si="4"/>
        <v>10/10</v>
      </c>
      <c r="AA34" s="13"/>
      <c r="AB34" s="23"/>
      <c r="AC34" s="23"/>
      <c r="AD34" s="23">
        <v>1609</v>
      </c>
      <c r="AE34" s="23"/>
      <c r="AF34" s="23"/>
      <c r="AG34" s="23"/>
      <c r="AH34" s="15" t="s">
        <v>110</v>
      </c>
      <c r="AI34" s="13"/>
      <c r="AJ34" s="13"/>
      <c r="AK34" s="15" t="s">
        <v>239</v>
      </c>
      <c r="AL34" s="15" t="s">
        <v>394</v>
      </c>
      <c r="AM34" s="15"/>
      <c r="AN34" s="24" t="s">
        <v>395</v>
      </c>
    </row>
    <row r="35" spans="1:42" s="12" customFormat="1">
      <c r="A35" s="15"/>
      <c r="B35" s="21" t="s">
        <v>254</v>
      </c>
      <c r="C35" s="24" t="s">
        <v>249</v>
      </c>
      <c r="D35" s="5">
        <v>1</v>
      </c>
      <c r="E35" s="13">
        <v>4096</v>
      </c>
      <c r="F35" s="9">
        <v>9.65</v>
      </c>
      <c r="G35" s="9">
        <v>0.3</v>
      </c>
      <c r="H35" s="7" t="s">
        <v>250</v>
      </c>
      <c r="I35" s="7" t="s">
        <v>251</v>
      </c>
      <c r="J35" s="7"/>
      <c r="K35" s="5" t="s">
        <v>255</v>
      </c>
      <c r="L35" s="5">
        <v>2</v>
      </c>
      <c r="M35" s="5">
        <v>10</v>
      </c>
      <c r="N35" s="5">
        <v>2.2999999999999998</v>
      </c>
      <c r="O35" s="5">
        <v>16</v>
      </c>
      <c r="P35" s="5">
        <v>32</v>
      </c>
      <c r="Q35" s="13">
        <f t="shared" si="3"/>
        <v>0.73599999999999999</v>
      </c>
      <c r="R35" s="5">
        <v>2133</v>
      </c>
      <c r="S35" s="5">
        <v>64</v>
      </c>
      <c r="T35" s="5" t="s">
        <v>253</v>
      </c>
      <c r="U35" s="5">
        <v>1000</v>
      </c>
      <c r="V35" s="5"/>
      <c r="W35" s="5"/>
      <c r="X35" s="5">
        <v>10</v>
      </c>
      <c r="Y35" s="5">
        <v>10</v>
      </c>
      <c r="Z35" s="13" t="str">
        <f t="shared" si="4"/>
        <v>10/10</v>
      </c>
      <c r="AA35" s="13"/>
      <c r="AB35" s="23"/>
      <c r="AC35" s="23"/>
      <c r="AD35" s="23">
        <v>1689</v>
      </c>
      <c r="AE35" s="23"/>
      <c r="AF35" s="23"/>
      <c r="AG35" s="23"/>
      <c r="AH35" s="15" t="s">
        <v>110</v>
      </c>
      <c r="AI35" s="13"/>
      <c r="AJ35" s="13"/>
      <c r="AK35" s="15" t="s">
        <v>239</v>
      </c>
      <c r="AL35" s="15" t="s">
        <v>396</v>
      </c>
      <c r="AM35" s="15"/>
      <c r="AN35" s="24" t="s">
        <v>397</v>
      </c>
    </row>
    <row r="36" spans="1:42" s="12" customFormat="1">
      <c r="A36" s="15"/>
      <c r="B36" s="21" t="s">
        <v>259</v>
      </c>
      <c r="C36" s="24" t="s">
        <v>256</v>
      </c>
      <c r="D36" s="5">
        <v>2</v>
      </c>
      <c r="E36" s="13">
        <v>4096</v>
      </c>
      <c r="F36" s="9">
        <v>9.65</v>
      </c>
      <c r="G36" s="9">
        <v>0.3</v>
      </c>
      <c r="H36" s="7" t="s">
        <v>257</v>
      </c>
      <c r="I36" s="7" t="s">
        <v>258</v>
      </c>
      <c r="J36" s="7"/>
      <c r="K36" s="5" t="s">
        <v>232</v>
      </c>
      <c r="L36" s="5">
        <v>2</v>
      </c>
      <c r="M36" s="5">
        <v>8</v>
      </c>
      <c r="N36" s="5">
        <v>2.1</v>
      </c>
      <c r="O36" s="5">
        <v>16</v>
      </c>
      <c r="P36" s="5">
        <v>32</v>
      </c>
      <c r="Q36" s="13">
        <f t="shared" si="3"/>
        <v>0.53760000000000008</v>
      </c>
      <c r="R36" s="7">
        <v>2133</v>
      </c>
      <c r="S36" s="5">
        <v>128</v>
      </c>
      <c r="T36" s="5" t="s">
        <v>240</v>
      </c>
      <c r="U36" s="5">
        <v>960</v>
      </c>
      <c r="V36" s="5"/>
      <c r="W36" s="5"/>
      <c r="X36" s="5">
        <v>0.1</v>
      </c>
      <c r="Y36" s="5">
        <v>0.1</v>
      </c>
      <c r="Z36" s="13" t="str">
        <f t="shared" si="4"/>
        <v>0.1/0.1</v>
      </c>
      <c r="AA36" s="13"/>
      <c r="AB36" s="23"/>
      <c r="AC36" s="23"/>
      <c r="AD36" s="23">
        <v>2649</v>
      </c>
      <c r="AE36" s="23"/>
      <c r="AF36" s="23"/>
      <c r="AG36" s="23"/>
      <c r="AH36" s="15" t="s">
        <v>110</v>
      </c>
      <c r="AI36" s="13"/>
      <c r="AJ36" s="13"/>
      <c r="AK36" s="15" t="s">
        <v>239</v>
      </c>
      <c r="AL36" s="15" t="s">
        <v>398</v>
      </c>
      <c r="AM36" s="15"/>
      <c r="AN36" s="24" t="s">
        <v>399</v>
      </c>
    </row>
    <row r="37" spans="1:42">
      <c r="A37" s="15"/>
      <c r="B37" s="21" t="s">
        <v>260</v>
      </c>
      <c r="C37" s="24" t="s">
        <v>261</v>
      </c>
      <c r="D37" s="5">
        <v>2</v>
      </c>
      <c r="E37" s="13">
        <v>4096</v>
      </c>
      <c r="F37" s="9">
        <v>9.65</v>
      </c>
      <c r="G37" s="9">
        <v>0.3</v>
      </c>
      <c r="H37" s="7" t="s">
        <v>250</v>
      </c>
      <c r="I37" s="7" t="s">
        <v>262</v>
      </c>
      <c r="J37" s="7"/>
      <c r="K37" s="5" t="s">
        <v>234</v>
      </c>
      <c r="L37" s="5">
        <v>2</v>
      </c>
      <c r="M37" s="5">
        <v>14</v>
      </c>
      <c r="N37" s="5">
        <v>2.6</v>
      </c>
      <c r="O37" s="5">
        <v>16</v>
      </c>
      <c r="P37" s="5">
        <v>32</v>
      </c>
      <c r="Q37" s="13">
        <f t="shared" si="3"/>
        <v>1.1648000000000001</v>
      </c>
      <c r="R37" s="5">
        <v>2400</v>
      </c>
      <c r="S37" s="5">
        <v>256</v>
      </c>
      <c r="T37" s="5" t="s">
        <v>240</v>
      </c>
      <c r="U37" s="5">
        <v>960</v>
      </c>
      <c r="V37" s="5"/>
      <c r="W37" s="5"/>
      <c r="X37" s="5">
        <v>0.1</v>
      </c>
      <c r="Y37" s="5">
        <v>0.1</v>
      </c>
      <c r="Z37" s="13" t="str">
        <f t="shared" si="4"/>
        <v>0.1/0.1</v>
      </c>
      <c r="AA37" s="13"/>
      <c r="AB37" s="23"/>
      <c r="AC37" s="23"/>
      <c r="AD37" s="23">
        <v>3075</v>
      </c>
      <c r="AE37" s="23"/>
      <c r="AF37" s="23"/>
      <c r="AG37" s="23"/>
      <c r="AH37" s="15" t="s">
        <v>110</v>
      </c>
      <c r="AK37" s="15" t="s">
        <v>239</v>
      </c>
      <c r="AL37" s="15" t="s">
        <v>400</v>
      </c>
      <c r="AN37" s="24" t="s">
        <v>401</v>
      </c>
      <c r="AO37" s="12"/>
    </row>
    <row r="38" spans="1:42" s="12" customFormat="1">
      <c r="A38" s="15"/>
      <c r="B38" s="21" t="s">
        <v>266</v>
      </c>
      <c r="C38" s="24" t="s">
        <v>26</v>
      </c>
      <c r="D38" s="5">
        <v>2</v>
      </c>
      <c r="E38" s="13" t="s">
        <v>16</v>
      </c>
      <c r="F38" s="5">
        <v>8.74</v>
      </c>
      <c r="G38" s="5">
        <v>2.91</v>
      </c>
      <c r="H38" s="7" t="s">
        <v>33</v>
      </c>
      <c r="I38" s="7" t="s">
        <v>20</v>
      </c>
      <c r="J38" s="7"/>
      <c r="K38" s="5" t="s">
        <v>27</v>
      </c>
      <c r="L38" s="5">
        <v>2</v>
      </c>
      <c r="M38" s="5">
        <v>8</v>
      </c>
      <c r="N38" s="5">
        <v>2.1</v>
      </c>
      <c r="O38" s="5">
        <v>16</v>
      </c>
      <c r="P38" s="5">
        <v>32</v>
      </c>
      <c r="Q38" s="13">
        <f t="shared" si="3"/>
        <v>0.53760000000000008</v>
      </c>
      <c r="R38" s="7">
        <v>2133</v>
      </c>
      <c r="S38" s="5">
        <v>128</v>
      </c>
      <c r="T38" s="5" t="s">
        <v>28</v>
      </c>
      <c r="U38" s="5">
        <v>800</v>
      </c>
      <c r="V38" s="5" t="s">
        <v>29</v>
      </c>
      <c r="W38" s="5">
        <v>800</v>
      </c>
      <c r="X38" s="5">
        <v>0.1</v>
      </c>
      <c r="Y38" s="5">
        <v>0.1</v>
      </c>
      <c r="Z38" s="13" t="str">
        <f t="shared" si="4"/>
        <v>0.1/0.1</v>
      </c>
      <c r="AA38" s="13"/>
      <c r="AB38" s="23">
        <v>5.3769999999999998</v>
      </c>
      <c r="AC38" s="23"/>
      <c r="AD38" s="23"/>
      <c r="AE38" s="23"/>
      <c r="AF38" s="23"/>
      <c r="AG38" s="23"/>
      <c r="AH38" s="15" t="s">
        <v>110</v>
      </c>
      <c r="AI38" s="13"/>
      <c r="AJ38" s="13"/>
      <c r="AK38" s="15" t="s">
        <v>242</v>
      </c>
      <c r="AL38" s="15" t="s">
        <v>402</v>
      </c>
      <c r="AM38" s="15"/>
      <c r="AN38" s="24" t="s">
        <v>403</v>
      </c>
    </row>
    <row r="39" spans="1:42" s="12" customFormat="1">
      <c r="A39" s="15"/>
      <c r="B39" s="21" t="s">
        <v>267</v>
      </c>
      <c r="C39" s="24" t="s">
        <v>42</v>
      </c>
      <c r="D39" s="5">
        <v>1</v>
      </c>
      <c r="E39" s="13" t="s">
        <v>16</v>
      </c>
      <c r="F39" s="5">
        <v>8.74</v>
      </c>
      <c r="G39" s="5">
        <v>2.91</v>
      </c>
      <c r="H39" s="7" t="s">
        <v>33</v>
      </c>
      <c r="I39" s="7" t="s">
        <v>20</v>
      </c>
      <c r="J39" s="7"/>
      <c r="K39" s="5" t="s">
        <v>43</v>
      </c>
      <c r="L39" s="5">
        <v>2</v>
      </c>
      <c r="M39" s="5">
        <v>12</v>
      </c>
      <c r="N39" s="5">
        <v>2.6</v>
      </c>
      <c r="O39" s="5">
        <v>16</v>
      </c>
      <c r="P39" s="5">
        <v>32</v>
      </c>
      <c r="Q39" s="13">
        <f t="shared" si="3"/>
        <v>0.99840000000000007</v>
      </c>
      <c r="R39" s="5">
        <v>2133</v>
      </c>
      <c r="S39" s="5">
        <v>64</v>
      </c>
      <c r="T39" s="5" t="s">
        <v>44</v>
      </c>
      <c r="U39" s="5">
        <v>1000</v>
      </c>
      <c r="V39" s="5"/>
      <c r="W39" s="5"/>
      <c r="X39" s="5">
        <v>10</v>
      </c>
      <c r="Y39" s="5">
        <v>10</v>
      </c>
      <c r="Z39" s="13" t="str">
        <f t="shared" si="4"/>
        <v>10/10</v>
      </c>
      <c r="AA39" s="13"/>
      <c r="AB39" s="23"/>
      <c r="AC39" s="23"/>
      <c r="AD39" s="23">
        <v>1529</v>
      </c>
      <c r="AE39" s="23"/>
      <c r="AF39" s="23"/>
      <c r="AG39" s="23"/>
      <c r="AH39" s="15" t="s">
        <v>110</v>
      </c>
      <c r="AI39" s="13"/>
      <c r="AJ39" s="13"/>
      <c r="AK39" s="15" t="s">
        <v>239</v>
      </c>
      <c r="AL39" s="15" t="s">
        <v>404</v>
      </c>
      <c r="AM39" s="15"/>
      <c r="AN39" s="24" t="s">
        <v>381</v>
      </c>
    </row>
    <row r="40" spans="1:42">
      <c r="A40" s="15"/>
      <c r="B40" s="21" t="s">
        <v>296</v>
      </c>
      <c r="C40" s="24" t="s">
        <v>268</v>
      </c>
      <c r="D40" s="13">
        <v>2</v>
      </c>
      <c r="E40" s="13" t="s">
        <v>269</v>
      </c>
      <c r="F40" s="13">
        <f>2*2.28864</f>
        <v>4.57728</v>
      </c>
      <c r="G40" s="13"/>
      <c r="H40" s="13" t="s">
        <v>270</v>
      </c>
      <c r="I40" s="13"/>
      <c r="J40" s="13"/>
      <c r="K40" s="5" t="s">
        <v>234</v>
      </c>
      <c r="L40" s="5">
        <v>2</v>
      </c>
      <c r="M40" s="5">
        <v>14</v>
      </c>
      <c r="N40" s="5">
        <v>2.6</v>
      </c>
      <c r="O40" s="5">
        <v>16</v>
      </c>
      <c r="P40" s="5">
        <v>32</v>
      </c>
      <c r="Q40" s="13">
        <f t="shared" si="3"/>
        <v>1.1648000000000001</v>
      </c>
      <c r="R40" s="5">
        <v>2400</v>
      </c>
      <c r="S40" s="13">
        <v>128</v>
      </c>
      <c r="T40" s="5" t="s">
        <v>237</v>
      </c>
      <c r="U40" s="5">
        <v>4000</v>
      </c>
      <c r="V40" s="5" t="s">
        <v>237</v>
      </c>
      <c r="W40" s="5">
        <v>4000</v>
      </c>
      <c r="X40" s="5">
        <v>0.1</v>
      </c>
      <c r="Y40" s="5">
        <v>0.1</v>
      </c>
      <c r="Z40" s="13" t="str">
        <f t="shared" si="4"/>
        <v>0.1/0.1</v>
      </c>
      <c r="AA40" s="13"/>
      <c r="AB40" s="23">
        <v>3.9590000000000001</v>
      </c>
      <c r="AC40" s="23"/>
      <c r="AD40" s="23"/>
      <c r="AE40" s="23"/>
      <c r="AF40" s="23"/>
      <c r="AG40" s="23"/>
      <c r="AH40" s="15" t="s">
        <v>110</v>
      </c>
      <c r="AK40" s="15" t="s">
        <v>242</v>
      </c>
      <c r="AL40" s="15" t="s">
        <v>405</v>
      </c>
      <c r="AN40" s="24" t="s">
        <v>406</v>
      </c>
      <c r="AO40" s="12"/>
    </row>
    <row r="41" spans="1:42">
      <c r="A41" s="15"/>
      <c r="B41" s="21" t="s">
        <v>278</v>
      </c>
      <c r="C41" s="24" t="s">
        <v>271</v>
      </c>
      <c r="D41" s="5">
        <v>1</v>
      </c>
      <c r="E41" s="13" t="s">
        <v>269</v>
      </c>
      <c r="F41" s="5">
        <f>2*2.28864</f>
        <v>4.57728</v>
      </c>
      <c r="G41" s="5"/>
      <c r="H41" s="7" t="s">
        <v>272</v>
      </c>
      <c r="I41" s="7"/>
      <c r="J41" s="7"/>
      <c r="K41" s="5" t="s">
        <v>252</v>
      </c>
      <c r="L41" s="5">
        <v>2</v>
      </c>
      <c r="M41" s="5">
        <v>6</v>
      </c>
      <c r="N41" s="5">
        <v>2.4</v>
      </c>
      <c r="O41" s="5">
        <v>16</v>
      </c>
      <c r="P41" s="5">
        <v>32</v>
      </c>
      <c r="Q41" s="13">
        <f t="shared" si="3"/>
        <v>0.46079999999999993</v>
      </c>
      <c r="R41" s="5">
        <v>1866</v>
      </c>
      <c r="S41" s="5">
        <v>64</v>
      </c>
      <c r="T41" s="5" t="s">
        <v>253</v>
      </c>
      <c r="U41" s="5">
        <v>1000</v>
      </c>
      <c r="V41" s="5"/>
      <c r="W41" s="5"/>
      <c r="X41" s="5">
        <v>0.1</v>
      </c>
      <c r="Y41" s="5">
        <v>0.1</v>
      </c>
      <c r="Z41" s="13" t="str">
        <f t="shared" si="4"/>
        <v>0.1/0.1</v>
      </c>
      <c r="AA41" s="13"/>
      <c r="AB41" s="23"/>
      <c r="AC41" s="23"/>
      <c r="AD41" s="23">
        <v>1054</v>
      </c>
      <c r="AE41" s="23"/>
      <c r="AF41" s="23"/>
      <c r="AG41" s="23"/>
      <c r="AH41" s="15" t="s">
        <v>110</v>
      </c>
      <c r="AK41" s="15" t="s">
        <v>239</v>
      </c>
      <c r="AL41" s="15" t="s">
        <v>407</v>
      </c>
      <c r="AN41" s="24" t="s">
        <v>382</v>
      </c>
      <c r="AO41" s="12"/>
      <c r="AP41" s="12"/>
    </row>
    <row r="42" spans="1:42" s="12" customFormat="1">
      <c r="A42" s="15"/>
      <c r="B42" s="21" t="s">
        <v>297</v>
      </c>
      <c r="C42" s="24" t="s">
        <v>273</v>
      </c>
      <c r="D42" s="5">
        <v>1</v>
      </c>
      <c r="E42" s="13" t="s">
        <v>274</v>
      </c>
      <c r="F42" s="5">
        <f>2*2.28864</f>
        <v>4.57728</v>
      </c>
      <c r="G42" s="5"/>
      <c r="H42" s="7" t="s">
        <v>275</v>
      </c>
      <c r="I42" s="7"/>
      <c r="J42" s="7"/>
      <c r="K42" s="5" t="s">
        <v>43</v>
      </c>
      <c r="L42" s="5">
        <v>2</v>
      </c>
      <c r="M42" s="5">
        <v>12</v>
      </c>
      <c r="N42" s="5">
        <v>2.6</v>
      </c>
      <c r="O42" s="5">
        <v>16</v>
      </c>
      <c r="P42" s="5">
        <v>32</v>
      </c>
      <c r="Q42" s="13">
        <f t="shared" si="3"/>
        <v>0.99840000000000007</v>
      </c>
      <c r="R42" s="5">
        <v>2133</v>
      </c>
      <c r="S42" s="5">
        <v>64</v>
      </c>
      <c r="T42" s="5" t="s">
        <v>36</v>
      </c>
      <c r="U42" s="5">
        <v>1000</v>
      </c>
      <c r="V42" s="5"/>
      <c r="W42" s="5"/>
      <c r="X42" s="5">
        <v>0.1</v>
      </c>
      <c r="Y42" s="5">
        <v>0.1</v>
      </c>
      <c r="Z42" s="13" t="str">
        <f t="shared" si="4"/>
        <v>0.1/0.1</v>
      </c>
      <c r="AA42" s="13"/>
      <c r="AB42" s="23"/>
      <c r="AC42" s="23"/>
      <c r="AD42" s="23">
        <v>1224</v>
      </c>
      <c r="AE42" s="23"/>
      <c r="AF42" s="23"/>
      <c r="AG42" s="23"/>
      <c r="AH42" s="15" t="s">
        <v>110</v>
      </c>
      <c r="AI42" s="13"/>
      <c r="AJ42" s="13"/>
      <c r="AK42" s="15" t="s">
        <v>239</v>
      </c>
      <c r="AL42" s="15" t="s">
        <v>408</v>
      </c>
      <c r="AM42" s="15"/>
      <c r="AN42" s="24" t="s">
        <v>409</v>
      </c>
    </row>
    <row r="43" spans="1:42" s="12" customFormat="1">
      <c r="A43" s="15"/>
      <c r="B43" s="21"/>
      <c r="C43" s="24"/>
      <c r="D43" s="5"/>
      <c r="E43" s="13"/>
      <c r="F43" s="9"/>
      <c r="G43" s="9"/>
      <c r="H43" s="7"/>
      <c r="I43" s="7"/>
      <c r="J43" s="7"/>
      <c r="K43" s="5"/>
      <c r="L43" s="5"/>
      <c r="M43" s="5"/>
      <c r="N43" s="5"/>
      <c r="O43" s="5"/>
      <c r="P43" s="5"/>
      <c r="Q43" s="13"/>
      <c r="R43" s="5"/>
      <c r="S43" s="5"/>
      <c r="T43" s="5"/>
      <c r="U43" s="5"/>
      <c r="V43" s="5"/>
      <c r="W43" s="5"/>
      <c r="X43" s="5"/>
      <c r="Y43" s="5"/>
      <c r="Z43" s="13"/>
      <c r="AA43" s="13"/>
      <c r="AB43" s="10"/>
      <c r="AC43" s="23"/>
      <c r="AD43" s="23"/>
      <c r="AE43" s="23"/>
      <c r="AF43" s="23"/>
      <c r="AG43" s="23"/>
      <c r="AH43" s="15"/>
      <c r="AI43" s="13"/>
      <c r="AJ43" s="13"/>
      <c r="AK43" s="15"/>
      <c r="AL43" s="15"/>
      <c r="AM43" s="15"/>
      <c r="AN43" s="24"/>
    </row>
    <row r="44" spans="1:42" s="12" customFormat="1">
      <c r="A44" s="15"/>
      <c r="B44" s="21"/>
      <c r="C44" s="24"/>
      <c r="D44" s="5"/>
      <c r="E44" s="13"/>
      <c r="F44" s="9"/>
      <c r="G44" s="9"/>
      <c r="H44" s="7"/>
      <c r="I44" s="7"/>
      <c r="J44" s="7"/>
      <c r="K44" s="5"/>
      <c r="L44" s="5"/>
      <c r="M44" s="5"/>
      <c r="N44" s="5"/>
      <c r="O44" s="5"/>
      <c r="P44" s="5"/>
      <c r="Q44" s="13"/>
      <c r="R44" s="5"/>
      <c r="S44" s="5"/>
      <c r="T44" s="5"/>
      <c r="U44" s="5"/>
      <c r="V44" s="5"/>
      <c r="W44" s="5"/>
      <c r="X44" s="5"/>
      <c r="Y44" s="5"/>
      <c r="Z44" s="13"/>
      <c r="AA44" s="13"/>
      <c r="AB44" s="10"/>
      <c r="AC44" s="23"/>
      <c r="AD44" s="23"/>
      <c r="AE44" s="23"/>
      <c r="AF44" s="23"/>
      <c r="AG44" s="23"/>
      <c r="AH44" s="15"/>
      <c r="AI44" s="13"/>
      <c r="AJ44" s="13"/>
      <c r="AK44" s="15"/>
      <c r="AL44" s="15"/>
      <c r="AM44" s="15"/>
      <c r="AN44" s="24"/>
    </row>
    <row r="45" spans="1:42" s="12" customFormat="1">
      <c r="A45" s="15"/>
      <c r="B45" s="21"/>
      <c r="C45" s="24"/>
      <c r="D45" s="5"/>
      <c r="E45" s="13"/>
      <c r="F45" s="9"/>
      <c r="G45" s="9"/>
      <c r="H45" s="7"/>
      <c r="I45" s="7"/>
      <c r="J45" s="7"/>
      <c r="K45" s="5"/>
      <c r="L45" s="5"/>
      <c r="M45" s="5"/>
      <c r="N45" s="5"/>
      <c r="O45" s="5"/>
      <c r="P45" s="5"/>
      <c r="Q45" s="13"/>
      <c r="R45" s="5"/>
      <c r="S45" s="5"/>
      <c r="T45" s="5"/>
      <c r="U45" s="5"/>
      <c r="V45" s="5"/>
      <c r="W45" s="5"/>
      <c r="X45" s="5"/>
      <c r="Y45" s="5"/>
      <c r="Z45" s="13"/>
      <c r="AA45" s="13"/>
      <c r="AB45" s="10"/>
      <c r="AC45" s="23"/>
      <c r="AD45" s="23"/>
      <c r="AE45" s="23"/>
      <c r="AF45" s="23"/>
      <c r="AG45" s="23"/>
      <c r="AH45" s="15"/>
      <c r="AI45" s="13"/>
      <c r="AJ45" s="13"/>
      <c r="AK45" s="15"/>
      <c r="AL45" s="15"/>
      <c r="AM45" s="15"/>
      <c r="AN45" s="24"/>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c r="A57" s="20" t="s">
        <v>38</v>
      </c>
      <c r="B57" s="21" t="s">
        <v>140</v>
      </c>
      <c r="C57" s="24" t="s">
        <v>194</v>
      </c>
      <c r="D57" s="12">
        <v>4</v>
      </c>
      <c r="E57" s="13">
        <v>3820</v>
      </c>
      <c r="F57" s="9">
        <v>10.882</v>
      </c>
      <c r="G57" s="9">
        <v>0.375</v>
      </c>
      <c r="H57" s="5">
        <v>24</v>
      </c>
      <c r="I57" s="5">
        <v>432</v>
      </c>
      <c r="J57" s="5"/>
      <c r="K57" s="8" t="s">
        <v>345</v>
      </c>
      <c r="L57" s="5">
        <v>2</v>
      </c>
      <c r="M57" s="5">
        <v>10</v>
      </c>
      <c r="N57" s="5">
        <v>2.2000000000000002</v>
      </c>
      <c r="O57" s="5">
        <v>16</v>
      </c>
      <c r="P57" s="5">
        <v>32</v>
      </c>
      <c r="Q57" s="13">
        <f t="shared" ref="Q57:Q69" si="5">M57*N57*P57/1000</f>
        <v>0.70399999999999996</v>
      </c>
      <c r="R57" s="5">
        <v>2133</v>
      </c>
      <c r="S57" s="5">
        <v>128</v>
      </c>
      <c r="T57" s="5" t="s">
        <v>66</v>
      </c>
      <c r="U57" s="13">
        <v>1000</v>
      </c>
      <c r="V57" s="12" t="s">
        <v>68</v>
      </c>
      <c r="W57" s="13">
        <v>4000</v>
      </c>
      <c r="X57" s="13">
        <v>10</v>
      </c>
      <c r="Y57" s="5"/>
      <c r="Z57" s="13" t="str">
        <f t="shared" ref="Z57:Z69" si="6">X57&amp;"/"&amp;Y57</f>
        <v>10/</v>
      </c>
      <c r="AA57" s="5"/>
      <c r="AB57" s="10"/>
      <c r="AC57" s="23">
        <v>989</v>
      </c>
      <c r="AD57" s="23">
        <v>3299</v>
      </c>
      <c r="AE57" s="23"/>
      <c r="AF57" s="23"/>
      <c r="AG57" s="23"/>
      <c r="AH57" s="15" t="s">
        <v>110</v>
      </c>
      <c r="AL57" s="15" t="s">
        <v>360</v>
      </c>
      <c r="AN57" s="24" t="s">
        <v>195</v>
      </c>
      <c r="AO57" s="12"/>
    </row>
    <row r="58" spans="1:41">
      <c r="A58" s="15" t="s">
        <v>361</v>
      </c>
      <c r="B58" s="21" t="s">
        <v>139</v>
      </c>
      <c r="C58" s="24" t="s">
        <v>31</v>
      </c>
      <c r="D58" s="12">
        <v>4</v>
      </c>
      <c r="E58" s="13">
        <v>3584</v>
      </c>
      <c r="F58" s="9">
        <v>9.5</v>
      </c>
      <c r="G58" s="9">
        <v>4.7</v>
      </c>
      <c r="H58" s="5">
        <v>16.399999999999999</v>
      </c>
      <c r="I58" s="5">
        <v>720</v>
      </c>
      <c r="J58" s="5"/>
      <c r="K58" s="8" t="s">
        <v>345</v>
      </c>
      <c r="L58" s="5">
        <v>2</v>
      </c>
      <c r="M58" s="5">
        <v>10</v>
      </c>
      <c r="N58" s="5">
        <v>2.2000000000000002</v>
      </c>
      <c r="O58" s="5">
        <v>16</v>
      </c>
      <c r="P58" s="5">
        <v>32</v>
      </c>
      <c r="Q58" s="13">
        <f t="shared" si="5"/>
        <v>0.70399999999999996</v>
      </c>
      <c r="R58" s="5">
        <v>2133</v>
      </c>
      <c r="S58" s="5">
        <v>128</v>
      </c>
      <c r="T58" s="5" t="s">
        <v>66</v>
      </c>
      <c r="U58" s="13">
        <v>1000</v>
      </c>
      <c r="V58" s="12" t="s">
        <v>68</v>
      </c>
      <c r="W58" s="13">
        <v>4000</v>
      </c>
      <c r="X58" s="13">
        <v>10</v>
      </c>
      <c r="Y58" s="13"/>
      <c r="Z58" s="13" t="str">
        <f t="shared" si="6"/>
        <v>10/</v>
      </c>
      <c r="AA58" s="5"/>
      <c r="AB58" s="10"/>
      <c r="AC58" s="23">
        <v>1199</v>
      </c>
      <c r="AD58" s="23">
        <v>3999</v>
      </c>
      <c r="AE58" s="23"/>
      <c r="AF58" s="23"/>
      <c r="AG58" s="23"/>
      <c r="AH58" s="15" t="s">
        <v>110</v>
      </c>
      <c r="AL58" s="15" t="s">
        <v>360</v>
      </c>
      <c r="AN58" s="24" t="s">
        <v>174</v>
      </c>
      <c r="AO58" s="12"/>
    </row>
    <row r="59" spans="1:41" s="12" customFormat="1">
      <c r="A59" s="2"/>
      <c r="B59" s="21" t="s">
        <v>354</v>
      </c>
      <c r="C59" s="24" t="s">
        <v>347</v>
      </c>
      <c r="D59" s="12">
        <v>4</v>
      </c>
      <c r="E59" s="13">
        <v>5120</v>
      </c>
      <c r="F59" s="13">
        <v>14.028</v>
      </c>
      <c r="G59" s="13">
        <v>7.0140000000000002</v>
      </c>
      <c r="H59" s="13">
        <v>16</v>
      </c>
      <c r="I59" s="13">
        <v>900</v>
      </c>
      <c r="J59" s="5"/>
      <c r="K59" s="8" t="s">
        <v>345</v>
      </c>
      <c r="L59" s="5">
        <v>2</v>
      </c>
      <c r="M59" s="5">
        <v>10</v>
      </c>
      <c r="N59" s="5">
        <v>2.2000000000000002</v>
      </c>
      <c r="O59" s="5">
        <v>16</v>
      </c>
      <c r="P59" s="5">
        <v>32</v>
      </c>
      <c r="Q59" s="13">
        <f t="shared" si="5"/>
        <v>0.70399999999999996</v>
      </c>
      <c r="R59" s="5">
        <v>2133</v>
      </c>
      <c r="S59" s="5">
        <v>128</v>
      </c>
      <c r="T59" s="5" t="s">
        <v>355</v>
      </c>
      <c r="U59" s="13">
        <v>1000</v>
      </c>
      <c r="V59" s="5" t="s">
        <v>356</v>
      </c>
      <c r="W59" s="13">
        <v>4000</v>
      </c>
      <c r="X59" s="13">
        <v>10</v>
      </c>
      <c r="Y59" s="5"/>
      <c r="Z59" s="13" t="str">
        <f t="shared" si="6"/>
        <v>10/</v>
      </c>
      <c r="AA59" s="13"/>
      <c r="AB59" s="10"/>
      <c r="AC59" s="23">
        <v>2249</v>
      </c>
      <c r="AD59" s="23">
        <v>7499</v>
      </c>
      <c r="AE59" s="23"/>
      <c r="AF59" s="23"/>
      <c r="AG59" s="23"/>
      <c r="AH59" s="15" t="s">
        <v>352</v>
      </c>
      <c r="AI59" s="13"/>
      <c r="AJ59" s="13"/>
      <c r="AK59" s="15"/>
      <c r="AL59" s="15" t="s">
        <v>360</v>
      </c>
      <c r="AM59" s="15"/>
      <c r="AN59" s="24" t="s">
        <v>358</v>
      </c>
    </row>
    <row r="60" spans="1:41" s="12" customFormat="1">
      <c r="A60" s="2"/>
      <c r="B60" s="21" t="s">
        <v>138</v>
      </c>
      <c r="C60" s="24" t="s">
        <v>64</v>
      </c>
      <c r="D60" s="12">
        <v>4</v>
      </c>
      <c r="E60" s="13">
        <v>3840</v>
      </c>
      <c r="F60" s="9">
        <v>11.757999999999999</v>
      </c>
      <c r="G60" s="9">
        <v>0.36699999999999999</v>
      </c>
      <c r="H60" s="5">
        <v>24.576000000000001</v>
      </c>
      <c r="I60" s="5">
        <v>345.6</v>
      </c>
      <c r="J60" s="5"/>
      <c r="K60" s="8" t="s">
        <v>345</v>
      </c>
      <c r="L60" s="5">
        <v>2</v>
      </c>
      <c r="M60" s="5">
        <v>10</v>
      </c>
      <c r="N60" s="5">
        <v>2.2000000000000002</v>
      </c>
      <c r="O60" s="5">
        <v>16</v>
      </c>
      <c r="P60" s="5">
        <v>32</v>
      </c>
      <c r="Q60" s="13">
        <f t="shared" si="5"/>
        <v>0.70399999999999996</v>
      </c>
      <c r="R60" s="5">
        <v>2133</v>
      </c>
      <c r="S60" s="5">
        <v>128</v>
      </c>
      <c r="T60" s="5" t="s">
        <v>28</v>
      </c>
      <c r="U60" s="13">
        <v>1000</v>
      </c>
      <c r="V60" s="12" t="s">
        <v>36</v>
      </c>
      <c r="W60" s="13">
        <v>4000</v>
      </c>
      <c r="X60" s="13">
        <v>10</v>
      </c>
      <c r="Y60" s="13"/>
      <c r="Z60" s="13" t="str">
        <f t="shared" si="6"/>
        <v>10/</v>
      </c>
      <c r="AA60" s="5"/>
      <c r="AB60" s="10"/>
      <c r="AC60" s="23">
        <v>1199</v>
      </c>
      <c r="AD60" s="23">
        <v>3999</v>
      </c>
      <c r="AE60" s="23"/>
      <c r="AF60" s="23"/>
      <c r="AG60" s="23"/>
      <c r="AH60" s="15" t="s">
        <v>110</v>
      </c>
      <c r="AI60" s="13"/>
      <c r="AJ60" s="13"/>
      <c r="AK60" s="15"/>
      <c r="AL60" s="15" t="s">
        <v>360</v>
      </c>
      <c r="AM60" s="15"/>
      <c r="AN60" s="24" t="s">
        <v>300</v>
      </c>
    </row>
    <row r="61" spans="1:41" s="12" customFormat="1">
      <c r="A61" s="2"/>
      <c r="B61" s="21" t="s">
        <v>137</v>
      </c>
      <c r="C61" s="24" t="s">
        <v>193</v>
      </c>
      <c r="D61" s="12">
        <v>8</v>
      </c>
      <c r="E61" s="13">
        <v>3820</v>
      </c>
      <c r="F61" s="9">
        <v>10.882</v>
      </c>
      <c r="G61" s="9">
        <v>0.375</v>
      </c>
      <c r="H61" s="5">
        <v>24</v>
      </c>
      <c r="I61" s="5">
        <v>432</v>
      </c>
      <c r="J61" s="5"/>
      <c r="K61" s="8" t="s">
        <v>345</v>
      </c>
      <c r="L61" s="5">
        <v>2</v>
      </c>
      <c r="M61" s="5">
        <v>10</v>
      </c>
      <c r="N61" s="5">
        <v>2.2000000000000002</v>
      </c>
      <c r="O61" s="5">
        <v>16</v>
      </c>
      <c r="P61" s="5">
        <v>32</v>
      </c>
      <c r="Q61" s="13">
        <f t="shared" si="5"/>
        <v>0.70399999999999996</v>
      </c>
      <c r="R61" s="5">
        <v>2133</v>
      </c>
      <c r="S61" s="5">
        <v>256</v>
      </c>
      <c r="T61" s="5" t="s">
        <v>28</v>
      </c>
      <c r="U61" s="13">
        <v>1000</v>
      </c>
      <c r="V61" s="12" t="s">
        <v>36</v>
      </c>
      <c r="W61" s="13">
        <v>4000</v>
      </c>
      <c r="X61" s="13">
        <v>10</v>
      </c>
      <c r="Y61" s="13"/>
      <c r="Z61" s="13" t="str">
        <f t="shared" si="6"/>
        <v>10/</v>
      </c>
      <c r="AA61" s="5"/>
      <c r="AB61" s="10"/>
      <c r="AC61" s="23">
        <v>2059</v>
      </c>
      <c r="AD61" s="23">
        <v>6429</v>
      </c>
      <c r="AE61" s="23"/>
      <c r="AF61" s="23"/>
      <c r="AG61" s="23"/>
      <c r="AH61" s="15" t="s">
        <v>110</v>
      </c>
      <c r="AI61" s="13"/>
      <c r="AJ61" s="13"/>
      <c r="AK61" s="15"/>
      <c r="AL61" s="15" t="s">
        <v>360</v>
      </c>
      <c r="AM61" s="15"/>
      <c r="AN61" s="24" t="s">
        <v>299</v>
      </c>
    </row>
    <row r="62" spans="1:41" s="12" customFormat="1">
      <c r="A62" s="2"/>
      <c r="B62" s="21" t="s">
        <v>136</v>
      </c>
      <c r="C62" s="24" t="s">
        <v>65</v>
      </c>
      <c r="D62" s="12">
        <v>8</v>
      </c>
      <c r="E62" s="13">
        <v>3584</v>
      </c>
      <c r="F62" s="9">
        <v>9.5</v>
      </c>
      <c r="G62" s="9">
        <v>4.7</v>
      </c>
      <c r="H62" s="5">
        <v>16.399999999999999</v>
      </c>
      <c r="I62" s="5">
        <v>720</v>
      </c>
      <c r="J62" s="5"/>
      <c r="K62" s="8" t="s">
        <v>344</v>
      </c>
      <c r="L62" s="5">
        <v>2</v>
      </c>
      <c r="M62" s="5">
        <v>10</v>
      </c>
      <c r="N62" s="5">
        <v>2.2000000000000002</v>
      </c>
      <c r="O62" s="5">
        <v>16</v>
      </c>
      <c r="P62" s="5">
        <v>32</v>
      </c>
      <c r="Q62" s="13">
        <f t="shared" si="5"/>
        <v>0.70399999999999996</v>
      </c>
      <c r="R62" s="5">
        <v>2133</v>
      </c>
      <c r="S62" s="5">
        <v>256</v>
      </c>
      <c r="T62" s="5" t="s">
        <v>66</v>
      </c>
      <c r="U62" s="13">
        <v>1000</v>
      </c>
      <c r="V62" s="12" t="s">
        <v>68</v>
      </c>
      <c r="W62" s="13">
        <v>4000</v>
      </c>
      <c r="X62" s="13">
        <v>10</v>
      </c>
      <c r="Y62" s="13"/>
      <c r="Z62" s="13" t="str">
        <f t="shared" si="6"/>
        <v>10/</v>
      </c>
      <c r="AA62" s="5"/>
      <c r="AB62" s="10"/>
      <c r="AC62" s="23">
        <v>2369</v>
      </c>
      <c r="AD62" s="23">
        <v>7899</v>
      </c>
      <c r="AE62" s="23"/>
      <c r="AF62" s="23"/>
      <c r="AG62" s="23"/>
      <c r="AH62" s="15" t="s">
        <v>110</v>
      </c>
      <c r="AI62" s="13"/>
      <c r="AJ62" s="13"/>
      <c r="AK62" s="15"/>
      <c r="AL62" s="15" t="s">
        <v>360</v>
      </c>
      <c r="AM62" s="15"/>
      <c r="AN62" s="24" t="s">
        <v>298</v>
      </c>
    </row>
    <row r="63" spans="1:41" s="12" customFormat="1">
      <c r="A63" s="2"/>
      <c r="B63" s="21" t="s">
        <v>135</v>
      </c>
      <c r="C63" s="24" t="s">
        <v>64</v>
      </c>
      <c r="D63" s="12">
        <v>8</v>
      </c>
      <c r="E63" s="13">
        <v>3840</v>
      </c>
      <c r="F63" s="18">
        <v>11.757999999999999</v>
      </c>
      <c r="G63" s="18">
        <v>0.36699999999999999</v>
      </c>
      <c r="H63" s="13">
        <v>24.576000000000001</v>
      </c>
      <c r="I63" s="13">
        <v>345.6</v>
      </c>
      <c r="J63" s="13"/>
      <c r="K63" s="8" t="s">
        <v>344</v>
      </c>
      <c r="L63" s="5">
        <v>2</v>
      </c>
      <c r="M63" s="5">
        <v>10</v>
      </c>
      <c r="N63" s="5">
        <v>2.2000000000000002</v>
      </c>
      <c r="O63" s="5">
        <v>16</v>
      </c>
      <c r="P63" s="5">
        <v>32</v>
      </c>
      <c r="Q63" s="13">
        <f t="shared" si="5"/>
        <v>0.70399999999999996</v>
      </c>
      <c r="R63" s="5">
        <v>2133</v>
      </c>
      <c r="S63" s="5">
        <v>256</v>
      </c>
      <c r="T63" s="5" t="s">
        <v>66</v>
      </c>
      <c r="U63" s="13">
        <v>1000</v>
      </c>
      <c r="V63" s="12" t="s">
        <v>67</v>
      </c>
      <c r="W63" s="13">
        <v>4000</v>
      </c>
      <c r="X63" s="13">
        <v>10</v>
      </c>
      <c r="Y63" s="13"/>
      <c r="Z63" s="13" t="str">
        <f t="shared" si="6"/>
        <v>10/</v>
      </c>
      <c r="AA63" s="5"/>
      <c r="AB63" s="10"/>
      <c r="AC63" s="23">
        <v>2369</v>
      </c>
      <c r="AD63" s="23">
        <v>7899</v>
      </c>
      <c r="AE63" s="23"/>
      <c r="AF63" s="23"/>
      <c r="AG63" s="23"/>
      <c r="AH63" s="15" t="s">
        <v>110</v>
      </c>
      <c r="AI63" s="13"/>
      <c r="AJ63" s="13"/>
      <c r="AK63" s="15"/>
      <c r="AL63" s="15" t="s">
        <v>360</v>
      </c>
      <c r="AM63" s="15"/>
      <c r="AN63" s="24" t="s">
        <v>173</v>
      </c>
    </row>
    <row r="64" spans="1:41" s="12" customFormat="1">
      <c r="A64" s="2"/>
      <c r="B64" s="21" t="s">
        <v>346</v>
      </c>
      <c r="C64" s="24" t="s">
        <v>347</v>
      </c>
      <c r="D64" s="12">
        <v>8</v>
      </c>
      <c r="E64" s="13">
        <v>5120</v>
      </c>
      <c r="F64" s="13">
        <v>14.028</v>
      </c>
      <c r="G64" s="13">
        <v>7.0140000000000002</v>
      </c>
      <c r="H64" s="13">
        <v>16</v>
      </c>
      <c r="I64" s="13">
        <v>900</v>
      </c>
      <c r="J64" s="5"/>
      <c r="K64" s="8" t="s">
        <v>345</v>
      </c>
      <c r="L64" s="5">
        <v>2</v>
      </c>
      <c r="M64" s="5">
        <v>10</v>
      </c>
      <c r="N64" s="5">
        <v>2.2000000000000002</v>
      </c>
      <c r="O64" s="5">
        <v>16</v>
      </c>
      <c r="P64" s="5">
        <v>32</v>
      </c>
      <c r="Q64" s="13">
        <f t="shared" si="5"/>
        <v>0.70399999999999996</v>
      </c>
      <c r="R64" s="5">
        <v>2133</v>
      </c>
      <c r="S64" s="5">
        <v>256</v>
      </c>
      <c r="T64" s="5" t="s">
        <v>28</v>
      </c>
      <c r="U64" s="13">
        <v>1000</v>
      </c>
      <c r="V64" s="12" t="s">
        <v>36</v>
      </c>
      <c r="W64" s="13">
        <v>4000</v>
      </c>
      <c r="X64" s="13">
        <v>10</v>
      </c>
      <c r="Y64" s="13"/>
      <c r="Z64" s="13" t="str">
        <f t="shared" si="6"/>
        <v>10/</v>
      </c>
      <c r="AA64" s="5"/>
      <c r="AB64" s="10"/>
      <c r="AC64" s="23">
        <v>3899</v>
      </c>
      <c r="AD64" s="23">
        <v>12999</v>
      </c>
      <c r="AE64" s="23"/>
      <c r="AF64" s="23"/>
      <c r="AG64" s="23"/>
      <c r="AH64" s="15" t="s">
        <v>110</v>
      </c>
      <c r="AI64" s="13"/>
      <c r="AJ64" s="13"/>
      <c r="AK64" s="15"/>
      <c r="AL64" s="15" t="s">
        <v>360</v>
      </c>
      <c r="AM64" s="15"/>
      <c r="AN64" s="24" t="s">
        <v>359</v>
      </c>
    </row>
    <row r="65" spans="1:166">
      <c r="B65" s="21" t="s">
        <v>442</v>
      </c>
      <c r="C65" s="24" t="s">
        <v>347</v>
      </c>
      <c r="D65" s="12">
        <v>8</v>
      </c>
      <c r="E65" s="13">
        <v>5120</v>
      </c>
      <c r="F65" s="13">
        <v>14.028</v>
      </c>
      <c r="G65" s="13">
        <v>7.0140000000000002</v>
      </c>
      <c r="H65" s="13">
        <v>16</v>
      </c>
      <c r="I65" s="13">
        <v>900</v>
      </c>
      <c r="J65" s="5"/>
      <c r="K65" s="8" t="s">
        <v>444</v>
      </c>
      <c r="L65" s="5">
        <v>1</v>
      </c>
      <c r="M65" s="5">
        <v>24</v>
      </c>
      <c r="N65" s="5">
        <v>2</v>
      </c>
      <c r="O65" s="5">
        <v>16</v>
      </c>
      <c r="P65" s="5">
        <v>32</v>
      </c>
      <c r="Q65" s="13">
        <f t="shared" si="5"/>
        <v>1.536</v>
      </c>
      <c r="R65" s="5">
        <v>2666</v>
      </c>
      <c r="S65" s="5">
        <v>256</v>
      </c>
      <c r="T65" s="5" t="s">
        <v>28</v>
      </c>
      <c r="U65" s="13">
        <v>1000</v>
      </c>
      <c r="V65" s="12" t="s">
        <v>36</v>
      </c>
      <c r="W65" s="13">
        <v>4000</v>
      </c>
      <c r="X65" s="13">
        <v>10</v>
      </c>
      <c r="Y65" s="13"/>
      <c r="Z65" s="13" t="str">
        <f t="shared" si="6"/>
        <v>10/</v>
      </c>
      <c r="AA65" s="5"/>
      <c r="AB65" s="10"/>
      <c r="AC65" s="23">
        <v>3899</v>
      </c>
      <c r="AD65" s="23">
        <v>12999</v>
      </c>
      <c r="AE65" s="23"/>
      <c r="AF65" s="23"/>
      <c r="AG65" s="23"/>
      <c r="AH65" s="15" t="s">
        <v>110</v>
      </c>
      <c r="AL65" s="15" t="s">
        <v>360</v>
      </c>
      <c r="AN65" s="24" t="s">
        <v>443</v>
      </c>
      <c r="AO65" s="12"/>
    </row>
    <row r="66" spans="1:166">
      <c r="B66" s="21" t="s">
        <v>143</v>
      </c>
      <c r="C66" s="24" t="s">
        <v>37</v>
      </c>
      <c r="D66">
        <v>8</v>
      </c>
      <c r="E66" s="13">
        <v>3072</v>
      </c>
      <c r="F66" s="5">
        <v>6.8440000000000003</v>
      </c>
      <c r="G66" s="5">
        <v>0.214</v>
      </c>
      <c r="H66" s="7">
        <v>12.3</v>
      </c>
      <c r="I66" s="7">
        <v>288</v>
      </c>
      <c r="J66" s="7"/>
      <c r="K66" s="8" t="s">
        <v>35</v>
      </c>
      <c r="L66" s="5">
        <v>2</v>
      </c>
      <c r="M66" s="5">
        <v>8</v>
      </c>
      <c r="N66" s="5">
        <v>2.4</v>
      </c>
      <c r="O66" s="5">
        <v>16</v>
      </c>
      <c r="P66" s="5">
        <v>32</v>
      </c>
      <c r="Q66" s="13">
        <f>M66*N66*P66/1000</f>
        <v>0.61439999999999995</v>
      </c>
      <c r="R66" s="5">
        <v>1866</v>
      </c>
      <c r="S66" s="5">
        <v>256</v>
      </c>
      <c r="T66" s="5" t="s">
        <v>28</v>
      </c>
      <c r="U66" s="13">
        <v>1000</v>
      </c>
      <c r="V66" t="s">
        <v>36</v>
      </c>
      <c r="W66" s="13">
        <v>4000</v>
      </c>
      <c r="X66" s="13"/>
      <c r="Y66" s="13"/>
      <c r="Z66" s="13" t="str">
        <f>X66&amp;"/"&amp;Y66</f>
        <v>/</v>
      </c>
      <c r="AA66" s="5"/>
      <c r="AB66" s="10"/>
      <c r="AC66" s="23">
        <v>1499</v>
      </c>
      <c r="AD66" s="23">
        <v>4999</v>
      </c>
      <c r="AE66" s="23"/>
      <c r="AF66" s="23"/>
      <c r="AG66" s="23"/>
      <c r="AH66" s="15" t="s">
        <v>110</v>
      </c>
      <c r="AK66" s="15" t="s">
        <v>279</v>
      </c>
      <c r="AL66" s="15" t="s">
        <v>410</v>
      </c>
      <c r="AN66" s="24" t="s">
        <v>412</v>
      </c>
      <c r="AO66" s="12"/>
    </row>
    <row r="67" spans="1:166" s="12" customFormat="1">
      <c r="A67" s="2"/>
      <c r="B67" s="21" t="s">
        <v>142</v>
      </c>
      <c r="C67" s="24" t="s">
        <v>15</v>
      </c>
      <c r="D67">
        <v>8</v>
      </c>
      <c r="E67" s="13" t="s">
        <v>16</v>
      </c>
      <c r="F67" s="9">
        <v>8.74</v>
      </c>
      <c r="G67" s="9">
        <v>2.91</v>
      </c>
      <c r="H67" s="7" t="s">
        <v>33</v>
      </c>
      <c r="I67" s="7" t="s">
        <v>20</v>
      </c>
      <c r="J67" s="7"/>
      <c r="K67" s="8" t="s">
        <v>34</v>
      </c>
      <c r="L67" s="5">
        <v>2</v>
      </c>
      <c r="M67" s="5">
        <v>8</v>
      </c>
      <c r="N67" s="5">
        <v>3.2</v>
      </c>
      <c r="O67" s="5">
        <v>16</v>
      </c>
      <c r="P67" s="5">
        <v>32</v>
      </c>
      <c r="Q67" s="13">
        <f>M67*N67*P67/1000</f>
        <v>0.81920000000000004</v>
      </c>
      <c r="R67" s="5">
        <v>1866</v>
      </c>
      <c r="S67" s="5">
        <v>512</v>
      </c>
      <c r="T67" s="5" t="s">
        <v>28</v>
      </c>
      <c r="U67" s="13">
        <v>1000</v>
      </c>
      <c r="V67" t="s">
        <v>36</v>
      </c>
      <c r="W67" s="13">
        <v>4000</v>
      </c>
      <c r="X67" s="13"/>
      <c r="Y67" s="5"/>
      <c r="Z67" s="13" t="str">
        <f>X67&amp;"/"&amp;Y67</f>
        <v>/</v>
      </c>
      <c r="AA67" s="5"/>
      <c r="AB67" s="10"/>
      <c r="AC67" s="23">
        <v>1499</v>
      </c>
      <c r="AD67" s="23">
        <v>4999</v>
      </c>
      <c r="AE67" s="23"/>
      <c r="AF67" s="23"/>
      <c r="AG67" s="23"/>
      <c r="AH67" s="15" t="s">
        <v>110</v>
      </c>
      <c r="AI67" s="13"/>
      <c r="AJ67" s="13"/>
      <c r="AK67" s="15" t="s">
        <v>279</v>
      </c>
      <c r="AL67" s="15" t="s">
        <v>410</v>
      </c>
      <c r="AM67" s="15"/>
      <c r="AN67" s="24" t="s">
        <v>411</v>
      </c>
    </row>
    <row r="68" spans="1:166" s="12" customFormat="1">
      <c r="A68" s="2"/>
      <c r="B68" s="21" t="s">
        <v>353</v>
      </c>
      <c r="C68" s="24" t="s">
        <v>349</v>
      </c>
      <c r="D68" s="12">
        <v>2</v>
      </c>
      <c r="E68" s="13">
        <v>3584</v>
      </c>
      <c r="F68" s="9">
        <v>9.5</v>
      </c>
      <c r="G68" s="9">
        <v>4.7</v>
      </c>
      <c r="H68" s="5">
        <v>16.399999999999999</v>
      </c>
      <c r="I68" s="5">
        <v>720</v>
      </c>
      <c r="J68" s="5">
        <v>1</v>
      </c>
      <c r="K68" s="5" t="s">
        <v>350</v>
      </c>
      <c r="L68" s="5">
        <v>2</v>
      </c>
      <c r="M68" s="5">
        <v>8</v>
      </c>
      <c r="N68" s="5">
        <v>3.25</v>
      </c>
      <c r="O68" s="5">
        <v>8</v>
      </c>
      <c r="P68" s="5">
        <v>16</v>
      </c>
      <c r="Q68" s="13">
        <f>M68*N68*P68/1000</f>
        <v>0.41599999999999998</v>
      </c>
      <c r="R68" s="5">
        <v>1333</v>
      </c>
      <c r="S68" s="5">
        <v>128</v>
      </c>
      <c r="T68" s="5" t="s">
        <v>351</v>
      </c>
      <c r="U68" s="13">
        <v>960</v>
      </c>
      <c r="V68" s="5"/>
      <c r="W68" s="13"/>
      <c r="X68" s="13"/>
      <c r="Y68" s="5"/>
      <c r="Z68" s="13" t="str">
        <f>X68&amp;"/"&amp;Y68</f>
        <v>/</v>
      </c>
      <c r="AA68" s="13"/>
      <c r="AB68" s="10"/>
      <c r="AC68" s="23">
        <v>1269</v>
      </c>
      <c r="AD68" s="23">
        <v>4229</v>
      </c>
      <c r="AE68" s="23"/>
      <c r="AF68" s="23"/>
      <c r="AG68" s="23"/>
      <c r="AH68" s="15" t="s">
        <v>352</v>
      </c>
      <c r="AI68" s="13"/>
      <c r="AJ68" s="13"/>
      <c r="AK68" s="15"/>
      <c r="AL68" s="15" t="s">
        <v>360</v>
      </c>
      <c r="AM68" s="15"/>
      <c r="AN68" s="24" t="s">
        <v>357</v>
      </c>
    </row>
    <row r="69" spans="1:166" s="12" customFormat="1">
      <c r="A69" s="2"/>
      <c r="B69" s="21" t="s">
        <v>348</v>
      </c>
      <c r="C69" s="24" t="s">
        <v>349</v>
      </c>
      <c r="D69" s="12">
        <v>4</v>
      </c>
      <c r="E69" s="13">
        <v>3584</v>
      </c>
      <c r="F69" s="9">
        <v>9.5</v>
      </c>
      <c r="G69" s="9">
        <v>4.7</v>
      </c>
      <c r="H69" s="5">
        <v>16.399999999999999</v>
      </c>
      <c r="I69" s="5">
        <v>720</v>
      </c>
      <c r="J69" s="5">
        <v>1</v>
      </c>
      <c r="K69" s="5" t="s">
        <v>350</v>
      </c>
      <c r="L69" s="5">
        <v>2</v>
      </c>
      <c r="M69" s="5">
        <v>8</v>
      </c>
      <c r="N69" s="5">
        <v>3.25</v>
      </c>
      <c r="O69" s="5">
        <v>8</v>
      </c>
      <c r="P69" s="5">
        <v>16</v>
      </c>
      <c r="Q69" s="13">
        <f t="shared" si="5"/>
        <v>0.41599999999999998</v>
      </c>
      <c r="R69" s="5">
        <v>1333</v>
      </c>
      <c r="S69" s="5">
        <v>512</v>
      </c>
      <c r="T69" s="5" t="s">
        <v>351</v>
      </c>
      <c r="U69" s="13">
        <v>960</v>
      </c>
      <c r="V69" s="5" t="s">
        <v>351</v>
      </c>
      <c r="W69" s="13">
        <v>960</v>
      </c>
      <c r="X69" s="13"/>
      <c r="Y69" s="5"/>
      <c r="Z69" s="13" t="str">
        <f t="shared" si="6"/>
        <v>/</v>
      </c>
      <c r="AA69" s="13"/>
      <c r="AB69" s="10"/>
      <c r="AC69" s="23">
        <v>1999</v>
      </c>
      <c r="AD69" s="23">
        <v>6679</v>
      </c>
      <c r="AE69" s="23"/>
      <c r="AF69" s="23"/>
      <c r="AG69" s="23"/>
      <c r="AH69" s="15" t="s">
        <v>352</v>
      </c>
      <c r="AI69" s="13"/>
      <c r="AJ69" s="13"/>
      <c r="AK69" s="15"/>
      <c r="AL69" s="15" t="s">
        <v>360</v>
      </c>
      <c r="AM69" s="15"/>
      <c r="AN69" s="24" t="s">
        <v>175</v>
      </c>
    </row>
    <row r="70" spans="1:166" s="12" customFormat="1">
      <c r="A70" s="2"/>
      <c r="B70" s="21" t="s">
        <v>141</v>
      </c>
      <c r="C70" s="24" t="s">
        <v>58</v>
      </c>
      <c r="D70">
        <v>4</v>
      </c>
      <c r="E70" s="13">
        <v>3584</v>
      </c>
      <c r="F70" s="9">
        <v>9.5</v>
      </c>
      <c r="G70" s="9">
        <v>4.7</v>
      </c>
      <c r="H70" s="5">
        <v>16.399999999999999</v>
      </c>
      <c r="I70" s="5">
        <v>720</v>
      </c>
      <c r="J70" s="5">
        <v>1</v>
      </c>
      <c r="K70" s="5" t="s">
        <v>32</v>
      </c>
      <c r="L70" s="5">
        <v>2</v>
      </c>
      <c r="M70" s="5">
        <v>10</v>
      </c>
      <c r="N70" s="5">
        <v>2.86</v>
      </c>
      <c r="O70" s="5">
        <v>8</v>
      </c>
      <c r="P70" s="5">
        <v>16</v>
      </c>
      <c r="Q70" s="13">
        <f>M70*N70*P70/1000</f>
        <v>0.45759999999999995</v>
      </c>
      <c r="R70" s="5">
        <v>1333</v>
      </c>
      <c r="S70" s="5">
        <v>1000</v>
      </c>
      <c r="T70" s="5" t="s">
        <v>28</v>
      </c>
      <c r="U70" s="13" t="s">
        <v>59</v>
      </c>
      <c r="V70" s="5" t="s">
        <v>28</v>
      </c>
      <c r="W70" s="13" t="s">
        <v>59</v>
      </c>
      <c r="X70" s="13">
        <f>24.24</f>
        <v>24.24</v>
      </c>
      <c r="Y70" s="5"/>
      <c r="Z70" s="13" t="str">
        <f>X70&amp;"/"&amp;Y70</f>
        <v>24.24/</v>
      </c>
      <c r="AA70" s="13"/>
      <c r="AB70" s="10"/>
      <c r="AC70" s="23">
        <v>2259</v>
      </c>
      <c r="AD70" s="23">
        <v>7449</v>
      </c>
      <c r="AE70" s="23"/>
      <c r="AF70" s="23"/>
      <c r="AG70" s="23"/>
      <c r="AH70" s="15" t="s">
        <v>110</v>
      </c>
      <c r="AI70" s="13"/>
      <c r="AJ70" s="13"/>
      <c r="AK70" s="15" t="s">
        <v>70</v>
      </c>
      <c r="AL70" s="15" t="s">
        <v>410</v>
      </c>
      <c r="AM70" s="15"/>
      <c r="AN70" s="24" t="s">
        <v>413</v>
      </c>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row>
    <row r="71" spans="1:166" s="12" customFormat="1">
      <c r="A71" s="2"/>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row>
    <row r="72" spans="1:166" s="12" customFormat="1">
      <c r="A72" s="2"/>
      <c r="B72" s="21"/>
      <c r="C72" s="24"/>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L72" s="15"/>
      <c r="AM72" s="15"/>
      <c r="AN72" s="24"/>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row>
    <row r="73" spans="1:166" s="12" customFormat="1">
      <c r="A73" s="2"/>
      <c r="B73" s="21"/>
      <c r="C73" s="24"/>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L73" s="15"/>
      <c r="AM73" s="15"/>
      <c r="AN73" s="24"/>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ht="20">
      <c r="A76" s="20" t="s">
        <v>39</v>
      </c>
      <c r="B76" s="21" t="s">
        <v>185</v>
      </c>
      <c r="C76" s="24" t="s">
        <v>182</v>
      </c>
      <c r="D76" s="12">
        <v>4</v>
      </c>
      <c r="E76" s="13">
        <v>3072</v>
      </c>
      <c r="F76" s="9">
        <v>6.1440000000000001</v>
      </c>
      <c r="G76" s="9">
        <v>0.192</v>
      </c>
      <c r="H76" s="5">
        <v>12.288</v>
      </c>
      <c r="I76" s="5">
        <v>336</v>
      </c>
      <c r="J76" s="5"/>
      <c r="K76" s="24" t="s">
        <v>41</v>
      </c>
      <c r="L76" s="24">
        <v>2</v>
      </c>
      <c r="M76" s="24">
        <v>4</v>
      </c>
      <c r="N76" s="24">
        <v>3</v>
      </c>
      <c r="O76" s="24">
        <v>16</v>
      </c>
      <c r="P76" s="5">
        <v>32</v>
      </c>
      <c r="Q76" s="13">
        <f t="shared" ref="Q76:Q82" si="7">M76*N76*P76/1000</f>
        <v>0.38400000000000001</v>
      </c>
      <c r="R76" s="24">
        <v>1866</v>
      </c>
      <c r="S76" s="24">
        <v>128</v>
      </c>
      <c r="T76" s="24" t="s">
        <v>45</v>
      </c>
      <c r="U76" s="24">
        <v>480</v>
      </c>
      <c r="V76" s="24" t="s">
        <v>45</v>
      </c>
      <c r="W76" s="24">
        <v>480</v>
      </c>
      <c r="X76" s="24">
        <f>10</f>
        <v>10</v>
      </c>
      <c r="Y76" s="24">
        <f>0.1</f>
        <v>0.1</v>
      </c>
      <c r="Z76" s="13" t="str">
        <f t="shared" ref="Z76:Z82" si="8">X76&amp;"/"&amp;Y76</f>
        <v>10/0.1</v>
      </c>
      <c r="AA76" s="13"/>
      <c r="AB76" s="33">
        <v>267</v>
      </c>
      <c r="AC76" s="23"/>
      <c r="AD76" s="23"/>
      <c r="AE76" s="23"/>
      <c r="AF76" s="23"/>
      <c r="AG76" s="23"/>
      <c r="AH76" s="15" t="s">
        <v>117</v>
      </c>
      <c r="AN76" s="24" t="s">
        <v>192</v>
      </c>
      <c r="AO76" s="12"/>
    </row>
    <row r="77" spans="1:166" s="12" customFormat="1">
      <c r="A77" s="15" t="s">
        <v>48</v>
      </c>
      <c r="B77" s="21" t="s">
        <v>186</v>
      </c>
      <c r="C77" s="24" t="s">
        <v>180</v>
      </c>
      <c r="D77" s="12">
        <v>4</v>
      </c>
      <c r="E77" s="13">
        <v>3584</v>
      </c>
      <c r="F77" s="9">
        <v>10.157</v>
      </c>
      <c r="G77" s="9">
        <v>0.317</v>
      </c>
      <c r="H77" s="5">
        <v>12</v>
      </c>
      <c r="I77" s="5">
        <v>480</v>
      </c>
      <c r="J77" s="5"/>
      <c r="K77" s="24" t="s">
        <v>41</v>
      </c>
      <c r="L77" s="24">
        <v>2</v>
      </c>
      <c r="M77" s="24">
        <v>4</v>
      </c>
      <c r="N77" s="24">
        <v>3</v>
      </c>
      <c r="O77" s="24">
        <v>16</v>
      </c>
      <c r="P77" s="5">
        <v>32</v>
      </c>
      <c r="Q77" s="13">
        <f t="shared" si="7"/>
        <v>0.38400000000000001</v>
      </c>
      <c r="R77" s="24">
        <v>1866</v>
      </c>
      <c r="S77" s="24">
        <v>128</v>
      </c>
      <c r="T77" s="24" t="s">
        <v>28</v>
      </c>
      <c r="U77" s="24">
        <v>480</v>
      </c>
      <c r="V77" s="24" t="s">
        <v>28</v>
      </c>
      <c r="W77" s="24">
        <v>480</v>
      </c>
      <c r="X77" s="24">
        <f>10</f>
        <v>10</v>
      </c>
      <c r="Y77" s="24">
        <f t="shared" ref="Y77:Y82" si="9">0.1</f>
        <v>0.1</v>
      </c>
      <c r="Z77" s="13" t="str">
        <f t="shared" si="8"/>
        <v>10/0.1</v>
      </c>
      <c r="AA77" s="13"/>
      <c r="AB77" s="33">
        <v>294</v>
      </c>
      <c r="AC77" s="23"/>
      <c r="AD77" s="23"/>
      <c r="AE77" s="23"/>
      <c r="AF77" s="23"/>
      <c r="AG77" s="23"/>
      <c r="AH77" s="15" t="s">
        <v>117</v>
      </c>
      <c r="AI77" s="13"/>
      <c r="AJ77" s="13"/>
      <c r="AK77" s="15"/>
      <c r="AL77" s="15"/>
      <c r="AM77" s="15"/>
      <c r="AN77" s="24" t="s">
        <v>189</v>
      </c>
    </row>
    <row r="78" spans="1:166" s="12" customFormat="1">
      <c r="A78" s="21"/>
      <c r="B78" s="21" t="s">
        <v>187</v>
      </c>
      <c r="C78" s="24" t="s">
        <v>64</v>
      </c>
      <c r="D78" s="12">
        <v>1</v>
      </c>
      <c r="E78" s="13">
        <v>3840</v>
      </c>
      <c r="F78" s="9">
        <v>11.757999999999999</v>
      </c>
      <c r="G78" s="9">
        <v>0.36699999999999999</v>
      </c>
      <c r="H78" s="5">
        <v>24.576000000000001</v>
      </c>
      <c r="I78" s="5">
        <v>345.6</v>
      </c>
      <c r="J78" s="5"/>
      <c r="K78" s="24" t="s">
        <v>41</v>
      </c>
      <c r="L78" s="24">
        <v>2</v>
      </c>
      <c r="M78" s="24">
        <v>4</v>
      </c>
      <c r="N78" s="24">
        <v>3</v>
      </c>
      <c r="O78" s="24">
        <v>16</v>
      </c>
      <c r="P78" s="5">
        <v>32</v>
      </c>
      <c r="Q78" s="13">
        <f t="shared" si="7"/>
        <v>0.38400000000000001</v>
      </c>
      <c r="R78" s="24">
        <v>1866</v>
      </c>
      <c r="S78" s="24">
        <v>128</v>
      </c>
      <c r="T78" s="24" t="s">
        <v>49</v>
      </c>
      <c r="U78" s="24">
        <v>480</v>
      </c>
      <c r="V78" s="24" t="s">
        <v>28</v>
      </c>
      <c r="W78" s="24">
        <v>480</v>
      </c>
      <c r="X78" s="24">
        <f>10</f>
        <v>10</v>
      </c>
      <c r="Y78" s="24">
        <f t="shared" si="9"/>
        <v>0.1</v>
      </c>
      <c r="Z78" s="13" t="str">
        <f t="shared" si="8"/>
        <v>10/0.1</v>
      </c>
      <c r="AA78" s="13"/>
      <c r="AB78" s="33">
        <v>349</v>
      </c>
      <c r="AC78" s="23"/>
      <c r="AD78" s="23"/>
      <c r="AE78" s="23"/>
      <c r="AF78" s="23"/>
      <c r="AG78" s="23"/>
      <c r="AH78" s="15" t="s">
        <v>117</v>
      </c>
      <c r="AI78" s="13"/>
      <c r="AJ78" s="13"/>
      <c r="AK78" s="15"/>
      <c r="AL78" s="15"/>
      <c r="AM78" s="15"/>
      <c r="AN78" s="24" t="s">
        <v>190</v>
      </c>
    </row>
    <row r="79" spans="1:166">
      <c r="A79" s="21"/>
      <c r="B79" s="21" t="s">
        <v>188</v>
      </c>
      <c r="C79" s="24" t="s">
        <v>100</v>
      </c>
      <c r="D79" s="12">
        <v>1</v>
      </c>
      <c r="E79" s="13">
        <v>3584</v>
      </c>
      <c r="F79" s="9">
        <v>9.5</v>
      </c>
      <c r="G79" s="9">
        <v>4.7</v>
      </c>
      <c r="H79" s="5">
        <v>16.399999999999999</v>
      </c>
      <c r="I79" s="5">
        <v>720</v>
      </c>
      <c r="J79" s="5"/>
      <c r="K79" s="24" t="s">
        <v>41</v>
      </c>
      <c r="L79" s="24">
        <v>2</v>
      </c>
      <c r="M79" s="24">
        <v>4</v>
      </c>
      <c r="N79" s="24">
        <v>3</v>
      </c>
      <c r="O79" s="24">
        <v>16</v>
      </c>
      <c r="P79" s="5">
        <v>32</v>
      </c>
      <c r="Q79" s="13">
        <f t="shared" si="7"/>
        <v>0.38400000000000001</v>
      </c>
      <c r="R79" s="24">
        <v>1866</v>
      </c>
      <c r="S79" s="24">
        <v>128</v>
      </c>
      <c r="T79" s="24" t="s">
        <v>28</v>
      </c>
      <c r="U79" s="24">
        <v>480</v>
      </c>
      <c r="V79" s="24" t="s">
        <v>28</v>
      </c>
      <c r="W79" s="24">
        <v>480</v>
      </c>
      <c r="X79" s="24">
        <f>10</f>
        <v>10</v>
      </c>
      <c r="Y79" s="24">
        <f t="shared" si="9"/>
        <v>0.1</v>
      </c>
      <c r="Z79" s="13" t="str">
        <f t="shared" si="8"/>
        <v>10/0.1</v>
      </c>
      <c r="AA79" s="13"/>
      <c r="AB79" s="33">
        <v>357</v>
      </c>
      <c r="AC79" s="23"/>
      <c r="AD79" s="23"/>
      <c r="AE79" s="23"/>
      <c r="AF79" s="23"/>
      <c r="AG79" s="23"/>
      <c r="AH79" s="15" t="s">
        <v>117</v>
      </c>
      <c r="AN79" s="24" t="s">
        <v>191</v>
      </c>
      <c r="AO79" s="12"/>
    </row>
    <row r="80" spans="1:166">
      <c r="A80" s="21"/>
      <c r="B80" s="21" t="s">
        <v>181</v>
      </c>
      <c r="C80" s="24" t="s">
        <v>180</v>
      </c>
      <c r="D80" s="12">
        <v>4</v>
      </c>
      <c r="E80" s="13">
        <v>3584</v>
      </c>
      <c r="F80" s="9">
        <v>10.157</v>
      </c>
      <c r="G80" s="9">
        <v>0.317</v>
      </c>
      <c r="H80" s="5">
        <v>12</v>
      </c>
      <c r="I80" s="5">
        <v>480</v>
      </c>
      <c r="J80" s="5"/>
      <c r="K80" s="24" t="s">
        <v>41</v>
      </c>
      <c r="L80" s="24">
        <v>2</v>
      </c>
      <c r="M80" s="24">
        <v>4</v>
      </c>
      <c r="N80" s="24">
        <v>3</v>
      </c>
      <c r="O80" s="24">
        <v>16</v>
      </c>
      <c r="P80" s="5">
        <v>32</v>
      </c>
      <c r="Q80" s="13">
        <f t="shared" si="7"/>
        <v>0.38400000000000001</v>
      </c>
      <c r="R80" s="24">
        <v>1866</v>
      </c>
      <c r="S80" s="24">
        <v>128</v>
      </c>
      <c r="T80" s="24" t="s">
        <v>28</v>
      </c>
      <c r="U80" s="24">
        <v>480</v>
      </c>
      <c r="V80" s="24" t="s">
        <v>28</v>
      </c>
      <c r="W80" s="24">
        <v>480</v>
      </c>
      <c r="X80" s="24">
        <f>10</f>
        <v>10</v>
      </c>
      <c r="Y80" s="24">
        <f t="shared" si="9"/>
        <v>0.1</v>
      </c>
      <c r="Z80" s="13" t="str">
        <f t="shared" si="8"/>
        <v>10/0.1</v>
      </c>
      <c r="AA80" s="13"/>
      <c r="AB80" s="33"/>
      <c r="AC80" s="23"/>
      <c r="AD80" s="33">
        <v>93000</v>
      </c>
      <c r="AE80" s="23"/>
      <c r="AF80" s="23"/>
      <c r="AG80" s="33">
        <v>815000</v>
      </c>
      <c r="AH80" s="15" t="s">
        <v>117</v>
      </c>
      <c r="AN80" s="24" t="s">
        <v>183</v>
      </c>
      <c r="AO80" s="12"/>
    </row>
    <row r="81" spans="1:41" s="12" customFormat="1">
      <c r="A81" s="21"/>
      <c r="B81" s="21" t="s">
        <v>98</v>
      </c>
      <c r="C81" s="24" t="s">
        <v>64</v>
      </c>
      <c r="D81" s="13">
        <v>1</v>
      </c>
      <c r="E81" s="24">
        <v>3840</v>
      </c>
      <c r="F81" s="24">
        <v>11.757999999999999</v>
      </c>
      <c r="G81" s="24">
        <v>0.36699999999999999</v>
      </c>
      <c r="H81" s="24">
        <v>24.576000000000001</v>
      </c>
      <c r="I81" s="24">
        <v>345.6</v>
      </c>
      <c r="J81" s="24"/>
      <c r="K81" s="24" t="s">
        <v>41</v>
      </c>
      <c r="L81" s="24">
        <v>2</v>
      </c>
      <c r="M81" s="24">
        <v>4</v>
      </c>
      <c r="N81" s="24">
        <v>3</v>
      </c>
      <c r="O81" s="24">
        <v>16</v>
      </c>
      <c r="P81" s="5">
        <v>32</v>
      </c>
      <c r="Q81" s="13">
        <f t="shared" si="7"/>
        <v>0.38400000000000001</v>
      </c>
      <c r="R81" s="24">
        <v>1866</v>
      </c>
      <c r="S81" s="24">
        <v>128</v>
      </c>
      <c r="T81" s="24" t="s">
        <v>28</v>
      </c>
      <c r="U81" s="24">
        <v>480</v>
      </c>
      <c r="V81" s="24" t="s">
        <v>28</v>
      </c>
      <c r="W81" s="24">
        <v>480</v>
      </c>
      <c r="X81" s="24">
        <f>10</f>
        <v>10</v>
      </c>
      <c r="Y81" s="24">
        <f t="shared" si="9"/>
        <v>0.1</v>
      </c>
      <c r="Z81" s="13" t="str">
        <f t="shared" si="8"/>
        <v>10/0.1</v>
      </c>
      <c r="AA81" s="13"/>
      <c r="AB81" s="33"/>
      <c r="AC81" s="23"/>
      <c r="AD81" s="33">
        <v>97000</v>
      </c>
      <c r="AE81" s="23"/>
      <c r="AF81" s="23"/>
      <c r="AG81" s="33">
        <v>875000</v>
      </c>
      <c r="AH81" s="15" t="s">
        <v>117</v>
      </c>
      <c r="AI81" s="13"/>
      <c r="AJ81" s="13"/>
      <c r="AK81" s="15"/>
      <c r="AL81" s="15"/>
      <c r="AM81" s="15"/>
      <c r="AN81" s="24" t="s">
        <v>176</v>
      </c>
    </row>
    <row r="82" spans="1:41" s="12" customFormat="1">
      <c r="A82" s="21"/>
      <c r="B82" s="21" t="s">
        <v>99</v>
      </c>
      <c r="C82" s="5" t="s">
        <v>31</v>
      </c>
      <c r="D82" s="5">
        <v>1</v>
      </c>
      <c r="E82" s="5">
        <v>3584</v>
      </c>
      <c r="F82" s="5">
        <v>9.5</v>
      </c>
      <c r="G82" s="5">
        <v>4.7</v>
      </c>
      <c r="H82" s="5">
        <v>16.399999999999999</v>
      </c>
      <c r="I82" s="5">
        <v>720</v>
      </c>
      <c r="J82" s="5"/>
      <c r="K82" s="24" t="s">
        <v>41</v>
      </c>
      <c r="L82" s="24">
        <v>2</v>
      </c>
      <c r="M82" s="24">
        <v>4</v>
      </c>
      <c r="N82" s="24">
        <v>3</v>
      </c>
      <c r="O82" s="24">
        <v>16</v>
      </c>
      <c r="P82" s="5">
        <v>32</v>
      </c>
      <c r="Q82" s="13">
        <f t="shared" si="7"/>
        <v>0.38400000000000001</v>
      </c>
      <c r="R82" s="24">
        <v>1866</v>
      </c>
      <c r="S82" s="24">
        <v>128</v>
      </c>
      <c r="T82" s="24" t="s">
        <v>28</v>
      </c>
      <c r="U82" s="24">
        <v>480</v>
      </c>
      <c r="V82" s="24" t="s">
        <v>28</v>
      </c>
      <c r="W82" s="24">
        <v>480</v>
      </c>
      <c r="X82" s="24">
        <f>10</f>
        <v>10</v>
      </c>
      <c r="Y82" s="24">
        <f t="shared" si="9"/>
        <v>0.1</v>
      </c>
      <c r="Z82" s="13" t="str">
        <f t="shared" si="8"/>
        <v>10/0.1</v>
      </c>
      <c r="AA82" s="13"/>
      <c r="AB82" s="33"/>
      <c r="AC82" s="23"/>
      <c r="AD82" s="33">
        <v>99000</v>
      </c>
      <c r="AE82" s="23"/>
      <c r="AF82" s="23"/>
      <c r="AG82" s="33">
        <v>895000</v>
      </c>
      <c r="AH82" s="15" t="s">
        <v>117</v>
      </c>
      <c r="AI82" s="13"/>
      <c r="AJ82" s="13"/>
      <c r="AK82" s="15"/>
      <c r="AL82" s="15"/>
      <c r="AM82" s="15"/>
      <c r="AN82" s="24" t="s">
        <v>177</v>
      </c>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c r="A87" s="20" t="s">
        <v>144</v>
      </c>
      <c r="B87" s="21" t="s">
        <v>362</v>
      </c>
      <c r="C87" s="5" t="s">
        <v>363</v>
      </c>
      <c r="D87" s="5">
        <v>2</v>
      </c>
      <c r="E87" s="5">
        <v>5120</v>
      </c>
      <c r="F87" s="5">
        <v>14.028</v>
      </c>
      <c r="G87" s="5">
        <v>7.0140000000000002</v>
      </c>
      <c r="H87" s="5">
        <v>16</v>
      </c>
      <c r="I87" s="5">
        <v>900</v>
      </c>
      <c r="J87" s="5"/>
      <c r="K87" s="5" t="s">
        <v>107</v>
      </c>
      <c r="L87" s="5">
        <v>2</v>
      </c>
      <c r="M87" s="5">
        <v>10</v>
      </c>
      <c r="N87" s="5">
        <v>2.2000000000000002</v>
      </c>
      <c r="O87" s="5">
        <v>16</v>
      </c>
      <c r="P87" s="5">
        <v>32</v>
      </c>
      <c r="Q87" s="13">
        <f t="shared" ref="Q87:Q92" si="10">M87*N87*P87/1000</f>
        <v>0.70399999999999996</v>
      </c>
      <c r="R87" s="5">
        <v>2133</v>
      </c>
      <c r="S87" s="5">
        <v>128</v>
      </c>
      <c r="T87" s="5" t="s">
        <v>364</v>
      </c>
      <c r="U87" s="5">
        <v>960</v>
      </c>
      <c r="V87" s="13"/>
      <c r="W87" s="13"/>
      <c r="X87" s="13">
        <f>40</f>
        <v>40</v>
      </c>
      <c r="Y87" s="13">
        <v>1</v>
      </c>
      <c r="Z87" s="13" t="str">
        <f t="shared" ref="Z87:Z92" si="11">X87&amp;"/"&amp;Y87</f>
        <v>40/1</v>
      </c>
      <c r="AA87" s="13">
        <v>0.08</v>
      </c>
      <c r="AB87" s="13"/>
      <c r="AC87" s="13">
        <v>463.27</v>
      </c>
      <c r="AD87" s="13">
        <v>1853.08</v>
      </c>
      <c r="AE87" s="13"/>
      <c r="AF87" s="13"/>
      <c r="AG87" s="13"/>
      <c r="AH87" s="15" t="s">
        <v>365</v>
      </c>
      <c r="AK87" s="15" t="s">
        <v>310</v>
      </c>
      <c r="AN87" s="24" t="s">
        <v>435</v>
      </c>
      <c r="AO87" s="12"/>
    </row>
    <row r="88" spans="1:41">
      <c r="A88" s="15" t="s">
        <v>307</v>
      </c>
      <c r="B88" s="21" t="s">
        <v>228</v>
      </c>
      <c r="C88" s="5" t="s">
        <v>229</v>
      </c>
      <c r="D88" s="5">
        <v>2</v>
      </c>
      <c r="E88" s="5">
        <v>3584</v>
      </c>
      <c r="F88" s="5">
        <v>10.609</v>
      </c>
      <c r="G88" s="5">
        <v>0.33200000000000002</v>
      </c>
      <c r="H88" s="5">
        <v>11</v>
      </c>
      <c r="I88" s="5">
        <v>484</v>
      </c>
      <c r="J88" s="5"/>
      <c r="K88" s="5" t="s">
        <v>104</v>
      </c>
      <c r="L88" s="5">
        <v>2</v>
      </c>
      <c r="M88" s="5">
        <v>8</v>
      </c>
      <c r="N88" s="5">
        <v>1.7</v>
      </c>
      <c r="O88" s="5">
        <v>16</v>
      </c>
      <c r="P88" s="5">
        <v>32</v>
      </c>
      <c r="Q88" s="13">
        <f t="shared" si="10"/>
        <v>0.43519999999999998</v>
      </c>
      <c r="R88" s="5">
        <v>1866</v>
      </c>
      <c r="S88" s="5">
        <v>32</v>
      </c>
      <c r="T88" s="5" t="s">
        <v>108</v>
      </c>
      <c r="U88" s="5">
        <v>480</v>
      </c>
      <c r="V88" s="13"/>
      <c r="W88" s="13"/>
      <c r="X88" s="13">
        <f>40</f>
        <v>40</v>
      </c>
      <c r="Y88" s="13">
        <v>1</v>
      </c>
      <c r="Z88" s="13" t="str">
        <f t="shared" si="11"/>
        <v>40/1</v>
      </c>
      <c r="AA88" s="13">
        <v>0.02</v>
      </c>
      <c r="AB88" s="13"/>
      <c r="AC88" s="13">
        <v>109.33</v>
      </c>
      <c r="AD88" s="13">
        <v>437.34</v>
      </c>
      <c r="AE88" s="13"/>
      <c r="AF88" s="13"/>
      <c r="AG88" s="13"/>
      <c r="AH88" s="15" t="s">
        <v>366</v>
      </c>
      <c r="AK88" s="15" t="s">
        <v>310</v>
      </c>
      <c r="AN88" s="24" t="s">
        <v>414</v>
      </c>
      <c r="AO88" s="12"/>
    </row>
    <row r="89" spans="1:41">
      <c r="A89" s="21"/>
      <c r="B89" s="21" t="s">
        <v>230</v>
      </c>
      <c r="C89" s="5" t="s">
        <v>229</v>
      </c>
      <c r="D89" s="5">
        <v>4</v>
      </c>
      <c r="E89" s="5">
        <v>3584</v>
      </c>
      <c r="F89" s="5">
        <v>10.609</v>
      </c>
      <c r="G89" s="5">
        <v>0.33200000000000002</v>
      </c>
      <c r="H89" s="5">
        <v>11</v>
      </c>
      <c r="I89" s="5">
        <v>484</v>
      </c>
      <c r="J89" s="5"/>
      <c r="K89" s="5" t="s">
        <v>104</v>
      </c>
      <c r="L89" s="5">
        <v>2</v>
      </c>
      <c r="M89" s="5">
        <v>8</v>
      </c>
      <c r="N89" s="5">
        <v>1.7</v>
      </c>
      <c r="O89" s="5">
        <v>16</v>
      </c>
      <c r="P89" s="5">
        <v>32</v>
      </c>
      <c r="Q89" s="13">
        <f t="shared" si="10"/>
        <v>0.43519999999999998</v>
      </c>
      <c r="R89" s="5">
        <v>1866</v>
      </c>
      <c r="S89" s="5">
        <v>64</v>
      </c>
      <c r="T89" s="5" t="s">
        <v>108</v>
      </c>
      <c r="U89" s="5">
        <v>480</v>
      </c>
      <c r="V89" s="13"/>
      <c r="W89" s="13"/>
      <c r="X89" s="13">
        <f>40</f>
        <v>40</v>
      </c>
      <c r="Y89" s="13">
        <v>1</v>
      </c>
      <c r="Z89" s="13" t="str">
        <f t="shared" si="11"/>
        <v>40/1</v>
      </c>
      <c r="AA89" s="13">
        <v>0.04</v>
      </c>
      <c r="AB89" s="13"/>
      <c r="AC89" s="13">
        <v>288</v>
      </c>
      <c r="AD89" s="13">
        <v>1018.38</v>
      </c>
      <c r="AE89" s="13"/>
      <c r="AF89" s="13"/>
      <c r="AG89" s="13"/>
      <c r="AH89" s="15" t="s">
        <v>365</v>
      </c>
      <c r="AK89" s="15" t="s">
        <v>440</v>
      </c>
      <c r="AN89" s="24" t="s">
        <v>415</v>
      </c>
      <c r="AO89" s="12"/>
    </row>
    <row r="90" spans="1:41" s="12" customFormat="1">
      <c r="A90" s="21"/>
      <c r="B90" s="21" t="s">
        <v>210</v>
      </c>
      <c r="C90" s="5" t="s">
        <v>102</v>
      </c>
      <c r="D90" s="5">
        <v>2</v>
      </c>
      <c r="E90" s="5">
        <v>2560</v>
      </c>
      <c r="F90" s="5">
        <v>8.2279999999999998</v>
      </c>
      <c r="G90" s="5">
        <v>0.25700000000000001</v>
      </c>
      <c r="H90" s="5">
        <v>8</v>
      </c>
      <c r="I90" s="5">
        <v>320</v>
      </c>
      <c r="J90" s="5"/>
      <c r="K90" s="5" t="s">
        <v>104</v>
      </c>
      <c r="L90" s="5">
        <v>2</v>
      </c>
      <c r="M90" s="5">
        <v>8</v>
      </c>
      <c r="N90" s="5">
        <v>1.7</v>
      </c>
      <c r="O90" s="5">
        <v>16</v>
      </c>
      <c r="P90" s="5">
        <v>32</v>
      </c>
      <c r="Q90" s="13">
        <f t="shared" si="10"/>
        <v>0.43519999999999998</v>
      </c>
      <c r="R90" s="5">
        <v>1866</v>
      </c>
      <c r="S90" s="5">
        <v>32</v>
      </c>
      <c r="T90" s="5" t="s">
        <v>108</v>
      </c>
      <c r="U90" s="5">
        <v>480</v>
      </c>
      <c r="V90" s="13"/>
      <c r="W90" s="13"/>
      <c r="X90" s="13">
        <f>40</f>
        <v>40</v>
      </c>
      <c r="Y90" s="13">
        <v>1</v>
      </c>
      <c r="Z90" s="13" t="str">
        <f t="shared" si="11"/>
        <v>40/1</v>
      </c>
      <c r="AA90" s="13">
        <v>0.02</v>
      </c>
      <c r="AB90" s="13"/>
      <c r="AC90" s="13">
        <v>91.11</v>
      </c>
      <c r="AD90" s="13">
        <v>364.45</v>
      </c>
      <c r="AE90" s="13"/>
      <c r="AF90" s="13"/>
      <c r="AG90" s="13"/>
      <c r="AH90" s="15" t="s">
        <v>365</v>
      </c>
      <c r="AI90" s="13"/>
      <c r="AJ90" s="13"/>
      <c r="AK90" s="15" t="s">
        <v>308</v>
      </c>
      <c r="AL90" s="15"/>
      <c r="AM90" s="15"/>
      <c r="AN90" s="24" t="s">
        <v>416</v>
      </c>
    </row>
    <row r="91" spans="1:41" s="12" customFormat="1">
      <c r="A91" s="21"/>
      <c r="B91" s="21" t="s">
        <v>211</v>
      </c>
      <c r="C91" s="5" t="s">
        <v>103</v>
      </c>
      <c r="D91" s="5">
        <v>4</v>
      </c>
      <c r="E91" s="5">
        <v>2560</v>
      </c>
      <c r="F91" s="5">
        <v>8.2279999999999998</v>
      </c>
      <c r="G91" s="5">
        <v>0.25700000000000001</v>
      </c>
      <c r="H91" s="5">
        <v>8</v>
      </c>
      <c r="I91" s="5">
        <v>320</v>
      </c>
      <c r="J91" s="5"/>
      <c r="K91" s="5" t="s">
        <v>106</v>
      </c>
      <c r="L91" s="5">
        <v>2</v>
      </c>
      <c r="M91" s="5">
        <v>8</v>
      </c>
      <c r="N91" s="5">
        <v>1.7</v>
      </c>
      <c r="O91" s="5">
        <v>16</v>
      </c>
      <c r="P91" s="5">
        <v>32</v>
      </c>
      <c r="Q91" s="13">
        <f t="shared" si="10"/>
        <v>0.43519999999999998</v>
      </c>
      <c r="R91" s="5">
        <v>1866</v>
      </c>
      <c r="S91" s="5">
        <v>64</v>
      </c>
      <c r="T91" s="5" t="s">
        <v>108</v>
      </c>
      <c r="U91" s="5">
        <v>480</v>
      </c>
      <c r="V91" s="13"/>
      <c r="W91" s="13"/>
      <c r="X91" s="13">
        <f>40</f>
        <v>40</v>
      </c>
      <c r="Y91" s="13">
        <v>1</v>
      </c>
      <c r="Z91" s="13" t="str">
        <f t="shared" si="11"/>
        <v>40/1</v>
      </c>
      <c r="AA91" s="13">
        <v>0.03</v>
      </c>
      <c r="AB91" s="13"/>
      <c r="AC91" s="13">
        <v>240</v>
      </c>
      <c r="AD91" s="13">
        <v>848.65</v>
      </c>
      <c r="AE91" s="13"/>
      <c r="AF91" s="13"/>
      <c r="AG91" s="13"/>
      <c r="AH91" s="15" t="s">
        <v>365</v>
      </c>
      <c r="AI91" s="13"/>
      <c r="AJ91" s="13"/>
      <c r="AK91" s="15" t="s">
        <v>441</v>
      </c>
      <c r="AL91" s="15"/>
      <c r="AM91" s="15"/>
      <c r="AN91" s="24" t="s">
        <v>417</v>
      </c>
    </row>
    <row r="92" spans="1:41" s="12" customFormat="1">
      <c r="A92" s="21"/>
      <c r="B92" s="21" t="s">
        <v>212</v>
      </c>
      <c r="C92" s="5" t="s">
        <v>103</v>
      </c>
      <c r="D92" s="5">
        <v>8</v>
      </c>
      <c r="E92" s="5">
        <v>2560</v>
      </c>
      <c r="F92" s="5">
        <v>8.2279999999999998</v>
      </c>
      <c r="G92" s="5">
        <v>0.25700000000000001</v>
      </c>
      <c r="H92" s="5">
        <v>8</v>
      </c>
      <c r="I92" s="5">
        <v>320</v>
      </c>
      <c r="J92" s="5"/>
      <c r="K92" s="5" t="s">
        <v>107</v>
      </c>
      <c r="L92" s="5">
        <v>2</v>
      </c>
      <c r="M92" s="5">
        <v>10</v>
      </c>
      <c r="N92" s="5">
        <v>2.2000000000000002</v>
      </c>
      <c r="O92" s="5">
        <v>16</v>
      </c>
      <c r="P92" s="5">
        <v>32</v>
      </c>
      <c r="Q92" s="13">
        <f t="shared" si="10"/>
        <v>0.70399999999999996</v>
      </c>
      <c r="R92" s="5">
        <v>2133</v>
      </c>
      <c r="S92" s="5">
        <v>32</v>
      </c>
      <c r="T92" s="5" t="s">
        <v>108</v>
      </c>
      <c r="U92" s="5">
        <v>960</v>
      </c>
      <c r="V92" s="13"/>
      <c r="W92" s="13"/>
      <c r="X92" s="13">
        <f>40</f>
        <v>40</v>
      </c>
      <c r="Y92" s="13">
        <v>1</v>
      </c>
      <c r="Z92" s="13" t="str">
        <f t="shared" si="11"/>
        <v>40/1</v>
      </c>
      <c r="AA92" s="13">
        <v>0.09</v>
      </c>
      <c r="AB92" s="13"/>
      <c r="AC92" s="13">
        <v>504.25</v>
      </c>
      <c r="AD92" s="13">
        <v>2017</v>
      </c>
      <c r="AE92" s="13"/>
      <c r="AF92" s="13"/>
      <c r="AG92" s="13"/>
      <c r="AH92" s="15" t="s">
        <v>365</v>
      </c>
      <c r="AI92" s="13"/>
      <c r="AJ92" s="13"/>
      <c r="AK92" s="15" t="s">
        <v>309</v>
      </c>
      <c r="AL92" s="15"/>
      <c r="AM92" s="15"/>
      <c r="AN92" s="24" t="s">
        <v>418</v>
      </c>
    </row>
    <row r="93" spans="1:41" s="12" customFormat="1">
      <c r="A93" s="21"/>
      <c r="B93" s="21"/>
      <c r="C93" s="5"/>
      <c r="D93" s="5"/>
      <c r="E93" s="5"/>
      <c r="F93" s="5"/>
      <c r="G93" s="5"/>
      <c r="H93" s="5"/>
      <c r="I93" s="5"/>
      <c r="J93" s="5"/>
      <c r="K93" s="5"/>
      <c r="L93" s="5"/>
      <c r="M93" s="5"/>
      <c r="N93" s="5"/>
      <c r="O93" s="5"/>
      <c r="P93" s="5"/>
      <c r="Q93" s="13"/>
      <c r="R93" s="5"/>
      <c r="S93" s="5"/>
      <c r="T93" s="5"/>
      <c r="U93" s="5"/>
      <c r="V93" s="13"/>
      <c r="W93" s="13"/>
      <c r="X93" s="13"/>
      <c r="Y93" s="13"/>
      <c r="Z93" s="13"/>
      <c r="AA93" s="13"/>
      <c r="AB93" s="13"/>
      <c r="AC93" s="13"/>
      <c r="AD93" s="13"/>
      <c r="AE93" s="13"/>
      <c r="AF93" s="13"/>
      <c r="AG93" s="13"/>
      <c r="AH93" s="15"/>
      <c r="AI93" s="13"/>
      <c r="AJ93" s="13"/>
      <c r="AK93" s="15"/>
      <c r="AL93" s="15"/>
      <c r="AM93" s="15"/>
      <c r="AN93" s="24"/>
      <c r="AO93" s="13"/>
    </row>
    <row r="94" spans="1:41" s="12" customFormat="1">
      <c r="A94" s="21"/>
      <c r="B94" s="21"/>
      <c r="C94" s="5"/>
      <c r="D94" s="5"/>
      <c r="E94" s="5"/>
      <c r="F94" s="5"/>
      <c r="G94" s="5"/>
      <c r="H94" s="5"/>
      <c r="I94" s="5"/>
      <c r="J94" s="5"/>
      <c r="K94" s="5"/>
      <c r="L94" s="5"/>
      <c r="M94" s="5"/>
      <c r="N94" s="5"/>
      <c r="O94" s="5"/>
      <c r="P94" s="5"/>
      <c r="Q94" s="13"/>
      <c r="R94" s="5"/>
      <c r="S94" s="5"/>
      <c r="T94" s="5"/>
      <c r="U94" s="5"/>
      <c r="V94" s="13"/>
      <c r="W94" s="13"/>
      <c r="X94" s="13"/>
      <c r="Y94" s="13"/>
      <c r="Z94" s="13"/>
      <c r="AA94" s="13"/>
      <c r="AB94" s="13"/>
      <c r="AC94" s="13"/>
      <c r="AD94" s="13"/>
      <c r="AE94" s="13"/>
      <c r="AF94" s="13"/>
      <c r="AG94" s="13"/>
      <c r="AH94" s="15"/>
      <c r="AI94" s="13"/>
      <c r="AJ94" s="13"/>
      <c r="AK94" s="15"/>
      <c r="AL94" s="15"/>
      <c r="AM94" s="15"/>
      <c r="AN94" s="24"/>
      <c r="AO94" s="13"/>
    </row>
    <row r="95" spans="1:41" s="12" customFormat="1">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c r="A98" s="20" t="s">
        <v>118</v>
      </c>
      <c r="B98" s="21" t="s">
        <v>226</v>
      </c>
      <c r="C98" s="5" t="s">
        <v>119</v>
      </c>
      <c r="D98" s="5">
        <v>2</v>
      </c>
      <c r="E98" s="5">
        <v>3584</v>
      </c>
      <c r="F98" s="5">
        <v>9.5</v>
      </c>
      <c r="G98" s="5">
        <v>4.7</v>
      </c>
      <c r="H98" s="5">
        <v>16.399999999999999</v>
      </c>
      <c r="I98" s="5">
        <v>720</v>
      </c>
      <c r="J98" s="5">
        <v>1</v>
      </c>
      <c r="K98" s="5" t="s">
        <v>172</v>
      </c>
      <c r="L98" s="5">
        <v>2</v>
      </c>
      <c r="M98" s="5">
        <v>18</v>
      </c>
      <c r="N98" s="5">
        <v>2.1</v>
      </c>
      <c r="O98" s="5">
        <v>16</v>
      </c>
      <c r="P98" s="5">
        <v>32</v>
      </c>
      <c r="Q98" s="13">
        <f t="shared" ref="Q98:Q115" si="12">M98*N98*P98/1000</f>
        <v>1.2096000000000002</v>
      </c>
      <c r="R98" s="13">
        <v>2400</v>
      </c>
      <c r="S98" s="13">
        <v>256</v>
      </c>
      <c r="T98" s="13" t="s">
        <v>120</v>
      </c>
      <c r="U98" s="13">
        <v>1000</v>
      </c>
      <c r="V98" s="13"/>
      <c r="W98" s="13"/>
      <c r="X98" s="13">
        <f t="shared" ref="X98:X103" si="13">13.64*4*2</f>
        <v>109.12</v>
      </c>
      <c r="Y98" s="13"/>
      <c r="Z98" s="13" t="str">
        <f t="shared" ref="Z98:Z103" si="14">X98&amp;"/"&amp;Y98</f>
        <v>109.12/</v>
      </c>
      <c r="AA98" s="13"/>
      <c r="AB98" s="13"/>
      <c r="AC98" s="13"/>
      <c r="AD98" s="13"/>
      <c r="AE98" s="33">
        <f>150000/1.08</f>
        <v>138888.88888888888</v>
      </c>
      <c r="AF98" s="13"/>
      <c r="AG98" s="13"/>
      <c r="AH98" s="15" t="s">
        <v>117</v>
      </c>
      <c r="AI98" s="13">
        <f>17280/2.5</f>
        <v>6912</v>
      </c>
      <c r="AK98" s="15" t="s">
        <v>280</v>
      </c>
      <c r="AL98" s="15" t="s">
        <v>375</v>
      </c>
      <c r="AN98" s="24" t="s">
        <v>374</v>
      </c>
      <c r="AO98" s="12"/>
    </row>
    <row r="99" spans="1:41">
      <c r="A99" s="15" t="s">
        <v>224</v>
      </c>
      <c r="B99" s="21" t="s">
        <v>184</v>
      </c>
      <c r="C99" s="5" t="s">
        <v>119</v>
      </c>
      <c r="D99" s="5">
        <v>2</v>
      </c>
      <c r="E99" s="5">
        <v>3584</v>
      </c>
      <c r="F99" s="5">
        <v>9.5</v>
      </c>
      <c r="G99" s="5">
        <v>4.7</v>
      </c>
      <c r="H99" s="5">
        <v>16.399999999999999</v>
      </c>
      <c r="I99" s="5">
        <v>720</v>
      </c>
      <c r="J99" s="5">
        <v>1</v>
      </c>
      <c r="K99" s="5" t="s">
        <v>172</v>
      </c>
      <c r="L99" s="5">
        <v>2</v>
      </c>
      <c r="M99" s="5">
        <v>18</v>
      </c>
      <c r="N99" s="5">
        <v>2.1</v>
      </c>
      <c r="O99" s="5">
        <v>16</v>
      </c>
      <c r="P99" s="5">
        <v>32</v>
      </c>
      <c r="Q99" s="13">
        <f t="shared" si="12"/>
        <v>1.2096000000000002</v>
      </c>
      <c r="R99" s="13">
        <v>2400</v>
      </c>
      <c r="S99" s="13">
        <v>256</v>
      </c>
      <c r="T99" s="13" t="s">
        <v>120</v>
      </c>
      <c r="U99" s="13">
        <v>4000</v>
      </c>
      <c r="V99" s="13"/>
      <c r="W99" s="13"/>
      <c r="X99" s="13">
        <f t="shared" si="13"/>
        <v>109.12</v>
      </c>
      <c r="Y99" s="13"/>
      <c r="Z99" s="13" t="str">
        <f t="shared" si="14"/>
        <v>109.12/</v>
      </c>
      <c r="AA99" s="13"/>
      <c r="AB99" s="13"/>
      <c r="AC99" s="13"/>
      <c r="AD99" s="13"/>
      <c r="AE99" s="33">
        <f>300000/1.08</f>
        <v>277777.77777777775</v>
      </c>
      <c r="AF99" s="13"/>
      <c r="AG99" s="13"/>
      <c r="AH99" s="15" t="s">
        <v>117</v>
      </c>
      <c r="AI99" s="13">
        <f>34560/2.5</f>
        <v>13824</v>
      </c>
      <c r="AK99" s="15" t="s">
        <v>281</v>
      </c>
      <c r="AL99" s="15" t="s">
        <v>375</v>
      </c>
      <c r="AN99" s="24" t="s">
        <v>419</v>
      </c>
      <c r="AO99" s="12"/>
    </row>
    <row r="100" spans="1:41">
      <c r="A100" s="21"/>
      <c r="B100" s="21" t="s">
        <v>133</v>
      </c>
      <c r="C100" s="5" t="s">
        <v>119</v>
      </c>
      <c r="D100" s="5">
        <v>2</v>
      </c>
      <c r="E100" s="5">
        <v>3584</v>
      </c>
      <c r="F100" s="5">
        <v>9.5</v>
      </c>
      <c r="G100" s="5">
        <v>4.7</v>
      </c>
      <c r="H100" s="5">
        <v>16.399999999999999</v>
      </c>
      <c r="I100" s="5">
        <v>720</v>
      </c>
      <c r="J100" s="5">
        <v>1</v>
      </c>
      <c r="K100" s="5" t="s">
        <v>172</v>
      </c>
      <c r="L100" s="5">
        <v>2</v>
      </c>
      <c r="M100" s="5">
        <v>18</v>
      </c>
      <c r="N100" s="5">
        <v>2.1</v>
      </c>
      <c r="O100" s="5">
        <v>16</v>
      </c>
      <c r="P100" s="5">
        <v>32</v>
      </c>
      <c r="Q100" s="13">
        <f t="shared" si="12"/>
        <v>1.2096000000000002</v>
      </c>
      <c r="R100" s="13">
        <v>2400</v>
      </c>
      <c r="S100" s="13">
        <v>256</v>
      </c>
      <c r="T100" s="13" t="s">
        <v>120</v>
      </c>
      <c r="U100" s="13">
        <v>4000</v>
      </c>
      <c r="V100" s="13"/>
      <c r="W100" s="13"/>
      <c r="X100" s="13">
        <f t="shared" si="13"/>
        <v>109.12</v>
      </c>
      <c r="Y100" s="13"/>
      <c r="Z100" s="13" t="str">
        <f t="shared" si="14"/>
        <v>109.12/</v>
      </c>
      <c r="AA100" s="13"/>
      <c r="AB100" s="13"/>
      <c r="AC100" s="13"/>
      <c r="AD100" s="13"/>
      <c r="AE100" s="33">
        <f>180000/1.08</f>
        <v>166666.66666666666</v>
      </c>
      <c r="AF100" s="13"/>
      <c r="AG100" s="13"/>
      <c r="AH100" s="15" t="s">
        <v>117</v>
      </c>
      <c r="AI100" s="13">
        <f>21600/2.5</f>
        <v>8640</v>
      </c>
      <c r="AK100" s="15" t="s">
        <v>282</v>
      </c>
      <c r="AL100" s="15" t="s">
        <v>420</v>
      </c>
      <c r="AN100" s="24" t="s">
        <v>421</v>
      </c>
      <c r="AO100" s="12"/>
    </row>
    <row r="101" spans="1:41">
      <c r="A101" s="21"/>
      <c r="B101" s="21" t="s">
        <v>134</v>
      </c>
      <c r="C101" s="5" t="s">
        <v>119</v>
      </c>
      <c r="D101" s="5">
        <v>2</v>
      </c>
      <c r="E101" s="5">
        <v>3584</v>
      </c>
      <c r="F101" s="5">
        <v>9.5</v>
      </c>
      <c r="G101" s="5">
        <v>4.7</v>
      </c>
      <c r="H101" s="5">
        <v>16.399999999999999</v>
      </c>
      <c r="I101" s="5">
        <v>720</v>
      </c>
      <c r="J101" s="5">
        <v>1</v>
      </c>
      <c r="K101" s="5" t="s">
        <v>172</v>
      </c>
      <c r="L101" s="5">
        <v>2</v>
      </c>
      <c r="M101" s="5">
        <v>18</v>
      </c>
      <c r="N101" s="5">
        <v>2.1</v>
      </c>
      <c r="O101" s="5">
        <v>16</v>
      </c>
      <c r="P101" s="5">
        <v>32</v>
      </c>
      <c r="Q101" s="13">
        <f t="shared" si="12"/>
        <v>1.2096000000000002</v>
      </c>
      <c r="R101" s="13">
        <v>2400</v>
      </c>
      <c r="S101" s="13">
        <v>256</v>
      </c>
      <c r="T101" s="13" t="s">
        <v>120</v>
      </c>
      <c r="U101" s="13">
        <v>4000</v>
      </c>
      <c r="V101" s="13"/>
      <c r="W101" s="13"/>
      <c r="X101" s="13">
        <f t="shared" si="13"/>
        <v>109.12</v>
      </c>
      <c r="Y101" s="13"/>
      <c r="Z101" s="13" t="str">
        <f t="shared" si="14"/>
        <v>109.12/</v>
      </c>
      <c r="AA101" s="13"/>
      <c r="AB101" s="13"/>
      <c r="AC101" s="13"/>
      <c r="AD101" s="13"/>
      <c r="AE101" s="33">
        <f>216000/1.08</f>
        <v>200000</v>
      </c>
      <c r="AF101" s="13"/>
      <c r="AG101" s="13"/>
      <c r="AH101" s="15" t="s">
        <v>117</v>
      </c>
      <c r="AI101" s="13">
        <f>21600/2.5</f>
        <v>8640</v>
      </c>
      <c r="AK101" s="15" t="s">
        <v>283</v>
      </c>
      <c r="AL101" s="15" t="s">
        <v>420</v>
      </c>
      <c r="AN101" s="24" t="s">
        <v>422</v>
      </c>
      <c r="AO101" s="12"/>
    </row>
    <row r="102" spans="1:41" s="12" customFormat="1">
      <c r="A102" s="21"/>
      <c r="B102" s="21" t="s">
        <v>225</v>
      </c>
      <c r="C102" s="5" t="s">
        <v>119</v>
      </c>
      <c r="D102" s="5">
        <v>2</v>
      </c>
      <c r="E102" s="5">
        <v>3584</v>
      </c>
      <c r="F102" s="5">
        <v>9.5</v>
      </c>
      <c r="G102" s="5">
        <v>4.7</v>
      </c>
      <c r="H102" s="5">
        <v>16.399999999999999</v>
      </c>
      <c r="I102" s="5">
        <v>720</v>
      </c>
      <c r="J102" s="5">
        <v>1</v>
      </c>
      <c r="K102" s="5" t="s">
        <v>172</v>
      </c>
      <c r="L102" s="5">
        <v>2</v>
      </c>
      <c r="M102" s="5">
        <v>18</v>
      </c>
      <c r="N102" s="5">
        <v>2.1</v>
      </c>
      <c r="O102" s="5">
        <v>16</v>
      </c>
      <c r="P102" s="5">
        <v>32</v>
      </c>
      <c r="Q102" s="13">
        <f>M102*N102*P102/1000</f>
        <v>1.2096000000000002</v>
      </c>
      <c r="R102" s="13">
        <v>2400</v>
      </c>
      <c r="S102" s="13">
        <v>256</v>
      </c>
      <c r="T102" s="13" t="s">
        <v>120</v>
      </c>
      <c r="U102" s="13">
        <v>4000</v>
      </c>
      <c r="V102" s="13"/>
      <c r="W102" s="13"/>
      <c r="X102" s="13">
        <f t="shared" si="13"/>
        <v>109.12</v>
      </c>
      <c r="Y102" s="13"/>
      <c r="Z102" s="13" t="str">
        <f t="shared" si="14"/>
        <v>109.12/</v>
      </c>
      <c r="AA102" s="13"/>
      <c r="AB102" s="13"/>
      <c r="AC102" s="13"/>
      <c r="AD102" s="13"/>
      <c r="AE102" s="33">
        <f>270000/1.08</f>
        <v>249999.99999999997</v>
      </c>
      <c r="AF102" s="13"/>
      <c r="AG102" s="13"/>
      <c r="AH102" s="15" t="s">
        <v>117</v>
      </c>
      <c r="AI102" s="13">
        <f>21600/2.5</f>
        <v>8640</v>
      </c>
      <c r="AJ102" s="13"/>
      <c r="AK102" s="15" t="s">
        <v>283</v>
      </c>
      <c r="AL102" s="15" t="s">
        <v>373</v>
      </c>
      <c r="AM102" s="15"/>
      <c r="AN102" s="24" t="s">
        <v>423</v>
      </c>
    </row>
    <row r="103" spans="1:41">
      <c r="A103" s="21"/>
      <c r="B103" s="21" t="s">
        <v>227</v>
      </c>
      <c r="C103" s="5" t="s">
        <v>119</v>
      </c>
      <c r="D103" s="5">
        <v>2</v>
      </c>
      <c r="E103" s="5">
        <v>3584</v>
      </c>
      <c r="F103" s="5">
        <v>9.5</v>
      </c>
      <c r="G103" s="5">
        <v>4.7</v>
      </c>
      <c r="H103" s="5">
        <v>16.399999999999999</v>
      </c>
      <c r="I103" s="5">
        <v>720</v>
      </c>
      <c r="J103" s="5">
        <v>1</v>
      </c>
      <c r="K103" s="5" t="s">
        <v>172</v>
      </c>
      <c r="L103" s="5">
        <v>2</v>
      </c>
      <c r="M103" s="5">
        <v>18</v>
      </c>
      <c r="N103" s="5">
        <v>2.1</v>
      </c>
      <c r="O103" s="5">
        <v>16</v>
      </c>
      <c r="P103" s="5">
        <v>32</v>
      </c>
      <c r="Q103" s="13">
        <f>M103*N103*P103/1000</f>
        <v>1.2096000000000002</v>
      </c>
      <c r="R103" s="13">
        <v>2400</v>
      </c>
      <c r="S103" s="13">
        <v>256</v>
      </c>
      <c r="T103" s="13" t="s">
        <v>120</v>
      </c>
      <c r="U103" s="13">
        <v>4000</v>
      </c>
      <c r="V103" s="13"/>
      <c r="W103" s="13"/>
      <c r="X103" s="13">
        <f t="shared" si="13"/>
        <v>109.12</v>
      </c>
      <c r="Y103" s="13"/>
      <c r="Z103" s="13" t="str">
        <f t="shared" si="14"/>
        <v>109.12/</v>
      </c>
      <c r="AA103" s="13"/>
      <c r="AB103" s="13"/>
      <c r="AC103" s="13"/>
      <c r="AD103" s="13"/>
      <c r="AE103" s="33">
        <f>324000/1.08</f>
        <v>300000</v>
      </c>
      <c r="AF103" s="13"/>
      <c r="AG103" s="13"/>
      <c r="AH103" s="15" t="s">
        <v>117</v>
      </c>
      <c r="AI103" s="13">
        <f>21600/2.5</f>
        <v>8640</v>
      </c>
      <c r="AK103" s="15" t="s">
        <v>283</v>
      </c>
      <c r="AL103" s="15" t="s">
        <v>373</v>
      </c>
      <c r="AN103" s="24" t="s">
        <v>383</v>
      </c>
      <c r="AO103" s="12"/>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c r="A112" s="20" t="s">
        <v>124</v>
      </c>
      <c r="B112" s="21" t="s">
        <v>129</v>
      </c>
      <c r="C112" s="5" t="s">
        <v>15</v>
      </c>
      <c r="D112" s="5">
        <v>0.5</v>
      </c>
      <c r="E112" s="5" t="s">
        <v>16</v>
      </c>
      <c r="F112" s="5">
        <v>8.74</v>
      </c>
      <c r="G112" s="5">
        <v>2.91</v>
      </c>
      <c r="H112" s="5" t="s">
        <v>33</v>
      </c>
      <c r="I112" s="5" t="s">
        <v>20</v>
      </c>
      <c r="J112" s="5"/>
      <c r="K112" s="5" t="s">
        <v>290</v>
      </c>
      <c r="L112" s="5">
        <f>6/24</f>
        <v>0.25</v>
      </c>
      <c r="M112" s="5">
        <v>12</v>
      </c>
      <c r="N112" s="5">
        <v>2.6</v>
      </c>
      <c r="O112" s="5">
        <v>16</v>
      </c>
      <c r="P112" s="5">
        <v>32</v>
      </c>
      <c r="Q112" s="13">
        <f t="shared" si="12"/>
        <v>0.99840000000000007</v>
      </c>
      <c r="R112" s="13">
        <v>2133</v>
      </c>
      <c r="S112" s="13">
        <v>56</v>
      </c>
      <c r="T112" s="13" t="s">
        <v>147</v>
      </c>
      <c r="U112" s="13">
        <v>340</v>
      </c>
      <c r="V112" s="13"/>
      <c r="W112" s="13"/>
      <c r="X112" s="13"/>
      <c r="Y112" s="13"/>
      <c r="Z112" s="13"/>
      <c r="AA112" s="13"/>
      <c r="AB112" s="23">
        <v>0.9</v>
      </c>
      <c r="AC112" s="13"/>
      <c r="AD112" s="23"/>
      <c r="AE112" s="13"/>
      <c r="AF112" s="13"/>
      <c r="AG112" s="13"/>
      <c r="AH112" s="15" t="s">
        <v>128</v>
      </c>
      <c r="AK112" s="15" t="s">
        <v>468</v>
      </c>
      <c r="AN112" s="24" t="str">
        <f t="shared" ref="AN112:AN115" si="15">"MS "&amp;B112</f>
        <v>MS NC6</v>
      </c>
      <c r="AO112" s="12"/>
    </row>
    <row r="113" spans="1:41">
      <c r="A113" s="15" t="s">
        <v>169</v>
      </c>
      <c r="B113" s="21" t="s">
        <v>125</v>
      </c>
      <c r="C113" s="5" t="s">
        <v>291</v>
      </c>
      <c r="D113" s="5">
        <v>1</v>
      </c>
      <c r="E113" s="5" t="s">
        <v>16</v>
      </c>
      <c r="F113" s="5">
        <v>8.74</v>
      </c>
      <c r="G113" s="5">
        <v>2.91</v>
      </c>
      <c r="H113" s="5" t="s">
        <v>33</v>
      </c>
      <c r="I113" s="5" t="s">
        <v>20</v>
      </c>
      <c r="J113" s="5"/>
      <c r="K113" s="5" t="s">
        <v>292</v>
      </c>
      <c r="L113" s="5">
        <f>12/24</f>
        <v>0.5</v>
      </c>
      <c r="M113" s="5">
        <v>12</v>
      </c>
      <c r="N113" s="5">
        <v>2.6</v>
      </c>
      <c r="O113" s="5">
        <v>16</v>
      </c>
      <c r="P113" s="5">
        <v>32</v>
      </c>
      <c r="Q113" s="13">
        <f t="shared" si="12"/>
        <v>0.99840000000000007</v>
      </c>
      <c r="R113" s="13">
        <v>2133</v>
      </c>
      <c r="S113" s="13">
        <v>112</v>
      </c>
      <c r="T113" s="13" t="s">
        <v>147</v>
      </c>
      <c r="U113" s="13">
        <v>680</v>
      </c>
      <c r="V113" s="13"/>
      <c r="W113" s="13"/>
      <c r="X113" s="13"/>
      <c r="Y113" s="13"/>
      <c r="Z113" s="13"/>
      <c r="AA113" s="13"/>
      <c r="AB113" s="23">
        <v>1.8</v>
      </c>
      <c r="AC113" s="13"/>
      <c r="AD113" s="23"/>
      <c r="AE113" s="13"/>
      <c r="AF113" s="13"/>
      <c r="AG113" s="13"/>
      <c r="AH113" s="15" t="s">
        <v>128</v>
      </c>
      <c r="AK113" s="15" t="s">
        <v>469</v>
      </c>
      <c r="AN113" s="24" t="str">
        <f t="shared" si="15"/>
        <v>MS NC12</v>
      </c>
      <c r="AO113" s="12"/>
    </row>
    <row r="114" spans="1:41">
      <c r="A114" s="15" t="s">
        <v>146</v>
      </c>
      <c r="B114" s="21" t="s">
        <v>126</v>
      </c>
      <c r="C114" s="5" t="s">
        <v>293</v>
      </c>
      <c r="D114" s="5">
        <v>2</v>
      </c>
      <c r="E114" s="5" t="s">
        <v>16</v>
      </c>
      <c r="F114" s="5">
        <v>8.74</v>
      </c>
      <c r="G114" s="5">
        <v>2.91</v>
      </c>
      <c r="H114" s="5" t="s">
        <v>33</v>
      </c>
      <c r="I114" s="5" t="s">
        <v>20</v>
      </c>
      <c r="J114" s="5"/>
      <c r="K114" s="5" t="s">
        <v>292</v>
      </c>
      <c r="L114" s="5">
        <f>24/24</f>
        <v>1</v>
      </c>
      <c r="M114" s="5">
        <v>12</v>
      </c>
      <c r="N114" s="5">
        <v>2.6</v>
      </c>
      <c r="O114" s="5">
        <v>16</v>
      </c>
      <c r="P114" s="5">
        <v>32</v>
      </c>
      <c r="Q114" s="13">
        <f t="shared" si="12"/>
        <v>0.99840000000000007</v>
      </c>
      <c r="R114" s="13">
        <v>2133</v>
      </c>
      <c r="S114" s="13">
        <v>224</v>
      </c>
      <c r="T114" s="13"/>
      <c r="U114" s="13">
        <v>1440</v>
      </c>
      <c r="V114" s="13"/>
      <c r="W114" s="13"/>
      <c r="X114" s="13"/>
      <c r="Y114" s="13"/>
      <c r="Z114" s="13"/>
      <c r="AA114" s="13"/>
      <c r="AB114" s="23">
        <v>3.6</v>
      </c>
      <c r="AC114" s="13"/>
      <c r="AD114" s="23"/>
      <c r="AE114" s="13"/>
      <c r="AF114" s="13"/>
      <c r="AG114" s="13"/>
      <c r="AH114" s="15" t="s">
        <v>128</v>
      </c>
      <c r="AK114" s="15" t="s">
        <v>469</v>
      </c>
      <c r="AN114" s="24" t="str">
        <f t="shared" si="15"/>
        <v>MS NC24</v>
      </c>
      <c r="AO114" s="12"/>
    </row>
    <row r="115" spans="1:41">
      <c r="A115" s="21"/>
      <c r="B115" s="21" t="s">
        <v>127</v>
      </c>
      <c r="C115" s="5" t="s">
        <v>293</v>
      </c>
      <c r="D115" s="5">
        <v>2</v>
      </c>
      <c r="E115" s="5" t="s">
        <v>16</v>
      </c>
      <c r="F115" s="5">
        <v>8.74</v>
      </c>
      <c r="G115" s="5">
        <v>2.91</v>
      </c>
      <c r="H115" s="5" t="s">
        <v>33</v>
      </c>
      <c r="I115" s="5" t="s">
        <v>20</v>
      </c>
      <c r="J115" s="5"/>
      <c r="K115" s="5" t="s">
        <v>292</v>
      </c>
      <c r="L115" s="5">
        <f>24/24</f>
        <v>1</v>
      </c>
      <c r="M115" s="5">
        <v>12</v>
      </c>
      <c r="N115" s="5">
        <v>2.6</v>
      </c>
      <c r="O115" s="5">
        <v>16</v>
      </c>
      <c r="P115" s="5">
        <v>32</v>
      </c>
      <c r="Q115" s="13">
        <f t="shared" si="12"/>
        <v>0.99840000000000007</v>
      </c>
      <c r="R115" s="13">
        <v>2133</v>
      </c>
      <c r="S115" s="13">
        <v>224</v>
      </c>
      <c r="T115" s="13"/>
      <c r="U115" s="13">
        <v>1440</v>
      </c>
      <c r="V115" s="13"/>
      <c r="W115" s="13"/>
      <c r="X115" s="13" t="s">
        <v>130</v>
      </c>
      <c r="Y115" s="13"/>
      <c r="Z115" s="13" t="str">
        <f>X115&amp;"/"&amp;Y115</f>
        <v>Infiniband/</v>
      </c>
      <c r="AA115" s="13"/>
      <c r="AB115" s="23">
        <v>3.96</v>
      </c>
      <c r="AC115" s="13"/>
      <c r="AD115" s="23"/>
      <c r="AE115" s="13"/>
      <c r="AF115" s="13"/>
      <c r="AG115" s="13"/>
      <c r="AH115" s="15" t="s">
        <v>128</v>
      </c>
      <c r="AK115" s="15" t="s">
        <v>470</v>
      </c>
      <c r="AN115" s="24" t="str">
        <f t="shared" si="15"/>
        <v>MS NC24r</v>
      </c>
      <c r="AO115" s="12"/>
    </row>
    <row r="116" spans="1:41">
      <c r="A116" s="15" t="s">
        <v>459</v>
      </c>
      <c r="B116" s="21" t="s">
        <v>456</v>
      </c>
      <c r="C116" s="5" t="s">
        <v>457</v>
      </c>
      <c r="D116" s="5">
        <v>1</v>
      </c>
      <c r="E116" s="5">
        <v>3584</v>
      </c>
      <c r="F116" s="5">
        <v>9.5</v>
      </c>
      <c r="G116" s="5">
        <v>4.7</v>
      </c>
      <c r="H116" s="5">
        <v>16.399999999999999</v>
      </c>
      <c r="I116" s="5">
        <v>720</v>
      </c>
      <c r="J116" s="5"/>
      <c r="K116" s="5" t="s">
        <v>460</v>
      </c>
      <c r="L116" s="5"/>
      <c r="M116" s="5"/>
      <c r="N116" s="5"/>
      <c r="O116" s="5"/>
      <c r="P116" s="5"/>
      <c r="Q116" s="13"/>
      <c r="R116" s="13"/>
      <c r="S116" s="13">
        <v>112</v>
      </c>
      <c r="T116" s="13"/>
      <c r="U116" s="13">
        <v>336</v>
      </c>
      <c r="V116" s="13"/>
      <c r="W116" s="13"/>
      <c r="X116" s="13"/>
      <c r="Y116" s="13"/>
      <c r="Z116" s="13"/>
      <c r="AA116" s="13"/>
      <c r="AB116" s="23">
        <v>2.0699999999999998</v>
      </c>
      <c r="AC116" s="13"/>
      <c r="AD116" s="23"/>
      <c r="AE116" s="13"/>
      <c r="AF116" s="13"/>
      <c r="AG116" s="13"/>
      <c r="AH116" s="15" t="s">
        <v>110</v>
      </c>
      <c r="AK116" s="15" t="s">
        <v>469</v>
      </c>
      <c r="AN116" s="24" t="str">
        <f>"MS "&amp;B116</f>
        <v>MS NC6v2</v>
      </c>
      <c r="AO116" s="12"/>
    </row>
    <row r="117" spans="1:41">
      <c r="A117" s="21"/>
      <c r="B117" s="21" t="s">
        <v>458</v>
      </c>
      <c r="C117" s="5" t="s">
        <v>457</v>
      </c>
      <c r="D117" s="5">
        <v>1</v>
      </c>
      <c r="E117" s="5">
        <v>3584</v>
      </c>
      <c r="F117" s="5">
        <v>9.5</v>
      </c>
      <c r="G117" s="5">
        <v>4.7</v>
      </c>
      <c r="H117" s="5">
        <v>16.399999999999999</v>
      </c>
      <c r="I117" s="5">
        <v>720</v>
      </c>
      <c r="J117" s="5"/>
      <c r="K117" s="5" t="s">
        <v>460</v>
      </c>
      <c r="L117" s="5"/>
      <c r="M117" s="5"/>
      <c r="N117" s="5"/>
      <c r="O117" s="5"/>
      <c r="P117" s="5"/>
      <c r="Q117" s="13"/>
      <c r="R117" s="13"/>
      <c r="S117" s="13">
        <v>224</v>
      </c>
      <c r="T117" s="13"/>
      <c r="U117" s="13">
        <v>672</v>
      </c>
      <c r="V117" s="13"/>
      <c r="W117" s="13"/>
      <c r="X117" s="13"/>
      <c r="Y117" s="13"/>
      <c r="Z117" s="13"/>
      <c r="AA117" s="13"/>
      <c r="AB117" s="23">
        <v>4.1399999999999997</v>
      </c>
      <c r="AC117" s="13"/>
      <c r="AD117" s="23"/>
      <c r="AE117" s="13"/>
      <c r="AF117" s="13"/>
      <c r="AG117" s="13"/>
      <c r="AH117" s="15" t="s">
        <v>110</v>
      </c>
      <c r="AK117" s="15" t="s">
        <v>469</v>
      </c>
      <c r="AN117" s="24" t="str">
        <f t="shared" ref="AN117:AN126" si="16">"MS "&amp;B117</f>
        <v>MS NC12v2</v>
      </c>
      <c r="AO117" s="12"/>
    </row>
    <row r="118" spans="1:41">
      <c r="A118" s="21"/>
      <c r="B118" s="21" t="s">
        <v>461</v>
      </c>
      <c r="C118" s="5" t="s">
        <v>457</v>
      </c>
      <c r="D118" s="5">
        <v>1</v>
      </c>
      <c r="E118" s="5">
        <v>3584</v>
      </c>
      <c r="F118" s="5">
        <v>9.5</v>
      </c>
      <c r="G118" s="5">
        <v>4.7</v>
      </c>
      <c r="H118" s="5">
        <v>16.399999999999999</v>
      </c>
      <c r="I118" s="5">
        <v>720</v>
      </c>
      <c r="J118" s="5"/>
      <c r="K118" s="5" t="s">
        <v>460</v>
      </c>
      <c r="L118" s="5"/>
      <c r="M118" s="5"/>
      <c r="N118" s="5"/>
      <c r="O118" s="5"/>
      <c r="P118" s="5"/>
      <c r="Q118" s="13"/>
      <c r="R118" s="13"/>
      <c r="S118" s="13">
        <v>448</v>
      </c>
      <c r="T118" s="13"/>
      <c r="U118" s="13">
        <v>1344</v>
      </c>
      <c r="V118" s="13"/>
      <c r="W118" s="13"/>
      <c r="X118" s="13"/>
      <c r="Y118" s="13"/>
      <c r="Z118" s="13"/>
      <c r="AA118" s="13"/>
      <c r="AB118" s="23">
        <v>8.2799999999999994</v>
      </c>
      <c r="AC118" s="13"/>
      <c r="AD118" s="23"/>
      <c r="AE118" s="13"/>
      <c r="AF118" s="13"/>
      <c r="AG118" s="13"/>
      <c r="AH118" s="15" t="s">
        <v>110</v>
      </c>
      <c r="AK118" s="15" t="s">
        <v>469</v>
      </c>
      <c r="AN118" s="24" t="str">
        <f t="shared" si="16"/>
        <v>MS NC24v2</v>
      </c>
      <c r="AO118" s="12"/>
    </row>
    <row r="119" spans="1:41" s="12" customFormat="1">
      <c r="A119" s="21"/>
      <c r="B119" s="21" t="s">
        <v>462</v>
      </c>
      <c r="C119" s="5" t="s">
        <v>457</v>
      </c>
      <c r="D119" s="5">
        <v>1</v>
      </c>
      <c r="E119" s="5">
        <v>3584</v>
      </c>
      <c r="F119" s="5">
        <v>9.5</v>
      </c>
      <c r="G119" s="5">
        <v>4.7</v>
      </c>
      <c r="H119" s="5">
        <v>16.399999999999999</v>
      </c>
      <c r="I119" s="5">
        <v>720</v>
      </c>
      <c r="J119" s="5"/>
      <c r="K119" s="5" t="s">
        <v>460</v>
      </c>
      <c r="L119" s="5"/>
      <c r="M119" s="5"/>
      <c r="N119" s="5"/>
      <c r="O119" s="5"/>
      <c r="P119" s="5"/>
      <c r="Q119" s="13"/>
      <c r="R119" s="13"/>
      <c r="S119" s="13">
        <v>448</v>
      </c>
      <c r="T119" s="13"/>
      <c r="U119" s="13">
        <v>1344</v>
      </c>
      <c r="V119" s="13"/>
      <c r="W119" s="13"/>
      <c r="X119" s="13" t="s">
        <v>130</v>
      </c>
      <c r="Y119" s="13"/>
      <c r="Z119" s="13" t="str">
        <f>X119&amp;"/"&amp;Y119</f>
        <v>Infiniband/</v>
      </c>
      <c r="AA119" s="13"/>
      <c r="AB119" s="23">
        <v>9.1080000000000005</v>
      </c>
      <c r="AC119" s="13"/>
      <c r="AD119" s="23"/>
      <c r="AE119" s="13"/>
      <c r="AF119" s="13"/>
      <c r="AG119" s="13"/>
      <c r="AH119" s="15" t="s">
        <v>110</v>
      </c>
      <c r="AI119" s="13"/>
      <c r="AJ119" s="13"/>
      <c r="AK119" s="15" t="s">
        <v>469</v>
      </c>
      <c r="AL119" s="15"/>
      <c r="AM119" s="15"/>
      <c r="AN119" s="24" t="str">
        <f t="shared" si="16"/>
        <v>MS NC24rv2</v>
      </c>
    </row>
    <row r="120" spans="1:41" s="12" customFormat="1">
      <c r="A120" s="21"/>
      <c r="B120" s="21" t="s">
        <v>145</v>
      </c>
      <c r="C120" s="5" t="s">
        <v>294</v>
      </c>
      <c r="D120" s="5">
        <v>1</v>
      </c>
      <c r="E120" s="5" t="s">
        <v>55</v>
      </c>
      <c r="F120" s="5">
        <v>9.65</v>
      </c>
      <c r="G120" s="5">
        <v>0.3</v>
      </c>
      <c r="H120" s="5" t="s">
        <v>56</v>
      </c>
      <c r="I120" s="5" t="s">
        <v>57</v>
      </c>
      <c r="J120" s="5"/>
      <c r="K120" s="5" t="s">
        <v>292</v>
      </c>
      <c r="L120" s="5">
        <f>6/24</f>
        <v>0.25</v>
      </c>
      <c r="M120" s="5">
        <v>12</v>
      </c>
      <c r="N120" s="5">
        <v>2.6</v>
      </c>
      <c r="O120" s="5">
        <v>16</v>
      </c>
      <c r="P120" s="5">
        <v>32</v>
      </c>
      <c r="Q120" s="13">
        <f>M120*N120*P120/1000</f>
        <v>0.99840000000000007</v>
      </c>
      <c r="R120" s="13">
        <v>2133</v>
      </c>
      <c r="S120" s="13">
        <v>56</v>
      </c>
      <c r="T120" s="13" t="s">
        <v>147</v>
      </c>
      <c r="U120" s="13">
        <v>340</v>
      </c>
      <c r="V120" s="13"/>
      <c r="W120" s="13"/>
      <c r="X120" s="13"/>
      <c r="Y120" s="13"/>
      <c r="Z120" s="13"/>
      <c r="AA120" s="13"/>
      <c r="AB120" s="23">
        <v>1.24</v>
      </c>
      <c r="AC120" s="13"/>
      <c r="AD120" s="13"/>
      <c r="AE120" s="13"/>
      <c r="AF120" s="13"/>
      <c r="AG120" s="13"/>
      <c r="AH120" s="15" t="s">
        <v>128</v>
      </c>
      <c r="AI120" s="13"/>
      <c r="AJ120" s="13"/>
      <c r="AK120" s="15" t="s">
        <v>469</v>
      </c>
      <c r="AL120" s="15"/>
      <c r="AM120" s="15"/>
      <c r="AN120" s="24" t="str">
        <f t="shared" si="16"/>
        <v>MS NV6</v>
      </c>
      <c r="AO120" s="13"/>
    </row>
    <row r="121" spans="1:41" s="12" customFormat="1">
      <c r="A121" s="21"/>
      <c r="B121" s="21" t="s">
        <v>287</v>
      </c>
      <c r="C121" s="5" t="s">
        <v>294</v>
      </c>
      <c r="D121" s="5">
        <v>2</v>
      </c>
      <c r="E121" s="5" t="s">
        <v>55</v>
      </c>
      <c r="F121" s="5">
        <v>9.65</v>
      </c>
      <c r="G121" s="5">
        <v>0.3</v>
      </c>
      <c r="H121" s="5" t="s">
        <v>56</v>
      </c>
      <c r="I121" s="5" t="s">
        <v>57</v>
      </c>
      <c r="J121" s="5"/>
      <c r="K121" s="5" t="s">
        <v>292</v>
      </c>
      <c r="L121" s="5">
        <f>12/24</f>
        <v>0.5</v>
      </c>
      <c r="M121" s="5">
        <v>12</v>
      </c>
      <c r="N121" s="5">
        <v>2.6</v>
      </c>
      <c r="O121" s="5">
        <v>16</v>
      </c>
      <c r="P121" s="5">
        <v>32</v>
      </c>
      <c r="Q121" s="13">
        <f>M121*N121*P121/1000</f>
        <v>0.99840000000000007</v>
      </c>
      <c r="R121" s="13">
        <v>2133</v>
      </c>
      <c r="S121" s="13">
        <v>112</v>
      </c>
      <c r="T121" s="13" t="s">
        <v>147</v>
      </c>
      <c r="U121" s="13">
        <v>680</v>
      </c>
      <c r="V121" s="13"/>
      <c r="W121" s="13"/>
      <c r="X121" s="13"/>
      <c r="Y121" s="13"/>
      <c r="Z121" s="13"/>
      <c r="AA121" s="13"/>
      <c r="AB121" s="23">
        <v>2.48</v>
      </c>
      <c r="AC121" s="13"/>
      <c r="AD121" s="13"/>
      <c r="AE121" s="13"/>
      <c r="AF121" s="13"/>
      <c r="AG121" s="13"/>
      <c r="AH121" s="15" t="s">
        <v>128</v>
      </c>
      <c r="AI121" s="13"/>
      <c r="AJ121" s="13"/>
      <c r="AK121" s="15" t="s">
        <v>469</v>
      </c>
      <c r="AL121" s="15"/>
      <c r="AM121" s="15"/>
      <c r="AN121" s="24" t="str">
        <f t="shared" si="16"/>
        <v>MS NV12</v>
      </c>
      <c r="AO121" s="13"/>
    </row>
    <row r="122" spans="1:41" s="12" customFormat="1">
      <c r="A122" s="21"/>
      <c r="B122" s="21" t="s">
        <v>288</v>
      </c>
      <c r="C122" s="5" t="s">
        <v>294</v>
      </c>
      <c r="D122" s="5">
        <v>4</v>
      </c>
      <c r="E122" s="5" t="s">
        <v>55</v>
      </c>
      <c r="F122" s="5">
        <v>9.65</v>
      </c>
      <c r="G122" s="5">
        <v>0.3</v>
      </c>
      <c r="H122" s="5" t="s">
        <v>56</v>
      </c>
      <c r="I122" s="5" t="s">
        <v>57</v>
      </c>
      <c r="J122" s="5"/>
      <c r="K122" s="5" t="s">
        <v>292</v>
      </c>
      <c r="L122" s="5">
        <f>24/24</f>
        <v>1</v>
      </c>
      <c r="M122" s="5">
        <v>12</v>
      </c>
      <c r="N122" s="5">
        <v>2.6</v>
      </c>
      <c r="O122" s="5">
        <v>16</v>
      </c>
      <c r="P122" s="5">
        <v>32</v>
      </c>
      <c r="Q122" s="13">
        <f>M122*N122*P122/1000</f>
        <v>0.99840000000000007</v>
      </c>
      <c r="R122" s="13">
        <v>2133</v>
      </c>
      <c r="S122" s="13">
        <v>224</v>
      </c>
      <c r="T122" s="13" t="s">
        <v>147</v>
      </c>
      <c r="U122" s="13">
        <v>1440</v>
      </c>
      <c r="V122" s="13"/>
      <c r="W122" s="13"/>
      <c r="X122" s="13"/>
      <c r="Y122" s="13"/>
      <c r="Z122" s="13"/>
      <c r="AA122" s="13"/>
      <c r="AB122" s="23">
        <v>4.97</v>
      </c>
      <c r="AC122" s="13"/>
      <c r="AD122" s="13"/>
      <c r="AE122" s="13"/>
      <c r="AF122" s="13"/>
      <c r="AG122" s="13"/>
      <c r="AH122" s="15" t="s">
        <v>128</v>
      </c>
      <c r="AI122" s="13"/>
      <c r="AJ122" s="13"/>
      <c r="AK122" s="15" t="s">
        <v>469</v>
      </c>
      <c r="AL122" s="13"/>
      <c r="AM122" s="13"/>
      <c r="AN122" s="24" t="str">
        <f t="shared" si="16"/>
        <v>MS NV24</v>
      </c>
      <c r="AO122" s="13"/>
    </row>
    <row r="123" spans="1:41" s="12" customFormat="1">
      <c r="A123" s="21"/>
      <c r="B123" s="21" t="s">
        <v>463</v>
      </c>
      <c r="C123" s="5" t="s">
        <v>467</v>
      </c>
      <c r="D123" s="12">
        <v>1</v>
      </c>
      <c r="E123" s="13">
        <v>3840</v>
      </c>
      <c r="F123" s="9">
        <v>11.757999999999999</v>
      </c>
      <c r="G123" s="9">
        <v>0.36699999999999999</v>
      </c>
      <c r="H123" s="5">
        <v>24.576000000000001</v>
      </c>
      <c r="I123" s="5">
        <v>345.6</v>
      </c>
      <c r="J123" s="5"/>
      <c r="K123" s="5"/>
      <c r="L123" s="5"/>
      <c r="M123" s="5"/>
      <c r="N123" s="5"/>
      <c r="O123" s="5"/>
      <c r="P123" s="5"/>
      <c r="Q123" s="13"/>
      <c r="R123" s="13"/>
      <c r="S123" s="13">
        <v>112</v>
      </c>
      <c r="T123" s="13"/>
      <c r="U123" s="13">
        <v>336</v>
      </c>
      <c r="V123" s="13"/>
      <c r="W123" s="13"/>
      <c r="X123" s="13"/>
      <c r="Y123" s="13"/>
      <c r="Z123" s="13"/>
      <c r="AA123" s="13"/>
      <c r="AB123" s="23">
        <v>2.0699999999999998</v>
      </c>
      <c r="AC123" s="13"/>
      <c r="AD123" s="13"/>
      <c r="AE123" s="13"/>
      <c r="AF123" s="13"/>
      <c r="AG123" s="13"/>
      <c r="AH123" s="15" t="s">
        <v>110</v>
      </c>
      <c r="AI123" s="13"/>
      <c r="AJ123" s="13"/>
      <c r="AK123" s="15" t="s">
        <v>469</v>
      </c>
      <c r="AL123" s="13"/>
      <c r="AM123" s="13"/>
      <c r="AN123" s="24" t="str">
        <f t="shared" si="16"/>
        <v>MS ND6</v>
      </c>
      <c r="AO123" s="13"/>
    </row>
    <row r="124" spans="1:41" s="12" customFormat="1">
      <c r="A124" s="21"/>
      <c r="B124" s="21" t="s">
        <v>464</v>
      </c>
      <c r="C124" s="5" t="s">
        <v>467</v>
      </c>
      <c r="D124" s="12">
        <v>2</v>
      </c>
      <c r="E124" s="13">
        <v>3840</v>
      </c>
      <c r="F124" s="9">
        <v>11.757999999999999</v>
      </c>
      <c r="G124" s="9">
        <v>0.36699999999999999</v>
      </c>
      <c r="H124" s="5">
        <v>24.576000000000001</v>
      </c>
      <c r="I124" s="5">
        <v>345.6</v>
      </c>
      <c r="J124" s="5"/>
      <c r="K124" s="5"/>
      <c r="L124" s="5"/>
      <c r="M124" s="5"/>
      <c r="N124" s="5"/>
      <c r="O124" s="5"/>
      <c r="P124" s="5"/>
      <c r="Q124" s="13"/>
      <c r="R124" s="13"/>
      <c r="S124" s="13">
        <v>224</v>
      </c>
      <c r="T124" s="13"/>
      <c r="U124" s="13">
        <v>672</v>
      </c>
      <c r="V124" s="13"/>
      <c r="W124" s="13"/>
      <c r="X124" s="13"/>
      <c r="Y124" s="13"/>
      <c r="Z124" s="13"/>
      <c r="AA124" s="13"/>
      <c r="AB124" s="23">
        <v>4.1399999999999997</v>
      </c>
      <c r="AC124" s="13"/>
      <c r="AD124" s="13"/>
      <c r="AE124" s="13"/>
      <c r="AF124" s="13"/>
      <c r="AG124" s="13"/>
      <c r="AH124" s="15" t="s">
        <v>110</v>
      </c>
      <c r="AI124" s="13"/>
      <c r="AJ124" s="13"/>
      <c r="AK124" s="15" t="s">
        <v>469</v>
      </c>
      <c r="AL124" s="13"/>
      <c r="AM124" s="13"/>
      <c r="AN124" s="24" t="str">
        <f t="shared" si="16"/>
        <v>MS ND12</v>
      </c>
      <c r="AO124" s="13"/>
    </row>
    <row r="125" spans="1:41" s="12" customFormat="1">
      <c r="A125" s="21"/>
      <c r="B125" s="21" t="s">
        <v>465</v>
      </c>
      <c r="C125" s="5" t="s">
        <v>467</v>
      </c>
      <c r="D125" s="12">
        <v>4</v>
      </c>
      <c r="E125" s="13">
        <v>3840</v>
      </c>
      <c r="F125" s="9">
        <v>11.757999999999999</v>
      </c>
      <c r="G125" s="9">
        <v>0.36699999999999999</v>
      </c>
      <c r="H125" s="5">
        <v>24.576000000000001</v>
      </c>
      <c r="I125" s="5">
        <v>345.6</v>
      </c>
      <c r="J125" s="5"/>
      <c r="K125" s="5"/>
      <c r="L125" s="5"/>
      <c r="M125" s="5"/>
      <c r="N125" s="5"/>
      <c r="O125" s="5"/>
      <c r="P125" s="5"/>
      <c r="Q125" s="13"/>
      <c r="R125" s="13"/>
      <c r="S125" s="13">
        <v>448</v>
      </c>
      <c r="T125" s="13"/>
      <c r="U125" s="13">
        <v>1344</v>
      </c>
      <c r="V125" s="13"/>
      <c r="W125" s="13"/>
      <c r="X125" s="13"/>
      <c r="Y125" s="13"/>
      <c r="Z125" s="13"/>
      <c r="AA125" s="13"/>
      <c r="AB125" s="23">
        <v>8.2799999999999994</v>
      </c>
      <c r="AC125" s="13"/>
      <c r="AD125" s="13"/>
      <c r="AE125" s="13"/>
      <c r="AF125" s="13"/>
      <c r="AG125" s="13"/>
      <c r="AH125" s="15" t="s">
        <v>110</v>
      </c>
      <c r="AI125" s="13"/>
      <c r="AJ125" s="13"/>
      <c r="AK125" s="15" t="s">
        <v>469</v>
      </c>
      <c r="AL125" s="13"/>
      <c r="AM125" s="13"/>
      <c r="AN125" s="24" t="str">
        <f t="shared" si="16"/>
        <v>MS ND24</v>
      </c>
      <c r="AO125" s="13"/>
    </row>
    <row r="126" spans="1:41">
      <c r="A126" s="21"/>
      <c r="B126" s="21" t="s">
        <v>466</v>
      </c>
      <c r="C126" s="5" t="s">
        <v>467</v>
      </c>
      <c r="D126" s="12">
        <v>4</v>
      </c>
      <c r="E126" s="13">
        <v>3840</v>
      </c>
      <c r="F126" s="9">
        <v>11.757999999999999</v>
      </c>
      <c r="G126" s="9">
        <v>0.36699999999999999</v>
      </c>
      <c r="H126" s="5">
        <v>24.576000000000001</v>
      </c>
      <c r="I126" s="5">
        <v>345.6</v>
      </c>
      <c r="J126" s="5"/>
      <c r="K126" s="5"/>
      <c r="L126" s="5"/>
      <c r="M126" s="5"/>
      <c r="N126" s="5"/>
      <c r="O126" s="5"/>
      <c r="P126" s="5"/>
      <c r="Q126" s="13"/>
      <c r="R126" s="13"/>
      <c r="S126" s="13">
        <v>448</v>
      </c>
      <c r="T126" s="13"/>
      <c r="U126" s="13">
        <v>1344</v>
      </c>
      <c r="V126" s="13"/>
      <c r="W126" s="13"/>
      <c r="X126" s="13" t="s">
        <v>130</v>
      </c>
      <c r="Y126" s="13"/>
      <c r="Z126" s="13" t="str">
        <f>X126&amp;"/"&amp;Y126</f>
        <v>Infiniband/</v>
      </c>
      <c r="AA126" s="13"/>
      <c r="AB126" s="23">
        <v>9.1080000000000005</v>
      </c>
      <c r="AC126" s="13"/>
      <c r="AD126" s="13"/>
      <c r="AE126" s="13"/>
      <c r="AF126" s="13"/>
      <c r="AG126" s="13"/>
      <c r="AH126" s="15" t="s">
        <v>110</v>
      </c>
      <c r="AK126" s="15" t="s">
        <v>469</v>
      </c>
      <c r="AL126" s="13"/>
      <c r="AM126" s="13"/>
      <c r="AN126" s="24" t="str">
        <f t="shared" si="16"/>
        <v>MS ND24r</v>
      </c>
      <c r="AO126" s="13"/>
    </row>
    <row r="127" spans="1:41" ht="20" customHeight="1">
      <c r="A127" s="20" t="s">
        <v>166</v>
      </c>
      <c r="B127" s="21" t="s">
        <v>445</v>
      </c>
      <c r="C127" s="5" t="s">
        <v>293</v>
      </c>
      <c r="D127" s="5">
        <v>0.5</v>
      </c>
      <c r="E127" s="5" t="s">
        <v>16</v>
      </c>
      <c r="F127" s="5">
        <v>8.74</v>
      </c>
      <c r="G127" s="5">
        <v>2.91</v>
      </c>
      <c r="H127" s="5" t="s">
        <v>33</v>
      </c>
      <c r="I127" s="5" t="s">
        <v>20</v>
      </c>
      <c r="J127" s="5"/>
      <c r="K127" s="5"/>
      <c r="L127" s="5">
        <v>8</v>
      </c>
      <c r="M127" s="5">
        <v>0.5</v>
      </c>
      <c r="N127" s="5">
        <v>2.2000000000000002</v>
      </c>
      <c r="O127" s="5">
        <v>16</v>
      </c>
      <c r="P127" s="5">
        <v>32</v>
      </c>
      <c r="Q127" s="13">
        <f>M127*N127*P127/1000</f>
        <v>3.5200000000000002E-2</v>
      </c>
      <c r="R127" s="13"/>
      <c r="S127" s="13">
        <v>52</v>
      </c>
      <c r="T127" s="13" t="s">
        <v>170</v>
      </c>
      <c r="U127" s="13">
        <v>375</v>
      </c>
      <c r="V127" s="13"/>
      <c r="W127" s="13"/>
      <c r="X127" s="13"/>
      <c r="Y127" s="13"/>
      <c r="Z127" s="13"/>
      <c r="AA127" s="13"/>
      <c r="AB127" s="23">
        <v>0.99</v>
      </c>
      <c r="AC127" s="13"/>
      <c r="AD127" s="13"/>
      <c r="AE127" s="13"/>
      <c r="AF127" s="13"/>
      <c r="AG127" s="13"/>
      <c r="AH127" s="15" t="s">
        <v>171</v>
      </c>
      <c r="AK127" s="15" t="s">
        <v>454</v>
      </c>
      <c r="AN127" s="24" t="str">
        <f t="shared" ref="AN127:AN131" si="17">"GL "&amp;B127</f>
        <v>GL 8c52mK80</v>
      </c>
      <c r="AO127" s="12"/>
    </row>
    <row r="128" spans="1:41" ht="20" customHeight="1">
      <c r="A128" s="15" t="s">
        <v>167</v>
      </c>
      <c r="B128" s="21" t="s">
        <v>446</v>
      </c>
      <c r="C128" s="5" t="s">
        <v>295</v>
      </c>
      <c r="D128" s="5">
        <v>1</v>
      </c>
      <c r="E128" s="5" t="s">
        <v>16</v>
      </c>
      <c r="F128" s="5">
        <v>8.74</v>
      </c>
      <c r="G128" s="5">
        <v>2.91</v>
      </c>
      <c r="H128" s="5" t="s">
        <v>33</v>
      </c>
      <c r="I128" s="5" t="s">
        <v>20</v>
      </c>
      <c r="J128" s="5"/>
      <c r="K128" s="5"/>
      <c r="L128" s="5">
        <v>12</v>
      </c>
      <c r="M128" s="5">
        <v>0.5</v>
      </c>
      <c r="N128" s="5">
        <v>2.2000000000000002</v>
      </c>
      <c r="O128" s="5">
        <v>16</v>
      </c>
      <c r="P128" s="5">
        <v>32</v>
      </c>
      <c r="Q128" s="13">
        <f t="shared" ref="Q128:Q131" si="18">M128*N128*P128/1000</f>
        <v>3.5200000000000002E-2</v>
      </c>
      <c r="R128" s="13"/>
      <c r="S128" s="13">
        <v>78</v>
      </c>
      <c r="T128" s="13" t="s">
        <v>170</v>
      </c>
      <c r="U128" s="13">
        <v>375</v>
      </c>
      <c r="V128" s="13"/>
      <c r="W128" s="13"/>
      <c r="X128" s="13"/>
      <c r="Y128" s="13"/>
      <c r="Z128" s="13"/>
      <c r="AA128" s="13"/>
      <c r="AB128" s="23">
        <v>1.69</v>
      </c>
      <c r="AC128" s="13"/>
      <c r="AD128" s="13"/>
      <c r="AE128" s="13"/>
      <c r="AF128" s="13"/>
      <c r="AG128" s="13"/>
      <c r="AH128" s="15" t="s">
        <v>171</v>
      </c>
      <c r="AK128" s="15" t="s">
        <v>455</v>
      </c>
      <c r="AN128" s="24" t="str">
        <f t="shared" si="17"/>
        <v>GL 12c78mK80x2</v>
      </c>
      <c r="AO128" s="12"/>
    </row>
    <row r="129" spans="1:41" ht="20" customHeight="1">
      <c r="A129" s="15" t="s">
        <v>447</v>
      </c>
      <c r="B129" s="21" t="s">
        <v>448</v>
      </c>
      <c r="C129" s="5" t="s">
        <v>295</v>
      </c>
      <c r="D129" s="5">
        <v>2</v>
      </c>
      <c r="E129" s="5" t="s">
        <v>16</v>
      </c>
      <c r="F129" s="5">
        <v>8.74</v>
      </c>
      <c r="G129" s="5">
        <v>2.91</v>
      </c>
      <c r="H129" s="5" t="s">
        <v>33</v>
      </c>
      <c r="I129" s="5" t="s">
        <v>20</v>
      </c>
      <c r="J129" s="5"/>
      <c r="K129" s="5"/>
      <c r="L129" s="5">
        <v>24</v>
      </c>
      <c r="M129" s="5">
        <v>0.5</v>
      </c>
      <c r="N129" s="5">
        <v>2.2000000000000002</v>
      </c>
      <c r="O129" s="5">
        <v>16</v>
      </c>
      <c r="P129" s="5">
        <v>32</v>
      </c>
      <c r="Q129" s="13">
        <f t="shared" si="18"/>
        <v>3.5200000000000002E-2</v>
      </c>
      <c r="R129" s="13"/>
      <c r="S129" s="13">
        <v>156</v>
      </c>
      <c r="T129" s="13" t="s">
        <v>170</v>
      </c>
      <c r="U129" s="13">
        <v>375</v>
      </c>
      <c r="V129" s="13"/>
      <c r="W129" s="13"/>
      <c r="X129" s="13"/>
      <c r="Y129" s="13"/>
      <c r="Z129" s="13"/>
      <c r="AA129" s="13"/>
      <c r="AB129" s="23">
        <v>3.33</v>
      </c>
      <c r="AC129" s="13"/>
      <c r="AD129" s="13"/>
      <c r="AE129" s="13"/>
      <c r="AF129" s="13"/>
      <c r="AG129" s="13"/>
      <c r="AH129" s="15" t="s">
        <v>171</v>
      </c>
      <c r="AK129" s="15" t="s">
        <v>455</v>
      </c>
      <c r="AN129" s="24" t="str">
        <f t="shared" si="17"/>
        <v>GL 24c156mK80x4</v>
      </c>
      <c r="AO129" s="12"/>
    </row>
    <row r="130" spans="1:41" ht="20" customHeight="1">
      <c r="A130" s="21"/>
      <c r="B130" s="21" t="s">
        <v>449</v>
      </c>
      <c r="C130" s="5" t="s">
        <v>295</v>
      </c>
      <c r="D130" s="5">
        <v>2</v>
      </c>
      <c r="E130" s="5" t="s">
        <v>16</v>
      </c>
      <c r="F130" s="5">
        <v>8.74</v>
      </c>
      <c r="G130" s="5">
        <v>2.91</v>
      </c>
      <c r="H130" s="5" t="s">
        <v>33</v>
      </c>
      <c r="I130" s="5" t="s">
        <v>20</v>
      </c>
      <c r="J130" s="5"/>
      <c r="K130" s="5"/>
      <c r="L130" s="5">
        <v>32</v>
      </c>
      <c r="M130" s="5">
        <v>0.5</v>
      </c>
      <c r="N130" s="5">
        <v>2.2000000000000002</v>
      </c>
      <c r="O130" s="5">
        <v>16</v>
      </c>
      <c r="P130" s="5">
        <v>32</v>
      </c>
      <c r="Q130" s="13">
        <f t="shared" si="18"/>
        <v>3.5200000000000002E-2</v>
      </c>
      <c r="R130" s="13"/>
      <c r="S130" s="13">
        <v>208</v>
      </c>
      <c r="T130" s="13" t="s">
        <v>170</v>
      </c>
      <c r="U130" s="13">
        <v>375</v>
      </c>
      <c r="V130" s="13"/>
      <c r="W130" s="13"/>
      <c r="X130" s="13"/>
      <c r="Y130" s="13"/>
      <c r="Z130" s="13"/>
      <c r="AA130" s="13"/>
      <c r="AB130" s="23">
        <v>3.79</v>
      </c>
      <c r="AC130" s="13"/>
      <c r="AD130" s="13"/>
      <c r="AE130" s="13"/>
      <c r="AF130" s="13"/>
      <c r="AG130" s="13"/>
      <c r="AH130" s="15" t="s">
        <v>171</v>
      </c>
      <c r="AK130" s="15" t="s">
        <v>455</v>
      </c>
      <c r="AN130" s="24" t="str">
        <f t="shared" si="17"/>
        <v>GL 32c208mK80x4</v>
      </c>
      <c r="AO130" s="12"/>
    </row>
    <row r="131" spans="1:41" ht="20" customHeight="1">
      <c r="A131" s="21"/>
      <c r="B131" s="21" t="s">
        <v>452</v>
      </c>
      <c r="C131" s="5" t="s">
        <v>295</v>
      </c>
      <c r="D131" s="5">
        <v>4</v>
      </c>
      <c r="E131" s="5" t="s">
        <v>16</v>
      </c>
      <c r="F131" s="5">
        <v>8.74</v>
      </c>
      <c r="G131" s="5">
        <v>2.91</v>
      </c>
      <c r="H131" s="5" t="s">
        <v>33</v>
      </c>
      <c r="I131" s="5" t="s">
        <v>20</v>
      </c>
      <c r="J131" s="5"/>
      <c r="K131" s="5"/>
      <c r="L131" s="5">
        <v>64</v>
      </c>
      <c r="M131" s="5">
        <v>0.5</v>
      </c>
      <c r="N131" s="5">
        <v>2.2000000000000002</v>
      </c>
      <c r="O131" s="5">
        <v>16</v>
      </c>
      <c r="P131" s="5">
        <v>32</v>
      </c>
      <c r="Q131" s="13">
        <f t="shared" si="18"/>
        <v>3.5200000000000002E-2</v>
      </c>
      <c r="R131" s="13"/>
      <c r="S131" s="13">
        <v>416</v>
      </c>
      <c r="T131" s="13" t="s">
        <v>170</v>
      </c>
      <c r="U131" s="13">
        <v>375</v>
      </c>
      <c r="V131" s="13"/>
      <c r="W131" s="13"/>
      <c r="X131" s="13"/>
      <c r="Y131" s="13"/>
      <c r="Z131" s="13"/>
      <c r="AA131" s="13"/>
      <c r="AB131" s="23">
        <v>7.61</v>
      </c>
      <c r="AC131" s="13"/>
      <c r="AD131" s="13"/>
      <c r="AE131" s="13"/>
      <c r="AF131" s="13"/>
      <c r="AG131" s="13"/>
      <c r="AH131" s="15" t="s">
        <v>171</v>
      </c>
      <c r="AK131" s="15" t="s">
        <v>455</v>
      </c>
      <c r="AN131" s="24" t="str">
        <f t="shared" si="17"/>
        <v>GL 64c416mK80x8</v>
      </c>
      <c r="AO131" s="12"/>
    </row>
    <row r="132" spans="1:41">
      <c r="A132" s="21"/>
      <c r="B132" s="21" t="s">
        <v>450</v>
      </c>
      <c r="C132" s="5" t="s">
        <v>100</v>
      </c>
      <c r="D132" s="5">
        <v>1</v>
      </c>
      <c r="E132" s="5">
        <v>3584</v>
      </c>
      <c r="F132" s="5">
        <v>9.5</v>
      </c>
      <c r="G132" s="5">
        <v>4.7</v>
      </c>
      <c r="H132" s="5">
        <v>16.399999999999999</v>
      </c>
      <c r="I132" s="5">
        <v>720</v>
      </c>
      <c r="J132" s="5"/>
      <c r="K132" s="5"/>
      <c r="L132" s="5">
        <v>8</v>
      </c>
      <c r="M132" s="5">
        <v>0.5</v>
      </c>
      <c r="N132" s="5">
        <v>2.2000000000000002</v>
      </c>
      <c r="O132" s="5">
        <v>16</v>
      </c>
      <c r="P132" s="5">
        <v>32</v>
      </c>
      <c r="Q132" s="13">
        <f>M132*N132*P132/1000</f>
        <v>3.5200000000000002E-2</v>
      </c>
      <c r="R132" s="13"/>
      <c r="S132" s="13">
        <v>52</v>
      </c>
      <c r="T132" s="13" t="s">
        <v>108</v>
      </c>
      <c r="U132" s="13">
        <v>375</v>
      </c>
      <c r="V132" s="13"/>
      <c r="W132" s="13"/>
      <c r="X132" s="13"/>
      <c r="Y132" s="13"/>
      <c r="Z132" s="13"/>
      <c r="AA132" s="13"/>
      <c r="AB132" s="23">
        <v>2</v>
      </c>
      <c r="AC132" s="13"/>
      <c r="AD132" s="13"/>
      <c r="AE132" s="13"/>
      <c r="AF132" s="13"/>
      <c r="AG132" s="13"/>
      <c r="AH132" s="15" t="s">
        <v>110</v>
      </c>
      <c r="AK132" s="15" t="s">
        <v>455</v>
      </c>
      <c r="AN132" s="24" t="str">
        <f>"GL "&amp;B132</f>
        <v>GL 8c52mP100</v>
      </c>
      <c r="AO132" s="13"/>
    </row>
    <row r="133" spans="1:41">
      <c r="A133" s="21"/>
      <c r="B133" s="21" t="s">
        <v>453</v>
      </c>
      <c r="C133" s="5" t="s">
        <v>100</v>
      </c>
      <c r="D133" s="5">
        <v>2</v>
      </c>
      <c r="E133" s="5">
        <v>3584</v>
      </c>
      <c r="F133" s="5">
        <v>9.5</v>
      </c>
      <c r="G133" s="5">
        <v>4.7</v>
      </c>
      <c r="H133" s="5">
        <v>16.399999999999999</v>
      </c>
      <c r="I133" s="5">
        <v>720</v>
      </c>
      <c r="J133" s="5"/>
      <c r="K133" s="5"/>
      <c r="L133" s="5">
        <v>24</v>
      </c>
      <c r="M133" s="5">
        <v>0.5</v>
      </c>
      <c r="N133" s="5">
        <v>2.2000000000000002</v>
      </c>
      <c r="O133" s="5">
        <v>16</v>
      </c>
      <c r="P133" s="5">
        <v>32</v>
      </c>
      <c r="Q133" s="13">
        <f t="shared" ref="Q133:Q134" si="19">M133*N133*P133/1000</f>
        <v>3.5200000000000002E-2</v>
      </c>
      <c r="R133" s="13"/>
      <c r="S133" s="13">
        <v>156</v>
      </c>
      <c r="T133" s="13" t="s">
        <v>108</v>
      </c>
      <c r="U133" s="13">
        <v>375</v>
      </c>
      <c r="V133" s="13"/>
      <c r="W133" s="13"/>
      <c r="X133" s="13"/>
      <c r="Y133" s="13"/>
      <c r="Z133" s="13"/>
      <c r="AA133" s="13"/>
      <c r="AB133" s="23">
        <v>4.45</v>
      </c>
      <c r="AC133" s="13"/>
      <c r="AD133" s="13"/>
      <c r="AE133" s="13"/>
      <c r="AF133" s="13"/>
      <c r="AG133" s="13"/>
      <c r="AH133" s="15" t="s">
        <v>110</v>
      </c>
      <c r="AK133" s="15" t="s">
        <v>455</v>
      </c>
      <c r="AN133" s="24" t="str">
        <f t="shared" ref="AN133:AN134" si="20">"GL "&amp;B133</f>
        <v>GL 24c156mP100x2</v>
      </c>
      <c r="AO133" s="13"/>
    </row>
    <row r="134" spans="1:41">
      <c r="A134" s="21"/>
      <c r="B134" s="21" t="s">
        <v>451</v>
      </c>
      <c r="C134" s="5" t="s">
        <v>100</v>
      </c>
      <c r="D134" s="5">
        <v>4</v>
      </c>
      <c r="E134" s="5">
        <v>3584</v>
      </c>
      <c r="F134" s="5">
        <v>9.5</v>
      </c>
      <c r="G134" s="5">
        <v>4.7</v>
      </c>
      <c r="H134" s="5">
        <v>16.399999999999999</v>
      </c>
      <c r="I134" s="5">
        <v>720</v>
      </c>
      <c r="J134" s="5"/>
      <c r="K134" s="5"/>
      <c r="L134" s="5">
        <v>64</v>
      </c>
      <c r="M134" s="5">
        <v>0.5</v>
      </c>
      <c r="N134" s="5">
        <v>2.2000000000000002</v>
      </c>
      <c r="O134" s="5">
        <v>16</v>
      </c>
      <c r="P134" s="5">
        <v>32</v>
      </c>
      <c r="Q134" s="13">
        <f t="shared" si="19"/>
        <v>3.5200000000000002E-2</v>
      </c>
      <c r="R134" s="13"/>
      <c r="S134" s="13">
        <v>416</v>
      </c>
      <c r="T134" s="13" t="s">
        <v>108</v>
      </c>
      <c r="U134" s="13">
        <v>375</v>
      </c>
      <c r="V134" s="13"/>
      <c r="W134" s="13"/>
      <c r="X134" s="13"/>
      <c r="Y134" s="13"/>
      <c r="Z134" s="13"/>
      <c r="AA134" s="13"/>
      <c r="AB134" s="23">
        <v>9.85</v>
      </c>
      <c r="AC134" s="13"/>
      <c r="AD134" s="13"/>
      <c r="AE134" s="13"/>
      <c r="AF134" s="13"/>
      <c r="AG134" s="13"/>
      <c r="AH134" s="15" t="s">
        <v>110</v>
      </c>
      <c r="AK134" s="15" t="s">
        <v>455</v>
      </c>
      <c r="AN134" s="24" t="str">
        <f t="shared" si="20"/>
        <v>GL 64c416mP100x4</v>
      </c>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23"/>
      <c r="AC135" s="13"/>
      <c r="AD135" s="13"/>
      <c r="AE135" s="13"/>
      <c r="AF135" s="13"/>
      <c r="AG135" s="13"/>
      <c r="AH135" s="15"/>
      <c r="AN135" s="24"/>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N136" s="24"/>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N137" s="24"/>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N138" s="24"/>
      <c r="AO138" s="13"/>
    </row>
    <row r="139" spans="1:41" ht="20">
      <c r="A139" s="20" t="s">
        <v>197</v>
      </c>
      <c r="B139" s="21" t="s">
        <v>432</v>
      </c>
      <c r="C139" s="5" t="s">
        <v>200</v>
      </c>
      <c r="D139" s="5">
        <v>1</v>
      </c>
      <c r="E139" s="5">
        <v>3584</v>
      </c>
      <c r="F139" s="5">
        <v>9.5</v>
      </c>
      <c r="G139" s="5">
        <v>4.7</v>
      </c>
      <c r="H139" s="5">
        <v>16.399999999999999</v>
      </c>
      <c r="I139" s="5">
        <v>720</v>
      </c>
      <c r="J139" s="5"/>
      <c r="K139" s="5"/>
      <c r="L139" s="5">
        <f>1/28*56</f>
        <v>2</v>
      </c>
      <c r="M139" s="5">
        <v>14</v>
      </c>
      <c r="N139" s="5">
        <v>2.5</v>
      </c>
      <c r="O139" s="5">
        <v>16</v>
      </c>
      <c r="P139" s="5">
        <v>32</v>
      </c>
      <c r="Q139" s="13">
        <f>M139*N139*P139/1000</f>
        <v>1.1200000000000001</v>
      </c>
      <c r="R139" s="13"/>
      <c r="S139" s="13">
        <v>256</v>
      </c>
      <c r="T139" s="13" t="s">
        <v>201</v>
      </c>
      <c r="U139" s="13">
        <v>2100</v>
      </c>
      <c r="V139" s="13"/>
      <c r="W139" s="13"/>
      <c r="X139" s="13">
        <f>5</f>
        <v>5</v>
      </c>
      <c r="Y139" s="13"/>
      <c r="Z139" s="13"/>
      <c r="AA139" s="13"/>
      <c r="AB139" s="33">
        <v>440</v>
      </c>
      <c r="AC139" s="13"/>
      <c r="AD139" s="13"/>
      <c r="AE139" s="13"/>
      <c r="AF139" s="13">
        <v>220000</v>
      </c>
      <c r="AG139" s="13"/>
      <c r="AH139" s="15" t="s">
        <v>284</v>
      </c>
      <c r="AK139" s="15" t="s">
        <v>285</v>
      </c>
      <c r="AN139" s="24" t="s">
        <v>424</v>
      </c>
      <c r="AO139" s="12"/>
    </row>
    <row r="140" spans="1:41">
      <c r="A140" s="15" t="s">
        <v>198</v>
      </c>
      <c r="B140" s="21" t="s">
        <v>289</v>
      </c>
      <c r="C140" s="5" t="s">
        <v>199</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201</v>
      </c>
      <c r="U140" s="13">
        <v>2100</v>
      </c>
      <c r="V140" s="13"/>
      <c r="W140" s="13"/>
      <c r="X140" s="13">
        <f>5</f>
        <v>5</v>
      </c>
      <c r="Y140" s="13"/>
      <c r="Z140" s="13"/>
      <c r="AA140" s="13"/>
      <c r="AB140" s="33">
        <v>400</v>
      </c>
      <c r="AC140" s="13"/>
      <c r="AD140" s="13"/>
      <c r="AE140" s="13"/>
      <c r="AF140" s="13">
        <v>198000</v>
      </c>
      <c r="AG140" s="13"/>
      <c r="AH140" s="15" t="s">
        <v>284</v>
      </c>
      <c r="AK140" s="15" t="s">
        <v>286</v>
      </c>
      <c r="AN140" s="24" t="s">
        <v>376</v>
      </c>
      <c r="AO140" s="12"/>
    </row>
    <row r="141" spans="1:41">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c r="A145" s="20" t="s">
        <v>213</v>
      </c>
      <c r="B145" s="21" t="s">
        <v>157</v>
      </c>
      <c r="C145" s="5" t="s">
        <v>217</v>
      </c>
      <c r="D145" s="5">
        <v>3</v>
      </c>
      <c r="E145" s="13">
        <v>2496</v>
      </c>
      <c r="F145" s="13">
        <v>3.524</v>
      </c>
      <c r="G145" s="13">
        <v>1.175</v>
      </c>
      <c r="H145" s="13">
        <v>5</v>
      </c>
      <c r="I145" s="13">
        <v>208</v>
      </c>
      <c r="J145" s="5"/>
      <c r="K145" s="5" t="s">
        <v>218</v>
      </c>
      <c r="L145" s="5">
        <v>2</v>
      </c>
      <c r="M145" s="5">
        <v>6</v>
      </c>
      <c r="N145" s="5">
        <v>2.93</v>
      </c>
      <c r="O145" s="5">
        <v>4</v>
      </c>
      <c r="P145" s="5">
        <v>8</v>
      </c>
      <c r="Q145" s="13">
        <f t="shared" ref="Q145:Q150" si="21">M145*N145*P145/1000</f>
        <v>0.14064000000000002</v>
      </c>
      <c r="R145" s="13">
        <v>1333</v>
      </c>
      <c r="S145" s="13">
        <v>54</v>
      </c>
      <c r="T145" s="13" t="s">
        <v>219</v>
      </c>
      <c r="U145" s="13">
        <v>50</v>
      </c>
      <c r="V145" s="13"/>
      <c r="W145" s="13"/>
      <c r="X145" s="13">
        <v>80</v>
      </c>
      <c r="Y145" s="13"/>
      <c r="Z145" s="13" t="str">
        <f t="shared" ref="Z145:Z150" si="22">X145&amp;"/"&amp;Y145</f>
        <v>80/</v>
      </c>
      <c r="AA145" s="13"/>
      <c r="AB145" s="13"/>
      <c r="AC145" s="13"/>
      <c r="AD145" s="13"/>
      <c r="AE145" s="33">
        <v>480000</v>
      </c>
      <c r="AF145" s="13"/>
      <c r="AG145" s="13"/>
      <c r="AH145" s="15" t="s">
        <v>117</v>
      </c>
      <c r="AI145" s="13">
        <v>3000</v>
      </c>
      <c r="AJ145" s="13">
        <v>2.5</v>
      </c>
      <c r="AK145" s="15" t="s">
        <v>305</v>
      </c>
      <c r="AN145" s="24" t="s">
        <v>425</v>
      </c>
      <c r="AO145" s="12"/>
    </row>
    <row r="146" spans="1:41">
      <c r="A146" s="15" t="s">
        <v>220</v>
      </c>
      <c r="B146" s="21" t="s">
        <v>216</v>
      </c>
      <c r="C146" s="5" t="s">
        <v>217</v>
      </c>
      <c r="D146" s="5">
        <v>3</v>
      </c>
      <c r="E146" s="13">
        <v>2496</v>
      </c>
      <c r="F146" s="13">
        <v>3.524</v>
      </c>
      <c r="G146" s="13">
        <v>1.175</v>
      </c>
      <c r="H146" s="13">
        <v>5</v>
      </c>
      <c r="I146" s="13">
        <v>208</v>
      </c>
      <c r="J146" s="5"/>
      <c r="K146" s="5" t="s">
        <v>218</v>
      </c>
      <c r="L146" s="5">
        <v>2</v>
      </c>
      <c r="M146" s="5">
        <v>6</v>
      </c>
      <c r="N146" s="5">
        <v>2.93</v>
      </c>
      <c r="O146" s="5">
        <v>4</v>
      </c>
      <c r="P146" s="5">
        <v>8</v>
      </c>
      <c r="Q146" s="13">
        <f t="shared" si="21"/>
        <v>0.14064000000000002</v>
      </c>
      <c r="R146" s="13">
        <v>1333</v>
      </c>
      <c r="S146" s="13">
        <v>54</v>
      </c>
      <c r="T146" s="13" t="s">
        <v>219</v>
      </c>
      <c r="U146" s="13">
        <v>50</v>
      </c>
      <c r="V146" s="13"/>
      <c r="W146" s="13"/>
      <c r="X146" s="13">
        <v>80</v>
      </c>
      <c r="Y146" s="13"/>
      <c r="Z146" s="13" t="str">
        <f t="shared" si="22"/>
        <v>80/</v>
      </c>
      <c r="AA146" s="13"/>
      <c r="AB146" s="13"/>
      <c r="AC146" s="13"/>
      <c r="AD146" s="13"/>
      <c r="AE146" s="33">
        <v>120000</v>
      </c>
      <c r="AF146" s="13"/>
      <c r="AG146" s="13"/>
      <c r="AH146" s="15" t="s">
        <v>117</v>
      </c>
      <c r="AI146" s="13">
        <v>3000</v>
      </c>
      <c r="AJ146" s="13">
        <v>2.5</v>
      </c>
      <c r="AK146" s="15" t="s">
        <v>306</v>
      </c>
      <c r="AN146" s="24" t="s">
        <v>426</v>
      </c>
      <c r="AO146" s="12"/>
    </row>
    <row r="147" spans="1:41" s="12" customFormat="1">
      <c r="A147" s="21"/>
      <c r="B147" s="21" t="s">
        <v>433</v>
      </c>
      <c r="C147" s="5" t="s">
        <v>217</v>
      </c>
      <c r="D147" s="5">
        <v>3</v>
      </c>
      <c r="E147" s="13">
        <v>2496</v>
      </c>
      <c r="F147" s="13">
        <v>3.524</v>
      </c>
      <c r="G147" s="13">
        <v>1.175</v>
      </c>
      <c r="H147" s="13">
        <v>5</v>
      </c>
      <c r="I147" s="13">
        <v>208</v>
      </c>
      <c r="J147" s="5"/>
      <c r="K147" s="5" t="s">
        <v>218</v>
      </c>
      <c r="L147" s="5">
        <v>2</v>
      </c>
      <c r="M147" s="5">
        <v>6</v>
      </c>
      <c r="N147" s="5">
        <v>2.93</v>
      </c>
      <c r="O147" s="5">
        <v>4</v>
      </c>
      <c r="P147" s="5">
        <v>8</v>
      </c>
      <c r="Q147" s="13">
        <f t="shared" si="21"/>
        <v>0.14064000000000002</v>
      </c>
      <c r="R147" s="13">
        <v>1333</v>
      </c>
      <c r="S147" s="13">
        <v>96</v>
      </c>
      <c r="T147" s="13" t="s">
        <v>219</v>
      </c>
      <c r="U147" s="13">
        <v>50</v>
      </c>
      <c r="V147" s="13"/>
      <c r="W147" s="13"/>
      <c r="X147" s="13">
        <v>80</v>
      </c>
      <c r="Y147" s="13"/>
      <c r="Z147" s="13" t="str">
        <f t="shared" si="22"/>
        <v>80/</v>
      </c>
      <c r="AA147" s="13"/>
      <c r="AB147" s="13"/>
      <c r="AC147" s="13"/>
      <c r="AD147" s="13"/>
      <c r="AE147" s="33">
        <v>480000</v>
      </c>
      <c r="AF147" s="13"/>
      <c r="AG147" s="13"/>
      <c r="AH147" s="15" t="s">
        <v>117</v>
      </c>
      <c r="AI147" s="13">
        <f>3000/1.2</f>
        <v>2500</v>
      </c>
      <c r="AJ147" s="13">
        <v>2.5</v>
      </c>
      <c r="AK147" s="15" t="s">
        <v>305</v>
      </c>
      <c r="AL147" s="15"/>
      <c r="AM147" s="15"/>
      <c r="AN147" s="24" t="s">
        <v>427</v>
      </c>
    </row>
    <row r="148" spans="1:41" s="12" customFormat="1">
      <c r="A148" s="21"/>
      <c r="B148" s="21" t="s">
        <v>434</v>
      </c>
      <c r="C148" s="5" t="s">
        <v>217</v>
      </c>
      <c r="D148" s="5">
        <v>3</v>
      </c>
      <c r="E148" s="13">
        <v>2496</v>
      </c>
      <c r="F148" s="13">
        <v>3.524</v>
      </c>
      <c r="G148" s="13">
        <v>1.175</v>
      </c>
      <c r="H148" s="13">
        <v>5</v>
      </c>
      <c r="I148" s="13">
        <v>208</v>
      </c>
      <c r="J148" s="5"/>
      <c r="K148" s="5" t="s">
        <v>218</v>
      </c>
      <c r="L148" s="5">
        <v>2</v>
      </c>
      <c r="M148" s="5">
        <v>6</v>
      </c>
      <c r="N148" s="5">
        <v>2.93</v>
      </c>
      <c r="O148" s="5">
        <v>4</v>
      </c>
      <c r="P148" s="5">
        <v>8</v>
      </c>
      <c r="Q148" s="13">
        <f t="shared" si="21"/>
        <v>0.14064000000000002</v>
      </c>
      <c r="R148" s="13">
        <v>1333</v>
      </c>
      <c r="S148" s="13">
        <v>96</v>
      </c>
      <c r="T148" s="13" t="s">
        <v>219</v>
      </c>
      <c r="U148" s="13">
        <v>50</v>
      </c>
      <c r="V148" s="13"/>
      <c r="W148" s="13"/>
      <c r="X148" s="13">
        <v>80</v>
      </c>
      <c r="Y148" s="13"/>
      <c r="Z148" s="13" t="str">
        <f t="shared" si="22"/>
        <v>80/</v>
      </c>
      <c r="AA148" s="13"/>
      <c r="AB148" s="13"/>
      <c r="AC148" s="13"/>
      <c r="AD148" s="13"/>
      <c r="AE148" s="33">
        <v>120000</v>
      </c>
      <c r="AF148" s="13"/>
      <c r="AG148" s="13"/>
      <c r="AH148" s="15" t="s">
        <v>117</v>
      </c>
      <c r="AI148" s="13">
        <f>3000/1.2</f>
        <v>2500</v>
      </c>
      <c r="AJ148" s="13">
        <v>2.5</v>
      </c>
      <c r="AK148" s="15" t="s">
        <v>306</v>
      </c>
      <c r="AL148" s="15"/>
      <c r="AM148" s="15"/>
      <c r="AN148" s="24" t="s">
        <v>428</v>
      </c>
    </row>
    <row r="149" spans="1:41">
      <c r="A149" s="21"/>
      <c r="B149" s="21" t="s">
        <v>214</v>
      </c>
      <c r="C149" s="5" t="s">
        <v>217</v>
      </c>
      <c r="D149" s="5">
        <v>3</v>
      </c>
      <c r="E149" s="13">
        <v>2496</v>
      </c>
      <c r="F149" s="13">
        <v>3.524</v>
      </c>
      <c r="G149" s="13">
        <v>1.175</v>
      </c>
      <c r="H149" s="13">
        <v>5</v>
      </c>
      <c r="I149" s="13">
        <v>208</v>
      </c>
      <c r="J149" s="5"/>
      <c r="K149" s="5" t="s">
        <v>218</v>
      </c>
      <c r="L149" s="5">
        <f>2/3</f>
        <v>0.66666666666666663</v>
      </c>
      <c r="M149" s="5">
        <v>6</v>
      </c>
      <c r="N149" s="5">
        <v>2.93</v>
      </c>
      <c r="O149" s="5">
        <v>4</v>
      </c>
      <c r="P149" s="5">
        <v>8</v>
      </c>
      <c r="Q149" s="13">
        <f t="shared" si="21"/>
        <v>0.14064000000000002</v>
      </c>
      <c r="R149" s="13">
        <v>1333</v>
      </c>
      <c r="S149" s="13">
        <v>25</v>
      </c>
      <c r="T149" s="13" t="s">
        <v>219</v>
      </c>
      <c r="U149" s="13">
        <v>30</v>
      </c>
      <c r="V149" s="13"/>
      <c r="W149" s="13"/>
      <c r="X149" s="13">
        <v>80</v>
      </c>
      <c r="Y149" s="13"/>
      <c r="Z149" s="13" t="str">
        <f t="shared" si="22"/>
        <v>80/</v>
      </c>
      <c r="AA149" s="13"/>
      <c r="AB149" s="13"/>
      <c r="AC149" s="13"/>
      <c r="AD149" s="13"/>
      <c r="AE149" s="33">
        <v>480000</v>
      </c>
      <c r="AF149" s="13"/>
      <c r="AG149" s="13"/>
      <c r="AH149" s="15" t="s">
        <v>117</v>
      </c>
      <c r="AI149" s="13">
        <f>3000*2</f>
        <v>6000</v>
      </c>
      <c r="AJ149" s="13">
        <v>2.5</v>
      </c>
      <c r="AK149" s="15" t="s">
        <v>305</v>
      </c>
      <c r="AN149" s="24" t="s">
        <v>429</v>
      </c>
      <c r="AO149" s="12"/>
    </row>
    <row r="150" spans="1:41">
      <c r="A150" s="21"/>
      <c r="B150" s="21" t="s">
        <v>215</v>
      </c>
      <c r="C150" s="5" t="s">
        <v>217</v>
      </c>
      <c r="D150" s="5">
        <v>3</v>
      </c>
      <c r="E150" s="13">
        <v>2496</v>
      </c>
      <c r="F150" s="13">
        <v>3.524</v>
      </c>
      <c r="G150" s="13">
        <v>1.175</v>
      </c>
      <c r="H150" s="13">
        <v>5</v>
      </c>
      <c r="I150" s="13">
        <v>208</v>
      </c>
      <c r="J150" s="5"/>
      <c r="K150" s="5" t="s">
        <v>218</v>
      </c>
      <c r="L150" s="5">
        <f>2/3</f>
        <v>0.66666666666666663</v>
      </c>
      <c r="M150" s="5">
        <v>6</v>
      </c>
      <c r="N150" s="5">
        <v>2.93</v>
      </c>
      <c r="O150" s="5">
        <v>4</v>
      </c>
      <c r="P150" s="5">
        <v>8</v>
      </c>
      <c r="Q150" s="13">
        <f t="shared" si="21"/>
        <v>0.14064000000000002</v>
      </c>
      <c r="R150" s="13">
        <v>1333</v>
      </c>
      <c r="S150" s="13">
        <v>25</v>
      </c>
      <c r="T150" s="13" t="s">
        <v>219</v>
      </c>
      <c r="U150" s="13">
        <v>30</v>
      </c>
      <c r="V150" s="13"/>
      <c r="W150" s="13"/>
      <c r="X150" s="13">
        <v>80</v>
      </c>
      <c r="Y150" s="13"/>
      <c r="Z150" s="13" t="str">
        <f t="shared" si="22"/>
        <v>80/</v>
      </c>
      <c r="AA150" s="13"/>
      <c r="AB150" s="13"/>
      <c r="AC150" s="13"/>
      <c r="AD150" s="13"/>
      <c r="AE150" s="33">
        <v>120000</v>
      </c>
      <c r="AF150" s="13"/>
      <c r="AG150" s="13"/>
      <c r="AH150" s="15" t="s">
        <v>117</v>
      </c>
      <c r="AI150" s="13">
        <f>3000*2</f>
        <v>6000</v>
      </c>
      <c r="AJ150" s="13">
        <v>2.5</v>
      </c>
      <c r="AK150" s="15" t="s">
        <v>306</v>
      </c>
      <c r="AN150" s="24" t="s">
        <v>430</v>
      </c>
      <c r="AO150" s="12"/>
    </row>
    <row r="151" spans="1:41">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8:AH79 B78:B79 AI78:AJ82 L77:T79 V77:W79 U77:U84 Z77:AB79 A29:A31 S32:S33 X77:Y84 A32:J33 A34:P35 R34:Y35 S36 A36:J36 C37:J37 V36:Y37 AI32:AJ37 AA32:AG32 A38:Z38 C39:Z39 K42:U42 AI42:AJ42 AP42:XFD42 A86:B86 B85 A78:A85 A39:B42 AC72:AG83 AH38:AJ39 A24:AG28 A12:X14 A9:L9 J11:L11 J10:K10 A10:I11 M9:X11 Y6:Y14 A16:D16 A17:B17 A18:Y21 T16:Y17 A6:X8 AA16:AG23 A22:B23 L22:L23 C72:J80 A72:B77 L72:AB76 FK70:XFD74 A89:A91 B87:B97 AP6:XFD14 AP38:XFD39 AP16:XFD36 AO6:AO42 AO75:XFD76 AP77:XFD79 AO77:AO82 AO43:XFD69 A5:XFD5 Z6:AN11 AA12:AN14 AH16:AN28 A43:AN56 B57:AN64 AK72:AN97 AH72:AJ77 A57:A71 B66:AN70 B120:AJ122 AO87:AO154 C98:R119 S111:AB119 AC117:AJ119 AL117:AM122 AH123:AJ126 AN117:AN126 AC98:AN116 AK117:AK126">
    <cfRule type="expression" dxfId="1" priority="287">
      <formula>MOD(ROW(),2)=0</formula>
    </cfRule>
  </conditionalFormatting>
  <conditionalFormatting sqref="K72:K75">
    <cfRule type="expression" dxfId="101" priority="226">
      <formula>MOD(ROW(),2)=0</formula>
    </cfRule>
  </conditionalFormatting>
  <conditionalFormatting sqref="K76:K84">
    <cfRule type="expression" dxfId="100" priority="212">
      <formula>MOD(ROW(),2)=0</formula>
    </cfRule>
  </conditionalFormatting>
  <conditionalFormatting sqref="B82:B84 B81:J81 L80:T84 V80:W84 Z84:AD84 Z80:AB83 B80 AH80:AH97">
    <cfRule type="expression" dxfId="99" priority="214">
      <formula>MOD(ROW(),2)=0</formula>
    </cfRule>
  </conditionalFormatting>
  <conditionalFormatting sqref="C41:J42">
    <cfRule type="expression" dxfId="98" priority="149">
      <formula>MOD(ROW(),2)=0</formula>
    </cfRule>
  </conditionalFormatting>
  <conditionalFormatting sqref="J30:P31 B29:D31 J29 S29:Y29 R30:Y31 AA29:AG31 AK32:AN33 AI29:AN31">
    <cfRule type="expression" dxfId="97" priority="180">
      <formula>MOD(ROW(),2)=0</formula>
    </cfRule>
  </conditionalFormatting>
  <conditionalFormatting sqref="E29:I31">
    <cfRule type="expression" dxfId="96" priority="179">
      <formula>MOD(ROW(),2)=0</formula>
    </cfRule>
  </conditionalFormatting>
  <conditionalFormatting sqref="K29:R29 Q30:Q31">
    <cfRule type="expression" dxfId="95" priority="178">
      <formula>MOD(ROW(),2)=0</formula>
    </cfRule>
  </conditionalFormatting>
  <conditionalFormatting sqref="Z29:Z30">
    <cfRule type="expression" dxfId="94" priority="177">
      <formula>MOD(ROW(),2)=0</formula>
    </cfRule>
  </conditionalFormatting>
  <conditionalFormatting sqref="Z31">
    <cfRule type="expression" dxfId="93" priority="176">
      <formula>MOD(ROW(),2)=0</formula>
    </cfRule>
  </conditionalFormatting>
  <conditionalFormatting sqref="K32:R32">
    <cfRule type="expression" dxfId="92" priority="175">
      <formula>MOD(ROW(),2)=0</formula>
    </cfRule>
  </conditionalFormatting>
  <conditionalFormatting sqref="T32:U33">
    <cfRule type="expression" dxfId="91" priority="174">
      <formula>MOD(ROW(),2)=0</formula>
    </cfRule>
  </conditionalFormatting>
  <conditionalFormatting sqref="V32:W33">
    <cfRule type="expression" dxfId="90" priority="173">
      <formula>MOD(ROW(),2)=0</formula>
    </cfRule>
  </conditionalFormatting>
  <conditionalFormatting sqref="X32:Y33">
    <cfRule type="expression" dxfId="89" priority="172">
      <formula>MOD(ROW(),2)=0</formula>
    </cfRule>
  </conditionalFormatting>
  <conditionalFormatting sqref="Z32:Z37">
    <cfRule type="expression" dxfId="88" priority="171">
      <formula>MOD(ROW(),2)=0</formula>
    </cfRule>
  </conditionalFormatting>
  <conditionalFormatting sqref="K33:P33 R33">
    <cfRule type="expression" dxfId="87" priority="170">
      <formula>MOD(ROW(),2)=0</formula>
    </cfRule>
  </conditionalFormatting>
  <conditionalFormatting sqref="Q33:Q35">
    <cfRule type="expression" dxfId="86" priority="169">
      <formula>MOD(ROW(),2)=0</formula>
    </cfRule>
  </conditionalFormatting>
  <conditionalFormatting sqref="AH29:AH37">
    <cfRule type="expression" dxfId="85" priority="168">
      <formula>MOD(ROW(),2)=0</formula>
    </cfRule>
  </conditionalFormatting>
  <conditionalFormatting sqref="T36:U37">
    <cfRule type="expression" dxfId="84" priority="165">
      <formula>MOD(ROW(),2)=0</formula>
    </cfRule>
  </conditionalFormatting>
  <conditionalFormatting sqref="AK34:AN37">
    <cfRule type="expression" dxfId="83" priority="167">
      <formula>MOD(ROW(),2)=0</formula>
    </cfRule>
  </conditionalFormatting>
  <conditionalFormatting sqref="K36:R36">
    <cfRule type="expression" dxfId="82" priority="166">
      <formula>MOD(ROW(),2)=0</formula>
    </cfRule>
  </conditionalFormatting>
  <conditionalFormatting sqref="B37">
    <cfRule type="expression" dxfId="81" priority="164">
      <formula>MOD(ROW(),2)=0</formula>
    </cfRule>
  </conditionalFormatting>
  <conditionalFormatting sqref="K37:P37 R37">
    <cfRule type="expression" dxfId="80" priority="163">
      <formula>MOD(ROW(),2)=0</formula>
    </cfRule>
  </conditionalFormatting>
  <conditionalFormatting sqref="Q37">
    <cfRule type="expression" dxfId="79" priority="162">
      <formula>MOD(ROW(),2)=0</formula>
    </cfRule>
  </conditionalFormatting>
  <conditionalFormatting sqref="S37">
    <cfRule type="expression" dxfId="78" priority="161">
      <formula>MOD(ROW(),2)=0</formula>
    </cfRule>
  </conditionalFormatting>
  <conditionalFormatting sqref="AK38:AN38">
    <cfRule type="expression" dxfId="77" priority="160">
      <formula>MOD(ROW(),2)=0</formula>
    </cfRule>
  </conditionalFormatting>
  <conditionalFormatting sqref="AK39:AN39">
    <cfRule type="expression" dxfId="76" priority="159">
      <formula>MOD(ROW(),2)=0</formula>
    </cfRule>
  </conditionalFormatting>
  <conditionalFormatting sqref="K40:P40 R40">
    <cfRule type="expression" dxfId="75" priority="158">
      <formula>MOD(ROW(),2)=0</formula>
    </cfRule>
  </conditionalFormatting>
  <conditionalFormatting sqref="Q40">
    <cfRule type="expression" dxfId="74" priority="157">
      <formula>MOD(ROW(),2)=0</formula>
    </cfRule>
  </conditionalFormatting>
  <conditionalFormatting sqref="T40:U40">
    <cfRule type="expression" dxfId="73" priority="156">
      <formula>MOD(ROW(),2)=0</formula>
    </cfRule>
  </conditionalFormatting>
  <conditionalFormatting sqref="V40:W40">
    <cfRule type="expression" dxfId="72" priority="155">
      <formula>MOD(ROW(),2)=0</formula>
    </cfRule>
  </conditionalFormatting>
  <conditionalFormatting sqref="X40:Y40">
    <cfRule type="expression" dxfId="71" priority="154">
      <formula>MOD(ROW(),2)=0</formula>
    </cfRule>
  </conditionalFormatting>
  <conditionalFormatting sqref="Z40">
    <cfRule type="expression" dxfId="70" priority="153">
      <formula>MOD(ROW(),2)=0</formula>
    </cfRule>
  </conditionalFormatting>
  <conditionalFormatting sqref="AH40:AJ40">
    <cfRule type="expression" dxfId="69" priority="152">
      <formula>MOD(ROW(),2)=0</formula>
    </cfRule>
  </conditionalFormatting>
  <conditionalFormatting sqref="AK40:AN40">
    <cfRule type="expression" dxfId="68" priority="151">
      <formula>MOD(ROW(),2)=0</formula>
    </cfRule>
  </conditionalFormatting>
  <conditionalFormatting sqref="K41:P41 R41:U41">
    <cfRule type="expression" dxfId="67" priority="148">
      <formula>MOD(ROW(),2)=0</formula>
    </cfRule>
  </conditionalFormatting>
  <conditionalFormatting sqref="Q41">
    <cfRule type="expression" dxfId="66" priority="147">
      <formula>MOD(ROW(),2)=0</formula>
    </cfRule>
  </conditionalFormatting>
  <conditionalFormatting sqref="V41:Y42 AA33:AC42">
    <cfRule type="expression" dxfId="65" priority="146">
      <formula>MOD(ROW(),2)=0</formula>
    </cfRule>
  </conditionalFormatting>
  <conditionalFormatting sqref="Z41:Z42">
    <cfRule type="expression" dxfId="64" priority="145">
      <formula>MOD(ROW(),2)=0</formula>
    </cfRule>
  </conditionalFormatting>
  <conditionalFormatting sqref="AD33:AD42">
    <cfRule type="expression" dxfId="63" priority="144">
      <formula>MOD(ROW(),2)=0</formula>
    </cfRule>
  </conditionalFormatting>
  <conditionalFormatting sqref="AE42:AH42 AH41 AE33:AG41">
    <cfRule type="expression" dxfId="62" priority="143">
      <formula>MOD(ROW(),2)=0</formula>
    </cfRule>
  </conditionalFormatting>
  <conditionalFormatting sqref="AI41:AJ41">
    <cfRule type="expression" dxfId="61" priority="142">
      <formula>MOD(ROW(),2)=0</formula>
    </cfRule>
  </conditionalFormatting>
  <conditionalFormatting sqref="AK41:AN42">
    <cfRule type="expression" dxfId="60" priority="141">
      <formula>MOD(ROW(),2)=0</formula>
    </cfRule>
  </conditionalFormatting>
  <conditionalFormatting sqref="AP41">
    <cfRule type="expression" dxfId="59" priority="132">
      <formula>MOD(ROW(),2)=0</formula>
    </cfRule>
  </conditionalFormatting>
  <conditionalFormatting sqref="A37">
    <cfRule type="expression" dxfId="58" priority="131">
      <formula>MOD(ROW(),2)=0</formula>
    </cfRule>
  </conditionalFormatting>
  <conditionalFormatting sqref="C82:C84">
    <cfRule type="expression" dxfId="57" priority="109">
      <formula>MOD(ROW(),2)=0</formula>
    </cfRule>
  </conditionalFormatting>
  <conditionalFormatting sqref="D82:J84">
    <cfRule type="expression" dxfId="56" priority="108">
      <formula>MOD(ROW(),2)=0</formula>
    </cfRule>
  </conditionalFormatting>
  <conditionalFormatting sqref="L85:AG97 AI85:AJ97">
    <cfRule type="expression" dxfId="55" priority="106">
      <formula>MOD(ROW(),2)=0</formula>
    </cfRule>
  </conditionalFormatting>
  <conditionalFormatting sqref="C85:K97">
    <cfRule type="expression" dxfId="54" priority="105">
      <formula>MOD(ROW(),2)=0</formula>
    </cfRule>
  </conditionalFormatting>
  <conditionalFormatting sqref="AE84:AG84 AI83:AJ84">
    <cfRule type="expression" dxfId="53" priority="104">
      <formula>MOD(ROW(),2)=0</formula>
    </cfRule>
  </conditionalFormatting>
  <conditionalFormatting sqref="B111 B113 B115:B119">
    <cfRule type="expression" dxfId="52" priority="55">
      <formula>MOD(ROW(),2)=0</formula>
    </cfRule>
  </conditionalFormatting>
  <conditionalFormatting sqref="AO155 AI127:AN155 AC123:AG155 AL123:AM126">
    <cfRule type="expression" dxfId="51" priority="93">
      <formula>MOD(ROW(),2)=0</formula>
    </cfRule>
  </conditionalFormatting>
  <conditionalFormatting sqref="A87:A88">
    <cfRule type="expression" dxfId="50" priority="91">
      <formula>MOD(ROW(),2)=0</formula>
    </cfRule>
  </conditionalFormatting>
  <conditionalFormatting sqref="A92:A97">
    <cfRule type="expression" dxfId="49" priority="87">
      <formula>MOD(ROW(),2)=0</formula>
    </cfRule>
  </conditionalFormatting>
  <conditionalFormatting sqref="AH127:AH155">
    <cfRule type="expression" dxfId="48" priority="71">
      <formula>MOD(ROW(),2)=0</formula>
    </cfRule>
  </conditionalFormatting>
  <conditionalFormatting sqref="B99 B101 B103:B110 A98:A110">
    <cfRule type="expression" dxfId="47" priority="65">
      <formula>MOD(ROW(),2)=0</formula>
    </cfRule>
  </conditionalFormatting>
  <conditionalFormatting sqref="B98 B100 B102">
    <cfRule type="expression" dxfId="46" priority="64">
      <formula>MOD(ROW(),2)=0</formula>
    </cfRule>
  </conditionalFormatting>
  <conditionalFormatting sqref="L135:R155 R133:R134 L123:R131">
    <cfRule type="expression" dxfId="45" priority="63">
      <formula>MOD(ROW(),2)=0</formula>
    </cfRule>
  </conditionalFormatting>
  <conditionalFormatting sqref="C127:K155 J123:K126 C123:C126">
    <cfRule type="expression" dxfId="44" priority="62">
      <formula>MOD(ROW(),2)=0</formula>
    </cfRule>
  </conditionalFormatting>
  <conditionalFormatting sqref="S98:AB110">
    <cfRule type="expression" dxfId="43" priority="61">
      <formula>MOD(ROW(),2)=0</formula>
    </cfRule>
  </conditionalFormatting>
  <conditionalFormatting sqref="S123:AB125 S127:AB129 S126:W126 AA126:AB126">
    <cfRule type="expression" dxfId="42" priority="59">
      <formula>MOD(ROW(),2)=0</formula>
    </cfRule>
  </conditionalFormatting>
  <conditionalFormatting sqref="S130:AB131 S135:AB135 S133:S134 V132:AB134">
    <cfRule type="expression" dxfId="41" priority="58">
      <formula>MOD(ROW(),2)=0</formula>
    </cfRule>
  </conditionalFormatting>
  <conditionalFormatting sqref="S136:AB141 S142:Z156 AA142:AB155">
    <cfRule type="expression" dxfId="40" priority="57">
      <formula>MOD(ROW(),2)=0</formula>
    </cfRule>
  </conditionalFormatting>
  <conditionalFormatting sqref="B112 B114 A111:A154 A155:B155 B127:B154">
    <cfRule type="expression" dxfId="39" priority="56">
      <formula>MOD(ROW(),2)=0</formula>
    </cfRule>
  </conditionalFormatting>
  <conditionalFormatting sqref="Z12:Z14 Z16:Z21">
    <cfRule type="expression" dxfId="38" priority="47">
      <formula>MOD(ROW(),2)=0</formula>
    </cfRule>
  </conditionalFormatting>
  <conditionalFormatting sqref="L10">
    <cfRule type="expression" dxfId="37" priority="46">
      <formula>MOD(ROW(),2)=0</formula>
    </cfRule>
  </conditionalFormatting>
  <conditionalFormatting sqref="A15:Y15 AP15:XFD15 AA15:AN15">
    <cfRule type="expression" dxfId="36" priority="41">
      <formula>MOD(ROW(),2)=0</formula>
    </cfRule>
  </conditionalFormatting>
  <conditionalFormatting sqref="Z15">
    <cfRule type="expression" dxfId="35" priority="39">
      <formula>MOD(ROW(),2)=0</formula>
    </cfRule>
  </conditionalFormatting>
  <conditionalFormatting sqref="E16:S16 J17">
    <cfRule type="expression" dxfId="34" priority="38">
      <formula>MOD(ROW(),2)=0</formula>
    </cfRule>
  </conditionalFormatting>
  <conditionalFormatting sqref="C17:I17">
    <cfRule type="expression" dxfId="33" priority="37">
      <formula>MOD(ROW(),2)=0</formula>
    </cfRule>
  </conditionalFormatting>
  <conditionalFormatting sqref="K17:S17">
    <cfRule type="expression" dxfId="32" priority="36">
      <formula>MOD(ROW(),2)=0</formula>
    </cfRule>
  </conditionalFormatting>
  <conditionalFormatting sqref="C22:D23 T22:Y23">
    <cfRule type="expression" dxfId="31" priority="35">
      <formula>MOD(ROW(),2)=0</formula>
    </cfRule>
  </conditionalFormatting>
  <conditionalFormatting sqref="Z22:Z23">
    <cfRule type="expression" dxfId="30" priority="34">
      <formula>MOD(ROW(),2)=0</formula>
    </cfRule>
  </conditionalFormatting>
  <conditionalFormatting sqref="E22:K23 M22:S23">
    <cfRule type="expression" dxfId="29" priority="33">
      <formula>MOD(ROW(),2)=0</formula>
    </cfRule>
  </conditionalFormatting>
  <conditionalFormatting sqref="B65:AN65">
    <cfRule type="expression" dxfId="28" priority="7">
      <formula>MOD(ROW(),2)=0</formula>
    </cfRule>
  </conditionalFormatting>
  <conditionalFormatting sqref="L132:R132 L133:Q134">
    <cfRule type="expression" dxfId="27" priority="6">
      <formula>MOD(ROW(),2)=0</formula>
    </cfRule>
  </conditionalFormatting>
  <conditionalFormatting sqref="S132:U132 T133:U134">
    <cfRule type="expression" dxfId="26" priority="5">
      <formula>MOD(ROW(),2)=0</formula>
    </cfRule>
  </conditionalFormatting>
  <conditionalFormatting sqref="B124 B126">
    <cfRule type="expression" dxfId="25" priority="3">
      <formula>MOD(ROW(),2)=0</formula>
    </cfRule>
  </conditionalFormatting>
  <conditionalFormatting sqref="B123 B125">
    <cfRule type="expression" dxfId="24" priority="4">
      <formula>MOD(ROW(),2)=0</formula>
    </cfRule>
  </conditionalFormatting>
  <conditionalFormatting sqref="D123:I126">
    <cfRule type="expression" dxfId="23" priority="2">
      <formula>MOD(ROW(),2)=0</formula>
    </cfRule>
  </conditionalFormatting>
  <conditionalFormatting sqref="X126:Z126">
    <cfRule type="expression" dxfId="22" priority="1">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102"/>
  <sheetViews>
    <sheetView showZeros="0" workbookViewId="0">
      <pane xSplit="5" ySplit="2" topLeftCell="P3" activePane="bottomRight" state="frozen"/>
      <selection pane="topRight" activeCell="D1" sqref="D1"/>
      <selection pane="bottomLeft" activeCell="A2" sqref="A2"/>
      <selection pane="bottomRight" activeCell="AB73" sqref="AB73"/>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157.33203125" customWidth="1"/>
  </cols>
  <sheetData>
    <row r="1" spans="1:31" s="31" customFormat="1">
      <c r="A1" s="30" t="s">
        <v>112</v>
      </c>
      <c r="B1" s="30"/>
      <c r="C1" s="30" t="s">
        <v>97</v>
      </c>
      <c r="D1" s="30" t="s">
        <v>276</v>
      </c>
      <c r="E1" s="30" t="s">
        <v>431</v>
      </c>
      <c r="F1" s="30" t="s">
        <v>156</v>
      </c>
      <c r="G1" s="30" t="s">
        <v>155</v>
      </c>
      <c r="H1" s="30" t="s">
        <v>154</v>
      </c>
      <c r="I1" s="30" t="s">
        <v>153</v>
      </c>
      <c r="J1" s="30" t="s">
        <v>163</v>
      </c>
      <c r="K1" s="30" t="s">
        <v>208</v>
      </c>
      <c r="L1" s="30" t="s">
        <v>207</v>
      </c>
      <c r="M1" s="30" t="s">
        <v>205</v>
      </c>
      <c r="N1" s="30" t="s">
        <v>151</v>
      </c>
      <c r="O1" s="30" t="s">
        <v>101</v>
      </c>
      <c r="P1" s="30" t="s">
        <v>93</v>
      </c>
      <c r="Q1" s="30" t="s">
        <v>94</v>
      </c>
      <c r="R1" s="30" t="s">
        <v>95</v>
      </c>
      <c r="S1" s="30" t="s">
        <v>96</v>
      </c>
      <c r="T1" s="30" t="s">
        <v>157</v>
      </c>
      <c r="U1" s="30" t="s">
        <v>158</v>
      </c>
      <c r="V1" s="30" t="s">
        <v>159</v>
      </c>
      <c r="W1" s="30" t="s">
        <v>160</v>
      </c>
      <c r="X1" s="30" t="s">
        <v>161</v>
      </c>
      <c r="Y1" s="30" t="s">
        <v>162</v>
      </c>
      <c r="Z1" s="30" t="s">
        <v>209</v>
      </c>
      <c r="AA1" s="30" t="s">
        <v>221</v>
      </c>
      <c r="AB1" s="30" t="s">
        <v>222</v>
      </c>
      <c r="AC1" s="30"/>
    </row>
    <row r="2" spans="1:31" s="11" customFormat="1" ht="21" thickBot="1">
      <c r="A2" s="1" t="s">
        <v>51</v>
      </c>
      <c r="B2" s="1" t="s">
        <v>76</v>
      </c>
      <c r="C2" s="1" t="s">
        <v>52</v>
      </c>
      <c r="D2" s="1" t="s">
        <v>77</v>
      </c>
      <c r="E2" s="1" t="s">
        <v>72</v>
      </c>
      <c r="F2" s="1" t="s">
        <v>204</v>
      </c>
      <c r="G2" s="1" t="s">
        <v>53</v>
      </c>
      <c r="H2" s="1" t="s">
        <v>62</v>
      </c>
      <c r="I2" s="1" t="s">
        <v>54</v>
      </c>
      <c r="J2" s="1" t="s">
        <v>63</v>
      </c>
      <c r="K2" s="1" t="s">
        <v>206</v>
      </c>
      <c r="L2" s="1" t="s">
        <v>113</v>
      </c>
      <c r="M2" s="1" t="s">
        <v>114</v>
      </c>
      <c r="N2" s="1" t="s">
        <v>152</v>
      </c>
      <c r="O2" s="1" t="s">
        <v>116</v>
      </c>
      <c r="P2" s="25" t="s">
        <v>83</v>
      </c>
      <c r="Q2" s="25" t="s">
        <v>71</v>
      </c>
      <c r="R2" s="25" t="s">
        <v>84</v>
      </c>
      <c r="S2" s="25" t="s">
        <v>85</v>
      </c>
      <c r="T2" s="25" t="s">
        <v>86</v>
      </c>
      <c r="U2" s="25" t="s">
        <v>87</v>
      </c>
      <c r="V2" s="25" t="s">
        <v>88</v>
      </c>
      <c r="W2" s="26" t="s">
        <v>89</v>
      </c>
      <c r="X2" s="26" t="s">
        <v>90</v>
      </c>
      <c r="Y2" s="26" t="s">
        <v>91</v>
      </c>
      <c r="Z2" s="26" t="s">
        <v>132</v>
      </c>
      <c r="AA2" s="26" t="s">
        <v>223</v>
      </c>
      <c r="AB2" s="26" t="s">
        <v>92</v>
      </c>
      <c r="AC2" s="26"/>
      <c r="AE2" s="12"/>
    </row>
    <row r="3" spans="1:31" ht="21" customHeight="1" thickTop="1">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t="shared" ref="E3:J3" ca="1" si="1">INDIRECT("Sheet1!"&amp;INDIRECT("R1C"&amp;COLUMN(),FALSE)&amp;INDIRECT("AC"&amp;ROW()))</f>
        <v>AZ p2.xl-</v>
      </c>
      <c r="F3" s="18">
        <f t="shared" ca="1" si="1"/>
        <v>0</v>
      </c>
      <c r="G3" s="18">
        <f t="shared" ca="1" si="1"/>
        <v>0.9</v>
      </c>
      <c r="H3" s="18">
        <f t="shared" ca="1" si="1"/>
        <v>0</v>
      </c>
      <c r="I3" s="18">
        <f t="shared" ca="1" si="1"/>
        <v>0</v>
      </c>
      <c r="J3" s="18">
        <f t="shared" ca="1" si="1"/>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5"/>
      <c r="B4" s="15"/>
      <c r="C4" s="21" t="str">
        <f t="shared" ca="1" si="0"/>
        <v>p2.8xlarge</v>
      </c>
      <c r="D4" s="15" t="str">
        <f t="shared" ca="1" si="0"/>
        <v>https://aws.amazon.com/ec2/pricing/on-demand/?refid=em_22240</v>
      </c>
      <c r="E4" s="21" t="str">
        <f t="shared" ca="1" si="0"/>
        <v>AZ p2.8xl-</v>
      </c>
      <c r="F4" s="18">
        <f t="shared" ref="F4:H91"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ca="1">INDIRECT("Sheet1!"&amp;INDIRECT("R1C"&amp;COLUMN(),FALSE)&amp;INDIRECT("AC"&amp;ROW()))</f>
        <v>0</v>
      </c>
      <c r="K4" s="18">
        <f t="shared" ca="1" si="2"/>
        <v>0</v>
      </c>
      <c r="L4" s="18">
        <f t="shared" ref="L4:L21" ca="1" si="7">INDIRECT("Sheet1!"&amp;INDIRECT("R1C"&amp;COLUMN(),FALSE)&amp;INDIRECT("AC"&amp;ROW()))</f>
        <v>0</v>
      </c>
      <c r="M4" s="18" t="str">
        <f t="shared" ref="M4:M60"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5" t="str">
        <f ca="1">INDIRECT("Sheet1!" &amp; INDIRECT("R1C"&amp;COLUMN(),FALSE) &amp; INDIRECT("AC" &amp; ROW()))</f>
        <v>IBM</v>
      </c>
      <c r="B21" s="15" t="str">
        <f ca="1">INDIRECT("Sheet1!" &amp; INDIRECT("R1C1",FALSE) &amp; (INDIRECT("AC" &amp; ROW())+1))</f>
        <v>https://www.ibm.com/cloud-computing/bluemix/gpu-computing</v>
      </c>
      <c r="C21" s="21" t="str">
        <f t="shared" ca="1" si="0"/>
        <v>P100 E5-2620v4</v>
      </c>
      <c r="D21" s="15" t="str">
        <f t="shared" ca="1" si="0"/>
        <v>https://www.softlayer.com/cloud-computing/bluemix/store/configureOrder/553?language=en&amp;cm_mc_uid=85839695048713933876447&amp;cm_mc_sid_50200000=1495792638&amp;cm_mc_sid_52640000=1495792638</v>
      </c>
      <c r="E21" s="21" t="str">
        <f t="shared" ca="1" si="0"/>
        <v>IBM P100 E5-2620v4</v>
      </c>
      <c r="F21" s="18">
        <f t="shared" ca="1" si="5"/>
        <v>0</v>
      </c>
      <c r="G21" s="18">
        <f t="shared" ca="1" si="5"/>
        <v>0</v>
      </c>
      <c r="H21" s="18">
        <f t="shared" ca="1" si="6"/>
        <v>0</v>
      </c>
      <c r="I21" s="18">
        <f t="shared" ref="I21:I28" ca="1" si="13">INDIRECT("Sheet1!"&amp;INDIRECT("R1C"&amp;COLUMN(),FALSE)&amp;INDIRECT("AC"&amp;ROW()))</f>
        <v>1569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9.5</v>
      </c>
      <c r="P21" s="13" t="str">
        <f t="shared" ref="P21:W34" ca="1" si="15">INDIRECT("Sheet1!"&amp;INDIRECT("R1C"&amp;COLUMN(),FALSE)&amp;INDIRECT("AC"&amp;ROW()))</f>
        <v>P100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0.1/0.1</v>
      </c>
      <c r="Z21" s="13">
        <f t="shared" ca="1" si="4"/>
        <v>0</v>
      </c>
      <c r="AA21" s="13">
        <f t="shared" ca="1" si="4"/>
        <v>0</v>
      </c>
      <c r="AB21" s="15" t="str">
        <f t="shared" ca="1" si="10"/>
        <v>500 GB of Internet traffic included.</v>
      </c>
      <c r="AC21" s="29">
        <v>29</v>
      </c>
    </row>
    <row r="22" spans="1:29" s="12" customFormat="1" ht="19">
      <c r="A22" s="27"/>
      <c r="B22" s="15"/>
      <c r="C22" s="21" t="str">
        <f t="shared" ca="1" si="0"/>
        <v>P100 E5-2650v4</v>
      </c>
      <c r="D22" s="15" t="str">
        <f t="shared" ca="1" si="0"/>
        <v>https://www.softlayer.com/cloud-computing/bluemix/store/configureOrder/553?language=en&amp;cm_mc_uid=85839695048713933876447&amp;cm_mc_sid_50200000=1495792638&amp;cm_mc_sid_52640000=1495792639</v>
      </c>
      <c r="E22" s="21" t="str">
        <f t="shared" ca="1" si="0"/>
        <v>IBM P100 E5-2650v4</v>
      </c>
      <c r="F22" s="18">
        <f t="shared" ca="1" si="5"/>
        <v>0</v>
      </c>
      <c r="G22" s="18">
        <f t="shared" ca="1" si="5"/>
        <v>0</v>
      </c>
      <c r="H22" s="18">
        <f t="shared" ca="1" si="6"/>
        <v>0</v>
      </c>
      <c r="I22" s="18">
        <f t="shared" ca="1" si="13"/>
        <v>1649</v>
      </c>
      <c r="J22" s="18">
        <f t="shared" ca="1" si="11"/>
        <v>0</v>
      </c>
      <c r="K22" s="18">
        <f t="shared" ca="1" si="2"/>
        <v>0</v>
      </c>
      <c r="L22" s="18">
        <f t="shared" ref="L22:L97" ca="1" si="16">INDIRECT("Sheet1!"&amp;INDIRECT("R1C"&amp;COLUMN(),FALSE)&amp;INDIRECT("AC"&amp;ROW()))</f>
        <v>0</v>
      </c>
      <c r="M22" s="18" t="str">
        <f t="shared" ca="1" si="8"/>
        <v>USD</v>
      </c>
      <c r="N22" s="13">
        <f t="shared" ca="1" si="3"/>
        <v>1.6896000000000002</v>
      </c>
      <c r="O22" s="13">
        <f t="shared" ca="1" si="14"/>
        <v>9.5</v>
      </c>
      <c r="P22" s="13" t="str">
        <f t="shared" ca="1" si="15"/>
        <v>P100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0.1/0.1</v>
      </c>
      <c r="Z22" s="13">
        <f t="shared" ca="1" si="4"/>
        <v>0</v>
      </c>
      <c r="AA22" s="13">
        <f t="shared" ca="1" si="4"/>
        <v>0</v>
      </c>
      <c r="AB22" s="15" t="str">
        <f t="shared" ca="1" si="10"/>
        <v>500 GB of Internet traffic included.</v>
      </c>
      <c r="AC22" s="29">
        <v>30</v>
      </c>
    </row>
    <row r="23" spans="1:29" s="12" customFormat="1" ht="19">
      <c r="A23" s="32"/>
      <c r="B23" s="15"/>
      <c r="C23" s="21" t="str">
        <f t="shared" ca="1" si="0"/>
        <v>2xP100 E5-2690v4</v>
      </c>
      <c r="D23" s="15" t="str">
        <f t="shared" ca="1" si="0"/>
        <v>https://www.softlayer.com/cloud-computing/bluemix/store/configureOrder/553?language=en&amp;cm_mc_uid=85839695048713933876447&amp;cm_mc_sid_50200000=1495792638&amp;cm_mc_sid_52640000=1495792640</v>
      </c>
      <c r="E23" s="21" t="str">
        <f t="shared" ca="1" si="0"/>
        <v>IBM 2xP100 E5-2690v4</v>
      </c>
      <c r="F23" s="18">
        <f t="shared" ca="1" si="5"/>
        <v>0</v>
      </c>
      <c r="G23" s="18">
        <f t="shared" ca="1" si="5"/>
        <v>0</v>
      </c>
      <c r="H23" s="18">
        <f t="shared" ca="1" si="6"/>
        <v>0</v>
      </c>
      <c r="I23" s="18">
        <f t="shared" ca="1" si="13"/>
        <v>2884</v>
      </c>
      <c r="J23" s="18">
        <f t="shared" ca="1" si="11"/>
        <v>0</v>
      </c>
      <c r="K23" s="18">
        <f t="shared" ca="1" si="2"/>
        <v>0</v>
      </c>
      <c r="L23" s="18">
        <f t="shared" ca="1" si="16"/>
        <v>0</v>
      </c>
      <c r="M23" s="18" t="str">
        <f t="shared" ca="1" si="8"/>
        <v>USD</v>
      </c>
      <c r="N23" s="13">
        <f t="shared" ca="1" si="3"/>
        <v>2.3296000000000001</v>
      </c>
      <c r="O23" s="13">
        <f t="shared" ca="1" si="14"/>
        <v>9.5</v>
      </c>
      <c r="P23" s="13" t="str">
        <f t="shared" ca="1" si="15"/>
        <v>P100</v>
      </c>
      <c r="Q23" s="13">
        <f t="shared" ca="1" si="15"/>
        <v>1</v>
      </c>
      <c r="R23" s="13" t="str">
        <f t="shared" ca="1" si="15"/>
        <v>Xeon E5-2690 v4</v>
      </c>
      <c r="S23" s="13">
        <f t="shared" ca="1" si="15"/>
        <v>2</v>
      </c>
      <c r="T23" s="13">
        <f t="shared" ca="1" si="15"/>
        <v>128</v>
      </c>
      <c r="U23" s="13" t="str">
        <f t="shared" ca="1" si="4"/>
        <v>SSD</v>
      </c>
      <c r="V23" s="13">
        <f t="shared" ca="1" si="4"/>
        <v>960</v>
      </c>
      <c r="W23" s="13">
        <f t="shared" ca="1" si="4"/>
        <v>0</v>
      </c>
      <c r="X23" s="13">
        <f t="shared" ca="1" si="4"/>
        <v>0</v>
      </c>
      <c r="Y23" s="13" t="str">
        <f t="shared" ca="1" si="4"/>
        <v>1/1</v>
      </c>
      <c r="Z23" s="13">
        <f t="shared" ca="1" si="4"/>
        <v>0</v>
      </c>
      <c r="AA23" s="13">
        <f t="shared" ca="1" si="4"/>
        <v>0</v>
      </c>
      <c r="AB23" s="15" t="str">
        <f t="shared" ca="1" si="10"/>
        <v>1TB of Internet traffic included.</v>
      </c>
      <c r="AC23" s="29">
        <v>31</v>
      </c>
    </row>
    <row r="24" spans="1:29" s="12" customFormat="1" ht="19">
      <c r="A24" s="32"/>
      <c r="B24" s="15"/>
      <c r="C24" s="21" t="str">
        <f t="shared" ca="1" si="0"/>
        <v>M60 E5-2620v4</v>
      </c>
      <c r="D24" s="15" t="str">
        <f t="shared" ca="1" si="0"/>
        <v>https://www.softlayer.com/cloud-computing/bluemix/store/orderHourlyBareMetalInstance/178087/171?language=en&amp;cm_mc_uid=85839695048713933876447&amp;cm_mc_sid_50200000=1495792638&amp;cm_mc_sid_52640000=1495792638</v>
      </c>
      <c r="E24" s="21" t="str">
        <f t="shared" ca="1" si="0"/>
        <v>IBM M60 E5-2620v4</v>
      </c>
      <c r="F24" s="18">
        <f t="shared" ca="1" si="5"/>
        <v>0</v>
      </c>
      <c r="G24" s="18">
        <f t="shared" ca="1" si="5"/>
        <v>3.4969999999999999</v>
      </c>
      <c r="H24" s="18">
        <f t="shared" ca="1" si="6"/>
        <v>0</v>
      </c>
      <c r="I24" s="18">
        <f t="shared" ca="1" si="13"/>
        <v>0</v>
      </c>
      <c r="J24" s="18">
        <f t="shared" ca="1" si="11"/>
        <v>0</v>
      </c>
      <c r="K24" s="18">
        <f t="shared" ca="1" si="2"/>
        <v>0</v>
      </c>
      <c r="L24" s="18">
        <f t="shared" ca="1" si="16"/>
        <v>0</v>
      </c>
      <c r="M24" s="18" t="str">
        <f t="shared" ca="1" si="8"/>
        <v>USD</v>
      </c>
      <c r="N24" s="13">
        <f t="shared" ca="1" si="3"/>
        <v>1.0752000000000002</v>
      </c>
      <c r="O24" s="13">
        <f t="shared" ca="1" si="14"/>
        <v>9.65</v>
      </c>
      <c r="P24" s="13" t="str">
        <f t="shared" ca="1" si="15"/>
        <v>M60</v>
      </c>
      <c r="Q24" s="13">
        <f t="shared" ca="1" si="15"/>
        <v>1</v>
      </c>
      <c r="R24" s="13" t="str">
        <f t="shared" ca="1" si="15"/>
        <v>Xeon E5-2620 v4</v>
      </c>
      <c r="S24" s="13">
        <f t="shared" ca="1" si="15"/>
        <v>2</v>
      </c>
      <c r="T24" s="13">
        <f t="shared" ca="1" si="15"/>
        <v>128</v>
      </c>
      <c r="U24" s="13" t="str">
        <f t="shared" ca="1" si="4"/>
        <v>SATA</v>
      </c>
      <c r="V24" s="13">
        <f t="shared" ca="1" si="4"/>
        <v>1000</v>
      </c>
      <c r="W24" s="13" t="str">
        <f t="shared" ca="1" si="4"/>
        <v xml:space="preserve">SATA RAID1 </v>
      </c>
      <c r="X24" s="13">
        <f t="shared" ca="1" si="4"/>
        <v>1000</v>
      </c>
      <c r="Y24" s="13" t="str">
        <f t="shared" ca="1" si="4"/>
        <v>0.1/0.1</v>
      </c>
      <c r="Z24" s="13">
        <f t="shared" ca="1" si="4"/>
        <v>0</v>
      </c>
      <c r="AA24" s="13">
        <f t="shared" ca="1" si="4"/>
        <v>0</v>
      </c>
      <c r="AB24" s="15" t="str">
        <f t="shared" ca="1" si="10"/>
        <v>No Internet traffic included.</v>
      </c>
      <c r="AC24" s="29">
        <v>32</v>
      </c>
    </row>
    <row r="25" spans="1:29" s="12" customFormat="1" ht="19">
      <c r="A25" s="32"/>
      <c r="B25" s="15"/>
      <c r="C25" s="21" t="str">
        <f t="shared" ca="1" si="0"/>
        <v>M60 E5-2690v4</v>
      </c>
      <c r="D25" s="15" t="str">
        <f t="shared" ca="1" si="0"/>
        <v>https://www.softlayer.com/cloud-computing/bluemix/store/orderHourlyBareMetalInstance/178055/177?language=en&amp;cm_mc_uid=85839695048713933876447&amp;cm_mc_sid_50200000=1495792638&amp;cm_mc_sid_52640000=1495792638</v>
      </c>
      <c r="E25" s="21" t="str">
        <f t="shared" ca="1" si="0"/>
        <v>IBM M60 E5-2690v4</v>
      </c>
      <c r="F25" s="18">
        <f t="shared" ca="1" si="5"/>
        <v>0</v>
      </c>
      <c r="G25" s="18">
        <f t="shared" ca="1" si="5"/>
        <v>6.0709999999999997</v>
      </c>
      <c r="H25" s="18">
        <f t="shared" ca="1" si="6"/>
        <v>0</v>
      </c>
      <c r="I25" s="18">
        <f t="shared" ca="1" si="13"/>
        <v>0</v>
      </c>
      <c r="J25" s="18">
        <f t="shared" ca="1" si="11"/>
        <v>0</v>
      </c>
      <c r="K25" s="18">
        <f t="shared" ca="1" si="2"/>
        <v>0</v>
      </c>
      <c r="L25" s="18">
        <f t="shared" ca="1" si="16"/>
        <v>0</v>
      </c>
      <c r="M25" s="18" t="str">
        <f t="shared" ca="1" si="8"/>
        <v>USD</v>
      </c>
      <c r="N25" s="13">
        <f t="shared" ca="1" si="3"/>
        <v>2.3296000000000001</v>
      </c>
      <c r="O25" s="13">
        <f t="shared" ca="1" si="14"/>
        <v>9.65</v>
      </c>
      <c r="P25" s="13" t="str">
        <f t="shared" ca="1" si="15"/>
        <v>M60</v>
      </c>
      <c r="Q25" s="13">
        <f t="shared" ca="1" si="15"/>
        <v>1</v>
      </c>
      <c r="R25" s="13" t="str">
        <f t="shared" ca="1" si="15"/>
        <v>Xeon E5-2690 v4</v>
      </c>
      <c r="S25" s="13">
        <f t="shared" ca="1" si="15"/>
        <v>2</v>
      </c>
      <c r="T25" s="13">
        <f t="shared" ca="1" si="15"/>
        <v>256</v>
      </c>
      <c r="U25" s="13" t="str">
        <f t="shared" ca="1" si="4"/>
        <v>SATA</v>
      </c>
      <c r="V25" s="13">
        <f t="shared" ca="1" si="4"/>
        <v>4000</v>
      </c>
      <c r="W25" s="13" t="str">
        <f t="shared" ca="1" si="4"/>
        <v>SATA RAID1</v>
      </c>
      <c r="X25" s="13">
        <f t="shared" ca="1" si="4"/>
        <v>4000</v>
      </c>
      <c r="Y25" s="13" t="str">
        <f t="shared" ca="1" si="4"/>
        <v>0.1/0.1</v>
      </c>
      <c r="Z25" s="13">
        <f t="shared" ca="1" si="4"/>
        <v>0</v>
      </c>
      <c r="AA25" s="13">
        <f t="shared" ca="1" si="4"/>
        <v>0</v>
      </c>
      <c r="AB25" s="15" t="str">
        <f t="shared" ca="1" si="10"/>
        <v>No Internet traffic included.</v>
      </c>
      <c r="AC25" s="29">
        <v>33</v>
      </c>
    </row>
    <row r="26" spans="1:29" s="12" customFormat="1" ht="19">
      <c r="A26" s="32"/>
      <c r="B26" s="15"/>
      <c r="C26" s="21" t="str">
        <f t="shared" ca="1" si="0"/>
        <v>M60 E5-2620v3</v>
      </c>
      <c r="D26" s="15" t="str">
        <f t="shared" ca="1" si="0"/>
        <v>https://www.softlayer.com/cloud-computing/bluemix/Store/configureOrder/251/47057,168829,2397?language=en&amp;cm_mc_uid=85839695048713933876447&amp;cm_mc_sid_50200000=1496127251&amp;cm_mc_sid_52640000=1496127251</v>
      </c>
      <c r="E26" s="21" t="str">
        <f t="shared" ca="1" si="0"/>
        <v>IBM M60 E5-2620v3</v>
      </c>
      <c r="F26" s="18"/>
      <c r="G26" s="18">
        <f t="shared" ca="1" si="5"/>
        <v>0</v>
      </c>
      <c r="H26" s="18">
        <f t="shared" ca="1" si="6"/>
        <v>0</v>
      </c>
      <c r="I26" s="18">
        <f t="shared" ca="1" si="13"/>
        <v>1609</v>
      </c>
      <c r="J26" s="18">
        <f t="shared" ca="1" si="11"/>
        <v>0</v>
      </c>
      <c r="K26" s="18"/>
      <c r="L26" s="18"/>
      <c r="M26" s="18" t="str">
        <f t="shared" ca="1" si="8"/>
        <v>USD</v>
      </c>
      <c r="N26" s="13">
        <f t="shared" ca="1" si="3"/>
        <v>0.92159999999999986</v>
      </c>
      <c r="O26" s="13">
        <f t="shared" ca="1" si="14"/>
        <v>9.65</v>
      </c>
      <c r="P26" s="13" t="str">
        <f t="shared" ca="1" si="15"/>
        <v>M60</v>
      </c>
      <c r="Q26" s="13">
        <f t="shared" ca="1" si="15"/>
        <v>1</v>
      </c>
      <c r="R26" s="13" t="str">
        <f t="shared" ca="1" si="15"/>
        <v>Xeon E5-2620 v3</v>
      </c>
      <c r="S26" s="13">
        <f t="shared" ca="1" si="15"/>
        <v>2</v>
      </c>
      <c r="T26" s="13">
        <f t="shared" ca="1" si="15"/>
        <v>64</v>
      </c>
      <c r="U26" s="13" t="str">
        <f t="shared" ca="1" si="4"/>
        <v>SATA</v>
      </c>
      <c r="V26" s="13">
        <f t="shared" ca="1" si="4"/>
        <v>1000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 GB of Internet traffic included.</v>
      </c>
      <c r="AC26" s="29">
        <v>34</v>
      </c>
    </row>
    <row r="27" spans="1:29" s="12" customFormat="1" ht="19">
      <c r="A27" s="32"/>
      <c r="B27" s="15"/>
      <c r="C27" s="21" t="str">
        <f t="shared" ref="C27:E43" ca="1" si="18">INDIRECT("Sheet1!"&amp;INDIRECT("R1C"&amp;COLUMN(),FALSE)&amp;INDIRECT("AC"&amp;ROW()))</f>
        <v>M60 E5-2650v3</v>
      </c>
      <c r="D27" s="15" t="str">
        <f t="shared" ca="1" si="18"/>
        <v>https://www.softlayer.com/cloud-computing/bluemix/Store/configureOrder/251/47059,168829,2397?language=en&amp;cm_mc_uid=85839695048713933876447&amp;cm_mc_sid_50200000=1496127251&amp;cm_mc_sid_52640000=1496127251</v>
      </c>
      <c r="E27" s="21" t="str">
        <f t="shared" ca="1" si="18"/>
        <v>IBM M60 E5-2650v3</v>
      </c>
      <c r="F27" s="18"/>
      <c r="G27" s="18">
        <f t="shared" ca="1" si="5"/>
        <v>0</v>
      </c>
      <c r="H27" s="18">
        <f t="shared" ca="1" si="6"/>
        <v>0</v>
      </c>
      <c r="I27" s="18">
        <f t="shared" ca="1" si="13"/>
        <v>1689</v>
      </c>
      <c r="J27" s="18">
        <f t="shared" ca="1" si="11"/>
        <v>0</v>
      </c>
      <c r="K27" s="18"/>
      <c r="L27" s="18"/>
      <c r="M27" s="18" t="str">
        <f t="shared" ca="1" si="8"/>
        <v>USD</v>
      </c>
      <c r="N27" s="13">
        <f t="shared" ca="1" si="3"/>
        <v>1.472</v>
      </c>
      <c r="O27" s="13">
        <f t="shared" ca="1" si="14"/>
        <v>9.65</v>
      </c>
      <c r="P27" s="13" t="str">
        <f t="shared" ca="1" si="15"/>
        <v>M60</v>
      </c>
      <c r="Q27" s="13">
        <f t="shared" ca="1" si="15"/>
        <v>1</v>
      </c>
      <c r="R27" s="13" t="str">
        <f t="shared" ca="1" si="15"/>
        <v>Xeon E5-2650 v3</v>
      </c>
      <c r="S27" s="13">
        <f t="shared" ca="1" si="15"/>
        <v>2</v>
      </c>
      <c r="T27" s="13">
        <f t="shared" ca="1" si="15"/>
        <v>64</v>
      </c>
      <c r="U27" s="13" t="str">
        <f t="shared" ca="1" si="15"/>
        <v>SATA</v>
      </c>
      <c r="V27" s="13">
        <f t="shared" ca="1" si="15"/>
        <v>1000</v>
      </c>
      <c r="W27" s="13">
        <f t="shared" ca="1" si="15"/>
        <v>0</v>
      </c>
      <c r="X27" s="13">
        <f t="shared" ca="1" si="17"/>
        <v>0</v>
      </c>
      <c r="Y27" s="13" t="str">
        <f t="shared" ca="1" si="17"/>
        <v>10/10</v>
      </c>
      <c r="Z27" s="13">
        <f t="shared" ca="1" si="17"/>
        <v>0</v>
      </c>
      <c r="AA27" s="13">
        <f t="shared" ca="1" si="17"/>
        <v>0</v>
      </c>
      <c r="AB27" s="15" t="str">
        <f t="shared" ca="1" si="10"/>
        <v>500 GB of Internet traffic included.</v>
      </c>
      <c r="AC27" s="29">
        <v>35</v>
      </c>
    </row>
    <row r="28" spans="1:29" s="12" customFormat="1" ht="19">
      <c r="A28" s="32"/>
      <c r="B28" s="15"/>
      <c r="C28" s="21" t="str">
        <f t="shared" ca="1" si="18"/>
        <v>2xM60 E5-2620v4</v>
      </c>
      <c r="D28" s="15" t="str">
        <f t="shared" ca="1" si="18"/>
        <v>https://www.softlayer.com/cloud-computing/bluemix/Store/configureOrder/553/176647,168829?language=en&amp;cm_mc_uid=85839695048713933876447&amp;cm_mc_sid_50200000=1496127251&amp;cm_mc_sid_52640000=1496127251</v>
      </c>
      <c r="E28" s="21" t="str">
        <f t="shared" ca="1" si="18"/>
        <v>IBM 2xM60 E5-2620v4</v>
      </c>
      <c r="F28" s="18"/>
      <c r="G28" s="18">
        <f t="shared" ca="1" si="5"/>
        <v>0</v>
      </c>
      <c r="H28" s="18">
        <f t="shared" ca="1" si="6"/>
        <v>0</v>
      </c>
      <c r="I28" s="18">
        <f t="shared" ca="1" si="13"/>
        <v>2649</v>
      </c>
      <c r="J28" s="18">
        <f t="shared" ca="1" si="11"/>
        <v>0</v>
      </c>
      <c r="K28" s="18"/>
      <c r="L28" s="18"/>
      <c r="M28" s="18" t="str">
        <f t="shared" ca="1" si="8"/>
        <v>USD</v>
      </c>
      <c r="N28" s="13">
        <f t="shared" ca="1" si="3"/>
        <v>1.0752000000000002</v>
      </c>
      <c r="O28" s="13">
        <f t="shared" ca="1" si="14"/>
        <v>19.3</v>
      </c>
      <c r="P28" s="13" t="str">
        <f t="shared" ca="1" si="15"/>
        <v>M60</v>
      </c>
      <c r="Q28" s="13">
        <f t="shared" ca="1" si="15"/>
        <v>2</v>
      </c>
      <c r="R28" s="13" t="str">
        <f t="shared" ca="1" si="15"/>
        <v>Xeon E5-2620 v4</v>
      </c>
      <c r="S28" s="13">
        <f t="shared" ca="1" si="15"/>
        <v>2</v>
      </c>
      <c r="T28" s="13">
        <f t="shared" ca="1" si="15"/>
        <v>128</v>
      </c>
      <c r="U28" s="13" t="str">
        <f t="shared" ca="1" si="15"/>
        <v>SSD</v>
      </c>
      <c r="V28" s="13">
        <f t="shared" ca="1" si="15"/>
        <v>960</v>
      </c>
      <c r="W28" s="13">
        <f t="shared" ca="1" si="15"/>
        <v>0</v>
      </c>
      <c r="X28" s="13">
        <f t="shared" ca="1" si="17"/>
        <v>0</v>
      </c>
      <c r="Y28" s="13" t="str">
        <f t="shared" ca="1" si="17"/>
        <v>0.1/0.1</v>
      </c>
      <c r="Z28" s="13">
        <f t="shared" ca="1" si="17"/>
        <v>0</v>
      </c>
      <c r="AA28" s="13">
        <f t="shared" ca="1" si="17"/>
        <v>0</v>
      </c>
      <c r="AB28" s="15" t="str">
        <f t="shared" ca="1" si="10"/>
        <v>500 GB of Internet traffic included.</v>
      </c>
      <c r="AC28" s="29">
        <v>36</v>
      </c>
    </row>
    <row r="29" spans="1:29" s="12" customFormat="1" ht="18" customHeight="1">
      <c r="A29" s="35">
        <f ca="1">INDIRECT("Sheet1!" &amp; INDIRECT("R1C"&amp;COLUMN(),FALSE) &amp; INDIRECT("AC" &amp; ROW()))</f>
        <v>0</v>
      </c>
      <c r="B29" s="15">
        <f ca="1">INDIRECT("Sheet1!" &amp; INDIRECT("R1C1",FALSE) &amp; (INDIRECT("AC" &amp; ROW())+1))</f>
        <v>0</v>
      </c>
      <c r="C29" s="21" t="str">
        <f t="shared" ca="1" si="18"/>
        <v>2xM60 E5-2690v4</v>
      </c>
      <c r="D29" s="15" t="str">
        <f t="shared" ca="1" si="18"/>
        <v>https://www.softlayer.com/cloud-computing/bluemix/Store/configureOrder/553/178055,168829?language=en&amp;cm_mc_uid=85839695048713933876447&amp;cm_mc_sid_50200000=1496127251&amp;cm_mc_sid_52640000=1496127251</v>
      </c>
      <c r="E29" s="21" t="str">
        <f t="shared" ca="1" si="18"/>
        <v>IBM 2xM60 E5-2690v4</v>
      </c>
      <c r="F29" s="18">
        <f t="shared" ca="1" si="5"/>
        <v>0</v>
      </c>
      <c r="G29" s="18">
        <f t="shared" ca="1" si="5"/>
        <v>0</v>
      </c>
      <c r="H29" s="18">
        <f t="shared" ca="1" si="6"/>
        <v>0</v>
      </c>
      <c r="I29" s="18">
        <f t="shared" ref="I29:J34" ca="1" si="19">INDIRECT("Sheet1!"&amp;INDIRECT("R1C"&amp;COLUMN(),FALSE)&amp;INDIRECT("AC"&amp;ROW()))</f>
        <v>3075</v>
      </c>
      <c r="J29" s="18">
        <f t="shared" ca="1" si="11"/>
        <v>0</v>
      </c>
      <c r="K29" s="18">
        <f t="shared" ref="J29:K50" ca="1" si="20">INDIRECT("Sheet1!"&amp;INDIRECT("R1C"&amp;COLUMN(),FALSE)&amp;INDIRECT("AC"&amp;ROW()))</f>
        <v>0</v>
      </c>
      <c r="L29" s="18">
        <f t="shared" ca="1" si="16"/>
        <v>0</v>
      </c>
      <c r="M29" s="18" t="str">
        <f t="shared" ca="1" si="8"/>
        <v>USD</v>
      </c>
      <c r="N29" s="13">
        <f ca="1">INDIRECT("Sheet1!"&amp;INDIRECT("R1C"&amp;COLUMN(),FALSE)&amp;INDIRECT("AC"&amp;ROW())) * INDIRECT("Sheet1!L"&amp; INDIRECT("AC"&amp;ROW()))</f>
        <v>2.3296000000000001</v>
      </c>
      <c r="O29" s="13">
        <f t="shared" ref="O29:O34" ca="1" si="21">INDIRECT("Sheet1!"&amp;INDIRECT("R1C"&amp;COLUMN(),FALSE)&amp;INDIRECT("AC"&amp;ROW())) * INDIRECT("Sheet1!D"&amp; INDIRECT("AC"&amp;ROW()))</f>
        <v>19.3</v>
      </c>
      <c r="P29" s="13" t="str">
        <f t="shared" ca="1" si="15"/>
        <v>M60</v>
      </c>
      <c r="Q29" s="13">
        <f t="shared" ca="1" si="15"/>
        <v>2</v>
      </c>
      <c r="R29" s="13" t="str">
        <f t="shared" ca="1" si="15"/>
        <v>Xeon E5-2690 v4</v>
      </c>
      <c r="S29" s="13">
        <f t="shared" ca="1" si="15"/>
        <v>2</v>
      </c>
      <c r="T29" s="13">
        <f t="shared" ca="1" si="15"/>
        <v>256</v>
      </c>
      <c r="U29" s="13" t="str">
        <f t="shared" ref="U29:V52" ca="1" si="22">INDIRECT("Sheet1!"&amp;INDIRECT("R1C"&amp;COLUMN(),FALSE)&amp;INDIRECT("AC"&amp;ROW()))</f>
        <v>SSD</v>
      </c>
      <c r="V29" s="13">
        <f t="shared" ca="1" si="22"/>
        <v>960</v>
      </c>
      <c r="W29" s="13">
        <f t="shared" ca="1" si="15"/>
        <v>0</v>
      </c>
      <c r="X29" s="13">
        <f t="shared" ca="1" si="17"/>
        <v>0</v>
      </c>
      <c r="Y29" s="13" t="str">
        <f t="shared" ca="1" si="17"/>
        <v>0.1/0.1</v>
      </c>
      <c r="Z29" s="13">
        <f t="shared" ca="1" si="17"/>
        <v>0</v>
      </c>
      <c r="AA29" s="13">
        <f t="shared" ca="1" si="17"/>
        <v>0</v>
      </c>
      <c r="AB29" s="15" t="str">
        <f t="shared" ref="AB29:AB34" ca="1" si="23">INDIRECT("Sheet1!"&amp;INDIRECT("R1C"&amp;COLUMN(),FALSE)&amp;INDIRECT("AC"&amp;ROW()))</f>
        <v>500 GB of Internet traffic included.</v>
      </c>
      <c r="AC29" s="29">
        <v>37</v>
      </c>
    </row>
    <row r="30" spans="1:29" ht="20" customHeight="1">
      <c r="A30" s="35"/>
      <c r="B30" s="15"/>
      <c r="C30" s="21" t="str">
        <f t="shared" ca="1" si="18"/>
        <v>2xK80 E5-2620v4</v>
      </c>
      <c r="D30" s="15" t="str">
        <f t="shared" ca="1" si="18"/>
        <v>https://www.softlayer.com/cloud-computing/bluemix/Store/orderHourlyBareMetalInstance/178087/153?language=en&amp;cm_mc_uid=85839695048713933876447&amp;cm_mc_sid_50200000=1496127251&amp;cm_mc_sid_52640000=1496127251</v>
      </c>
      <c r="E30" s="21" t="str">
        <f t="shared" ca="1" si="18"/>
        <v>IBM 2xK80 E5-2620v4</v>
      </c>
      <c r="F30" s="18">
        <f t="shared" ca="1" si="5"/>
        <v>0</v>
      </c>
      <c r="G30" s="18">
        <f t="shared" ca="1" si="5"/>
        <v>5.3769999999999998</v>
      </c>
      <c r="H30" s="18">
        <f t="shared" ca="1" si="6"/>
        <v>0</v>
      </c>
      <c r="I30" s="18">
        <f t="shared" ca="1" si="19"/>
        <v>0</v>
      </c>
      <c r="J30" s="18">
        <f t="shared" ca="1" si="11"/>
        <v>0</v>
      </c>
      <c r="K30" s="18">
        <f t="shared" ca="1" si="20"/>
        <v>0</v>
      </c>
      <c r="L30" s="18">
        <f t="shared" ca="1" si="16"/>
        <v>0</v>
      </c>
      <c r="M30" s="18" t="str">
        <f t="shared" ca="1" si="8"/>
        <v>USD</v>
      </c>
      <c r="N30" s="13">
        <f ca="1">INDIRECT("Sheet1!"&amp;INDIRECT("R1C"&amp;COLUMN(),FALSE)&amp;INDIRECT("AC"&amp;ROW())) * INDIRECT("Sheet1!L"&amp; INDIRECT("AC"&amp;ROW()))</f>
        <v>1.0752000000000002</v>
      </c>
      <c r="O30" s="13">
        <f t="shared" ca="1" si="21"/>
        <v>17.48</v>
      </c>
      <c r="P30" s="13" t="str">
        <f t="shared" ca="1" si="15"/>
        <v>K80</v>
      </c>
      <c r="Q30" s="13">
        <f t="shared" ca="1" si="15"/>
        <v>2</v>
      </c>
      <c r="R30" s="13" t="str">
        <f t="shared" ca="1" si="15"/>
        <v>Xeon E5-2620 v4</v>
      </c>
      <c r="S30" s="13">
        <f t="shared" ca="1" si="15"/>
        <v>2</v>
      </c>
      <c r="T30" s="13">
        <f t="shared" ca="1" si="15"/>
        <v>128</v>
      </c>
      <c r="U30" s="13" t="str">
        <f t="shared" ca="1" si="22"/>
        <v>SSD</v>
      </c>
      <c r="V30" s="13">
        <f t="shared" ca="1" si="22"/>
        <v>800</v>
      </c>
      <c r="W30" s="13" t="str">
        <f t="shared" ca="1" si="15"/>
        <v>SSD</v>
      </c>
      <c r="X30" s="13">
        <f t="shared" ca="1" si="17"/>
        <v>800</v>
      </c>
      <c r="Y30" s="13" t="str">
        <f t="shared" ca="1" si="17"/>
        <v>0.1/0.1</v>
      </c>
      <c r="Z30" s="13">
        <f t="shared" ca="1" si="17"/>
        <v>0</v>
      </c>
      <c r="AA30" s="13">
        <f t="shared" ca="1" si="17"/>
        <v>0</v>
      </c>
      <c r="AB30" s="15" t="str">
        <f t="shared" ca="1" si="23"/>
        <v>No Internet traffic included.</v>
      </c>
      <c r="AC30" s="29">
        <v>38</v>
      </c>
    </row>
    <row r="31" spans="1:29" s="12" customFormat="1" ht="20" customHeight="1">
      <c r="A31" s="35">
        <f ca="1">INDIRECT("Sheet1!" &amp; INDIRECT("R1C"&amp;COLUMN(),FALSE) &amp; INDIRECT("AC" &amp; ROW()))</f>
        <v>0</v>
      </c>
      <c r="B31" s="15">
        <f ca="1">INDIRECT("Sheet1!" &amp; INDIRECT("R1C1",FALSE) &amp; (INDIRECT("AC" &amp; ROW())+1))</f>
        <v>0</v>
      </c>
      <c r="C31" s="21" t="str">
        <f t="shared" ca="1" si="18"/>
        <v>K80 E5-2690v3</v>
      </c>
      <c r="D31" s="15" t="str">
        <f t="shared" ca="1" si="18"/>
        <v>https://www.softlayer.com/cloud-computing/bluemix/Store/configureOrder/251/47057%2C46480%2C2397?language=en&amp;cm_mc_uid=85839695048713933876447&amp;cm_mc_sid_50200000=1496127251&amp;cm_mc_sid_52640000=1496127251</v>
      </c>
      <c r="E31" s="21" t="str">
        <f t="shared" ca="1" si="18"/>
        <v>IBM K80 E5-2690v3</v>
      </c>
      <c r="F31" s="18">
        <f t="shared" ca="1" si="5"/>
        <v>0</v>
      </c>
      <c r="G31" s="18">
        <f t="shared" ca="1" si="5"/>
        <v>0</v>
      </c>
      <c r="H31" s="18">
        <f t="shared" ca="1" si="6"/>
        <v>0</v>
      </c>
      <c r="I31" s="18">
        <f t="shared" ca="1" si="19"/>
        <v>1529</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1.9968000000000001</v>
      </c>
      <c r="O31" s="13">
        <f t="shared" ca="1" si="21"/>
        <v>8.74</v>
      </c>
      <c r="P31" s="13" t="str">
        <f t="shared" ca="1" si="15"/>
        <v>K80</v>
      </c>
      <c r="Q31" s="13">
        <f t="shared" ca="1" si="15"/>
        <v>1</v>
      </c>
      <c r="R31" s="13" t="str">
        <f t="shared" ca="1" si="15"/>
        <v>Xeon E5-2690 v3</v>
      </c>
      <c r="S31" s="13">
        <f t="shared" ca="1" si="15"/>
        <v>2</v>
      </c>
      <c r="T31" s="13">
        <f t="shared" ca="1" si="15"/>
        <v>64</v>
      </c>
      <c r="U31" s="13" t="str">
        <f t="shared" ca="1" si="22"/>
        <v>SATA</v>
      </c>
      <c r="V31" s="13">
        <f t="shared" ca="1" si="22"/>
        <v>1000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c r="A32" s="35"/>
      <c r="B32" s="15"/>
      <c r="C32" s="21" t="str">
        <f t="shared" ca="1" si="18"/>
        <v>2xK2 E5-2690v4</v>
      </c>
      <c r="D32" s="15" t="str">
        <f t="shared" ca="1" si="18"/>
        <v>https://www.softlayer.com/cloud-computing/bluemix/Store/orderHourlyBareMetalInstance/178055/157?language=en&amp;cm_mc_uid=85839695048713933876447&amp;cm_mc_sid_50200000=1496127251&amp;cm_mc_sid_52640000=1496127251</v>
      </c>
      <c r="E32" s="21" t="str">
        <f t="shared" ca="1" si="18"/>
        <v>IBM 2xK2 E5-2690v4</v>
      </c>
      <c r="F32" s="18">
        <f t="shared" ca="1" si="5"/>
        <v>0</v>
      </c>
      <c r="G32" s="18">
        <f t="shared" ca="1" si="5"/>
        <v>3.9590000000000001</v>
      </c>
      <c r="H32" s="18">
        <f t="shared" ca="1" si="6"/>
        <v>0</v>
      </c>
      <c r="I32" s="18">
        <f t="shared" ca="1" si="19"/>
        <v>0</v>
      </c>
      <c r="J32" s="18">
        <f t="shared" ca="1" si="19"/>
        <v>0</v>
      </c>
      <c r="K32" s="18">
        <f t="shared" ca="1" si="20"/>
        <v>0</v>
      </c>
      <c r="L32" s="18">
        <f t="shared" ca="1" si="16"/>
        <v>0</v>
      </c>
      <c r="M32" s="18" t="str">
        <f t="shared" ca="1" si="8"/>
        <v>USD</v>
      </c>
      <c r="N32" s="13">
        <f t="shared" ca="1" si="24"/>
        <v>2.3296000000000001</v>
      </c>
      <c r="O32" s="13">
        <f t="shared" ca="1" si="21"/>
        <v>9.15456</v>
      </c>
      <c r="P32" s="13" t="str">
        <f t="shared" ca="1" si="15"/>
        <v>Grid K2</v>
      </c>
      <c r="Q32" s="13">
        <f t="shared" ca="1" si="15"/>
        <v>2</v>
      </c>
      <c r="R32" s="13" t="str">
        <f t="shared" ca="1" si="15"/>
        <v>Xeon E5-2690 v4</v>
      </c>
      <c r="S32" s="13">
        <f t="shared" ca="1" si="15"/>
        <v>2</v>
      </c>
      <c r="T32" s="13">
        <f t="shared" ca="1" si="15"/>
        <v>128</v>
      </c>
      <c r="U32" s="13" t="str">
        <f t="shared" ca="1" si="22"/>
        <v>SATA</v>
      </c>
      <c r="V32" s="13">
        <f t="shared" ca="1" si="22"/>
        <v>4000</v>
      </c>
      <c r="W32" s="13" t="str">
        <f t="shared" ca="1" si="15"/>
        <v>SATA</v>
      </c>
      <c r="X32" s="13">
        <f t="shared" ca="1" si="17"/>
        <v>4000</v>
      </c>
      <c r="Y32" s="13" t="str">
        <f t="shared" ca="1" si="17"/>
        <v>0.1/0.1</v>
      </c>
      <c r="Z32" s="13">
        <f t="shared" ca="1" si="17"/>
        <v>0</v>
      </c>
      <c r="AA32" s="13">
        <f t="shared" ca="1" si="17"/>
        <v>0</v>
      </c>
      <c r="AB32" s="15" t="str">
        <f t="shared" ca="1" si="23"/>
        <v>No Internet traffic included.</v>
      </c>
      <c r="AC32" s="29">
        <v>40</v>
      </c>
    </row>
    <row r="33" spans="1:29" s="12" customFormat="1" ht="20" customHeight="1">
      <c r="A33" s="35"/>
      <c r="B33" s="15"/>
      <c r="C33" s="21" t="str">
        <f t="shared" ca="1" si="18"/>
        <v>K2 E5-2620v3</v>
      </c>
      <c r="D33" s="15" t="str">
        <f t="shared" ca="1" si="18"/>
        <v>https://www.softlayer.com/cloud-computing/bluemix/Store/configureOrder/251/141695%2C2739?language=en&amp;cm_mc_uid=85839695048713933876447&amp;cm_mc_sid_50200000=1496127251&amp;cm_mc_sid_52640000=1496127251</v>
      </c>
      <c r="E33" s="21" t="str">
        <f t="shared" ca="1" si="18"/>
        <v>IBM K2 E5-2620v3</v>
      </c>
      <c r="F33" s="18">
        <f t="shared" ca="1" si="5"/>
        <v>0</v>
      </c>
      <c r="G33" s="18">
        <f t="shared" ca="1" si="5"/>
        <v>0</v>
      </c>
      <c r="H33" s="18">
        <f t="shared" ca="1" si="5"/>
        <v>0</v>
      </c>
      <c r="I33" s="18">
        <f t="shared" ca="1" si="19"/>
        <v>1054</v>
      </c>
      <c r="J33" s="18">
        <f t="shared" ca="1" si="19"/>
        <v>0</v>
      </c>
      <c r="K33" s="18">
        <f t="shared" ca="1" si="20"/>
        <v>0</v>
      </c>
      <c r="L33" s="18">
        <f t="shared" ca="1" si="16"/>
        <v>0</v>
      </c>
      <c r="M33" s="18" t="str">
        <f t="shared" ca="1" si="8"/>
        <v>USD</v>
      </c>
      <c r="N33" s="13">
        <f t="shared" ca="1" si="24"/>
        <v>0.92159999999999986</v>
      </c>
      <c r="O33" s="13">
        <f t="shared" ca="1" si="21"/>
        <v>4.57728</v>
      </c>
      <c r="P33" s="13" t="str">
        <f t="shared" ca="1" si="15"/>
        <v>Grid K2</v>
      </c>
      <c r="Q33" s="13">
        <f t="shared" ca="1" si="15"/>
        <v>1</v>
      </c>
      <c r="R33" s="13" t="str">
        <f t="shared" ca="1" si="15"/>
        <v>Xeon E5-2620 v3</v>
      </c>
      <c r="S33" s="13">
        <f t="shared" ca="1" si="15"/>
        <v>2</v>
      </c>
      <c r="T33" s="13">
        <f t="shared" ca="1" si="15"/>
        <v>64</v>
      </c>
      <c r="U33" s="13" t="str">
        <f t="shared" ca="1" si="22"/>
        <v>SATA</v>
      </c>
      <c r="V33" s="13">
        <f t="shared" ca="1" si="22"/>
        <v>1000</v>
      </c>
      <c r="W33" s="13">
        <f t="shared" ca="1" si="15"/>
        <v>0</v>
      </c>
      <c r="X33" s="13">
        <f t="shared" ca="1" si="17"/>
        <v>0</v>
      </c>
      <c r="Y33" s="13" t="str">
        <f t="shared" ca="1" si="17"/>
        <v>0.1/0.1</v>
      </c>
      <c r="Z33" s="13">
        <f t="shared" ca="1" si="17"/>
        <v>0</v>
      </c>
      <c r="AA33" s="13">
        <f t="shared" ca="1" si="17"/>
        <v>0</v>
      </c>
      <c r="AB33" s="15" t="str">
        <f t="shared" ca="1" si="23"/>
        <v>500 GB of Internet traffic included.</v>
      </c>
      <c r="AC33" s="29">
        <v>41</v>
      </c>
    </row>
    <row r="34" spans="1:29" s="12" customFormat="1" ht="20" customHeight="1">
      <c r="A34" s="35"/>
      <c r="B34" s="15"/>
      <c r="C34" s="21" t="str">
        <f t="shared" ca="1" si="18"/>
        <v>K2 E5-2690v3</v>
      </c>
      <c r="D34" s="15" t="str">
        <f t="shared" ca="1" si="18"/>
        <v>https://www.softlayer.com/cloud-computing/bluemix/Store/configureOrder/251/141695%2C47061%2C279?language=en&amp;cm_mc_uid=85839695048713933876447&amp;cm_mc_sid_50200000=1496127251&amp;cm_mc_sid_52640000=1496127251#category-disk0-title</v>
      </c>
      <c r="E34" s="21" t="str">
        <f t="shared" ca="1" si="18"/>
        <v>IBM K2 E5-2690v3</v>
      </c>
      <c r="F34" s="18">
        <f t="shared" ca="1" si="5"/>
        <v>0</v>
      </c>
      <c r="G34" s="18">
        <f t="shared" ca="1" si="5"/>
        <v>0</v>
      </c>
      <c r="H34" s="18">
        <f t="shared" ca="1" si="5"/>
        <v>0</v>
      </c>
      <c r="I34" s="18">
        <f t="shared" ca="1" si="19"/>
        <v>1224</v>
      </c>
      <c r="J34" s="18">
        <f t="shared" ca="1" si="19"/>
        <v>0</v>
      </c>
      <c r="K34" s="18">
        <f t="shared" ca="1" si="20"/>
        <v>0</v>
      </c>
      <c r="L34" s="18">
        <f t="shared" ca="1" si="16"/>
        <v>0</v>
      </c>
      <c r="M34" s="18" t="str">
        <f t="shared" ca="1" si="8"/>
        <v>USD</v>
      </c>
      <c r="N34" s="13">
        <f t="shared" ca="1" si="24"/>
        <v>1.9968000000000001</v>
      </c>
      <c r="O34" s="13">
        <f t="shared" ca="1" si="21"/>
        <v>4.57728</v>
      </c>
      <c r="P34" s="13" t="str">
        <f t="shared" ca="1" si="15"/>
        <v>Grid K2</v>
      </c>
      <c r="Q34" s="13">
        <f t="shared" ca="1" si="15"/>
        <v>1</v>
      </c>
      <c r="R34" s="13" t="str">
        <f t="shared" ca="1" si="15"/>
        <v>Xeon E5-2690 v3</v>
      </c>
      <c r="S34" s="13">
        <f t="shared" ca="1" si="15"/>
        <v>2</v>
      </c>
      <c r="T34" s="13">
        <f t="shared" ca="1" si="15"/>
        <v>64</v>
      </c>
      <c r="U34" s="13" t="str">
        <f t="shared" ca="1" si="22"/>
        <v>SATA</v>
      </c>
      <c r="V34" s="13">
        <f t="shared" ca="1" si="22"/>
        <v>1000</v>
      </c>
      <c r="W34" s="13">
        <f t="shared" ca="1" si="15"/>
        <v>0</v>
      </c>
      <c r="X34" s="13">
        <f t="shared" ca="1" si="17"/>
        <v>0</v>
      </c>
      <c r="Y34" s="13" t="str">
        <f t="shared" ca="1" si="17"/>
        <v>0.1/0.1</v>
      </c>
      <c r="Z34" s="13">
        <f t="shared" ca="1" si="17"/>
        <v>0</v>
      </c>
      <c r="AA34" s="13">
        <f t="shared" ca="1" si="17"/>
        <v>0</v>
      </c>
      <c r="AB34" s="15" t="str">
        <f t="shared" ca="1" si="23"/>
        <v>500 GB of Internet traffic included.</v>
      </c>
      <c r="AC34" s="29">
        <v>42</v>
      </c>
    </row>
    <row r="35" spans="1:29" s="12" customFormat="1" ht="19">
      <c r="A35" s="35" t="str">
        <f ca="1">INDIRECT("Sheet1!" &amp; INDIRECT("R1C"&amp;COLUMN(),FALSE) &amp; INDIRECT("AC" &amp; ROW()))</f>
        <v>Cirrascale</v>
      </c>
      <c r="B35" s="15" t="str">
        <f ca="1">INDIRECT("Sheet1!" &amp; INDIRECT("R1C1",FALSE) &amp; (INDIRECT("AC" &amp; ROW())+1))</f>
        <v>http://www.cirrascale.com/pricing_x86BM.php</v>
      </c>
      <c r="C35" s="21" t="str">
        <f t="shared" ca="1" si="18"/>
        <v>4-GPU x86 Quadro P6000</v>
      </c>
      <c r="D35" s="15" t="str">
        <f t="shared" ca="1" si="18"/>
        <v>http://www.cirrascale.com/pricing_x86BM.php</v>
      </c>
      <c r="E35" s="21" t="str">
        <f t="shared" ca="1" si="18"/>
        <v>CR P6000x4 x86</v>
      </c>
      <c r="F35" s="18">
        <f t="shared" ca="1" si="5"/>
        <v>0</v>
      </c>
      <c r="G35" s="18">
        <f t="shared" ca="1" si="5"/>
        <v>0</v>
      </c>
      <c r="H35" s="18">
        <f t="shared" ref="H35:I50" ca="1" si="25">INDIRECT("Sheet1!"&amp;INDIRECT("R1C"&amp;COLUMN(),FALSE)&amp;INDIRECT("AC"&amp;ROW()))</f>
        <v>989</v>
      </c>
      <c r="I35" s="18">
        <f t="shared" ref="I35:I49" ca="1" si="26">INDIRECT("Sheet1!"&amp;INDIRECT("R1C"&amp;COLUMN(),FALSE)&amp;INDIRECT("AC"&amp;ROW()))</f>
        <v>3299</v>
      </c>
      <c r="J35" s="18">
        <f t="shared" ca="1" si="20"/>
        <v>0</v>
      </c>
      <c r="K35" s="18">
        <f t="shared" ca="1" si="20"/>
        <v>0</v>
      </c>
      <c r="L35" s="18">
        <f t="shared" ca="1" si="16"/>
        <v>0</v>
      </c>
      <c r="M35" s="18" t="str">
        <f t="shared" ca="1" si="8"/>
        <v>USD</v>
      </c>
      <c r="N35" s="13">
        <f t="shared" ca="1" si="24"/>
        <v>1.4079999999999999</v>
      </c>
      <c r="O35" s="13">
        <f t="shared" ref="O35:O40" ca="1" si="27">INDIRECT("Sheet1!"&amp;INDIRECT("R1C"&amp;COLUMN(),FALSE)&amp;INDIRECT("AC"&amp;ROW())) * INDIRECT("Sheet1!D"&amp; INDIRECT("AC"&amp;ROW()))</f>
        <v>43.527999999999999</v>
      </c>
      <c r="P35" s="13" t="str">
        <f t="shared" ref="P35:T37" ca="1" si="28">INDIRECT("Sheet1!"&amp;INDIRECT("R1C"&amp;COLUMN(),FALSE)&amp;INDIRECT("AC"&amp;ROW()))</f>
        <v>Quadro P6000</v>
      </c>
      <c r="Q35" s="13">
        <f t="shared" ca="1" si="28"/>
        <v>4</v>
      </c>
      <c r="R35" s="13" t="str">
        <f t="shared" ca="1" si="28"/>
        <v>Xeon E5-2630 v4</v>
      </c>
      <c r="S35" s="13">
        <f t="shared" ca="1" si="28"/>
        <v>2</v>
      </c>
      <c r="T35" s="13">
        <f t="shared" ca="1" si="28"/>
        <v>128</v>
      </c>
      <c r="U35" s="13" t="str">
        <f t="shared" ca="1" si="22"/>
        <v>SSD</v>
      </c>
      <c r="V35" s="13">
        <f t="shared" ca="1" si="22"/>
        <v>1000</v>
      </c>
      <c r="W35" s="13" t="str">
        <f t="shared" ref="W35:W62" ca="1" si="29">INDIRECT("Sheet1!"&amp;INDIRECT("R1C"&amp;COLUMN(),FALSE)&amp;INDIRECT("AC"&amp;ROW()))</f>
        <v>SATA</v>
      </c>
      <c r="X35" s="13">
        <f t="shared" ca="1" si="17"/>
        <v>4000</v>
      </c>
      <c r="Y35" s="13" t="str">
        <f t="shared" ca="1" si="17"/>
        <v>10/</v>
      </c>
      <c r="Z35" s="13">
        <f t="shared" ca="1" si="17"/>
        <v>0</v>
      </c>
      <c r="AA35" s="13">
        <f t="shared" ca="1" si="17"/>
        <v>0</v>
      </c>
      <c r="AB35" s="15">
        <f t="shared" ref="AB35:AB64" ca="1" si="30">INDIRECT("Sheet1!"&amp;INDIRECT("R1C"&amp;COLUMN(),FALSE)&amp;INDIRECT("AC"&amp;ROW()))</f>
        <v>0</v>
      </c>
      <c r="AC35" s="29">
        <v>57</v>
      </c>
    </row>
    <row r="36" spans="1:29" s="12" customFormat="1">
      <c r="B36" s="15"/>
      <c r="C36" s="21" t="str">
        <f t="shared" ca="1" si="18"/>
        <v>4-GPU x86 P100</v>
      </c>
      <c r="D36" s="15" t="str">
        <f t="shared" ca="1" si="18"/>
        <v>http://www.cirrascale.com/pricing_x86BM.php</v>
      </c>
      <c r="E36" s="21" t="str">
        <f t="shared" ca="1" si="18"/>
        <v>CR P100x4 x86</v>
      </c>
      <c r="F36" s="18">
        <f t="shared" ca="1" si="5"/>
        <v>0</v>
      </c>
      <c r="G36" s="18">
        <f t="shared" ca="1" si="5"/>
        <v>0</v>
      </c>
      <c r="H36" s="18">
        <f t="shared" ca="1" si="25"/>
        <v>1199</v>
      </c>
      <c r="I36" s="18">
        <f t="shared" ca="1" si="26"/>
        <v>3999</v>
      </c>
      <c r="J36" s="18">
        <f t="shared" ca="1" si="20"/>
        <v>0</v>
      </c>
      <c r="K36" s="18">
        <f t="shared" ca="1" si="20"/>
        <v>0</v>
      </c>
      <c r="L36" s="18">
        <f t="shared" ca="1" si="16"/>
        <v>0</v>
      </c>
      <c r="M36" s="18" t="str">
        <f t="shared" ca="1" si="8"/>
        <v>USD</v>
      </c>
      <c r="N36" s="13">
        <f t="shared" ca="1" si="24"/>
        <v>1.4079999999999999</v>
      </c>
      <c r="O36" s="13">
        <f t="shared" ca="1" si="27"/>
        <v>38</v>
      </c>
      <c r="P36" s="13" t="str">
        <f t="shared" ca="1" si="28"/>
        <v>P100</v>
      </c>
      <c r="Q36" s="13">
        <f t="shared" ca="1" si="28"/>
        <v>4</v>
      </c>
      <c r="R36" s="13" t="str">
        <f t="shared" ca="1" si="28"/>
        <v>Xeon E5-2630 v4</v>
      </c>
      <c r="S36" s="13">
        <f t="shared" ca="1" si="28"/>
        <v>2</v>
      </c>
      <c r="T36" s="13">
        <f t="shared" ca="1" si="28"/>
        <v>128</v>
      </c>
      <c r="U36" s="13" t="str">
        <f t="shared" ca="1" si="22"/>
        <v>SSD</v>
      </c>
      <c r="V36" s="13">
        <f t="shared" ca="1" si="22"/>
        <v>1000</v>
      </c>
      <c r="W36" s="13" t="str">
        <f t="shared" ca="1" si="29"/>
        <v>SATA</v>
      </c>
      <c r="X36" s="13">
        <f t="shared" ca="1" si="17"/>
        <v>4000</v>
      </c>
      <c r="Y36" s="13" t="str">
        <f t="shared" ca="1" si="17"/>
        <v>10/</v>
      </c>
      <c r="Z36" s="13">
        <f t="shared" ca="1" si="17"/>
        <v>0</v>
      </c>
      <c r="AA36" s="13">
        <f t="shared" ca="1" si="17"/>
        <v>0</v>
      </c>
      <c r="AB36" s="15">
        <f t="shared" ca="1" si="30"/>
        <v>0</v>
      </c>
      <c r="AC36" s="29">
        <v>58</v>
      </c>
    </row>
    <row r="37" spans="1:29" s="12" customFormat="1" ht="20">
      <c r="A37" s="20"/>
      <c r="B37" s="15"/>
      <c r="C37" s="21" t="str">
        <f t="shared" ca="1" si="18"/>
        <v>4-GPU x86 V100</v>
      </c>
      <c r="D37" s="15" t="str">
        <f t="shared" ca="1" si="18"/>
        <v>http://www.cirrascale.com/pricing_x86BM.php</v>
      </c>
      <c r="E37" s="21" t="str">
        <f t="shared" ca="1" si="18"/>
        <v>CR V100x4 x86</v>
      </c>
      <c r="F37" s="18">
        <f t="shared" ca="1" si="5"/>
        <v>0</v>
      </c>
      <c r="G37" s="18">
        <f t="shared" ca="1" si="5"/>
        <v>0</v>
      </c>
      <c r="H37" s="18">
        <f t="shared" ca="1" si="25"/>
        <v>2249</v>
      </c>
      <c r="I37" s="18">
        <f t="shared" ca="1" si="26"/>
        <v>7499</v>
      </c>
      <c r="J37" s="18">
        <f t="shared" ca="1" si="20"/>
        <v>0</v>
      </c>
      <c r="K37" s="18">
        <f t="shared" ca="1" si="20"/>
        <v>0</v>
      </c>
      <c r="L37" s="18">
        <f t="shared" ca="1" si="16"/>
        <v>0</v>
      </c>
      <c r="M37" s="18" t="str">
        <f t="shared" ca="1" si="8"/>
        <v>USD</v>
      </c>
      <c r="N37" s="13">
        <f t="shared" ca="1" si="24"/>
        <v>1.4079999999999999</v>
      </c>
      <c r="O37" s="13">
        <f t="shared" ca="1" si="27"/>
        <v>56.112000000000002</v>
      </c>
      <c r="P37" s="13" t="str">
        <f t="shared" ca="1" si="28"/>
        <v>V100</v>
      </c>
      <c r="Q37" s="13">
        <f t="shared" ca="1" si="28"/>
        <v>4</v>
      </c>
      <c r="R37" s="13" t="str">
        <f t="shared" ca="1" si="28"/>
        <v>Xeon E5-2630 v4</v>
      </c>
      <c r="S37" s="13">
        <f t="shared" ca="1" si="28"/>
        <v>2</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c r="B38" s="15"/>
      <c r="C38" s="21" t="str">
        <f t="shared" ca="1" si="18"/>
        <v>4-GPU x86 P40</v>
      </c>
      <c r="D38" s="15" t="str">
        <f t="shared" ca="1" si="18"/>
        <v>http://www.cirrascale.com/pricing_x86BM.php</v>
      </c>
      <c r="E38" s="21" t="str">
        <f t="shared" ca="1" si="18"/>
        <v>CR P40x4 x86</v>
      </c>
      <c r="F38" s="18">
        <f t="shared" ca="1" si="5"/>
        <v>0</v>
      </c>
      <c r="G38" s="18">
        <f t="shared" ca="1" si="5"/>
        <v>0</v>
      </c>
      <c r="H38" s="18">
        <f t="shared" ca="1" si="25"/>
        <v>1199</v>
      </c>
      <c r="I38" s="18">
        <f t="shared" ca="1" si="26"/>
        <v>3999</v>
      </c>
      <c r="J38" s="18">
        <f t="shared" ca="1" si="20"/>
        <v>0</v>
      </c>
      <c r="K38" s="18">
        <f t="shared" ca="1" si="20"/>
        <v>0</v>
      </c>
      <c r="L38" s="18">
        <f t="shared" ca="1" si="16"/>
        <v>0</v>
      </c>
      <c r="M38" s="18" t="str">
        <f t="shared" ca="1" si="8"/>
        <v>USD</v>
      </c>
      <c r="N38" s="13">
        <f t="shared" ca="1" si="24"/>
        <v>1.4079999999999999</v>
      </c>
      <c r="O38" s="13">
        <f t="shared" ca="1" si="27"/>
        <v>47.031999999999996</v>
      </c>
      <c r="P38" s="13" t="str">
        <f t="shared" ref="P38:T40" ca="1" si="31">INDIRECT("Sheet1!"&amp;INDIRECT("R1C"&amp;COLUMN(),FALSE)&amp;INDIRECT("AC"&amp;ROW()))</f>
        <v>P40</v>
      </c>
      <c r="Q38" s="13">
        <f t="shared" ca="1" si="31"/>
        <v>4</v>
      </c>
      <c r="R38" s="13" t="str">
        <f t="shared" ca="1" si="31"/>
        <v>Xeon E5-2630 v4</v>
      </c>
      <c r="S38" s="13">
        <f t="shared" ca="1" si="31"/>
        <v>2</v>
      </c>
      <c r="T38" s="13">
        <f t="shared" ca="1" si="31"/>
        <v>128</v>
      </c>
      <c r="U38" s="13" t="str">
        <f t="shared" ca="1" si="22"/>
        <v>SSD</v>
      </c>
      <c r="V38" s="13">
        <f t="shared" ca="1" si="22"/>
        <v>1000</v>
      </c>
      <c r="W38" s="13" t="str">
        <f t="shared" ca="1" si="29"/>
        <v>SATA</v>
      </c>
      <c r="X38" s="13">
        <f t="shared" ref="X38:AA49" ca="1" si="32">INDIRECT("Sheet1!"&amp;INDIRECT("R1C"&amp;COLUMN(),FALSE)&amp;INDIRECT("AC"&amp;ROW()))</f>
        <v>4000</v>
      </c>
      <c r="Y38" s="13" t="str">
        <f t="shared" ca="1" si="32"/>
        <v>10/</v>
      </c>
      <c r="Z38" s="13">
        <f t="shared" ca="1" si="32"/>
        <v>0</v>
      </c>
      <c r="AA38" s="13">
        <f t="shared" ca="1" si="32"/>
        <v>0</v>
      </c>
      <c r="AB38" s="15">
        <f t="shared" ca="1" si="30"/>
        <v>0</v>
      </c>
      <c r="AC38" s="29">
        <v>60</v>
      </c>
    </row>
    <row r="39" spans="1:29" s="12" customFormat="1">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2"/>
        <v>SSD</v>
      </c>
      <c r="V39" s="13">
        <f t="shared" ca="1" si="22"/>
        <v>1000</v>
      </c>
      <c r="W39" s="13" t="str">
        <f t="shared" ca="1" si="29"/>
        <v>SATA</v>
      </c>
      <c r="X39" s="13">
        <f t="shared" ca="1" si="32"/>
        <v>4000</v>
      </c>
      <c r="Y39" s="13" t="str">
        <f t="shared" ca="1" si="32"/>
        <v>10/</v>
      </c>
      <c r="Z39" s="13">
        <f t="shared" ca="1" si="32"/>
        <v>0</v>
      </c>
      <c r="AA39" s="13">
        <f t="shared" ca="1" si="32"/>
        <v>0</v>
      </c>
      <c r="AB39" s="15">
        <f t="shared" ca="1" si="30"/>
        <v>0</v>
      </c>
      <c r="AC39" s="29">
        <v>61</v>
      </c>
    </row>
    <row r="40" spans="1:29" s="12" customFormat="1">
      <c r="B40" s="15"/>
      <c r="C40" s="21" t="str">
        <f t="shared" ca="1" si="18"/>
        <v>8-GPU x86 P100</v>
      </c>
      <c r="D40" s="15" t="str">
        <f t="shared" ca="1" si="18"/>
        <v>http://www.cirrascale.com/pricing_x86BM.php</v>
      </c>
      <c r="E40" s="21" t="str">
        <f t="shared" ca="1" si="18"/>
        <v>CR P100x8 x86</v>
      </c>
      <c r="F40" s="18">
        <f t="shared" ca="1" si="5"/>
        <v>0</v>
      </c>
      <c r="G40" s="18">
        <f t="shared" ca="1" si="5"/>
        <v>0</v>
      </c>
      <c r="H40" s="18">
        <f t="shared" ca="1" si="25"/>
        <v>2369</v>
      </c>
      <c r="I40" s="18">
        <f t="shared" ca="1" si="26"/>
        <v>7899</v>
      </c>
      <c r="J40" s="18">
        <f t="shared" ca="1" si="20"/>
        <v>0</v>
      </c>
      <c r="K40" s="18">
        <f t="shared" ca="1" si="20"/>
        <v>0</v>
      </c>
      <c r="L40" s="18">
        <f t="shared" ca="1" si="16"/>
        <v>0</v>
      </c>
      <c r="M40" s="18" t="str">
        <f t="shared" ca="1" si="8"/>
        <v>USD</v>
      </c>
      <c r="N40" s="13">
        <f t="shared" ca="1" si="24"/>
        <v>1.4079999999999999</v>
      </c>
      <c r="O40" s="13">
        <f t="shared" ca="1" si="27"/>
        <v>76</v>
      </c>
      <c r="P40" s="13" t="str">
        <f t="shared" ca="1" si="31"/>
        <v>P100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62</v>
      </c>
    </row>
    <row r="41" spans="1:29" ht="20">
      <c r="A41" s="20">
        <f ca="1">INDIRECT("Sheet1!" &amp; INDIRECT("R1C"&amp;COLUMN(),FALSE) &amp; INDIRECT("AC" &amp; ROW()))</f>
        <v>0</v>
      </c>
      <c r="B41" s="15">
        <f ca="1">INDIRECT("Sheet1!" &amp; INDIRECT("R1C1",FALSE) &amp; (INDIRECT("AC" &amp; ROW())+1))</f>
        <v>0</v>
      </c>
      <c r="C41" s="21" t="str">
        <f t="shared" ca="1" si="18"/>
        <v>8-GPU x86 P40</v>
      </c>
      <c r="D41" s="15" t="str">
        <f t="shared" ca="1" si="18"/>
        <v>http://www.cirrascale.com/pricing_x86BM.php</v>
      </c>
      <c r="E41" s="21" t="str">
        <f t="shared" ca="1" si="18"/>
        <v>CR P40x8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ref="N41:N98" ca="1" si="33">INDIRECT("Sheet1!"&amp;INDIRECT("R1C"&amp;COLUMN(),FALSE)&amp;INDIRECT("AC"&amp;ROW())) * INDIRECT("Sheet1!L"&amp; INDIRECT("AC"&amp;ROW()))</f>
        <v>1.4079999999999999</v>
      </c>
      <c r="O41" s="13">
        <f t="shared" ref="O41:O62" ca="1" si="34">INDIRECT("Sheet1!"&amp;INDIRECT("R1C"&amp;COLUMN(),FALSE)&amp;INDIRECT("AC"&amp;ROW())) * INDIRECT("Sheet1!D"&amp; INDIRECT("AC"&amp;ROW()))</f>
        <v>94.063999999999993</v>
      </c>
      <c r="P41" s="13" t="str">
        <f t="shared" ref="P41:T52" ca="1" si="35">INDIRECT("Sheet1!"&amp;INDIRECT("R1C"&amp;COLUMN(),FALSE)&amp;INDIRECT("AC"&amp;ROW()))</f>
        <v>P40</v>
      </c>
      <c r="Q41" s="13">
        <f t="shared" ca="1" si="35"/>
        <v>8</v>
      </c>
      <c r="R41" s="13" t="str">
        <f t="shared" ca="1" si="35"/>
        <v>Xeon E5-2630 v4</v>
      </c>
      <c r="S41" s="13">
        <f t="shared" ca="1" si="35"/>
        <v>2</v>
      </c>
      <c r="T41" s="13">
        <f t="shared" ca="1" si="35"/>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63</v>
      </c>
    </row>
    <row r="42" spans="1:29">
      <c r="B42" s="15"/>
      <c r="C42" s="21" t="str">
        <f t="shared" ca="1" si="18"/>
        <v>8-GPU x86 V100</v>
      </c>
      <c r="D42" s="15" t="str">
        <f t="shared" ca="1" si="18"/>
        <v>http://www.cirrascale.com/pricing_x86BM.php</v>
      </c>
      <c r="E42" s="21" t="str">
        <f t="shared" ca="1" si="18"/>
        <v>CR V100x8 x86</v>
      </c>
      <c r="F42" s="18">
        <f t="shared" ca="1" si="5"/>
        <v>0</v>
      </c>
      <c r="G42" s="18">
        <f t="shared" ca="1" si="5"/>
        <v>0</v>
      </c>
      <c r="H42" s="18">
        <f t="shared" ca="1" si="25"/>
        <v>3899</v>
      </c>
      <c r="I42" s="18">
        <f t="shared" ca="1" si="26"/>
        <v>12999</v>
      </c>
      <c r="J42" s="18">
        <f t="shared" ca="1" si="20"/>
        <v>0</v>
      </c>
      <c r="K42" s="18">
        <f t="shared" ca="1" si="20"/>
        <v>0</v>
      </c>
      <c r="L42" s="18">
        <f t="shared" ca="1" si="16"/>
        <v>0</v>
      </c>
      <c r="M42" s="18" t="str">
        <f t="shared" ca="1" si="8"/>
        <v>USD</v>
      </c>
      <c r="N42" s="13">
        <f t="shared" ca="1" si="33"/>
        <v>1.4079999999999999</v>
      </c>
      <c r="O42" s="13">
        <f t="shared" ca="1" si="34"/>
        <v>112.224</v>
      </c>
      <c r="P42" s="13" t="str">
        <f t="shared" ca="1" si="35"/>
        <v>V100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64</v>
      </c>
    </row>
    <row r="43" spans="1:29" ht="19">
      <c r="A43" s="35"/>
      <c r="B43" s="15"/>
      <c r="C43" s="21" t="str">
        <f t="shared" ca="1" si="18"/>
        <v>8-GPU AMD V100</v>
      </c>
      <c r="D43" s="15" t="str">
        <f t="shared" ca="1" si="18"/>
        <v>http://www.cirrascale.com/pricing_x86BM.php</v>
      </c>
      <c r="E43" s="21" t="str">
        <f t="shared" ca="1" si="18"/>
        <v>CR V100x8 AMD</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1.536</v>
      </c>
      <c r="O43" s="13">
        <f t="shared" ca="1" si="34"/>
        <v>112.224</v>
      </c>
      <c r="P43" s="13" t="str">
        <f t="shared" ca="1" si="35"/>
        <v>V100</v>
      </c>
      <c r="Q43" s="13">
        <f t="shared" ca="1" si="35"/>
        <v>8</v>
      </c>
      <c r="R43" s="13" t="str">
        <f t="shared" ca="1" si="35"/>
        <v>AMD EPYC 7401P</v>
      </c>
      <c r="S43" s="13">
        <f t="shared" ca="1" si="35"/>
        <v>1</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65</v>
      </c>
    </row>
    <row r="44" spans="1:29" s="12" customFormat="1" ht="20">
      <c r="A44" s="20"/>
      <c r="B44" s="15">
        <f ca="1">INDIRECT("Sheet1!" &amp; INDIRECT("R1C1",FALSE) &amp; (INDIRECT("AC" &amp; ROW())+1))</f>
        <v>0</v>
      </c>
      <c r="C44" s="21" t="str">
        <f t="shared" ref="C44:E63" ca="1" si="36">INDIRECT("Sheet1!"&amp;INDIRECT("R1C"&amp;COLUMN(),FALSE)&amp;INDIRECT("AC"&amp;ROW()))</f>
        <v>8-GPU x86 M40 ltd.</v>
      </c>
      <c r="D44" s="15" t="str">
        <f t="shared" ca="1" si="36"/>
        <v>http://www.cirrascale.com/pricing_x86BM.php</v>
      </c>
      <c r="E44" s="21" t="str">
        <f t="shared" ca="1" si="36"/>
        <v>CR M40x8 x86</v>
      </c>
      <c r="F44" s="18">
        <f t="shared" ca="1" si="5"/>
        <v>0</v>
      </c>
      <c r="G44" s="18">
        <f t="shared" ca="1" si="5"/>
        <v>0</v>
      </c>
      <c r="H44" s="18">
        <f t="shared" ca="1" si="25"/>
        <v>1499</v>
      </c>
      <c r="I44" s="18">
        <f t="shared" ca="1" si="26"/>
        <v>4999</v>
      </c>
      <c r="J44" s="18">
        <f t="shared" ca="1" si="20"/>
        <v>0</v>
      </c>
      <c r="K44" s="18">
        <f t="shared" ca="1" si="20"/>
        <v>0</v>
      </c>
      <c r="L44" s="18">
        <f t="shared" ca="1" si="16"/>
        <v>0</v>
      </c>
      <c r="M44" s="18" t="str">
        <f t="shared" ca="1" si="8"/>
        <v>USD</v>
      </c>
      <c r="N44" s="13">
        <f t="shared" ca="1" si="33"/>
        <v>1.2287999999999999</v>
      </c>
      <c r="O44" s="13">
        <f t="shared" ca="1" si="34"/>
        <v>54.752000000000002</v>
      </c>
      <c r="P44" s="13" t="str">
        <f t="shared" ca="1" si="35"/>
        <v>M40</v>
      </c>
      <c r="Q44" s="13">
        <f t="shared" ca="1" si="35"/>
        <v>8</v>
      </c>
      <c r="R44" s="13" t="str">
        <f t="shared" ca="1" si="35"/>
        <v>Xeon E5-2630 v3</v>
      </c>
      <c r="S44" s="13">
        <f t="shared" ca="1" si="35"/>
        <v>2</v>
      </c>
      <c r="T44" s="13">
        <f t="shared" ca="1" si="35"/>
        <v>256</v>
      </c>
      <c r="U44" s="13" t="str">
        <f t="shared" ca="1" si="22"/>
        <v>SSD</v>
      </c>
      <c r="V44" s="13">
        <f t="shared" ca="1" si="22"/>
        <v>1000</v>
      </c>
      <c r="W44" s="13" t="str">
        <f t="shared" ca="1" si="29"/>
        <v>SATA</v>
      </c>
      <c r="X44" s="13">
        <f t="shared" ca="1" si="32"/>
        <v>4000</v>
      </c>
      <c r="Y44" s="13" t="str">
        <f t="shared" ca="1" si="32"/>
        <v>/</v>
      </c>
      <c r="Z44" s="13">
        <f t="shared" ca="1" si="32"/>
        <v>0</v>
      </c>
      <c r="AA44" s="13">
        <f t="shared" ca="1" si="32"/>
        <v>0</v>
      </c>
      <c r="AB44" s="15" t="str">
        <f t="shared" ca="1" si="30"/>
        <v>Limited quantity available at this price</v>
      </c>
      <c r="AC44" s="29">
        <v>66</v>
      </c>
    </row>
    <row r="45" spans="1:29" ht="20">
      <c r="A45" s="36"/>
      <c r="B45" s="15"/>
      <c r="C45" s="21" t="str">
        <f t="shared" ca="1" si="36"/>
        <v>16-GPU x86 K80 ltd.</v>
      </c>
      <c r="D45" s="15" t="str">
        <f t="shared" ca="1" si="36"/>
        <v>http://www.cirrascale.com/pricing_x86BM.php</v>
      </c>
      <c r="E45" s="21" t="str">
        <f t="shared" ca="1" si="36"/>
        <v>CR K80x8 x86</v>
      </c>
      <c r="F45" s="18">
        <f t="shared" ca="1" si="5"/>
        <v>0</v>
      </c>
      <c r="G45" s="18">
        <f t="shared" ca="1" si="5"/>
        <v>0</v>
      </c>
      <c r="H45" s="18">
        <f t="shared" ca="1" si="25"/>
        <v>1499</v>
      </c>
      <c r="I45" s="18">
        <f t="shared" ca="1" si="26"/>
        <v>4999</v>
      </c>
      <c r="J45" s="18">
        <f t="shared" ca="1" si="20"/>
        <v>0</v>
      </c>
      <c r="K45" s="18">
        <f t="shared" ca="1" si="20"/>
        <v>0</v>
      </c>
      <c r="L45" s="18">
        <f t="shared" ca="1" si="16"/>
        <v>0</v>
      </c>
      <c r="M45" s="18" t="str">
        <f t="shared" ca="1" si="8"/>
        <v>USD</v>
      </c>
      <c r="N45" s="13">
        <f t="shared" ca="1" si="33"/>
        <v>1.6384000000000001</v>
      </c>
      <c r="O45" s="13">
        <f t="shared" ca="1" si="34"/>
        <v>69.92</v>
      </c>
      <c r="P45" s="13" t="str">
        <f t="shared" ca="1" si="35"/>
        <v>K80</v>
      </c>
      <c r="Q45" s="13">
        <f t="shared" ca="1" si="35"/>
        <v>8</v>
      </c>
      <c r="R45" s="13" t="str">
        <f t="shared" ca="1" si="35"/>
        <v>Xeon E5-2667 v3</v>
      </c>
      <c r="S45" s="13">
        <f t="shared" ca="1" si="35"/>
        <v>2</v>
      </c>
      <c r="T45" s="13">
        <f t="shared" ca="1" si="35"/>
        <v>512</v>
      </c>
      <c r="U45" s="13" t="str">
        <f t="shared" ca="1" si="22"/>
        <v>SSD</v>
      </c>
      <c r="V45" s="13">
        <f t="shared" ca="1" si="22"/>
        <v>1000</v>
      </c>
      <c r="W45" s="13" t="str">
        <f t="shared" ca="1" si="29"/>
        <v>SATA</v>
      </c>
      <c r="X45" s="13">
        <f t="shared" ca="1" si="32"/>
        <v>4000</v>
      </c>
      <c r="Y45" s="13" t="str">
        <f t="shared" ca="1" si="32"/>
        <v>/</v>
      </c>
      <c r="Z45" s="13">
        <f t="shared" ca="1" si="32"/>
        <v>0</v>
      </c>
      <c r="AA45" s="13">
        <f t="shared" ca="1" si="32"/>
        <v>0</v>
      </c>
      <c r="AB45" s="15" t="str">
        <f t="shared" ca="1" si="30"/>
        <v>Limited quantity available at this price</v>
      </c>
      <c r="AC45" s="29">
        <v>67</v>
      </c>
    </row>
    <row r="46" spans="1:29" s="12" customFormat="1" ht="20">
      <c r="A46" s="36"/>
      <c r="B46" s="15"/>
      <c r="C46" s="21" t="str">
        <f t="shared" ca="1" si="36"/>
        <v xml:space="preserve">2-GPU POWER8/8 </v>
      </c>
      <c r="D46" s="15" t="str">
        <f t="shared" ca="1" si="36"/>
        <v>http://www.cirrascale.com/pricing_x86BM.php</v>
      </c>
      <c r="E46" s="21" t="str">
        <f t="shared" ca="1" si="36"/>
        <v>CR P100x2 P8/8</v>
      </c>
      <c r="F46" s="18">
        <f t="shared" ca="1" si="5"/>
        <v>0</v>
      </c>
      <c r="G46" s="18">
        <f t="shared" ca="1" si="5"/>
        <v>0</v>
      </c>
      <c r="H46" s="18">
        <f t="shared" ca="1" si="25"/>
        <v>1269</v>
      </c>
      <c r="I46" s="18">
        <f t="shared" ca="1" si="26"/>
        <v>4229</v>
      </c>
      <c r="J46" s="18">
        <f t="shared" ca="1" si="20"/>
        <v>0</v>
      </c>
      <c r="K46" s="18">
        <f t="shared" ca="1" si="20"/>
        <v>0</v>
      </c>
      <c r="L46" s="18">
        <f t="shared" ca="1" si="16"/>
        <v>0</v>
      </c>
      <c r="M46" s="18" t="str">
        <f t="shared" ca="1" si="8"/>
        <v>USD</v>
      </c>
      <c r="N46" s="13">
        <f t="shared" ca="1" si="33"/>
        <v>0.83199999999999996</v>
      </c>
      <c r="O46" s="13">
        <f t="shared" ca="1" si="34"/>
        <v>19</v>
      </c>
      <c r="P46" s="13" t="str">
        <f t="shared" ca="1" si="35"/>
        <v>P100</v>
      </c>
      <c r="Q46" s="13">
        <f t="shared" ca="1" si="35"/>
        <v>2</v>
      </c>
      <c r="R46" s="13" t="str">
        <f t="shared" ca="1" si="35"/>
        <v>POWER8</v>
      </c>
      <c r="S46" s="13">
        <f t="shared" ca="1" si="35"/>
        <v>2</v>
      </c>
      <c r="T46" s="13">
        <f t="shared" ca="1" si="35"/>
        <v>128</v>
      </c>
      <c r="U46" s="13" t="str">
        <f t="shared" ca="1" si="22"/>
        <v>SSD</v>
      </c>
      <c r="V46" s="13">
        <f t="shared" ca="1" si="22"/>
        <v>960</v>
      </c>
      <c r="W46" s="13">
        <f t="shared" ca="1" si="29"/>
        <v>0</v>
      </c>
      <c r="X46" s="13">
        <f t="shared" ca="1" si="32"/>
        <v>0</v>
      </c>
      <c r="Y46" s="13" t="str">
        <f t="shared" ca="1" si="32"/>
        <v>/</v>
      </c>
      <c r="Z46" s="13">
        <f t="shared" ca="1" si="32"/>
        <v>0</v>
      </c>
      <c r="AA46" s="13">
        <f t="shared" ca="1" si="32"/>
        <v>0</v>
      </c>
      <c r="AB46" s="15">
        <f t="shared" ca="1" si="30"/>
        <v>0</v>
      </c>
      <c r="AC46" s="29">
        <v>68</v>
      </c>
    </row>
    <row r="47" spans="1:29" s="12" customFormat="1" ht="20">
      <c r="A47" s="36"/>
      <c r="B47" s="15"/>
      <c r="C47" s="21" t="str">
        <f t="shared" ca="1" si="36"/>
        <v xml:space="preserve">4-GPU POWER8/8 </v>
      </c>
      <c r="D47" s="15" t="str">
        <f t="shared" ca="1" si="36"/>
        <v>http://www.cirrascale.com/pricing_x86BM.php</v>
      </c>
      <c r="E47" s="21" t="str">
        <f t="shared" ca="1" si="36"/>
        <v>CR P100x4 P8/8</v>
      </c>
      <c r="F47" s="18">
        <f t="shared" ca="1" si="5"/>
        <v>0</v>
      </c>
      <c r="G47" s="18">
        <f t="shared" ca="1" si="5"/>
        <v>0</v>
      </c>
      <c r="H47" s="18">
        <f t="shared" ca="1" si="25"/>
        <v>1999</v>
      </c>
      <c r="I47" s="18">
        <f t="shared" ca="1" si="26"/>
        <v>6679</v>
      </c>
      <c r="J47" s="18">
        <f t="shared" ca="1" si="20"/>
        <v>0</v>
      </c>
      <c r="K47" s="18">
        <f t="shared" ca="1" si="20"/>
        <v>0</v>
      </c>
      <c r="L47" s="18">
        <f t="shared" ca="1" si="16"/>
        <v>0</v>
      </c>
      <c r="M47" s="18" t="str">
        <f t="shared" ca="1" si="8"/>
        <v>USD</v>
      </c>
      <c r="N47" s="13">
        <f t="shared" ca="1" si="33"/>
        <v>0.83199999999999996</v>
      </c>
      <c r="O47" s="13">
        <f t="shared" ca="1" si="34"/>
        <v>38</v>
      </c>
      <c r="P47" s="13" t="str">
        <f t="shared" ca="1" si="35"/>
        <v>P100</v>
      </c>
      <c r="Q47" s="13">
        <f t="shared" ca="1" si="35"/>
        <v>4</v>
      </c>
      <c r="R47" s="13" t="str">
        <f t="shared" ca="1" si="35"/>
        <v>POWER8</v>
      </c>
      <c r="S47" s="13">
        <f t="shared" ca="1" si="35"/>
        <v>2</v>
      </c>
      <c r="T47" s="13">
        <f t="shared" ca="1" si="35"/>
        <v>512</v>
      </c>
      <c r="U47" s="13" t="str">
        <f t="shared" ca="1" si="22"/>
        <v>SSD</v>
      </c>
      <c r="V47" s="13">
        <f t="shared" ca="1" si="22"/>
        <v>960</v>
      </c>
      <c r="W47" s="13" t="str">
        <f t="shared" ca="1" si="29"/>
        <v>SSD</v>
      </c>
      <c r="X47" s="13">
        <f t="shared" ca="1" si="32"/>
        <v>960</v>
      </c>
      <c r="Y47" s="13" t="str">
        <f t="shared" ca="1" si="32"/>
        <v>/</v>
      </c>
      <c r="Z47" s="13">
        <f t="shared" ca="1" si="32"/>
        <v>0</v>
      </c>
      <c r="AA47" s="13">
        <f t="shared" ca="1" si="32"/>
        <v>0</v>
      </c>
      <c r="AB47" s="15">
        <f t="shared" ca="1" si="30"/>
        <v>0</v>
      </c>
      <c r="AC47" s="29">
        <v>69</v>
      </c>
    </row>
    <row r="48" spans="1:29" s="12" customFormat="1" ht="20">
      <c r="A48" s="36"/>
      <c r="B48" s="15"/>
      <c r="C48" s="21" t="str">
        <f t="shared" ca="1" si="36"/>
        <v xml:space="preserve">4-GPU POWER8/10 </v>
      </c>
      <c r="D48" s="15" t="str">
        <f t="shared" ca="1" si="36"/>
        <v>http://www.cirrascale.com/pricing_x86BM.php</v>
      </c>
      <c r="E48" s="21" t="str">
        <f t="shared" ca="1" si="36"/>
        <v>CR P100x4 P8/10</v>
      </c>
      <c r="F48" s="18">
        <f t="shared" ca="1" si="5"/>
        <v>0</v>
      </c>
      <c r="G48" s="18">
        <f t="shared" ca="1" si="5"/>
        <v>0</v>
      </c>
      <c r="H48" s="18">
        <f t="shared" ca="1" si="25"/>
        <v>2259</v>
      </c>
      <c r="I48" s="18">
        <f t="shared" ca="1" si="26"/>
        <v>7449</v>
      </c>
      <c r="J48" s="18">
        <f t="shared" ca="1" si="20"/>
        <v>0</v>
      </c>
      <c r="K48" s="18">
        <f t="shared" ca="1" si="20"/>
        <v>0</v>
      </c>
      <c r="L48" s="18">
        <f t="shared" ca="1" si="16"/>
        <v>0</v>
      </c>
      <c r="M48" s="18" t="str">
        <f t="shared" ca="1" si="8"/>
        <v>USD</v>
      </c>
      <c r="N48" s="13">
        <f t="shared" ca="1" si="33"/>
        <v>0.9151999999999999</v>
      </c>
      <c r="O48" s="13">
        <f t="shared" ca="1" si="34"/>
        <v>38</v>
      </c>
      <c r="P48" s="13" t="str">
        <f t="shared" ca="1" si="35"/>
        <v>P100</v>
      </c>
      <c r="Q48" s="13">
        <f t="shared" ca="1" si="35"/>
        <v>4</v>
      </c>
      <c r="R48" s="13" t="str">
        <f t="shared" ca="1" si="35"/>
        <v>POWER8</v>
      </c>
      <c r="S48" s="13">
        <f t="shared" ca="1" si="35"/>
        <v>2</v>
      </c>
      <c r="T48" s="13">
        <f t="shared" ca="1" si="35"/>
        <v>1000</v>
      </c>
      <c r="U48" s="13" t="str">
        <f t="shared" ca="1" si="22"/>
        <v>SSD</v>
      </c>
      <c r="V48" s="13" t="str">
        <f t="shared" ca="1" si="22"/>
        <v>2 x 960</v>
      </c>
      <c r="W48" s="13" t="str">
        <f t="shared" ca="1" si="29"/>
        <v>SSD</v>
      </c>
      <c r="X48" s="13" t="str">
        <f t="shared" ca="1" si="32"/>
        <v>2 x 960</v>
      </c>
      <c r="Y48" s="13" t="str">
        <f t="shared" ca="1" si="32"/>
        <v>24.24/</v>
      </c>
      <c r="Z48" s="13">
        <f t="shared" ca="1" si="32"/>
        <v>0</v>
      </c>
      <c r="AA48" s="13">
        <f t="shared" ca="1" si="32"/>
        <v>0</v>
      </c>
      <c r="AB48" s="15" t="str">
        <f t="shared" ca="1" si="30"/>
        <v>Infiniband EDR (24.24Gb/s)</v>
      </c>
      <c r="AC48" s="29">
        <v>70</v>
      </c>
    </row>
    <row r="49" spans="1:29" ht="19">
      <c r="A49" s="35" t="str">
        <f ca="1">INDIRECT("Sheet1!" &amp; INDIRECT("R1C"&amp;COLUMN(),FALSE) &amp; INDIRECT("AC" &amp; ROW()))</f>
        <v>Sakura</v>
      </c>
      <c r="B49" s="15" t="str">
        <f ca="1">INDIRECT("Sheet1!" &amp; INDIRECT("R1C1",FALSE) &amp; (INDIRECT("AC" &amp; ROW())+1))</f>
        <v>https://www.sakura.ad.jp/koukaryoku/specification/</v>
      </c>
      <c r="C49" s="21" t="str">
        <f t="shared" ca="1" si="36"/>
        <v xml:space="preserve">Quad GPU Maxwell </v>
      </c>
      <c r="D49" s="15">
        <f t="shared" ca="1" si="36"/>
        <v>0</v>
      </c>
      <c r="E49" s="21" t="str">
        <f t="shared" ca="1" si="36"/>
        <v xml:space="preserve">SK GTXTitanX x4 </v>
      </c>
      <c r="F49" s="18">
        <f t="shared" ca="1" si="5"/>
        <v>0</v>
      </c>
      <c r="G49" s="13">
        <f t="shared" ref="G49:G59" ca="1" si="37">INDIRECT("Sheet1!"&amp;INDIRECT("R1C"&amp;COLUMN(),FALSE)&amp;INDIRECT("AC"&amp;ROW()))</f>
        <v>267</v>
      </c>
      <c r="H49" s="18">
        <f t="shared" ca="1" si="25"/>
        <v>0</v>
      </c>
      <c r="I49" s="18">
        <f t="shared" ca="1" si="26"/>
        <v>0</v>
      </c>
      <c r="J49" s="18">
        <f t="shared" ca="1" si="20"/>
        <v>0</v>
      </c>
      <c r="K49" s="18">
        <f t="shared" ca="1" si="20"/>
        <v>0</v>
      </c>
      <c r="L49" s="18">
        <f t="shared" ca="1" si="16"/>
        <v>0</v>
      </c>
      <c r="M49" s="18" t="str">
        <f t="shared" ca="1" si="8"/>
        <v>JPY</v>
      </c>
      <c r="N49" s="13">
        <f t="shared" ca="1" si="33"/>
        <v>0.76800000000000002</v>
      </c>
      <c r="O49" s="13">
        <f t="shared" ca="1" si="34"/>
        <v>24.576000000000001</v>
      </c>
      <c r="P49" s="13" t="str">
        <f t="shared" ca="1" si="35"/>
        <v>GTX Titan X</v>
      </c>
      <c r="Q49" s="13">
        <f t="shared" ca="1" si="35"/>
        <v>4</v>
      </c>
      <c r="R49" s="13" t="str">
        <f t="shared" ca="1" si="35"/>
        <v>Xeon E5-2623 v3</v>
      </c>
      <c r="S49" s="13">
        <f t="shared" ca="1" si="35"/>
        <v>2</v>
      </c>
      <c r="T49" s="13">
        <f t="shared" ca="1" si="35"/>
        <v>128</v>
      </c>
      <c r="U49" s="13" t="str">
        <f t="shared" ca="1" si="22"/>
        <v>SSD</v>
      </c>
      <c r="V49" s="13">
        <f t="shared" ca="1" si="22"/>
        <v>480</v>
      </c>
      <c r="W49" s="13" t="str">
        <f t="shared" ca="1" si="29"/>
        <v>SSD</v>
      </c>
      <c r="X49" s="13">
        <f t="shared" ca="1" si="32"/>
        <v>480</v>
      </c>
      <c r="Y49" s="13" t="str">
        <f t="shared" ca="1" si="32"/>
        <v>10/0.1</v>
      </c>
      <c r="Z49" s="13">
        <f t="shared" ca="1" si="32"/>
        <v>0</v>
      </c>
      <c r="AA49" s="13">
        <f t="shared" ca="1" si="32"/>
        <v>0</v>
      </c>
      <c r="AB49" s="15">
        <f t="shared" ca="1" si="30"/>
        <v>0</v>
      </c>
      <c r="AC49" s="29">
        <v>76</v>
      </c>
    </row>
    <row r="50" spans="1:29" s="12" customFormat="1" ht="20">
      <c r="A50" s="36"/>
      <c r="C50" s="21" t="str">
        <f t="shared" ca="1" si="36"/>
        <v xml:space="preserve">Quad GPU Pascal </v>
      </c>
      <c r="D50" s="15">
        <f t="shared" ca="1" si="36"/>
        <v>0</v>
      </c>
      <c r="E50" s="21" t="str">
        <f t="shared" ca="1" si="36"/>
        <v xml:space="preserve">SK TitanX x4 </v>
      </c>
      <c r="F50" s="18">
        <f t="shared" ca="1" si="5"/>
        <v>0</v>
      </c>
      <c r="G50" s="13">
        <f t="shared" ca="1" si="37"/>
        <v>294</v>
      </c>
      <c r="H50" s="18">
        <f t="shared" ca="1" si="25"/>
        <v>0</v>
      </c>
      <c r="I50" s="18">
        <f t="shared" ca="1" si="25"/>
        <v>0</v>
      </c>
      <c r="J50" s="18">
        <f t="shared" ca="1" si="20"/>
        <v>0</v>
      </c>
      <c r="K50" s="18">
        <f t="shared" ca="1" si="20"/>
        <v>0</v>
      </c>
      <c r="L50" s="18">
        <f t="shared" ca="1" si="16"/>
        <v>0</v>
      </c>
      <c r="M50" s="18" t="str">
        <f t="shared" ca="1" si="8"/>
        <v>JPY</v>
      </c>
      <c r="N50" s="13">
        <f t="shared" ca="1" si="33"/>
        <v>0.76800000000000002</v>
      </c>
      <c r="O50" s="13">
        <f t="shared" ca="1" si="34"/>
        <v>40.628</v>
      </c>
      <c r="P50" s="13" t="str">
        <f t="shared" ca="1" si="35"/>
        <v>Titan X</v>
      </c>
      <c r="Q50" s="13">
        <f t="shared" ca="1" si="35"/>
        <v>4</v>
      </c>
      <c r="R50" s="13" t="str">
        <f t="shared" ca="1" si="35"/>
        <v>Xeon E5-2623 v3</v>
      </c>
      <c r="S50" s="13">
        <f t="shared" ca="1" si="35"/>
        <v>2</v>
      </c>
      <c r="T50" s="13">
        <f t="shared" ca="1" si="35"/>
        <v>128</v>
      </c>
      <c r="U50" s="13" t="str">
        <f t="shared" ca="1" si="22"/>
        <v>SSD</v>
      </c>
      <c r="V50" s="13">
        <f t="shared" ca="1" si="22"/>
        <v>480</v>
      </c>
      <c r="W50" s="13" t="str">
        <f t="shared" ca="1" si="29"/>
        <v>SSD</v>
      </c>
      <c r="X50" s="13">
        <f t="shared" ref="X50:Y62" ca="1" si="38">INDIRECT("Sheet1!"&amp;INDIRECT("R1C"&amp;COLUMN(),FALSE)&amp;INDIRECT("AC"&amp;ROW()))</f>
        <v>480</v>
      </c>
      <c r="Y50" s="13" t="str">
        <f t="shared" ca="1" si="38"/>
        <v>10/0.1</v>
      </c>
      <c r="Z50" s="13">
        <f t="shared" ref="Z50:AA65" ca="1" si="39">INDIRECT("Sheet1!"&amp;INDIRECT("R1C"&amp;COLUMN(),FALSE)&amp;INDIRECT("AC"&amp;ROW()))</f>
        <v>0</v>
      </c>
      <c r="AA50" s="13">
        <f t="shared" ca="1" si="39"/>
        <v>0</v>
      </c>
      <c r="AB50" s="15">
        <f t="shared" ca="1" si="30"/>
        <v>0</v>
      </c>
      <c r="AC50" s="29">
        <v>77</v>
      </c>
    </row>
    <row r="51" spans="1:29" s="12" customFormat="1" ht="20">
      <c r="A51" s="36">
        <f ca="1">INDIRECT("Sheet1!" &amp; INDIRECT("R1C"&amp;COLUMN(),FALSE) &amp; INDIRECT("AC" &amp; ROW()))</f>
        <v>0</v>
      </c>
      <c r="C51" s="21" t="str">
        <f t="shared" ca="1" si="36"/>
        <v xml:space="preserve">Tesla P40 model </v>
      </c>
      <c r="D51" s="15">
        <f t="shared" ca="1" si="36"/>
        <v>0</v>
      </c>
      <c r="E51" s="21" t="str">
        <f t="shared" ca="1" si="36"/>
        <v xml:space="preserve">SK P40x1 </v>
      </c>
      <c r="F51" s="18">
        <f t="shared" ca="1" si="5"/>
        <v>0</v>
      </c>
      <c r="G51" s="13">
        <f t="shared" ca="1" si="37"/>
        <v>349</v>
      </c>
      <c r="H51" s="18">
        <f t="shared" ref="H51:I63" ca="1" si="40">INDIRECT("Sheet1!"&amp;INDIRECT("R1C"&amp;COLUMN(),FALSE)&amp;INDIRECT("AC"&amp;ROW()))</f>
        <v>0</v>
      </c>
      <c r="I51" s="18">
        <f t="shared" ca="1" si="40"/>
        <v>0</v>
      </c>
      <c r="J51" s="18">
        <f t="shared" ref="J51:K69" ca="1" si="41">INDIRECT("Sheet1!"&amp;INDIRECT("R1C"&amp;COLUMN(),FALSE)&amp;INDIRECT("AC"&amp;ROW()))</f>
        <v>0</v>
      </c>
      <c r="K51" s="18">
        <f t="shared" ca="1" si="41"/>
        <v>0</v>
      </c>
      <c r="L51" s="18">
        <f t="shared" ca="1" si="16"/>
        <v>0</v>
      </c>
      <c r="M51" s="18" t="str">
        <f t="shared" ca="1" si="8"/>
        <v>JPY</v>
      </c>
      <c r="N51" s="13">
        <f t="shared" ca="1" si="33"/>
        <v>0.76800000000000002</v>
      </c>
      <c r="O51" s="13">
        <f t="shared" ca="1" si="34"/>
        <v>11.757999999999999</v>
      </c>
      <c r="P51" s="13" t="str">
        <f t="shared" ca="1" si="35"/>
        <v>P40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ca="1" si="38"/>
        <v>480</v>
      </c>
      <c r="Y51" s="13" t="str">
        <f t="shared" ca="1" si="38"/>
        <v>10/0.1</v>
      </c>
      <c r="Z51" s="13">
        <f t="shared" ca="1" si="39"/>
        <v>0</v>
      </c>
      <c r="AA51" s="13">
        <f t="shared" ca="1" si="39"/>
        <v>0</v>
      </c>
      <c r="AB51" s="15">
        <f t="shared" ca="1" si="30"/>
        <v>0</v>
      </c>
      <c r="AC51" s="29">
        <v>78</v>
      </c>
    </row>
    <row r="52" spans="1:29" s="12" customFormat="1">
      <c r="C52" s="21" t="str">
        <f t="shared" ca="1" si="36"/>
        <v xml:space="preserve">Tesla P100 model </v>
      </c>
      <c r="D52" s="15">
        <f t="shared" ca="1" si="36"/>
        <v>0</v>
      </c>
      <c r="E52" s="21" t="str">
        <f t="shared" ca="1" si="36"/>
        <v xml:space="preserve">SK P100x1 </v>
      </c>
      <c r="F52" s="18">
        <f t="shared" ca="1" si="5"/>
        <v>0</v>
      </c>
      <c r="G52" s="13">
        <f t="shared" ca="1" si="37"/>
        <v>357</v>
      </c>
      <c r="H52" s="18">
        <f t="shared" ca="1" si="40"/>
        <v>0</v>
      </c>
      <c r="I52" s="18">
        <f t="shared" ca="1" si="40"/>
        <v>0</v>
      </c>
      <c r="J52" s="18">
        <f t="shared" ca="1" si="41"/>
        <v>0</v>
      </c>
      <c r="K52" s="18">
        <f t="shared" ca="1" si="41"/>
        <v>0</v>
      </c>
      <c r="L52" s="18">
        <f t="shared" ca="1" si="16"/>
        <v>0</v>
      </c>
      <c r="M52" s="18" t="str">
        <f t="shared" ca="1" si="8"/>
        <v>JPY</v>
      </c>
      <c r="N52" s="13">
        <f t="shared" ca="1" si="33"/>
        <v>0.76800000000000002</v>
      </c>
      <c r="O52" s="13">
        <f t="shared" ca="1" si="34"/>
        <v>9.5</v>
      </c>
      <c r="P52" s="13" t="str">
        <f t="shared" ca="1" si="35"/>
        <v>P100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79</v>
      </c>
    </row>
    <row r="53" spans="1:29" ht="20">
      <c r="A53" s="36">
        <f ca="1">INDIRECT("Sheet1!" &amp; INDIRECT("R1C"&amp;COLUMN(),FALSE) &amp; INDIRECT("AC" &amp; ROW()))</f>
        <v>0</v>
      </c>
      <c r="C53" s="21" t="str">
        <f t="shared" ca="1" si="36"/>
        <v>Quad GPU Pascal</v>
      </c>
      <c r="D53" s="15">
        <f t="shared" ca="1" si="36"/>
        <v>0</v>
      </c>
      <c r="E53" s="21" t="str">
        <f t="shared" ca="1" si="36"/>
        <v>SK TitanX x4</v>
      </c>
      <c r="F53" s="18">
        <f t="shared" ca="1" si="5"/>
        <v>0</v>
      </c>
      <c r="G53" s="13">
        <f t="shared" ca="1" si="37"/>
        <v>0</v>
      </c>
      <c r="H53" s="18">
        <f t="shared" ca="1" si="40"/>
        <v>0</v>
      </c>
      <c r="I53" s="18">
        <f t="shared" ca="1" si="40"/>
        <v>93000</v>
      </c>
      <c r="J53" s="18">
        <f t="shared" ca="1" si="41"/>
        <v>0</v>
      </c>
      <c r="K53" s="18">
        <f t="shared" ca="1" si="41"/>
        <v>0</v>
      </c>
      <c r="L53" s="18">
        <f t="shared" ca="1" si="16"/>
        <v>815000</v>
      </c>
      <c r="M53" s="18" t="str">
        <f t="shared" ca="1" si="8"/>
        <v>JPY</v>
      </c>
      <c r="N53" s="13">
        <f t="shared" ca="1" si="33"/>
        <v>0.76800000000000002</v>
      </c>
      <c r="O53" s="13">
        <f t="shared" ca="1" si="34"/>
        <v>40.628</v>
      </c>
      <c r="P53" s="13" t="str">
        <f t="shared" ref="P53:X72" ca="1" si="42">INDIRECT("Sheet1!"&amp;INDIRECT("R1C"&amp;COLUMN(),FALSE)&amp;INDIRECT("AC"&amp;ROW()))</f>
        <v>Titan X</v>
      </c>
      <c r="Q53" s="13">
        <f t="shared" ca="1" si="42"/>
        <v>4</v>
      </c>
      <c r="R53" s="13" t="str">
        <f t="shared" ca="1" si="42"/>
        <v>Xeon E5-2623 v3</v>
      </c>
      <c r="S53" s="13">
        <f t="shared" ca="1" si="42"/>
        <v>2</v>
      </c>
      <c r="T53" s="13">
        <f t="shared" ca="1" si="42"/>
        <v>128</v>
      </c>
      <c r="U53" s="13" t="str">
        <f t="shared" ca="1" si="42"/>
        <v>SSD</v>
      </c>
      <c r="V53" s="13">
        <f t="shared" ca="1" si="42"/>
        <v>480</v>
      </c>
      <c r="W53" s="13" t="str">
        <f t="shared" ca="1" si="29"/>
        <v>SSD</v>
      </c>
      <c r="X53" s="13">
        <f t="shared" ca="1" si="38"/>
        <v>480</v>
      </c>
      <c r="Y53" s="13" t="str">
        <f t="shared" ca="1" si="38"/>
        <v>10/0.1</v>
      </c>
      <c r="Z53" s="13">
        <f t="shared" ca="1" si="39"/>
        <v>0</v>
      </c>
      <c r="AA53" s="13">
        <f t="shared" ca="1" si="39"/>
        <v>0</v>
      </c>
      <c r="AB53" s="15">
        <f t="shared" ca="1" si="30"/>
        <v>0</v>
      </c>
      <c r="AC53" s="29">
        <v>80</v>
      </c>
    </row>
    <row r="54" spans="1:29" ht="20">
      <c r="A54" s="20">
        <f ca="1">INDIRECT("Sheet1!" &amp; INDIRECT("R1C"&amp;COLUMN(),FALSE) &amp; INDIRECT("AC" &amp; ROW()))</f>
        <v>0</v>
      </c>
      <c r="B54" s="12">
        <f ca="1">INDIRECT("Sheet1!" &amp; INDIRECT("R1C1",FALSE) &amp; (INDIRECT("AC" &amp; ROW())+1))</f>
        <v>0</v>
      </c>
      <c r="C54" s="21" t="str">
        <f t="shared" ca="1" si="36"/>
        <v>Tesla P40 model</v>
      </c>
      <c r="D54" s="15">
        <f t="shared" ca="1" si="36"/>
        <v>0</v>
      </c>
      <c r="E54" s="21" t="str">
        <f t="shared" ca="1" si="36"/>
        <v>SK P40x1</v>
      </c>
      <c r="F54" s="18">
        <f t="shared" ca="1" si="5"/>
        <v>0</v>
      </c>
      <c r="G54" s="13">
        <f t="shared" ca="1" si="37"/>
        <v>0</v>
      </c>
      <c r="H54" s="18">
        <f t="shared" ca="1" si="40"/>
        <v>0</v>
      </c>
      <c r="I54" s="18">
        <f t="shared" ca="1" si="40"/>
        <v>97000</v>
      </c>
      <c r="J54" s="18">
        <f t="shared" ca="1" si="41"/>
        <v>0</v>
      </c>
      <c r="K54" s="18">
        <f t="shared" ca="1" si="41"/>
        <v>0</v>
      </c>
      <c r="L54" s="18">
        <f t="shared" ca="1" si="16"/>
        <v>875000</v>
      </c>
      <c r="M54" s="18" t="str">
        <f t="shared" ca="1" si="8"/>
        <v>JPY</v>
      </c>
      <c r="N54" s="13">
        <f t="shared" ca="1" si="33"/>
        <v>0.76800000000000002</v>
      </c>
      <c r="O54" s="13">
        <f t="shared" ca="1" si="34"/>
        <v>11.757999999999999</v>
      </c>
      <c r="P54" s="13" t="str">
        <f t="shared" ca="1" si="42"/>
        <v>P40</v>
      </c>
      <c r="Q54" s="13">
        <f t="shared" ca="1" si="42"/>
        <v>1</v>
      </c>
      <c r="R54" s="13" t="str">
        <f t="shared" ca="1" si="42"/>
        <v>Xeon E5-2623 v3</v>
      </c>
      <c r="S54" s="13">
        <f t="shared" ca="1" si="42"/>
        <v>2</v>
      </c>
      <c r="T54" s="13">
        <f t="shared" ca="1" si="42"/>
        <v>128</v>
      </c>
      <c r="U54" s="13" t="str">
        <f t="shared" ca="1" si="42"/>
        <v>SSD</v>
      </c>
      <c r="V54" s="13">
        <f t="shared" ca="1" si="42"/>
        <v>480</v>
      </c>
      <c r="W54" s="13" t="str">
        <f t="shared" ca="1" si="29"/>
        <v>SSD</v>
      </c>
      <c r="X54" s="13">
        <f t="shared" ca="1" si="38"/>
        <v>480</v>
      </c>
      <c r="Y54" s="13" t="str">
        <f t="shared" ca="1" si="38"/>
        <v>10/0.1</v>
      </c>
      <c r="Z54" s="13">
        <f t="shared" ca="1" si="39"/>
        <v>0</v>
      </c>
      <c r="AA54" s="13">
        <f t="shared" ca="1" si="39"/>
        <v>0</v>
      </c>
      <c r="AB54" s="15">
        <f t="shared" ca="1" si="30"/>
        <v>0</v>
      </c>
      <c r="AC54" s="29">
        <v>81</v>
      </c>
    </row>
    <row r="55" spans="1:29" s="12" customFormat="1" ht="20">
      <c r="A55" s="20"/>
      <c r="C55" s="21" t="str">
        <f t="shared" ca="1" si="36"/>
        <v>Tesla P100 model</v>
      </c>
      <c r="D55" s="15">
        <f t="shared" ca="1" si="36"/>
        <v>0</v>
      </c>
      <c r="E55" s="21" t="str">
        <f t="shared" ca="1" si="36"/>
        <v>SK P100x1</v>
      </c>
      <c r="F55" s="18">
        <f t="shared" ca="1" si="5"/>
        <v>0</v>
      </c>
      <c r="G55" s="13">
        <f t="shared" ca="1" si="37"/>
        <v>0</v>
      </c>
      <c r="H55" s="18">
        <f t="shared" ca="1" si="40"/>
        <v>0</v>
      </c>
      <c r="I55" s="18">
        <f t="shared" ca="1" si="40"/>
        <v>99000</v>
      </c>
      <c r="J55" s="18">
        <f t="shared" ca="1" si="41"/>
        <v>0</v>
      </c>
      <c r="K55" s="18">
        <f t="shared" ca="1" si="41"/>
        <v>0</v>
      </c>
      <c r="L55" s="18">
        <f t="shared" ca="1" si="16"/>
        <v>895000</v>
      </c>
      <c r="M55" s="18" t="str">
        <f t="shared" ca="1" si="8"/>
        <v>JPY</v>
      </c>
      <c r="N55" s="13">
        <f t="shared" ca="1" si="33"/>
        <v>0.76800000000000002</v>
      </c>
      <c r="O55" s="13">
        <f t="shared" ca="1" si="34"/>
        <v>9.5</v>
      </c>
      <c r="P55" s="13" t="str">
        <f t="shared" ca="1" si="42"/>
        <v>P100</v>
      </c>
      <c r="Q55" s="13">
        <f t="shared" ca="1" si="42"/>
        <v>1</v>
      </c>
      <c r="R55" s="13" t="str">
        <f t="shared" ca="1" si="42"/>
        <v>Xeon E5-2623 v3</v>
      </c>
      <c r="S55" s="13">
        <f t="shared" ca="1" si="42"/>
        <v>2</v>
      </c>
      <c r="T55" s="13">
        <f t="shared" ca="1" si="42"/>
        <v>128</v>
      </c>
      <c r="U55" s="13" t="str">
        <f t="shared" ca="1" si="42"/>
        <v>SSD</v>
      </c>
      <c r="V55" s="13">
        <f t="shared" ca="1" si="42"/>
        <v>480</v>
      </c>
      <c r="W55" s="13" t="str">
        <f t="shared" ca="1" si="29"/>
        <v>SSD</v>
      </c>
      <c r="X55" s="13">
        <f t="shared" ca="1" si="38"/>
        <v>480</v>
      </c>
      <c r="Y55" s="13" t="str">
        <f t="shared" ca="1" si="38"/>
        <v>10/0.1</v>
      </c>
      <c r="Z55" s="13">
        <f t="shared" ca="1" si="39"/>
        <v>0</v>
      </c>
      <c r="AA55" s="13">
        <f t="shared" ca="1" si="39"/>
        <v>0</v>
      </c>
      <c r="AB55" s="15">
        <f t="shared" ca="1" si="30"/>
        <v>0</v>
      </c>
      <c r="AC55" s="29">
        <v>82</v>
      </c>
    </row>
    <row r="56" spans="1:29" s="12" customFormat="1" ht="19">
      <c r="A56" s="35" t="str">
        <f ca="1">INDIRECT("Sheet1!" &amp; INDIRECT("R1C"&amp;COLUMN(),FALSE) &amp; INDIRECT("AC" &amp; ROW()))</f>
        <v>LeaderTelecom</v>
      </c>
      <c r="B56" s="15" t="str">
        <f ca="1">INDIRECT("Sheet1!" &amp; INDIRECT("R1C1",FALSE) &amp; (INDIRECT("AC" &amp; ROW())+1))</f>
        <v>https://www.leadergpu.com</v>
      </c>
      <c r="C56" s="21" t="str">
        <f t="shared" ca="1" si="36"/>
        <v>2 x V100</v>
      </c>
      <c r="D56" s="15">
        <f t="shared" ca="1" si="36"/>
        <v>0</v>
      </c>
      <c r="E56" s="21" t="str">
        <f t="shared" ca="1" si="36"/>
        <v>LT V100x2</v>
      </c>
      <c r="F56" s="18">
        <f t="shared" ca="1" si="5"/>
        <v>0.08</v>
      </c>
      <c r="G56" s="13">
        <f t="shared" ca="1" si="37"/>
        <v>0</v>
      </c>
      <c r="H56" s="18">
        <f t="shared" ca="1" si="40"/>
        <v>463.27</v>
      </c>
      <c r="I56" s="18">
        <f t="shared" ca="1" si="40"/>
        <v>1853.08</v>
      </c>
      <c r="J56" s="18">
        <f t="shared" ca="1" si="41"/>
        <v>0</v>
      </c>
      <c r="K56" s="18">
        <f t="shared" ca="1" si="41"/>
        <v>0</v>
      </c>
      <c r="L56" s="18">
        <f t="shared" ca="1" si="16"/>
        <v>0</v>
      </c>
      <c r="M56" s="18" t="str">
        <f t="shared" ca="1" si="8"/>
        <v>EUR</v>
      </c>
      <c r="N56" s="13">
        <f t="shared" ca="1" si="33"/>
        <v>1.4079999999999999</v>
      </c>
      <c r="O56" s="13">
        <f t="shared" ca="1" si="34"/>
        <v>28.056000000000001</v>
      </c>
      <c r="P56" s="13" t="str">
        <f t="shared" ca="1" si="42"/>
        <v>V100</v>
      </c>
      <c r="Q56" s="13">
        <f t="shared" ca="1" si="42"/>
        <v>2</v>
      </c>
      <c r="R56" s="13" t="str">
        <f t="shared" ca="1" si="42"/>
        <v>Xeon E5-2630 v4</v>
      </c>
      <c r="S56" s="13">
        <f t="shared" ca="1" si="42"/>
        <v>2</v>
      </c>
      <c r="T56" s="13">
        <f t="shared" ca="1" si="42"/>
        <v>128</v>
      </c>
      <c r="U56" s="13" t="str">
        <f t="shared" ca="1" si="42"/>
        <v>SSD</v>
      </c>
      <c r="V56" s="13">
        <f t="shared" ca="1" si="42"/>
        <v>960</v>
      </c>
      <c r="W56" s="13">
        <f t="shared" ca="1" si="29"/>
        <v>0</v>
      </c>
      <c r="X56" s="13">
        <f t="shared" ca="1" si="38"/>
        <v>0</v>
      </c>
      <c r="Y56" s="13" t="str">
        <f t="shared" ca="1" si="38"/>
        <v>40/1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v>
      </c>
      <c r="AC56" s="29">
        <v>87</v>
      </c>
    </row>
    <row r="57" spans="1:29" s="12" customFormat="1" ht="20">
      <c r="A57" s="36"/>
      <c r="C57" s="21" t="str">
        <f t="shared" ca="1" si="36"/>
        <v>2 x GTX 1080 Ti</v>
      </c>
      <c r="D57" s="15">
        <f t="shared" ca="1" si="36"/>
        <v>0</v>
      </c>
      <c r="E57" s="21" t="str">
        <f t="shared" ca="1" si="36"/>
        <v>LT GTX1080Tix2</v>
      </c>
      <c r="F57" s="18">
        <f t="shared" ca="1" si="5"/>
        <v>0.02</v>
      </c>
      <c r="G57" s="13">
        <f t="shared" ca="1" si="37"/>
        <v>0</v>
      </c>
      <c r="H57" s="18">
        <f t="shared" ca="1" si="40"/>
        <v>109.33</v>
      </c>
      <c r="I57" s="18">
        <f t="shared" ca="1" si="40"/>
        <v>437.34</v>
      </c>
      <c r="J57" s="18">
        <f t="shared" ca="1" si="41"/>
        <v>0</v>
      </c>
      <c r="K57" s="18">
        <f t="shared" ca="1" si="41"/>
        <v>0</v>
      </c>
      <c r="L57" s="18">
        <f t="shared" ca="1" si="16"/>
        <v>0</v>
      </c>
      <c r="M57" s="18" t="str">
        <f t="shared" ca="1" si="8"/>
        <v>EUR</v>
      </c>
      <c r="N57" s="13">
        <f t="shared" ca="1" si="33"/>
        <v>0.87039999999999995</v>
      </c>
      <c r="O57" s="13">
        <f t="shared" ca="1" si="34"/>
        <v>21.218</v>
      </c>
      <c r="P57" s="13" t="str">
        <f t="shared" ca="1" si="42"/>
        <v>GTX 1080 Ti</v>
      </c>
      <c r="Q57" s="13">
        <f t="shared" ca="1" si="42"/>
        <v>2</v>
      </c>
      <c r="R57" s="13" t="str">
        <f t="shared" ca="1" si="42"/>
        <v>Xeon E5-2609 v4</v>
      </c>
      <c r="S57" s="13">
        <f t="shared" ca="1" si="42"/>
        <v>2</v>
      </c>
      <c r="T57" s="13">
        <f t="shared" ca="1" si="42"/>
        <v>32</v>
      </c>
      <c r="U57" s="13" t="str">
        <f t="shared" ca="1" si="42"/>
        <v>SSD</v>
      </c>
      <c r="V57" s="13">
        <f t="shared" ca="1" si="42"/>
        <v>480</v>
      </c>
      <c r="W57" s="13">
        <f t="shared" ca="1" si="29"/>
        <v>0</v>
      </c>
      <c r="X57" s="13">
        <f t="shared" ca="1" si="38"/>
        <v>0</v>
      </c>
      <c r="Y57" s="13" t="str">
        <f t="shared" ca="1" si="38"/>
        <v>40/1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v>
      </c>
      <c r="AC57" s="29">
        <v>88</v>
      </c>
    </row>
    <row r="58" spans="1:29" ht="20">
      <c r="A58" s="36">
        <f ca="1">INDIRECT("Sheet1!" &amp; INDIRECT("R1C"&amp;COLUMN(),FALSE) &amp; INDIRECT("AC" &amp; ROW()))</f>
        <v>0</v>
      </c>
      <c r="B58" s="12">
        <f ca="1">INDIRECT("Sheet1!" &amp; INDIRECT("R1C1",FALSE) &amp; (INDIRECT("AC" &amp; ROW())+1))</f>
        <v>0</v>
      </c>
      <c r="C58" s="21" t="str">
        <f t="shared" ca="1" si="36"/>
        <v>4 x GTX 1080 Ti ltd.</v>
      </c>
      <c r="D58" s="15">
        <f t="shared" ca="1" si="36"/>
        <v>0</v>
      </c>
      <c r="E58" s="21" t="str">
        <f t="shared" ca="1" si="36"/>
        <v>LT GTX1080Tix4 ltd.</v>
      </c>
      <c r="F58" s="18">
        <f t="shared" ca="1" si="5"/>
        <v>0.04</v>
      </c>
      <c r="G58" s="13">
        <f t="shared" ca="1" si="37"/>
        <v>0</v>
      </c>
      <c r="H58" s="18">
        <f t="shared" ca="1" si="40"/>
        <v>288</v>
      </c>
      <c r="I58" s="18">
        <f t="shared" ca="1" si="40"/>
        <v>1018.38</v>
      </c>
      <c r="J58" s="18">
        <f t="shared" ca="1" si="41"/>
        <v>0</v>
      </c>
      <c r="K58" s="18">
        <f t="shared" ca="1" si="41"/>
        <v>0</v>
      </c>
      <c r="L58" s="18">
        <f t="shared" ca="1" si="16"/>
        <v>0</v>
      </c>
      <c r="M58" s="18" t="str">
        <f t="shared" ca="1" si="8"/>
        <v>EUR</v>
      </c>
      <c r="N58" s="13">
        <f t="shared" ca="1" si="33"/>
        <v>0.87039999999999995</v>
      </c>
      <c r="O58" s="13">
        <f t="shared" ca="1" si="34"/>
        <v>42.436</v>
      </c>
      <c r="P58" s="13" t="str">
        <f t="shared" ca="1" si="42"/>
        <v>GTX 1080 Ti</v>
      </c>
      <c r="Q58" s="13">
        <f t="shared" ca="1" si="42"/>
        <v>4</v>
      </c>
      <c r="R58" s="13" t="str">
        <f t="shared" ca="1" si="42"/>
        <v>Xeon E5-2609 v4</v>
      </c>
      <c r="S58" s="13">
        <f t="shared" ca="1" si="42"/>
        <v>2</v>
      </c>
      <c r="T58" s="13">
        <f t="shared" ca="1" si="42"/>
        <v>64</v>
      </c>
      <c r="U58" s="13" t="str">
        <f t="shared" ca="1" si="42"/>
        <v>SSD</v>
      </c>
      <c r="V58" s="13">
        <f t="shared" ca="1" si="42"/>
        <v>480</v>
      </c>
      <c r="W58" s="13">
        <f t="shared" ca="1" si="29"/>
        <v>0</v>
      </c>
      <c r="X58" s="13">
        <f t="shared" ca="1" si="38"/>
        <v>0</v>
      </c>
      <c r="Y58" s="13" t="str">
        <f t="shared" ca="1" si="38"/>
        <v>40/1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 Special price till the end of November 2017.</v>
      </c>
      <c r="AC58" s="29">
        <v>89</v>
      </c>
    </row>
    <row r="59" spans="1:29">
      <c r="C59" s="21" t="str">
        <f t="shared" ca="1" si="36"/>
        <v>2 x GeForce GTX 1080</v>
      </c>
      <c r="D59" s="15">
        <f t="shared" ca="1" si="36"/>
        <v>0</v>
      </c>
      <c r="E59" s="21" t="str">
        <f t="shared" ca="1" si="36"/>
        <v>LT GTX1080x2</v>
      </c>
      <c r="F59" s="18">
        <f t="shared" ca="1" si="5"/>
        <v>0.02</v>
      </c>
      <c r="G59" s="13">
        <f t="shared" ca="1" si="37"/>
        <v>0</v>
      </c>
      <c r="H59" s="18">
        <f t="shared" ca="1" si="40"/>
        <v>91.11</v>
      </c>
      <c r="I59" s="18">
        <f t="shared" ca="1" si="40"/>
        <v>364.45</v>
      </c>
      <c r="J59" s="18">
        <f t="shared" ca="1" si="41"/>
        <v>0</v>
      </c>
      <c r="K59" s="18">
        <f t="shared" ca="1" si="41"/>
        <v>0</v>
      </c>
      <c r="L59" s="18">
        <f t="shared" ca="1" si="16"/>
        <v>0</v>
      </c>
      <c r="M59" s="18" t="str">
        <f t="shared" ca="1" si="8"/>
        <v>EUR</v>
      </c>
      <c r="N59" s="13">
        <f t="shared" ca="1" si="33"/>
        <v>0.87039999999999995</v>
      </c>
      <c r="O59" s="13">
        <f t="shared" ca="1" si="34"/>
        <v>16.456</v>
      </c>
      <c r="P59" s="13" t="str">
        <f t="shared" ca="1" si="42"/>
        <v>GeForce GTX 1080</v>
      </c>
      <c r="Q59" s="13">
        <f t="shared" ca="1" si="42"/>
        <v>2</v>
      </c>
      <c r="R59" s="13" t="str">
        <f t="shared" ca="1" si="42"/>
        <v>Xeon E5-2609 v4</v>
      </c>
      <c r="S59" s="13">
        <f t="shared" ca="1" si="42"/>
        <v>2</v>
      </c>
      <c r="T59" s="13">
        <f t="shared" ca="1" si="42"/>
        <v>32</v>
      </c>
      <c r="U59" s="13" t="str">
        <f t="shared" ca="1" si="42"/>
        <v>SSD</v>
      </c>
      <c r="V59" s="13">
        <f t="shared" ca="1" si="42"/>
        <v>480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v>
      </c>
      <c r="AC59" s="29">
        <v>90</v>
      </c>
    </row>
    <row r="60" spans="1:29">
      <c r="C60" s="21" t="str">
        <f t="shared" ca="1" si="36"/>
        <v>4 x GeForce GTX 1080 ltd.</v>
      </c>
      <c r="D60" s="15">
        <f t="shared" ca="1" si="36"/>
        <v>0</v>
      </c>
      <c r="E60" s="21" t="str">
        <f t="shared" ca="1" si="36"/>
        <v>LT GTX1080x4 ltd.</v>
      </c>
      <c r="F60" s="18">
        <f t="shared" ca="1" si="5"/>
        <v>0.03</v>
      </c>
      <c r="G60" s="13">
        <f t="shared" ref="G60:G93" ca="1" si="43">INDIRECT("Sheet1!"&amp;INDIRECT("R1C"&amp;COLUMN(),FALSE)&amp;INDIRECT("AC"&amp;ROW()))</f>
        <v>0</v>
      </c>
      <c r="H60" s="18">
        <f t="shared" ca="1" si="40"/>
        <v>240</v>
      </c>
      <c r="I60" s="18">
        <f t="shared" ca="1" si="40"/>
        <v>848.65</v>
      </c>
      <c r="J60" s="18">
        <f t="shared" ca="1" si="41"/>
        <v>0</v>
      </c>
      <c r="K60" s="18">
        <f t="shared" ca="1" si="41"/>
        <v>0</v>
      </c>
      <c r="L60" s="18">
        <f t="shared" ca="1" si="16"/>
        <v>0</v>
      </c>
      <c r="M60" s="18" t="str">
        <f t="shared" ca="1" si="8"/>
        <v>EUR</v>
      </c>
      <c r="N60" s="13">
        <f t="shared" ca="1" si="33"/>
        <v>0.87039999999999995</v>
      </c>
      <c r="O60" s="13">
        <f t="shared" ca="1" si="34"/>
        <v>32.911999999999999</v>
      </c>
      <c r="P60" s="13" t="str">
        <f t="shared" ca="1" si="42"/>
        <v>GeForce GTX 1080</v>
      </c>
      <c r="Q60" s="13">
        <f t="shared" ca="1" si="42"/>
        <v>4</v>
      </c>
      <c r="R60" s="13" t="str">
        <f t="shared" ca="1" si="42"/>
        <v>Xeon E5-2609 v4</v>
      </c>
      <c r="S60" s="13">
        <f t="shared" ca="1" si="42"/>
        <v>2</v>
      </c>
      <c r="T60" s="13">
        <f t="shared" ca="1" si="42"/>
        <v>64</v>
      </c>
      <c r="U60" s="13" t="str">
        <f t="shared" ca="1" si="42"/>
        <v>SSD</v>
      </c>
      <c r="V60" s="13">
        <f t="shared" ca="1" si="42"/>
        <v>480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 Special price till end of November 2017.</v>
      </c>
      <c r="AC60" s="29">
        <v>91</v>
      </c>
    </row>
    <row r="61" spans="1:29" ht="20">
      <c r="A61" s="36">
        <f ca="1">INDIRECT("Sheet1!" &amp; INDIRECT("R1C"&amp;COLUMN(),FALSE) &amp; INDIRECT("AC" &amp; ROW()))</f>
        <v>0</v>
      </c>
      <c r="C61" s="21" t="str">
        <f t="shared" ca="1" si="36"/>
        <v>8 x GeForce GTX 1080</v>
      </c>
      <c r="D61" s="15">
        <f t="shared" ca="1" si="36"/>
        <v>0</v>
      </c>
      <c r="E61" s="21" t="str">
        <f t="shared" ca="1" si="36"/>
        <v>LT GTX1080x8</v>
      </c>
      <c r="F61" s="18">
        <f t="shared" ca="1" si="5"/>
        <v>0.09</v>
      </c>
      <c r="G61" s="13">
        <f t="shared" ca="1" si="43"/>
        <v>0</v>
      </c>
      <c r="H61" s="18">
        <f t="shared" ca="1" si="40"/>
        <v>504.25</v>
      </c>
      <c r="I61" s="18">
        <f t="shared" ca="1" si="40"/>
        <v>2017</v>
      </c>
      <c r="J61" s="18">
        <f t="shared" ca="1" si="41"/>
        <v>0</v>
      </c>
      <c r="K61" s="18">
        <f t="shared" ca="1" si="41"/>
        <v>0</v>
      </c>
      <c r="L61" s="18">
        <f t="shared" ca="1" si="16"/>
        <v>0</v>
      </c>
      <c r="M61" s="18" t="str">
        <f ca="1">INDIRECT("Sheet1!"&amp;INDIRECT("R1C"&amp;COLUMN(),FALSE)&amp;INDIRECT("AC"&amp;ROW()))</f>
        <v>EUR</v>
      </c>
      <c r="N61" s="13">
        <f t="shared" ca="1" si="33"/>
        <v>1.4079999999999999</v>
      </c>
      <c r="O61" s="13">
        <f t="shared" ca="1" si="34"/>
        <v>65.823999999999998</v>
      </c>
      <c r="P61" s="13" t="str">
        <f t="shared" ca="1" si="42"/>
        <v>GeForce GTX 1080</v>
      </c>
      <c r="Q61" s="13">
        <f t="shared" ca="1" si="42"/>
        <v>8</v>
      </c>
      <c r="R61" s="13" t="str">
        <f t="shared" ca="1" si="42"/>
        <v>Xeon E5-2630 v4</v>
      </c>
      <c r="S61" s="13">
        <f t="shared" ca="1" si="42"/>
        <v>2</v>
      </c>
      <c r="T61" s="13">
        <f t="shared" ca="1" si="42"/>
        <v>32</v>
      </c>
      <c r="U61" s="13" t="str">
        <f t="shared" ca="1" si="42"/>
        <v>SSD</v>
      </c>
      <c r="V61" s="13">
        <f t="shared" ca="1" si="42"/>
        <v>960</v>
      </c>
      <c r="W61" s="13">
        <f t="shared" ca="1" si="29"/>
        <v>0</v>
      </c>
      <c r="X61" s="13">
        <f t="shared" ca="1" si="38"/>
        <v>0</v>
      </c>
      <c r="Y61" s="13" t="str">
        <f t="shared" ca="1" si="38"/>
        <v>40/1</v>
      </c>
      <c r="Z61" s="13">
        <f t="shared" ca="1" si="39"/>
        <v>0</v>
      </c>
      <c r="AA61" s="13">
        <f t="shared" ca="1" si="39"/>
        <v>0</v>
      </c>
      <c r="AB61" s="15" t="str">
        <f t="shared" ca="1" si="30"/>
        <v>Included Internet traffic for monthly based payments: 10 Tb/month; weekly based payments: 2.5 Tb/week; minute/hourly based payments: 0 Gb. Additional 1Gb (not included): 0,09 &amp;euro;/Gb.</v>
      </c>
      <c r="AC61" s="29">
        <v>92</v>
      </c>
    </row>
    <row r="62" spans="1:29" ht="19">
      <c r="A62" s="35" t="str">
        <f ca="1">INDIRECT("Sheet1!" &amp; INDIRECT("R1C"&amp;COLUMN(),FALSE) &amp; INDIRECT("AC" &amp; ROW()))</f>
        <v>The University of Tokyo</v>
      </c>
      <c r="B62" s="15" t="str">
        <f ca="1">INDIRECT("Sheet1!" &amp; INDIRECT("R1C1",FALSE) &amp; (INDIRECT("AC" &amp; ROW())+1))</f>
        <v>http://www.cc.u-tokyo.ac.jp/system/reedbush/reedbush_intro.html</v>
      </c>
      <c r="C62" s="21" t="str">
        <f t="shared" ca="1" si="36"/>
        <v>Reedbush-H Personal (educational)</v>
      </c>
      <c r="D62" s="15" t="str">
        <f t="shared" ca="1" si="36"/>
        <v>http://www.cc.u-tokyo.ac.jp/system/reedbush/reedbush_course.html</v>
      </c>
      <c r="E62" s="21" t="str">
        <f t="shared" ca="1" si="36"/>
        <v>TU personal</v>
      </c>
      <c r="F62" s="18">
        <f t="shared" ca="1" si="5"/>
        <v>0</v>
      </c>
      <c r="G62" s="13">
        <f t="shared" ca="1" si="43"/>
        <v>0</v>
      </c>
      <c r="H62" s="18">
        <f t="shared" ca="1" si="40"/>
        <v>0</v>
      </c>
      <c r="I62" s="18">
        <f t="shared" ca="1" si="40"/>
        <v>0</v>
      </c>
      <c r="J62" s="18">
        <f t="shared" ca="1" si="41"/>
        <v>138888.88888888888</v>
      </c>
      <c r="K62" s="18">
        <f t="shared" ca="1" si="41"/>
        <v>0</v>
      </c>
      <c r="L62" s="18">
        <f t="shared" ca="1" si="16"/>
        <v>0</v>
      </c>
      <c r="M62" s="18" t="str">
        <f ca="1">INDIRECT("Sheet1!"&amp;INDIRECT("R1C"&amp;COLUMN(),FALSE)&amp;INDIRECT("AC"&amp;ROW()))</f>
        <v>JPY</v>
      </c>
      <c r="N62" s="13">
        <f t="shared" ca="1" si="33"/>
        <v>2.4192000000000005</v>
      </c>
      <c r="O62" s="13">
        <f t="shared" ca="1" si="34"/>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1000</v>
      </c>
      <c r="W62" s="13">
        <f t="shared" ca="1" si="29"/>
        <v>0</v>
      </c>
      <c r="X62" s="13">
        <f t="shared" ca="1" si="38"/>
        <v>0</v>
      </c>
      <c r="Y62" s="13" t="str">
        <f t="shared" ca="1" si="38"/>
        <v>109.12/</v>
      </c>
      <c r="Z62" s="13">
        <f t="shared" ref="Z62:Z72" ca="1" si="44">INDIRECT("Sheet1!"&amp;INDIRECT("R1C"&amp;COLUMN(),FALSE)&amp;INDIRECT("AC"&amp;ROW()))</f>
        <v>6912</v>
      </c>
      <c r="AA62" s="13">
        <f t="shared" ca="1" si="39"/>
        <v>0</v>
      </c>
      <c r="AB62" s="15" t="str">
        <f t="shared" ca="1" si="30"/>
        <v>For individuals from educational or public organisations. Max 2 nodes. Included (17280/2.5=)6912 node hours if 1 node is used, 3456 node hours if more than 1 node is used by a parallel job.</v>
      </c>
      <c r="AC62" s="29">
        <v>98</v>
      </c>
    </row>
    <row r="63" spans="1:29" ht="20">
      <c r="A63" s="36"/>
      <c r="C63" s="21" t="str">
        <f t="shared" ca="1" si="36"/>
        <v>Reedbush-H (educational)</v>
      </c>
      <c r="D63" s="15" t="str">
        <f t="shared" ca="1" si="36"/>
        <v>http://www.cc.u-tokyo.ac.jp/system/reedbush/reedbush_course.html</v>
      </c>
      <c r="E63" s="21" t="str">
        <f t="shared" ca="1" si="36"/>
        <v>TU edu</v>
      </c>
      <c r="F63" s="18">
        <f t="shared" ca="1" si="5"/>
        <v>0</v>
      </c>
      <c r="G63" s="13">
        <f t="shared" ca="1" si="43"/>
        <v>0</v>
      </c>
      <c r="H63" s="18">
        <f t="shared" ca="1" si="40"/>
        <v>0</v>
      </c>
      <c r="I63" s="18">
        <f t="shared" ca="1" si="40"/>
        <v>0</v>
      </c>
      <c r="J63" s="18">
        <f t="shared" ca="1" si="41"/>
        <v>277777.77777777775</v>
      </c>
      <c r="K63" s="18">
        <f t="shared" ca="1" si="41"/>
        <v>0</v>
      </c>
      <c r="L63" s="18">
        <f t="shared" ca="1" si="16"/>
        <v>0</v>
      </c>
      <c r="M63" s="18" t="str">
        <f ca="1">INDIRECT("Sheet1!"&amp;INDIRECT("R1C"&amp;COLUMN(),FALSE)&amp;INDIRECT("AC"&amp;ROW()))</f>
        <v>JPY</v>
      </c>
      <c r="N63" s="13">
        <f t="shared" ca="1" si="33"/>
        <v>2.4192000000000005</v>
      </c>
      <c r="O63" s="13">
        <f ca="1">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ref="Y63:Y72" ca="1" si="45">INDIRECT("Sheet1!"&amp;INDIRECT("R1C"&amp;COLUMN(),FALSE)&amp;INDIRECT("AC"&amp;ROW()))</f>
        <v>109.12/</v>
      </c>
      <c r="Z63" s="13">
        <f t="shared" ca="1" si="44"/>
        <v>13824</v>
      </c>
      <c r="AA63" s="13">
        <f t="shared" ca="1" si="39"/>
        <v>0</v>
      </c>
      <c r="AB63" s="15" t="str">
        <f t="shared" ca="1" si="30"/>
        <v>For groups from educational or public organisations. Included 13824 node hours if 1 node is used, 6912 node hours if 2-4 nodes are used by a parallel job.</v>
      </c>
      <c r="AC63" s="29">
        <v>99</v>
      </c>
    </row>
    <row r="64" spans="1:29">
      <c r="C64" s="21" t="str">
        <f t="shared" ref="C64:E88" ca="1" si="46">INDIRECT("Sheet1!"&amp;INDIRECT("R1C"&amp;COLUMN(),FALSE)&amp;INDIRECT("AC"&amp;ROW()))</f>
        <v>Reedbush-H reviewed (educational)</v>
      </c>
      <c r="D64" s="15" t="str">
        <f t="shared" ca="1" si="46"/>
        <v>http://www.cc.u-tokyo.ac.jp/system/reedbush/reedbush_course.html</v>
      </c>
      <c r="E64" s="21" t="str">
        <f t="shared" ca="1" si="46"/>
        <v>TU rev edu</v>
      </c>
      <c r="F64" s="18">
        <f t="shared" ca="1" si="5"/>
        <v>0</v>
      </c>
      <c r="G64" s="13">
        <f t="shared" ca="1" si="43"/>
        <v>0</v>
      </c>
      <c r="H64" s="18">
        <f t="shared" ref="H64:K91" ca="1" si="47">INDIRECT("Sheet1!"&amp;INDIRECT("R1C"&amp;COLUMN(),FALSE)&amp;INDIRECT("AC"&amp;ROW()))</f>
        <v>0</v>
      </c>
      <c r="I64" s="18">
        <f t="shared" ca="1" si="47"/>
        <v>0</v>
      </c>
      <c r="J64" s="18">
        <f t="shared" ca="1" si="41"/>
        <v>166666.66666666666</v>
      </c>
      <c r="K64" s="18">
        <f t="shared" ca="1" si="41"/>
        <v>0</v>
      </c>
      <c r="L64" s="18">
        <f t="shared" ca="1" si="16"/>
        <v>0</v>
      </c>
      <c r="M64" s="18" t="str">
        <f t="shared" ref="M64:M98" ca="1" si="48">INDIRECT("Sheet1!"&amp;INDIRECT("R1C"&amp;COLUMN(),FALSE)&amp;INDIRECT("AC"&amp;ROW()))</f>
        <v>JPY</v>
      </c>
      <c r="N64" s="13">
        <f t="shared" ca="1" si="33"/>
        <v>2.4192000000000005</v>
      </c>
      <c r="O64" s="13">
        <f ca="1">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5"/>
        <v>109.12/</v>
      </c>
      <c r="Z64" s="13">
        <f t="shared" ca="1" si="44"/>
        <v>8640</v>
      </c>
      <c r="AA64" s="13">
        <f t="shared" ca="1" si="39"/>
        <v>0</v>
      </c>
      <c r="AB64" s="15" t="str">
        <f t="shared" ca="1" si="30"/>
        <v>For groups from educational or public organisations. Included 8640 node hours. Must pass review prior to usage. 4320 node hours if a parallel job used more nodes than applied for.</v>
      </c>
      <c r="AC64" s="29">
        <v>100</v>
      </c>
    </row>
    <row r="65" spans="1:29" ht="20">
      <c r="A65" s="36"/>
      <c r="C65" s="21" t="str">
        <f t="shared" ca="1" si="46"/>
        <v>Reedbush-H reviewed</v>
      </c>
      <c r="D65" s="15" t="str">
        <f t="shared" ca="1" si="46"/>
        <v>http://www.cc.u-tokyo.ac.jp/system/reedbush/reedbush_course.html</v>
      </c>
      <c r="E65" s="21" t="str">
        <f t="shared" ca="1" si="46"/>
        <v>TU rev</v>
      </c>
      <c r="F65" s="18">
        <f t="shared" ca="1" si="5"/>
        <v>0</v>
      </c>
      <c r="G65" s="13">
        <f t="shared" ca="1" si="43"/>
        <v>0</v>
      </c>
      <c r="H65" s="18">
        <f t="shared" ca="1" si="47"/>
        <v>0</v>
      </c>
      <c r="I65" s="18">
        <f t="shared" ca="1" si="47"/>
        <v>0</v>
      </c>
      <c r="J65" s="18">
        <f t="shared" ca="1" si="41"/>
        <v>200000</v>
      </c>
      <c r="K65" s="18">
        <f t="shared" ca="1" si="41"/>
        <v>0</v>
      </c>
      <c r="L65" s="18">
        <f t="shared" ca="1" si="16"/>
        <v>0</v>
      </c>
      <c r="M65" s="18" t="str">
        <f t="shared" ca="1" si="48"/>
        <v>JPY</v>
      </c>
      <c r="N65" s="13">
        <f t="shared" ca="1" si="33"/>
        <v>2.4192000000000005</v>
      </c>
      <c r="O65" s="13">
        <f ca="1">INDIRECT("Sheet1!"&amp;INDIRECT("R1C"&amp;COLUMN(),FALSE)&amp;INDIRECT("AC"&amp;ROW())) * INDIRECT("Sheet1!D"&amp; INDIRECT("AC"&amp;ROW()))</f>
        <v>19</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ca="1" si="39"/>
        <v>0</v>
      </c>
      <c r="AB65" s="15" t="str">
        <f t="shared" ref="AB65:AB98" ca="1" si="49">INDIRECT("Sheet1!"&amp;INDIRECT("R1C"&amp;COLUMN(),FALSE)&amp;INDIRECT("AC"&amp;ROW()))</f>
        <v>Must pass review prior to usage. Included 8640 node hours. 4320 node hours if a parallel job used more nodes than applied for.</v>
      </c>
      <c r="AC65" s="29">
        <v>101</v>
      </c>
    </row>
    <row r="66" spans="1:29">
      <c r="C66" s="21" t="str">
        <f t="shared" ca="1" si="46"/>
        <v>Reedbush-H dedicated reviewed (educational)</v>
      </c>
      <c r="D66" s="15" t="str">
        <f t="shared" ca="1" si="46"/>
        <v>http://www.cc.u-tokyo.ac.jp/system/reedbush/reedbush_course.html</v>
      </c>
      <c r="E66" s="21" t="str">
        <f t="shared" ca="1" si="46"/>
        <v>TU ded. rev edu</v>
      </c>
      <c r="F66" s="18">
        <f t="shared" ca="1" si="5"/>
        <v>0</v>
      </c>
      <c r="G66" s="13">
        <f t="shared" ca="1" si="43"/>
        <v>0</v>
      </c>
      <c r="H66" s="18">
        <f t="shared" ca="1" si="47"/>
        <v>0</v>
      </c>
      <c r="I66" s="18">
        <f t="shared" ca="1" si="47"/>
        <v>0</v>
      </c>
      <c r="J66" s="18">
        <f t="shared" ca="1" si="41"/>
        <v>249999.99999999997</v>
      </c>
      <c r="K66" s="18">
        <f t="shared" ca="1" si="41"/>
        <v>0</v>
      </c>
      <c r="L66" s="18">
        <f t="shared" ca="1" si="16"/>
        <v>0</v>
      </c>
      <c r="M66" s="18" t="str">
        <f ca="1">INDIRECT("Sheet1!"&amp;INDIRECT("R1C"&amp;COLUMN(),FALSE)&amp;INDIRECT("AC"&amp;ROW()))</f>
        <v>JPY</v>
      </c>
      <c r="N66" s="13">
        <f t="shared" ca="1" si="33"/>
        <v>2.4192000000000005</v>
      </c>
      <c r="O66" s="13">
        <f ca="1">INDIRECT("Sheet1!"&amp;INDIRECT("R1C"&amp;COLUMN(),FALSE)&amp;INDIRECT("AC"&amp;ROW())) * INDIRECT("Sheet1!D"&amp; INDIRECT("AC"&amp;ROW()))</f>
        <v>19</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ref="AA66:AA73" ca="1" si="50">INDIRECT("Sheet1!"&amp;INDIRECT("R1C"&amp;COLUMN(),FALSE)&amp;INDIRECT("AC"&amp;ROW()))</f>
        <v>0</v>
      </c>
      <c r="AB66" s="15" t="str">
        <f t="shared" ca="1" si="49"/>
        <v>Must pass review prior to usage. Included 8640 node hours. 4320 node hours if a parallel job used more nodes than applied for.</v>
      </c>
      <c r="AC66" s="29">
        <v>102</v>
      </c>
    </row>
    <row r="67" spans="1:29">
      <c r="C67" s="21" t="str">
        <f t="shared" ca="1" si="46"/>
        <v>Reedbush-H dedicated reviewed</v>
      </c>
      <c r="D67" s="15" t="str">
        <f t="shared" ca="1" si="46"/>
        <v>http://www.cc.u-tokyo.ac.jp/system/reedbush/reedbush_course.html</v>
      </c>
      <c r="E67" s="21" t="str">
        <f t="shared" ca="1" si="46"/>
        <v>TU ded. rev</v>
      </c>
      <c r="F67" s="18">
        <f t="shared" ca="1" si="5"/>
        <v>0</v>
      </c>
      <c r="G67" s="13">
        <f t="shared" ca="1" si="43"/>
        <v>0</v>
      </c>
      <c r="H67" s="18">
        <f t="shared" ca="1" si="47"/>
        <v>0</v>
      </c>
      <c r="I67" s="18">
        <f t="shared" ca="1" si="47"/>
        <v>0</v>
      </c>
      <c r="J67" s="18">
        <f t="shared" ca="1" si="47"/>
        <v>300000</v>
      </c>
      <c r="K67" s="18">
        <f t="shared" ca="1" si="41"/>
        <v>0</v>
      </c>
      <c r="L67" s="18">
        <f t="shared" ca="1" si="16"/>
        <v>0</v>
      </c>
      <c r="M67" s="18" t="str">
        <f t="shared" ca="1" si="48"/>
        <v>JPY</v>
      </c>
      <c r="N67" s="13">
        <f t="shared" ca="1" si="33"/>
        <v>2.4192000000000005</v>
      </c>
      <c r="O67" s="13">
        <f t="shared" ref="O67:O98" ca="1" si="51">INDIRECT("Sheet1!"&amp;INDIRECT("R1C"&amp;COLUMN(),FALSE)&amp;INDIRECT("AC"&amp;ROW())) * INDIRECT("Sheet1!D"&amp; INDIRECT("AC"&amp;ROW()))</f>
        <v>19</v>
      </c>
      <c r="P67" s="13" t="str">
        <f t="shared" ca="1" si="42"/>
        <v>P100</v>
      </c>
      <c r="Q67" s="13">
        <f t="shared" ca="1" si="42"/>
        <v>2</v>
      </c>
      <c r="R67" s="13" t="str">
        <f t="shared" ca="1" si="42"/>
        <v>Xeon E5-2695 v4</v>
      </c>
      <c r="S67" s="13">
        <f t="shared" ca="1" si="42"/>
        <v>2</v>
      </c>
      <c r="T67" s="13">
        <f t="shared" ca="1" si="42"/>
        <v>256</v>
      </c>
      <c r="U67" s="13" t="str">
        <f t="shared" ca="1" si="42"/>
        <v>PFS</v>
      </c>
      <c r="V67" s="13">
        <f t="shared" ca="1" si="42"/>
        <v>4000</v>
      </c>
      <c r="W67" s="13">
        <f t="shared" ca="1" si="42"/>
        <v>0</v>
      </c>
      <c r="X67" s="13">
        <f t="shared" ca="1" si="42"/>
        <v>0</v>
      </c>
      <c r="Y67" s="13" t="str">
        <f t="shared" ca="1" si="45"/>
        <v>109.12/</v>
      </c>
      <c r="Z67" s="13">
        <f t="shared" ca="1" si="44"/>
        <v>8640</v>
      </c>
      <c r="AA67" s="13">
        <f t="shared" ca="1" si="50"/>
        <v>0</v>
      </c>
      <c r="AB67" s="15" t="str">
        <f t="shared" ca="1" si="49"/>
        <v>Must pass review prior to usage. Included 8640 node hours. 4320 node hours if a parallel job used more nodes than applied for.</v>
      </c>
      <c r="AC67" s="29">
        <v>103</v>
      </c>
    </row>
    <row r="68" spans="1:29" ht="19">
      <c r="A68" s="35" t="str">
        <f ca="1">INDIRECT("Sheet1!" &amp; INDIRECT("R1C"&amp;COLUMN(),FALSE) &amp; INDIRECT("AC" &amp; ROW()))</f>
        <v>MS Azure</v>
      </c>
      <c r="B68" s="15" t="str">
        <f ca="1">INDIRECT("Sheet1!" &amp; INDIRECT("R1C1",FALSE) &amp; (INDIRECT("AC" &amp; ROW())+1))</f>
        <v>https://azure.microsoft.com/en-us/pricing/details/virtual-machines/linux/</v>
      </c>
      <c r="C68" s="21" t="str">
        <f t="shared" ca="1" si="46"/>
        <v>NC6</v>
      </c>
      <c r="D68" s="15">
        <f t="shared" ca="1" si="46"/>
        <v>0</v>
      </c>
      <c r="E68" s="21" t="str">
        <f t="shared" ca="1" si="46"/>
        <v>MS NC6</v>
      </c>
      <c r="F68" s="18">
        <f t="shared" ca="1" si="5"/>
        <v>0</v>
      </c>
      <c r="G68" s="13">
        <f t="shared" ca="1" si="43"/>
        <v>0.9</v>
      </c>
      <c r="H68" s="18">
        <f t="shared" ca="1" si="47"/>
        <v>0</v>
      </c>
      <c r="I68" s="18">
        <f t="shared" ca="1" si="47"/>
        <v>0</v>
      </c>
      <c r="J68" s="18">
        <f t="shared" ca="1" si="47"/>
        <v>0</v>
      </c>
      <c r="K68" s="18">
        <f t="shared" ca="1" si="41"/>
        <v>0</v>
      </c>
      <c r="L68" s="18">
        <f t="shared" ca="1" si="16"/>
        <v>0</v>
      </c>
      <c r="M68" s="18" t="str">
        <f t="shared" ca="1" si="48"/>
        <v>USD</v>
      </c>
      <c r="N68" s="13">
        <f t="shared" ca="1" si="33"/>
        <v>0.24960000000000002</v>
      </c>
      <c r="O68" s="13">
        <f t="shared" ca="1" si="51"/>
        <v>4.37</v>
      </c>
      <c r="P68" s="13" t="str">
        <f t="shared" ca="1" si="42"/>
        <v>K80</v>
      </c>
      <c r="Q68" s="13">
        <f t="shared" ca="1" si="42"/>
        <v>0.5</v>
      </c>
      <c r="R68" s="13" t="str">
        <f t="shared" ca="1" si="42"/>
        <v>Xeon E5-2690 v3</v>
      </c>
      <c r="S68" s="13">
        <f t="shared" ca="1" si="42"/>
        <v>0.25</v>
      </c>
      <c r="T68" s="13">
        <f t="shared" ca="1" si="42"/>
        <v>56</v>
      </c>
      <c r="U68" s="13" t="str">
        <f t="shared" ca="1" si="42"/>
        <v>SATA</v>
      </c>
      <c r="V68" s="13">
        <f t="shared" ca="1" si="42"/>
        <v>340</v>
      </c>
      <c r="W68" s="13">
        <f t="shared" ca="1" si="42"/>
        <v>0</v>
      </c>
      <c r="X68" s="13">
        <f t="shared" ca="1" si="42"/>
        <v>0</v>
      </c>
      <c r="Y68" s="13">
        <f t="shared" ca="1" si="45"/>
        <v>0</v>
      </c>
      <c r="Z68" s="13">
        <f t="shared" ca="1" si="44"/>
        <v>0</v>
      </c>
      <c r="AA68" s="13">
        <f t="shared" ca="1" si="50"/>
        <v>0</v>
      </c>
      <c r="AB68" s="15" t="str">
        <f t="shared" ca="1" si="49"/>
        <v>Prices for West US 2 region. Charged per minute. 1 GPU in specification is 1/2 of K80 board.</v>
      </c>
      <c r="AC68" s="29">
        <v>112</v>
      </c>
    </row>
    <row r="69" spans="1:29">
      <c r="C69" s="21" t="str">
        <f t="shared" ca="1" si="46"/>
        <v>NC12</v>
      </c>
      <c r="D69" s="15">
        <f t="shared" ca="1" si="46"/>
        <v>0</v>
      </c>
      <c r="E69" s="21" t="str">
        <f t="shared" ca="1" si="46"/>
        <v>MS NC12</v>
      </c>
      <c r="F69" s="18">
        <f t="shared" ca="1" si="5"/>
        <v>0</v>
      </c>
      <c r="G69" s="13">
        <f t="shared" ca="1" si="43"/>
        <v>1.8</v>
      </c>
      <c r="H69" s="18">
        <f t="shared" ca="1" si="47"/>
        <v>0</v>
      </c>
      <c r="I69" s="18">
        <f t="shared" ca="1" si="47"/>
        <v>0</v>
      </c>
      <c r="J69" s="18">
        <f t="shared" ca="1" si="47"/>
        <v>0</v>
      </c>
      <c r="K69" s="18">
        <f t="shared" ca="1" si="41"/>
        <v>0</v>
      </c>
      <c r="L69" s="18">
        <f t="shared" ca="1" si="16"/>
        <v>0</v>
      </c>
      <c r="M69" s="18" t="str">
        <f t="shared" ca="1" si="48"/>
        <v>USD</v>
      </c>
      <c r="N69" s="13">
        <f t="shared" ca="1" si="33"/>
        <v>0.49920000000000003</v>
      </c>
      <c r="O69" s="13">
        <f t="shared" ca="1" si="51"/>
        <v>8.74</v>
      </c>
      <c r="P69" s="13" t="str">
        <f t="shared" ca="1" si="42"/>
        <v>K80</v>
      </c>
      <c r="Q69" s="13">
        <f t="shared" ca="1" si="42"/>
        <v>1</v>
      </c>
      <c r="R69" s="13" t="str">
        <f t="shared" ca="1" si="42"/>
        <v>Xeon E5-2690 v3</v>
      </c>
      <c r="S69" s="13">
        <f t="shared" ca="1" si="42"/>
        <v>0.5</v>
      </c>
      <c r="T69" s="13">
        <f t="shared" ca="1" si="42"/>
        <v>112</v>
      </c>
      <c r="U69" s="13" t="str">
        <f t="shared" ca="1" si="42"/>
        <v>SATA</v>
      </c>
      <c r="V69" s="13">
        <f t="shared" ca="1" si="42"/>
        <v>680</v>
      </c>
      <c r="W69" s="13">
        <f t="shared" ca="1" si="42"/>
        <v>0</v>
      </c>
      <c r="X69" s="13">
        <f t="shared" ca="1" si="42"/>
        <v>0</v>
      </c>
      <c r="Y69" s="13">
        <f t="shared" ca="1" si="45"/>
        <v>0</v>
      </c>
      <c r="Z69" s="13">
        <f t="shared" ca="1" si="44"/>
        <v>0</v>
      </c>
      <c r="AA69" s="13">
        <f t="shared" ca="1" si="50"/>
        <v>0</v>
      </c>
      <c r="AB69" s="15" t="str">
        <f t="shared" ca="1" si="49"/>
        <v xml:space="preserve">Prices for West US 2 region. Charged per minute. </v>
      </c>
      <c r="AC69" s="29">
        <v>113</v>
      </c>
    </row>
    <row r="70" spans="1:29" ht="20">
      <c r="A70" s="36"/>
      <c r="B70" s="15"/>
      <c r="C70" s="21" t="str">
        <f t="shared" ca="1" si="46"/>
        <v>NC24</v>
      </c>
      <c r="D70" s="15">
        <f t="shared" ca="1" si="46"/>
        <v>0</v>
      </c>
      <c r="E70" s="21" t="str">
        <f t="shared" ca="1" si="46"/>
        <v>MS NC24</v>
      </c>
      <c r="F70" s="18">
        <f t="shared" ca="1" si="5"/>
        <v>0</v>
      </c>
      <c r="G70" s="13">
        <f t="shared" ca="1" si="43"/>
        <v>3.6</v>
      </c>
      <c r="H70" s="18">
        <f t="shared" ca="1" si="47"/>
        <v>0</v>
      </c>
      <c r="I70" s="18">
        <f t="shared" ca="1" si="47"/>
        <v>0</v>
      </c>
      <c r="J70" s="18">
        <f t="shared" ca="1" si="47"/>
        <v>0</v>
      </c>
      <c r="K70" s="18">
        <f t="shared" ca="1" si="47"/>
        <v>0</v>
      </c>
      <c r="L70" s="18">
        <f t="shared" ca="1" si="16"/>
        <v>0</v>
      </c>
      <c r="M70" s="18" t="str">
        <f t="shared" ca="1" si="48"/>
        <v>USD</v>
      </c>
      <c r="N70" s="13">
        <f t="shared" ca="1" si="33"/>
        <v>0.99840000000000007</v>
      </c>
      <c r="O70" s="13">
        <f t="shared" ca="1" si="51"/>
        <v>17.48</v>
      </c>
      <c r="P70" s="13" t="str">
        <f t="shared" ca="1" si="42"/>
        <v>K80</v>
      </c>
      <c r="Q70" s="13">
        <f t="shared" ca="1" si="42"/>
        <v>2</v>
      </c>
      <c r="R70" s="13" t="str">
        <f t="shared" ca="1" si="42"/>
        <v>Xeon E5-2690 v3</v>
      </c>
      <c r="S70" s="13">
        <f t="shared" ca="1" si="42"/>
        <v>1</v>
      </c>
      <c r="T70" s="13">
        <f t="shared" ca="1" si="42"/>
        <v>224</v>
      </c>
      <c r="U70" s="13">
        <f t="shared" ca="1" si="42"/>
        <v>0</v>
      </c>
      <c r="V70" s="13">
        <f t="shared" ca="1" si="42"/>
        <v>1440</v>
      </c>
      <c r="W70" s="13">
        <f t="shared" ca="1" si="42"/>
        <v>0</v>
      </c>
      <c r="X70" s="13">
        <f t="shared" ca="1" si="42"/>
        <v>0</v>
      </c>
      <c r="Y70" s="13">
        <f t="shared" ca="1" si="45"/>
        <v>0</v>
      </c>
      <c r="Z70" s="13">
        <f t="shared" ca="1" si="44"/>
        <v>0</v>
      </c>
      <c r="AA70" s="13">
        <f t="shared" ca="1" si="50"/>
        <v>0</v>
      </c>
      <c r="AB70" s="15" t="str">
        <f t="shared" ca="1" si="49"/>
        <v xml:space="preserve">Prices for West US 2 region. Charged per minute. </v>
      </c>
      <c r="AC70" s="29">
        <v>114</v>
      </c>
    </row>
    <row r="71" spans="1:29">
      <c r="C71" s="21" t="str">
        <f t="shared" ca="1" si="46"/>
        <v>NC24r</v>
      </c>
      <c r="D71" s="15">
        <f t="shared" ca="1" si="46"/>
        <v>0</v>
      </c>
      <c r="E71" s="21" t="str">
        <f t="shared" ca="1" si="46"/>
        <v>MS NC24r</v>
      </c>
      <c r="F71" s="18">
        <f t="shared" ca="1" si="5"/>
        <v>0</v>
      </c>
      <c r="G71" s="13">
        <f t="shared" ca="1" si="43"/>
        <v>3.96</v>
      </c>
      <c r="H71" s="18">
        <f t="shared" ca="1" si="47"/>
        <v>0</v>
      </c>
      <c r="I71" s="18">
        <f t="shared" ca="1" si="47"/>
        <v>0</v>
      </c>
      <c r="J71" s="18">
        <f t="shared" ca="1" si="47"/>
        <v>0</v>
      </c>
      <c r="K71" s="18">
        <f t="shared" ca="1" si="47"/>
        <v>0</v>
      </c>
      <c r="L71" s="18">
        <f t="shared" ca="1" si="16"/>
        <v>0</v>
      </c>
      <c r="M71" s="18" t="str">
        <f t="shared" ca="1" si="48"/>
        <v>USD</v>
      </c>
      <c r="N71" s="13">
        <f t="shared" ca="1" si="33"/>
        <v>0.99840000000000007</v>
      </c>
      <c r="O71" s="13">
        <f t="shared" ca="1" si="51"/>
        <v>17.48</v>
      </c>
      <c r="P71" s="13" t="str">
        <f t="shared" ca="1" si="42"/>
        <v>K80</v>
      </c>
      <c r="Q71" s="13">
        <f t="shared" ca="1" si="42"/>
        <v>2</v>
      </c>
      <c r="R71" s="13" t="str">
        <f t="shared" ca="1" si="42"/>
        <v>Xeon E5-2690 v3</v>
      </c>
      <c r="S71" s="13">
        <f t="shared" ca="1" si="42"/>
        <v>1</v>
      </c>
      <c r="T71" s="13">
        <f t="shared" ca="1" si="42"/>
        <v>224</v>
      </c>
      <c r="U71" s="13">
        <f t="shared" ca="1" si="42"/>
        <v>0</v>
      </c>
      <c r="V71" s="13">
        <f t="shared" ca="1" si="42"/>
        <v>1440</v>
      </c>
      <c r="W71" s="13">
        <f t="shared" ca="1" si="42"/>
        <v>0</v>
      </c>
      <c r="X71" s="13">
        <f t="shared" ca="1" si="42"/>
        <v>0</v>
      </c>
      <c r="Y71" s="13" t="str">
        <f t="shared" ca="1" si="45"/>
        <v>Infiniband/</v>
      </c>
      <c r="Z71" s="13">
        <f t="shared" ca="1" si="44"/>
        <v>0</v>
      </c>
      <c r="AA71" s="13">
        <f t="shared" ca="1" si="50"/>
        <v>0</v>
      </c>
      <c r="AB71" s="15" t="str">
        <f t="shared" ca="1" si="49"/>
        <v>Prices for West US 2 region.. Charged per minute. RDMA capable.</v>
      </c>
      <c r="AC71" s="29">
        <v>115</v>
      </c>
    </row>
    <row r="72" spans="1:29" ht="20">
      <c r="A72" s="36"/>
      <c r="B72" s="15"/>
      <c r="C72" s="21" t="str">
        <f t="shared" ca="1" si="46"/>
        <v>NC6v2</v>
      </c>
      <c r="D72" s="15">
        <f t="shared" ca="1" si="46"/>
        <v>0</v>
      </c>
      <c r="E72" s="21" t="str">
        <f t="shared" ca="1" si="46"/>
        <v>MS NC6v2</v>
      </c>
      <c r="F72" s="18">
        <f t="shared" ca="1" si="5"/>
        <v>0</v>
      </c>
      <c r="G72" s="13">
        <f t="shared" ca="1" si="43"/>
        <v>2.0699999999999998</v>
      </c>
      <c r="H72" s="18">
        <f t="shared" ca="1" si="47"/>
        <v>0</v>
      </c>
      <c r="I72" s="18">
        <f t="shared" ca="1" si="47"/>
        <v>0</v>
      </c>
      <c r="J72" s="18">
        <f t="shared" ca="1" si="47"/>
        <v>0</v>
      </c>
      <c r="K72" s="18">
        <f t="shared" ca="1" si="47"/>
        <v>0</v>
      </c>
      <c r="L72" s="18">
        <f t="shared" ca="1" si="16"/>
        <v>0</v>
      </c>
      <c r="M72" s="18" t="str">
        <f t="shared" ca="1" si="48"/>
        <v>USD</v>
      </c>
      <c r="N72" s="13">
        <f t="shared" ca="1" si="33"/>
        <v>0</v>
      </c>
      <c r="O72" s="13">
        <f t="shared" ca="1" si="51"/>
        <v>9.5</v>
      </c>
      <c r="P72" s="13" t="str">
        <f t="shared" ca="1" si="42"/>
        <v>P100</v>
      </c>
      <c r="Q72" s="13">
        <f t="shared" ca="1" si="42"/>
        <v>1</v>
      </c>
      <c r="R72" s="13" t="str">
        <f t="shared" ca="1" si="42"/>
        <v>Scalable Xeon</v>
      </c>
      <c r="S72" s="13">
        <f t="shared" ca="1" si="42"/>
        <v>0</v>
      </c>
      <c r="T72" s="13">
        <f t="shared" ca="1" si="42"/>
        <v>112</v>
      </c>
      <c r="U72" s="13">
        <f t="shared" ca="1" si="42"/>
        <v>0</v>
      </c>
      <c r="V72" s="13">
        <f t="shared" ca="1" si="42"/>
        <v>336</v>
      </c>
      <c r="W72" s="13">
        <f t="shared" ca="1" si="42"/>
        <v>0</v>
      </c>
      <c r="X72" s="13">
        <f t="shared" ca="1" si="42"/>
        <v>0</v>
      </c>
      <c r="Y72" s="13">
        <f t="shared" ca="1" si="45"/>
        <v>0</v>
      </c>
      <c r="Z72" s="13">
        <f t="shared" ca="1" si="44"/>
        <v>0</v>
      </c>
      <c r="AA72" s="13">
        <f t="shared" ca="1" si="50"/>
        <v>0</v>
      </c>
      <c r="AB72" s="15" t="str">
        <f t="shared" ca="1" si="49"/>
        <v xml:space="preserve">Prices for West US 2 region. Charged per minute. </v>
      </c>
      <c r="AC72" s="29">
        <v>116</v>
      </c>
    </row>
    <row r="73" spans="1:29">
      <c r="C73" s="21" t="str">
        <f t="shared" ca="1" si="46"/>
        <v>NC12v2</v>
      </c>
      <c r="D73" s="15">
        <f t="shared" ca="1" si="46"/>
        <v>0</v>
      </c>
      <c r="E73" s="21" t="str">
        <f t="shared" ca="1" si="46"/>
        <v>MS NC12v2</v>
      </c>
      <c r="F73" s="18">
        <f t="shared" ca="1" si="5"/>
        <v>0</v>
      </c>
      <c r="G73" s="13">
        <f t="shared" ca="1" si="43"/>
        <v>4.1399999999999997</v>
      </c>
      <c r="H73" s="18">
        <f t="shared" ca="1" si="47"/>
        <v>0</v>
      </c>
      <c r="I73" s="18">
        <f t="shared" ca="1" si="47"/>
        <v>0</v>
      </c>
      <c r="J73" s="18">
        <f t="shared" ca="1" si="47"/>
        <v>0</v>
      </c>
      <c r="K73" s="18">
        <f t="shared" ca="1" si="47"/>
        <v>0</v>
      </c>
      <c r="L73" s="18">
        <f t="shared" ca="1" si="16"/>
        <v>0</v>
      </c>
      <c r="M73" s="18" t="str">
        <f t="shared" ca="1" si="48"/>
        <v>USD</v>
      </c>
      <c r="N73" s="13">
        <f t="shared" ca="1" si="33"/>
        <v>0</v>
      </c>
      <c r="O73" s="13">
        <f t="shared" ca="1" si="51"/>
        <v>9.5</v>
      </c>
      <c r="P73" s="13" t="str">
        <f t="shared" ref="P73:AA98" ca="1" si="52">INDIRECT("Sheet1!"&amp;INDIRECT("R1C"&amp;COLUMN(),FALSE)&amp;INDIRECT("AC"&amp;ROW()))</f>
        <v>P100</v>
      </c>
      <c r="Q73" s="13">
        <f t="shared" ca="1" si="52"/>
        <v>1</v>
      </c>
      <c r="R73" s="13" t="str">
        <f t="shared" ca="1" si="52"/>
        <v>Scalable Xeon</v>
      </c>
      <c r="S73" s="13">
        <f t="shared" ca="1" si="52"/>
        <v>0</v>
      </c>
      <c r="T73" s="13">
        <f t="shared" ca="1" si="52"/>
        <v>224</v>
      </c>
      <c r="U73" s="13">
        <f t="shared" ca="1" si="52"/>
        <v>0</v>
      </c>
      <c r="V73" s="13">
        <f t="shared" ca="1" si="52"/>
        <v>672</v>
      </c>
      <c r="W73" s="13">
        <f t="shared" ca="1" si="52"/>
        <v>0</v>
      </c>
      <c r="X73" s="13">
        <f t="shared" ca="1" si="52"/>
        <v>0</v>
      </c>
      <c r="Y73" s="13">
        <f t="shared" ca="1" si="52"/>
        <v>0</v>
      </c>
      <c r="Z73" s="13">
        <f t="shared" ca="1" si="52"/>
        <v>0</v>
      </c>
      <c r="AA73" s="13">
        <f t="shared" ca="1" si="50"/>
        <v>0</v>
      </c>
      <c r="AB73" s="15" t="str">
        <f t="shared" ca="1" si="49"/>
        <v xml:space="preserve">Prices for West US 2 region. Charged per minute. </v>
      </c>
      <c r="AC73" s="29">
        <v>117</v>
      </c>
    </row>
    <row r="74" spans="1:29">
      <c r="C74" s="21" t="str">
        <f t="shared" ca="1" si="46"/>
        <v>NC24v2</v>
      </c>
      <c r="D74" s="15">
        <f t="shared" ca="1" si="46"/>
        <v>0</v>
      </c>
      <c r="E74" s="21" t="str">
        <f t="shared" ca="1" si="46"/>
        <v>MS NC24v2</v>
      </c>
      <c r="F74" s="18">
        <f t="shared" ca="1" si="5"/>
        <v>0</v>
      </c>
      <c r="G74" s="13">
        <f t="shared" ca="1" si="43"/>
        <v>8.2799999999999994</v>
      </c>
      <c r="H74" s="18">
        <f t="shared" ca="1" si="47"/>
        <v>0</v>
      </c>
      <c r="I74" s="18">
        <f t="shared" ca="1" si="47"/>
        <v>0</v>
      </c>
      <c r="J74" s="18">
        <f t="shared" ca="1" si="47"/>
        <v>0</v>
      </c>
      <c r="K74" s="18">
        <f t="shared" ca="1" si="47"/>
        <v>0</v>
      </c>
      <c r="L74" s="18">
        <f t="shared" ca="1" si="16"/>
        <v>0</v>
      </c>
      <c r="M74" s="18" t="str">
        <f t="shared" ca="1" si="48"/>
        <v>USD</v>
      </c>
      <c r="N74" s="13">
        <f t="shared" ca="1" si="33"/>
        <v>0</v>
      </c>
      <c r="O74" s="13">
        <f t="shared" ca="1" si="51"/>
        <v>9.5</v>
      </c>
      <c r="P74" s="13" t="str">
        <f t="shared" ca="1" si="52"/>
        <v>P100</v>
      </c>
      <c r="Q74" s="13">
        <f t="shared" ca="1" si="52"/>
        <v>1</v>
      </c>
      <c r="R74" s="13" t="str">
        <f t="shared" ca="1" si="52"/>
        <v>Scalable Xeon</v>
      </c>
      <c r="S74" s="13">
        <f t="shared" ca="1" si="52"/>
        <v>0</v>
      </c>
      <c r="T74" s="13">
        <f t="shared" ca="1" si="52"/>
        <v>448</v>
      </c>
      <c r="U74" s="13">
        <f t="shared" ca="1" si="52"/>
        <v>0</v>
      </c>
      <c r="V74" s="13">
        <f t="shared" ca="1" si="52"/>
        <v>1344</v>
      </c>
      <c r="W74" s="13">
        <f t="shared" ca="1" si="52"/>
        <v>0</v>
      </c>
      <c r="X74" s="13">
        <f t="shared" ca="1" si="52"/>
        <v>0</v>
      </c>
      <c r="Y74" s="13">
        <f t="shared" ca="1" si="52"/>
        <v>0</v>
      </c>
      <c r="Z74" s="13">
        <f t="shared" ca="1" si="52"/>
        <v>0</v>
      </c>
      <c r="AA74" s="13">
        <f t="shared" ca="1" si="52"/>
        <v>0</v>
      </c>
      <c r="AB74" s="15" t="str">
        <f t="shared" ca="1" si="49"/>
        <v xml:space="preserve">Prices for West US 2 region. Charged per minute. </v>
      </c>
      <c r="AC74" s="29">
        <v>118</v>
      </c>
    </row>
    <row r="75" spans="1:29" s="12" customFormat="1">
      <c r="C75" s="21" t="str">
        <f t="shared" ca="1" si="46"/>
        <v>NC24rv2</v>
      </c>
      <c r="D75" s="15">
        <f t="shared" ca="1" si="46"/>
        <v>0</v>
      </c>
      <c r="E75" s="21" t="str">
        <f t="shared" ca="1" si="46"/>
        <v>MS NC24rv2</v>
      </c>
      <c r="F75" s="18">
        <f t="shared" ca="1" si="5"/>
        <v>0</v>
      </c>
      <c r="G75" s="13">
        <f t="shared" ca="1" si="43"/>
        <v>9.1080000000000005</v>
      </c>
      <c r="H75" s="18">
        <f t="shared" ca="1" si="47"/>
        <v>0</v>
      </c>
      <c r="I75" s="18">
        <f t="shared" ca="1" si="47"/>
        <v>0</v>
      </c>
      <c r="J75" s="18">
        <f t="shared" ca="1" si="47"/>
        <v>0</v>
      </c>
      <c r="K75" s="18">
        <f t="shared" ca="1" si="47"/>
        <v>0</v>
      </c>
      <c r="L75" s="18">
        <f t="shared" ca="1" si="16"/>
        <v>0</v>
      </c>
      <c r="M75" s="18" t="str">
        <f t="shared" ca="1" si="48"/>
        <v>USD</v>
      </c>
      <c r="N75" s="13">
        <f t="shared" ca="1" si="33"/>
        <v>0</v>
      </c>
      <c r="O75" s="13">
        <f t="shared" ca="1" si="51"/>
        <v>9.5</v>
      </c>
      <c r="P75" s="13" t="str">
        <f t="shared" ca="1" si="52"/>
        <v>P100</v>
      </c>
      <c r="Q75" s="13">
        <f t="shared" ca="1" si="52"/>
        <v>1</v>
      </c>
      <c r="R75" s="13" t="str">
        <f t="shared" ca="1" si="52"/>
        <v>Scalable Xeon</v>
      </c>
      <c r="S75" s="13">
        <f t="shared" ca="1" si="52"/>
        <v>0</v>
      </c>
      <c r="T75" s="13">
        <f t="shared" ca="1" si="52"/>
        <v>448</v>
      </c>
      <c r="U75" s="13">
        <f t="shared" ca="1" si="52"/>
        <v>0</v>
      </c>
      <c r="V75" s="13">
        <f t="shared" ca="1" si="52"/>
        <v>1344</v>
      </c>
      <c r="W75" s="13">
        <f t="shared" ca="1" si="52"/>
        <v>0</v>
      </c>
      <c r="X75" s="13">
        <f t="shared" ca="1" si="52"/>
        <v>0</v>
      </c>
      <c r="Y75" s="13" t="str">
        <f t="shared" ca="1" si="52"/>
        <v>Infiniband/</v>
      </c>
      <c r="Z75" s="13">
        <f t="shared" ca="1" si="52"/>
        <v>0</v>
      </c>
      <c r="AA75" s="13">
        <f t="shared" ca="1" si="52"/>
        <v>0</v>
      </c>
      <c r="AB75" s="15" t="str">
        <f t="shared" ca="1" si="49"/>
        <v xml:space="preserve">Prices for West US 2 region. Charged per minute. </v>
      </c>
      <c r="AC75" s="29">
        <v>119</v>
      </c>
    </row>
    <row r="76" spans="1:29" s="12" customFormat="1">
      <c r="C76" s="21" t="str">
        <f t="shared" ca="1" si="46"/>
        <v>NV6</v>
      </c>
      <c r="D76" s="15">
        <f t="shared" ca="1" si="46"/>
        <v>0</v>
      </c>
      <c r="E76" s="21" t="str">
        <f t="shared" ca="1" si="46"/>
        <v>MS NV6</v>
      </c>
      <c r="F76" s="18">
        <f t="shared" ca="1" si="5"/>
        <v>0</v>
      </c>
      <c r="G76" s="13">
        <f t="shared" ca="1" si="43"/>
        <v>1.24</v>
      </c>
      <c r="H76" s="18">
        <f t="shared" ca="1" si="47"/>
        <v>0</v>
      </c>
      <c r="I76" s="18">
        <f t="shared" ca="1" si="47"/>
        <v>0</v>
      </c>
      <c r="J76" s="18">
        <f t="shared" ca="1" si="47"/>
        <v>0</v>
      </c>
      <c r="K76" s="18">
        <f t="shared" ca="1" si="47"/>
        <v>0</v>
      </c>
      <c r="L76" s="18">
        <f t="shared" ca="1" si="16"/>
        <v>0</v>
      </c>
      <c r="M76" s="18" t="str">
        <f t="shared" ca="1" si="48"/>
        <v>USD</v>
      </c>
      <c r="N76" s="13">
        <f t="shared" ca="1" si="33"/>
        <v>0.24960000000000002</v>
      </c>
      <c r="O76" s="13">
        <f t="shared" ca="1" si="51"/>
        <v>9.65</v>
      </c>
      <c r="P76" s="13" t="str">
        <f t="shared" ca="1" si="52"/>
        <v>M60</v>
      </c>
      <c r="Q76" s="13">
        <f t="shared" ca="1" si="52"/>
        <v>1</v>
      </c>
      <c r="R76" s="13" t="str">
        <f t="shared" ca="1" si="52"/>
        <v>Xeon E5-2690 v3</v>
      </c>
      <c r="S76" s="13">
        <f t="shared" ca="1" si="52"/>
        <v>0.25</v>
      </c>
      <c r="T76" s="13">
        <f t="shared" ca="1" si="52"/>
        <v>56</v>
      </c>
      <c r="U76" s="13" t="str">
        <f t="shared" ca="1" si="52"/>
        <v>SATA</v>
      </c>
      <c r="V76" s="13">
        <f t="shared" ca="1" si="52"/>
        <v>340</v>
      </c>
      <c r="W76" s="13">
        <f t="shared" ca="1" si="52"/>
        <v>0</v>
      </c>
      <c r="X76" s="13">
        <f t="shared" ca="1" si="52"/>
        <v>0</v>
      </c>
      <c r="Y76" s="13">
        <f t="shared" ca="1" si="52"/>
        <v>0</v>
      </c>
      <c r="Z76" s="13">
        <f t="shared" ca="1" si="52"/>
        <v>0</v>
      </c>
      <c r="AA76" s="13">
        <f t="shared" ca="1" si="52"/>
        <v>0</v>
      </c>
      <c r="AB76" s="15" t="str">
        <f t="shared" ca="1" si="49"/>
        <v xml:space="preserve">Prices for West US 2 region. Charged per minute. </v>
      </c>
      <c r="AC76" s="29">
        <v>120</v>
      </c>
    </row>
    <row r="77" spans="1:29" s="12" customFormat="1">
      <c r="C77" s="21" t="str">
        <f t="shared" ca="1" si="46"/>
        <v>NV12</v>
      </c>
      <c r="D77" s="15">
        <f t="shared" ca="1" si="46"/>
        <v>0</v>
      </c>
      <c r="E77" s="21" t="str">
        <f t="shared" ca="1" si="46"/>
        <v>MS NV12</v>
      </c>
      <c r="F77" s="18">
        <f t="shared" ca="1" si="5"/>
        <v>0</v>
      </c>
      <c r="G77" s="13">
        <f t="shared" ca="1" si="43"/>
        <v>2.48</v>
      </c>
      <c r="H77" s="18">
        <f t="shared" ca="1" si="47"/>
        <v>0</v>
      </c>
      <c r="I77" s="18">
        <f t="shared" ca="1" si="47"/>
        <v>0</v>
      </c>
      <c r="J77" s="18">
        <f t="shared" ca="1" si="47"/>
        <v>0</v>
      </c>
      <c r="K77" s="18">
        <f t="shared" ca="1" si="47"/>
        <v>0</v>
      </c>
      <c r="L77" s="18">
        <f t="shared" ca="1" si="16"/>
        <v>0</v>
      </c>
      <c r="M77" s="18" t="str">
        <f t="shared" ca="1" si="48"/>
        <v>USD</v>
      </c>
      <c r="N77" s="13">
        <f t="shared" ca="1" si="33"/>
        <v>0.49920000000000003</v>
      </c>
      <c r="O77" s="13">
        <f t="shared" ca="1" si="51"/>
        <v>19.3</v>
      </c>
      <c r="P77" s="13" t="str">
        <f t="shared" ca="1" si="52"/>
        <v>M60</v>
      </c>
      <c r="Q77" s="13">
        <f t="shared" ca="1" si="52"/>
        <v>2</v>
      </c>
      <c r="R77" s="13" t="str">
        <f t="shared" ca="1" si="52"/>
        <v>Xeon E5-2690 v3</v>
      </c>
      <c r="S77" s="13">
        <f t="shared" ca="1" si="52"/>
        <v>0.5</v>
      </c>
      <c r="T77" s="13">
        <f t="shared" ca="1" si="52"/>
        <v>112</v>
      </c>
      <c r="U77" s="13" t="str">
        <f t="shared" ca="1" si="52"/>
        <v>SATA</v>
      </c>
      <c r="V77" s="13">
        <f t="shared" ca="1" si="52"/>
        <v>680</v>
      </c>
      <c r="W77" s="13">
        <f t="shared" ca="1" si="52"/>
        <v>0</v>
      </c>
      <c r="X77" s="13">
        <f t="shared" ca="1" si="52"/>
        <v>0</v>
      </c>
      <c r="Y77" s="13">
        <f t="shared" ca="1" si="52"/>
        <v>0</v>
      </c>
      <c r="Z77" s="13">
        <f t="shared" ca="1" si="52"/>
        <v>0</v>
      </c>
      <c r="AA77" s="13">
        <f t="shared" ca="1" si="52"/>
        <v>0</v>
      </c>
      <c r="AB77" s="15" t="str">
        <f t="shared" ca="1" si="49"/>
        <v xml:space="preserve">Prices for West US 2 region. Charged per minute. </v>
      </c>
      <c r="AC77" s="29">
        <v>121</v>
      </c>
    </row>
    <row r="78" spans="1:29" s="12" customFormat="1">
      <c r="C78" s="21" t="str">
        <f t="shared" ca="1" si="46"/>
        <v>NV24</v>
      </c>
      <c r="D78" s="15">
        <f t="shared" ca="1" si="46"/>
        <v>0</v>
      </c>
      <c r="E78" s="21" t="str">
        <f t="shared" ca="1" si="46"/>
        <v>MS NV24</v>
      </c>
      <c r="F78" s="18">
        <f t="shared" ca="1" si="5"/>
        <v>0</v>
      </c>
      <c r="G78" s="13">
        <f t="shared" ca="1" si="43"/>
        <v>4.97</v>
      </c>
      <c r="H78" s="18">
        <f t="shared" ca="1" si="47"/>
        <v>0</v>
      </c>
      <c r="I78" s="18">
        <f t="shared" ca="1" si="47"/>
        <v>0</v>
      </c>
      <c r="J78" s="18">
        <f t="shared" ca="1" si="47"/>
        <v>0</v>
      </c>
      <c r="K78" s="18">
        <f t="shared" ca="1" si="47"/>
        <v>0</v>
      </c>
      <c r="L78" s="18">
        <f t="shared" ca="1" si="16"/>
        <v>0</v>
      </c>
      <c r="M78" s="18" t="str">
        <f t="shared" ca="1" si="48"/>
        <v>USD</v>
      </c>
      <c r="N78" s="13">
        <f t="shared" ca="1" si="33"/>
        <v>0.99840000000000007</v>
      </c>
      <c r="O78" s="13">
        <f t="shared" ca="1" si="51"/>
        <v>38.6</v>
      </c>
      <c r="P78" s="13" t="str">
        <f t="shared" ca="1" si="52"/>
        <v>M60</v>
      </c>
      <c r="Q78" s="13">
        <f t="shared" ca="1" si="52"/>
        <v>4</v>
      </c>
      <c r="R78" s="13" t="str">
        <f t="shared" ca="1" si="52"/>
        <v>Xeon E5-2690 v3</v>
      </c>
      <c r="S78" s="13">
        <f t="shared" ca="1" si="52"/>
        <v>1</v>
      </c>
      <c r="T78" s="13">
        <f t="shared" ref="P78:AA82" ca="1" si="53">INDIRECT("Sheet1!"&amp;INDIRECT("R1C"&amp;COLUMN(),FALSE)&amp;INDIRECT("AC"&amp;ROW()))</f>
        <v>224</v>
      </c>
      <c r="U78" s="13" t="str">
        <f t="shared" ca="1" si="53"/>
        <v>SATA</v>
      </c>
      <c r="V78" s="13">
        <f t="shared" ca="1" si="53"/>
        <v>1440</v>
      </c>
      <c r="W78" s="13">
        <f t="shared" ca="1" si="53"/>
        <v>0</v>
      </c>
      <c r="X78" s="13">
        <f t="shared" ca="1" si="53"/>
        <v>0</v>
      </c>
      <c r="Y78" s="13">
        <f t="shared" ca="1" si="53"/>
        <v>0</v>
      </c>
      <c r="Z78" s="13">
        <f t="shared" ca="1" si="53"/>
        <v>0</v>
      </c>
      <c r="AA78" s="13">
        <f t="shared" ca="1" si="53"/>
        <v>0</v>
      </c>
      <c r="AB78" s="15" t="str">
        <f t="shared" ca="1" si="49"/>
        <v xml:space="preserve">Prices for West US 2 region. Charged per minute. </v>
      </c>
      <c r="AC78" s="29">
        <v>122</v>
      </c>
    </row>
    <row r="79" spans="1:29" s="12" customFormat="1">
      <c r="C79" s="21" t="str">
        <f t="shared" ca="1" si="46"/>
        <v>ND6</v>
      </c>
      <c r="D79" s="15">
        <f t="shared" ca="1" si="46"/>
        <v>0</v>
      </c>
      <c r="E79" s="21" t="str">
        <f t="shared" ca="1" si="46"/>
        <v>MS ND6</v>
      </c>
      <c r="F79" s="18">
        <f t="shared" ca="1" si="5"/>
        <v>0</v>
      </c>
      <c r="G79" s="13">
        <f t="shared" ca="1" si="43"/>
        <v>2.0699999999999998</v>
      </c>
      <c r="H79" s="18">
        <f t="shared" ca="1" si="47"/>
        <v>0</v>
      </c>
      <c r="I79" s="18">
        <f t="shared" ca="1" si="47"/>
        <v>0</v>
      </c>
      <c r="J79" s="18">
        <f t="shared" ca="1" si="47"/>
        <v>0</v>
      </c>
      <c r="K79" s="18">
        <f t="shared" ca="1" si="47"/>
        <v>0</v>
      </c>
      <c r="L79" s="18">
        <f t="shared" ca="1" si="16"/>
        <v>0</v>
      </c>
      <c r="M79" s="18" t="str">
        <f t="shared" ca="1" si="48"/>
        <v>USD</v>
      </c>
      <c r="N79" s="13">
        <f t="shared" ca="1" si="33"/>
        <v>0</v>
      </c>
      <c r="O79" s="13">
        <f t="shared" ca="1" si="51"/>
        <v>11.757999999999999</v>
      </c>
      <c r="P79" s="13" t="str">
        <f t="shared" ca="1" si="53"/>
        <v>P40</v>
      </c>
      <c r="Q79" s="13">
        <f t="shared" ca="1" si="53"/>
        <v>1</v>
      </c>
      <c r="R79" s="13">
        <f t="shared" ca="1" si="53"/>
        <v>0</v>
      </c>
      <c r="S79" s="13">
        <f t="shared" ca="1" si="53"/>
        <v>0</v>
      </c>
      <c r="T79" s="13">
        <f t="shared" ca="1" si="53"/>
        <v>112</v>
      </c>
      <c r="U79" s="13">
        <f t="shared" ca="1" si="53"/>
        <v>0</v>
      </c>
      <c r="V79" s="13">
        <f t="shared" ca="1" si="53"/>
        <v>336</v>
      </c>
      <c r="W79" s="13">
        <f t="shared" ca="1" si="53"/>
        <v>0</v>
      </c>
      <c r="X79" s="13">
        <f t="shared" ca="1" si="53"/>
        <v>0</v>
      </c>
      <c r="Y79" s="13">
        <f t="shared" ca="1" si="53"/>
        <v>0</v>
      </c>
      <c r="Z79" s="13">
        <f t="shared" ca="1" si="53"/>
        <v>0</v>
      </c>
      <c r="AA79" s="13">
        <f t="shared" ca="1" si="53"/>
        <v>0</v>
      </c>
      <c r="AB79" s="15" t="str">
        <f t="shared" ca="1" si="49"/>
        <v xml:space="preserve">Prices for West US 2 region. Charged per minute. </v>
      </c>
      <c r="AC79" s="29">
        <v>123</v>
      </c>
    </row>
    <row r="80" spans="1:29" s="12" customFormat="1">
      <c r="C80" s="21" t="str">
        <f t="shared" ca="1" si="46"/>
        <v>ND12</v>
      </c>
      <c r="D80" s="15">
        <f t="shared" ca="1" si="46"/>
        <v>0</v>
      </c>
      <c r="E80" s="21" t="str">
        <f t="shared" ca="1" si="46"/>
        <v>MS ND12</v>
      </c>
      <c r="F80" s="18">
        <f t="shared" ca="1" si="5"/>
        <v>0</v>
      </c>
      <c r="G80" s="13">
        <f t="shared" ca="1" si="43"/>
        <v>4.1399999999999997</v>
      </c>
      <c r="H80" s="18">
        <f t="shared" ca="1" si="47"/>
        <v>0</v>
      </c>
      <c r="I80" s="18">
        <f t="shared" ca="1" si="47"/>
        <v>0</v>
      </c>
      <c r="J80" s="18">
        <f t="shared" ca="1" si="47"/>
        <v>0</v>
      </c>
      <c r="K80" s="18">
        <f t="shared" ca="1" si="47"/>
        <v>0</v>
      </c>
      <c r="L80" s="18">
        <f t="shared" ca="1" si="16"/>
        <v>0</v>
      </c>
      <c r="M80" s="18" t="str">
        <f t="shared" ca="1" si="48"/>
        <v>USD</v>
      </c>
      <c r="N80" s="13">
        <f t="shared" ca="1" si="33"/>
        <v>0</v>
      </c>
      <c r="O80" s="13">
        <f t="shared" ca="1" si="51"/>
        <v>23.515999999999998</v>
      </c>
      <c r="P80" s="13" t="str">
        <f t="shared" ca="1" si="53"/>
        <v>P40</v>
      </c>
      <c r="Q80" s="13">
        <f t="shared" ca="1" si="53"/>
        <v>2</v>
      </c>
      <c r="R80" s="13">
        <f t="shared" ca="1" si="53"/>
        <v>0</v>
      </c>
      <c r="S80" s="13">
        <f t="shared" ca="1" si="53"/>
        <v>0</v>
      </c>
      <c r="T80" s="13">
        <f t="shared" ca="1" si="53"/>
        <v>224</v>
      </c>
      <c r="U80" s="13">
        <f t="shared" ca="1" si="53"/>
        <v>0</v>
      </c>
      <c r="V80" s="13">
        <f t="shared" ca="1" si="53"/>
        <v>672</v>
      </c>
      <c r="W80" s="13">
        <f t="shared" ca="1" si="53"/>
        <v>0</v>
      </c>
      <c r="X80" s="13">
        <f t="shared" ca="1" si="53"/>
        <v>0</v>
      </c>
      <c r="Y80" s="13">
        <f t="shared" ca="1" si="53"/>
        <v>0</v>
      </c>
      <c r="Z80" s="13">
        <f t="shared" ca="1" si="53"/>
        <v>0</v>
      </c>
      <c r="AA80" s="13">
        <f t="shared" ca="1" si="53"/>
        <v>0</v>
      </c>
      <c r="AB80" s="15" t="str">
        <f t="shared" ca="1" si="49"/>
        <v xml:space="preserve">Prices for West US 2 region. Charged per minute. </v>
      </c>
      <c r="AC80" s="29">
        <v>124</v>
      </c>
    </row>
    <row r="81" spans="1:29" s="12" customFormat="1">
      <c r="C81" s="21" t="str">
        <f t="shared" ca="1" si="46"/>
        <v>ND24</v>
      </c>
      <c r="D81" s="15">
        <f t="shared" ca="1" si="46"/>
        <v>0</v>
      </c>
      <c r="E81" s="21" t="str">
        <f t="shared" ca="1" si="46"/>
        <v>MS ND24</v>
      </c>
      <c r="F81" s="18">
        <f t="shared" ca="1" si="5"/>
        <v>0</v>
      </c>
      <c r="G81" s="13">
        <f t="shared" ca="1" si="43"/>
        <v>8.2799999999999994</v>
      </c>
      <c r="H81" s="18">
        <f t="shared" ca="1" si="47"/>
        <v>0</v>
      </c>
      <c r="I81" s="18">
        <f t="shared" ca="1" si="47"/>
        <v>0</v>
      </c>
      <c r="J81" s="18">
        <f t="shared" ca="1" si="47"/>
        <v>0</v>
      </c>
      <c r="K81" s="18">
        <f t="shared" ca="1" si="47"/>
        <v>0</v>
      </c>
      <c r="L81" s="18">
        <f t="shared" ca="1" si="16"/>
        <v>0</v>
      </c>
      <c r="M81" s="18" t="str">
        <f t="shared" ca="1" si="48"/>
        <v>USD</v>
      </c>
      <c r="N81" s="13">
        <f t="shared" ca="1" si="33"/>
        <v>0</v>
      </c>
      <c r="O81" s="13">
        <f t="shared" ca="1" si="51"/>
        <v>47.031999999999996</v>
      </c>
      <c r="P81" s="13" t="str">
        <f t="shared" ca="1" si="53"/>
        <v>P40</v>
      </c>
      <c r="Q81" s="13">
        <f t="shared" ca="1" si="53"/>
        <v>4</v>
      </c>
      <c r="R81" s="13">
        <f t="shared" ca="1" si="53"/>
        <v>0</v>
      </c>
      <c r="S81" s="13">
        <f t="shared" ca="1" si="53"/>
        <v>0</v>
      </c>
      <c r="T81" s="13">
        <f t="shared" ca="1" si="53"/>
        <v>448</v>
      </c>
      <c r="U81" s="13">
        <f t="shared" ca="1" si="53"/>
        <v>0</v>
      </c>
      <c r="V81" s="13">
        <f t="shared" ca="1" si="53"/>
        <v>1344</v>
      </c>
      <c r="W81" s="13">
        <f t="shared" ca="1" si="53"/>
        <v>0</v>
      </c>
      <c r="X81" s="13">
        <f t="shared" ca="1" si="53"/>
        <v>0</v>
      </c>
      <c r="Y81" s="13">
        <f t="shared" ca="1" si="53"/>
        <v>0</v>
      </c>
      <c r="Z81" s="13">
        <f t="shared" ca="1" si="53"/>
        <v>0</v>
      </c>
      <c r="AA81" s="13">
        <f t="shared" ca="1" si="53"/>
        <v>0</v>
      </c>
      <c r="AB81" s="15" t="str">
        <f t="shared" ca="1" si="49"/>
        <v xml:space="preserve">Prices for West US 2 region. Charged per minute. </v>
      </c>
      <c r="AC81" s="29">
        <v>125</v>
      </c>
    </row>
    <row r="82" spans="1:29" s="12" customFormat="1">
      <c r="C82" s="21" t="str">
        <f t="shared" ca="1" si="46"/>
        <v>ND24r</v>
      </c>
      <c r="D82" s="15">
        <f t="shared" ca="1" si="46"/>
        <v>0</v>
      </c>
      <c r="E82" s="21" t="str">
        <f t="shared" ca="1" si="46"/>
        <v>MS ND24r</v>
      </c>
      <c r="F82" s="18">
        <f t="shared" ca="1" si="5"/>
        <v>0</v>
      </c>
      <c r="G82" s="13">
        <f t="shared" ca="1" si="43"/>
        <v>9.1080000000000005</v>
      </c>
      <c r="H82" s="18">
        <f t="shared" ca="1" si="47"/>
        <v>0</v>
      </c>
      <c r="I82" s="18">
        <f t="shared" ca="1" si="47"/>
        <v>0</v>
      </c>
      <c r="J82" s="18">
        <f t="shared" ca="1" si="47"/>
        <v>0</v>
      </c>
      <c r="K82" s="18">
        <f t="shared" ca="1" si="47"/>
        <v>0</v>
      </c>
      <c r="L82" s="18">
        <f t="shared" ca="1" si="16"/>
        <v>0</v>
      </c>
      <c r="M82" s="18" t="str">
        <f t="shared" ca="1" si="48"/>
        <v>USD</v>
      </c>
      <c r="N82" s="13">
        <f t="shared" ca="1" si="33"/>
        <v>0</v>
      </c>
      <c r="O82" s="13">
        <f t="shared" ca="1" si="51"/>
        <v>47.031999999999996</v>
      </c>
      <c r="P82" s="13" t="str">
        <f t="shared" ca="1" si="53"/>
        <v>P40</v>
      </c>
      <c r="Q82" s="13">
        <f t="shared" ca="1" si="53"/>
        <v>4</v>
      </c>
      <c r="R82" s="13">
        <f t="shared" ca="1" si="53"/>
        <v>0</v>
      </c>
      <c r="S82" s="13">
        <f t="shared" ca="1" si="53"/>
        <v>0</v>
      </c>
      <c r="T82" s="13">
        <f t="shared" ca="1" si="53"/>
        <v>448</v>
      </c>
      <c r="U82" s="13">
        <f t="shared" ca="1" si="53"/>
        <v>0</v>
      </c>
      <c r="V82" s="13">
        <f t="shared" ca="1" si="53"/>
        <v>1344</v>
      </c>
      <c r="W82" s="13">
        <f t="shared" ca="1" si="53"/>
        <v>0</v>
      </c>
      <c r="X82" s="13">
        <f t="shared" ca="1" si="53"/>
        <v>0</v>
      </c>
      <c r="Y82" s="13" t="str">
        <f t="shared" ca="1" si="53"/>
        <v>Infiniband/</v>
      </c>
      <c r="Z82" s="13">
        <f t="shared" ca="1" si="53"/>
        <v>0</v>
      </c>
      <c r="AA82" s="13">
        <f t="shared" ca="1" si="53"/>
        <v>0</v>
      </c>
      <c r="AB82" s="15" t="str">
        <f t="shared" ca="1" si="49"/>
        <v xml:space="preserve">Prices for West US 2 region. Charged per minute. </v>
      </c>
      <c r="AC82" s="29">
        <v>126</v>
      </c>
    </row>
    <row r="83" spans="1:29" ht="19">
      <c r="A83" s="35" t="str">
        <f ca="1">INDIRECT("Sheet1!" &amp; INDIRECT("R1C"&amp;COLUMN(),FALSE) &amp; INDIRECT("AC" &amp; ROW()))</f>
        <v>Google</v>
      </c>
      <c r="B83" s="15" t="str">
        <f ca="1">INDIRECT("Sheet1!" &amp; INDIRECT("R1C1",FALSE) &amp; (INDIRECT("AC" &amp; ROW())+1))</f>
        <v>https://cloud.google.com/compute/docs/machine-types</v>
      </c>
      <c r="C83" s="21" t="str">
        <f t="shared" ca="1" si="46"/>
        <v>8c52mK80</v>
      </c>
      <c r="D83" s="15">
        <f t="shared" ca="1" si="46"/>
        <v>0</v>
      </c>
      <c r="E83" s="21" t="str">
        <f t="shared" ca="1" si="46"/>
        <v>GL 8c52mK80</v>
      </c>
      <c r="F83" s="18">
        <f t="shared" ca="1" si="5"/>
        <v>0</v>
      </c>
      <c r="G83" s="13">
        <f t="shared" ca="1" si="43"/>
        <v>0.99</v>
      </c>
      <c r="H83" s="18">
        <f t="shared" ca="1" si="47"/>
        <v>0</v>
      </c>
      <c r="I83" s="18">
        <f t="shared" ca="1" si="47"/>
        <v>0</v>
      </c>
      <c r="J83" s="18">
        <f t="shared" ca="1" si="47"/>
        <v>0</v>
      </c>
      <c r="K83" s="18">
        <f t="shared" ca="1" si="47"/>
        <v>0</v>
      </c>
      <c r="L83" s="18">
        <f t="shared" ca="1" si="16"/>
        <v>0</v>
      </c>
      <c r="M83" s="18" t="str">
        <f t="shared" ca="1" si="48"/>
        <v>USD</v>
      </c>
      <c r="N83" s="13">
        <f t="shared" ca="1" si="33"/>
        <v>0.28160000000000002</v>
      </c>
      <c r="O83" s="13">
        <f t="shared" ca="1" si="51"/>
        <v>4.37</v>
      </c>
      <c r="P83" s="13" t="str">
        <f t="shared" ca="1" si="52"/>
        <v>K80</v>
      </c>
      <c r="Q83" s="13">
        <f t="shared" ca="1" si="52"/>
        <v>0.5</v>
      </c>
      <c r="R83" s="13">
        <f t="shared" ca="1" si="52"/>
        <v>0</v>
      </c>
      <c r="S83" s="13">
        <f t="shared" ca="1" si="52"/>
        <v>8</v>
      </c>
      <c r="T83" s="13">
        <f t="shared" ca="1" si="52"/>
        <v>52</v>
      </c>
      <c r="U83" s="13" t="str">
        <f t="shared" ca="1" si="52"/>
        <v>SSD</v>
      </c>
      <c r="V83" s="13">
        <f t="shared" ca="1" si="52"/>
        <v>375</v>
      </c>
      <c r="W83" s="13">
        <f t="shared" ca="1" si="52"/>
        <v>0</v>
      </c>
      <c r="X83" s="13">
        <f t="shared" ca="1" si="52"/>
        <v>0</v>
      </c>
      <c r="Y83" s="13">
        <f t="shared" ca="1" si="52"/>
        <v>0</v>
      </c>
      <c r="Z83" s="13">
        <f t="shared" ca="1" si="52"/>
        <v>0</v>
      </c>
      <c r="AA83" s="13">
        <f t="shared" ca="1" si="52"/>
        <v>0</v>
      </c>
      <c r="AB83"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83" s="29">
        <v>127</v>
      </c>
    </row>
    <row r="84" spans="1:29">
      <c r="C84" s="21" t="str">
        <f t="shared" ca="1" si="46"/>
        <v>12c78mK80x2</v>
      </c>
      <c r="D84" s="15">
        <f t="shared" ca="1" si="46"/>
        <v>0</v>
      </c>
      <c r="E84" s="21" t="str">
        <f t="shared" ca="1" si="46"/>
        <v>GL 12c78mK80x2</v>
      </c>
      <c r="F84" s="18">
        <f t="shared" ca="1" si="5"/>
        <v>0</v>
      </c>
      <c r="G84" s="13">
        <f t="shared" ca="1" si="43"/>
        <v>1.69</v>
      </c>
      <c r="H84" s="18">
        <f t="shared" ca="1" si="47"/>
        <v>0</v>
      </c>
      <c r="I84" s="18">
        <f t="shared" ca="1" si="47"/>
        <v>0</v>
      </c>
      <c r="J84" s="18">
        <f t="shared" ca="1" si="47"/>
        <v>0</v>
      </c>
      <c r="K84" s="18">
        <f t="shared" ca="1" si="47"/>
        <v>0</v>
      </c>
      <c r="L84" s="18">
        <f t="shared" ca="1" si="16"/>
        <v>0</v>
      </c>
      <c r="M84" s="18" t="str">
        <f t="shared" ca="1" si="48"/>
        <v>USD</v>
      </c>
      <c r="N84" s="13">
        <f t="shared" ca="1" si="33"/>
        <v>0.4224</v>
      </c>
      <c r="O84" s="13">
        <f t="shared" ca="1" si="51"/>
        <v>8.74</v>
      </c>
      <c r="P84" s="13" t="str">
        <f t="shared" ca="1" si="52"/>
        <v>K80</v>
      </c>
      <c r="Q84" s="13">
        <f t="shared" ca="1" si="52"/>
        <v>1</v>
      </c>
      <c r="R84" s="13">
        <f t="shared" ca="1" si="52"/>
        <v>0</v>
      </c>
      <c r="S84" s="13">
        <f t="shared" ca="1" si="52"/>
        <v>12</v>
      </c>
      <c r="T84" s="13">
        <f t="shared" ca="1" si="52"/>
        <v>78</v>
      </c>
      <c r="U84" s="13" t="str">
        <f t="shared" ca="1" si="52"/>
        <v>SSD</v>
      </c>
      <c r="V84" s="13">
        <f t="shared" ca="1" si="52"/>
        <v>375</v>
      </c>
      <c r="W84" s="13">
        <f t="shared" ca="1" si="52"/>
        <v>0</v>
      </c>
      <c r="X84" s="13">
        <f t="shared" ca="1" si="52"/>
        <v>0</v>
      </c>
      <c r="Y84" s="13">
        <f t="shared" ca="1" si="52"/>
        <v>0</v>
      </c>
      <c r="Z84" s="13">
        <f t="shared" ca="1" si="52"/>
        <v>0</v>
      </c>
      <c r="AA84" s="13">
        <f t="shared" ca="1" si="52"/>
        <v>0</v>
      </c>
      <c r="AB84"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3 hyper threads per physical core</v>
      </c>
      <c r="AC84" s="29">
        <v>128</v>
      </c>
    </row>
    <row r="85" spans="1:29">
      <c r="C85" s="21" t="str">
        <f t="shared" ca="1" si="46"/>
        <v>24c156mK80x4</v>
      </c>
      <c r="D85" s="15">
        <f t="shared" ca="1" si="46"/>
        <v>0</v>
      </c>
      <c r="E85" s="21" t="str">
        <f t="shared" ca="1" si="46"/>
        <v>GL 24c156mK80x4</v>
      </c>
      <c r="F85" s="18">
        <f t="shared" ca="1" si="5"/>
        <v>0</v>
      </c>
      <c r="G85" s="13">
        <f t="shared" ca="1" si="43"/>
        <v>3.33</v>
      </c>
      <c r="H85" s="18">
        <f t="shared" ca="1" si="47"/>
        <v>0</v>
      </c>
      <c r="I85" s="18">
        <f t="shared" ca="1" si="47"/>
        <v>0</v>
      </c>
      <c r="J85" s="18">
        <f t="shared" ca="1" si="47"/>
        <v>0</v>
      </c>
      <c r="K85" s="18">
        <f t="shared" ca="1" si="47"/>
        <v>0</v>
      </c>
      <c r="L85" s="18">
        <f t="shared" ca="1" si="16"/>
        <v>0</v>
      </c>
      <c r="M85" s="18" t="str">
        <f t="shared" ca="1" si="48"/>
        <v>USD</v>
      </c>
      <c r="N85" s="13">
        <f t="shared" ca="1" si="33"/>
        <v>0.8448</v>
      </c>
      <c r="O85" s="13">
        <f t="shared" ca="1" si="51"/>
        <v>17.48</v>
      </c>
      <c r="P85" s="13" t="str">
        <f t="shared" ca="1" si="52"/>
        <v>K80</v>
      </c>
      <c r="Q85" s="13">
        <f t="shared" ca="1" si="52"/>
        <v>2</v>
      </c>
      <c r="R85" s="13">
        <f t="shared" ca="1" si="52"/>
        <v>0</v>
      </c>
      <c r="S85" s="13">
        <f t="shared" ca="1" si="52"/>
        <v>24</v>
      </c>
      <c r="T85" s="13">
        <f t="shared" ca="1" si="52"/>
        <v>156</v>
      </c>
      <c r="U85" s="13" t="str">
        <f t="shared" ca="1" si="52"/>
        <v>SSD</v>
      </c>
      <c r="V85" s="13">
        <f t="shared" ca="1" si="52"/>
        <v>375</v>
      </c>
      <c r="W85" s="13">
        <f t="shared" ca="1" si="52"/>
        <v>0</v>
      </c>
      <c r="X85" s="13">
        <f t="shared" ca="1" si="52"/>
        <v>0</v>
      </c>
      <c r="Y85" s="13">
        <f t="shared" ca="1" si="52"/>
        <v>0</v>
      </c>
      <c r="Z85" s="13">
        <f t="shared" ca="1" si="52"/>
        <v>0</v>
      </c>
      <c r="AA85" s="13">
        <f t="shared" ca="1" si="52"/>
        <v>0</v>
      </c>
      <c r="AB85"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5" s="29">
        <v>129</v>
      </c>
    </row>
    <row r="86" spans="1:29">
      <c r="C86" s="21" t="str">
        <f t="shared" ca="1" si="46"/>
        <v>32c208mK80x4</v>
      </c>
      <c r="D86" s="15">
        <f t="shared" ca="1" si="46"/>
        <v>0</v>
      </c>
      <c r="E86" s="21" t="str">
        <f t="shared" ca="1" si="46"/>
        <v>GL 32c208mK80x4</v>
      </c>
      <c r="F86" s="18">
        <f t="shared" ca="1" si="5"/>
        <v>0</v>
      </c>
      <c r="G86" s="13">
        <f t="shared" ca="1" si="43"/>
        <v>3.79</v>
      </c>
      <c r="H86" s="18">
        <f t="shared" ca="1" si="47"/>
        <v>0</v>
      </c>
      <c r="I86" s="18">
        <f t="shared" ca="1" si="47"/>
        <v>0</v>
      </c>
      <c r="J86" s="18">
        <f t="shared" ca="1" si="47"/>
        <v>0</v>
      </c>
      <c r="K86" s="18">
        <f t="shared" ca="1" si="47"/>
        <v>0</v>
      </c>
      <c r="L86" s="18">
        <f t="shared" ca="1" si="16"/>
        <v>0</v>
      </c>
      <c r="M86" s="18" t="str">
        <f t="shared" ca="1" si="48"/>
        <v>USD</v>
      </c>
      <c r="N86" s="13">
        <f t="shared" ca="1" si="33"/>
        <v>1.1264000000000001</v>
      </c>
      <c r="O86" s="13">
        <f t="shared" ca="1" si="51"/>
        <v>17.48</v>
      </c>
      <c r="P86" s="13" t="str">
        <f t="shared" ca="1" si="52"/>
        <v>K80</v>
      </c>
      <c r="Q86" s="13">
        <f t="shared" ca="1" si="52"/>
        <v>2</v>
      </c>
      <c r="R86" s="13">
        <f t="shared" ca="1" si="52"/>
        <v>0</v>
      </c>
      <c r="S86" s="13">
        <f t="shared" ca="1" si="52"/>
        <v>32</v>
      </c>
      <c r="T86" s="13">
        <f t="shared" ca="1" si="52"/>
        <v>208</v>
      </c>
      <c r="U86" s="13" t="str">
        <f t="shared" ca="1" si="52"/>
        <v>SSD</v>
      </c>
      <c r="V86" s="13">
        <f t="shared" ca="1" si="52"/>
        <v>375</v>
      </c>
      <c r="W86" s="13">
        <f t="shared" ca="1" si="52"/>
        <v>0</v>
      </c>
      <c r="X86" s="13">
        <f t="shared" ca="1" si="52"/>
        <v>0</v>
      </c>
      <c r="Y86" s="13">
        <f t="shared" ca="1" si="52"/>
        <v>0</v>
      </c>
      <c r="Z86" s="13">
        <f t="shared" ca="1" si="52"/>
        <v>0</v>
      </c>
      <c r="AA86" s="13">
        <f t="shared" ca="1" si="52"/>
        <v>0</v>
      </c>
      <c r="AB86"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6" s="29">
        <v>130</v>
      </c>
    </row>
    <row r="87" spans="1:29">
      <c r="C87" s="21" t="str">
        <f t="shared" ca="1" si="46"/>
        <v>64c416mK80x8</v>
      </c>
      <c r="D87" s="15">
        <f t="shared" ca="1" si="46"/>
        <v>0</v>
      </c>
      <c r="E87" s="21" t="str">
        <f t="shared" ca="1" si="46"/>
        <v>GL 64c416mK80x8</v>
      </c>
      <c r="F87" s="18">
        <f t="shared" ca="1" si="5"/>
        <v>0</v>
      </c>
      <c r="G87" s="13">
        <f t="shared" ca="1" si="43"/>
        <v>7.61</v>
      </c>
      <c r="H87" s="18">
        <f t="shared" ca="1" si="47"/>
        <v>0</v>
      </c>
      <c r="I87" s="18">
        <f t="shared" ca="1" si="47"/>
        <v>0</v>
      </c>
      <c r="J87" s="18">
        <f t="shared" ca="1" si="47"/>
        <v>0</v>
      </c>
      <c r="K87" s="18">
        <f t="shared" ca="1" si="47"/>
        <v>0</v>
      </c>
      <c r="L87" s="18">
        <f t="shared" ca="1" si="16"/>
        <v>0</v>
      </c>
      <c r="M87" s="18" t="str">
        <f t="shared" ca="1" si="48"/>
        <v>USD</v>
      </c>
      <c r="N87" s="13">
        <f t="shared" ca="1" si="33"/>
        <v>2.2528000000000001</v>
      </c>
      <c r="O87" s="13">
        <f t="shared" ca="1" si="51"/>
        <v>34.96</v>
      </c>
      <c r="P87" s="13" t="str">
        <f t="shared" ca="1" si="52"/>
        <v>K80</v>
      </c>
      <c r="Q87" s="13">
        <f t="shared" ca="1" si="52"/>
        <v>4</v>
      </c>
      <c r="R87" s="13">
        <f t="shared" ca="1" si="52"/>
        <v>0</v>
      </c>
      <c r="S87" s="13">
        <f t="shared" ca="1" si="52"/>
        <v>64</v>
      </c>
      <c r="T87" s="13">
        <f t="shared" ca="1" si="52"/>
        <v>416</v>
      </c>
      <c r="U87" s="13" t="str">
        <f t="shared" ca="1" si="52"/>
        <v>SSD</v>
      </c>
      <c r="V87" s="13">
        <f t="shared" ca="1" si="52"/>
        <v>375</v>
      </c>
      <c r="W87" s="13">
        <f t="shared" ca="1" si="52"/>
        <v>0</v>
      </c>
      <c r="X87" s="13">
        <f t="shared" ca="1" si="52"/>
        <v>0</v>
      </c>
      <c r="Y87" s="13">
        <f t="shared" ca="1" si="52"/>
        <v>0</v>
      </c>
      <c r="Z87" s="13">
        <f t="shared" ca="1" si="52"/>
        <v>0</v>
      </c>
      <c r="AA87" s="13">
        <f t="shared" ca="1" si="52"/>
        <v>0</v>
      </c>
      <c r="AB87"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7" s="29">
        <v>131</v>
      </c>
    </row>
    <row r="88" spans="1:29" s="12" customFormat="1">
      <c r="C88" s="21" t="str">
        <f t="shared" ca="1" si="46"/>
        <v>8c52mP100</v>
      </c>
      <c r="D88" s="15">
        <f t="shared" ca="1" si="46"/>
        <v>0</v>
      </c>
      <c r="E88" s="21" t="str">
        <f t="shared" ca="1" si="46"/>
        <v>GL 8c52mP100</v>
      </c>
      <c r="F88" s="18">
        <f t="shared" ca="1" si="5"/>
        <v>0</v>
      </c>
      <c r="G88" s="13">
        <f t="shared" ca="1" si="43"/>
        <v>2</v>
      </c>
      <c r="H88" s="18">
        <f t="shared" ca="1" si="47"/>
        <v>0</v>
      </c>
      <c r="I88" s="18">
        <f t="shared" ca="1" si="47"/>
        <v>0</v>
      </c>
      <c r="J88" s="18">
        <f t="shared" ca="1" si="47"/>
        <v>0</v>
      </c>
      <c r="K88" s="18">
        <f t="shared" ca="1" si="47"/>
        <v>0</v>
      </c>
      <c r="L88" s="18">
        <f t="shared" ca="1" si="16"/>
        <v>0</v>
      </c>
      <c r="M88" s="18" t="str">
        <f t="shared" ca="1" si="48"/>
        <v>USD</v>
      </c>
      <c r="N88" s="13">
        <f t="shared" ca="1" si="33"/>
        <v>0.28160000000000002</v>
      </c>
      <c r="O88" s="13">
        <f t="shared" ca="1" si="51"/>
        <v>9.5</v>
      </c>
      <c r="P88" s="13" t="str">
        <f t="shared" ca="1" si="52"/>
        <v>P100</v>
      </c>
      <c r="Q88" s="13">
        <f t="shared" ca="1" si="52"/>
        <v>1</v>
      </c>
      <c r="R88" s="13">
        <f t="shared" ca="1" si="52"/>
        <v>0</v>
      </c>
      <c r="S88" s="13">
        <f t="shared" ca="1" si="52"/>
        <v>8</v>
      </c>
      <c r="T88" s="13">
        <f t="shared" ca="1" si="52"/>
        <v>52</v>
      </c>
      <c r="U88" s="13" t="str">
        <f t="shared" ca="1" si="52"/>
        <v>SSD</v>
      </c>
      <c r="V88" s="13">
        <f t="shared" ca="1" si="52"/>
        <v>375</v>
      </c>
      <c r="W88" s="13">
        <f t="shared" ca="1" si="52"/>
        <v>0</v>
      </c>
      <c r="X88" s="13">
        <f t="shared" ca="1" si="52"/>
        <v>0</v>
      </c>
      <c r="Y88" s="13">
        <f t="shared" ca="1" si="52"/>
        <v>0</v>
      </c>
      <c r="Z88" s="13">
        <f t="shared" ca="1" si="52"/>
        <v>0</v>
      </c>
      <c r="AA88" s="13">
        <f t="shared" ca="1" si="52"/>
        <v>0</v>
      </c>
      <c r="AB88"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8" s="29">
        <v>132</v>
      </c>
    </row>
    <row r="89" spans="1:29" s="12" customFormat="1">
      <c r="C89" s="21" t="str">
        <f t="shared" ref="C89:E90" ca="1" si="54">INDIRECT("Sheet1!"&amp;INDIRECT("R1C"&amp;COLUMN(),FALSE)&amp;INDIRECT("AC"&amp;ROW()))</f>
        <v>24c156mP100x2</v>
      </c>
      <c r="D89" s="15">
        <f t="shared" ca="1" si="54"/>
        <v>0</v>
      </c>
      <c r="E89" s="21" t="str">
        <f t="shared" ca="1" si="54"/>
        <v>GL 24c156mP100x2</v>
      </c>
      <c r="F89" s="18">
        <f t="shared" ca="1" si="5"/>
        <v>0</v>
      </c>
      <c r="G89" s="13">
        <f t="shared" ca="1" si="43"/>
        <v>4.45</v>
      </c>
      <c r="H89" s="18">
        <f t="shared" ca="1" si="47"/>
        <v>0</v>
      </c>
      <c r="I89" s="18">
        <f t="shared" ca="1" si="47"/>
        <v>0</v>
      </c>
      <c r="J89" s="18">
        <f t="shared" ca="1" si="47"/>
        <v>0</v>
      </c>
      <c r="K89" s="18">
        <f t="shared" ca="1" si="47"/>
        <v>0</v>
      </c>
      <c r="L89" s="18">
        <f t="shared" ca="1" si="16"/>
        <v>0</v>
      </c>
      <c r="M89" s="18" t="str">
        <f t="shared" ca="1" si="48"/>
        <v>USD</v>
      </c>
      <c r="N89" s="13">
        <f t="shared" ca="1" si="33"/>
        <v>0.8448</v>
      </c>
      <c r="O89" s="13">
        <f t="shared" ca="1" si="51"/>
        <v>19</v>
      </c>
      <c r="P89" s="13" t="str">
        <f t="shared" ca="1" si="52"/>
        <v>P100</v>
      </c>
      <c r="Q89" s="13">
        <f t="shared" ca="1" si="52"/>
        <v>2</v>
      </c>
      <c r="R89" s="13">
        <f t="shared" ca="1" si="52"/>
        <v>0</v>
      </c>
      <c r="S89" s="13">
        <f t="shared" ca="1" si="52"/>
        <v>24</v>
      </c>
      <c r="T89" s="13">
        <f t="shared" ca="1" si="52"/>
        <v>156</v>
      </c>
      <c r="U89" s="13" t="str">
        <f t="shared" ca="1" si="52"/>
        <v>SSD</v>
      </c>
      <c r="V89" s="13">
        <f t="shared" ca="1" si="52"/>
        <v>375</v>
      </c>
      <c r="W89" s="13">
        <f t="shared" ca="1" si="52"/>
        <v>0</v>
      </c>
      <c r="X89" s="13">
        <f t="shared" ca="1" si="52"/>
        <v>0</v>
      </c>
      <c r="Y89" s="13">
        <f t="shared" ca="1" si="52"/>
        <v>0</v>
      </c>
      <c r="Z89" s="13">
        <f t="shared" ca="1" si="52"/>
        <v>0</v>
      </c>
      <c r="AA89" s="13">
        <f t="shared" ca="1" si="52"/>
        <v>0</v>
      </c>
      <c r="AB89"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9" s="29">
        <v>133</v>
      </c>
    </row>
    <row r="90" spans="1:29" s="12" customFormat="1">
      <c r="C90" s="21" t="str">
        <f t="shared" ca="1" si="54"/>
        <v>64c416mP100x4</v>
      </c>
      <c r="D90" s="15">
        <f t="shared" ca="1" si="54"/>
        <v>0</v>
      </c>
      <c r="E90" s="21" t="str">
        <f t="shared" ca="1" si="54"/>
        <v>GL 64c416mP100x4</v>
      </c>
      <c r="F90" s="18">
        <f t="shared" ca="1" si="5"/>
        <v>0</v>
      </c>
      <c r="G90" s="13">
        <f t="shared" ca="1" si="43"/>
        <v>9.85</v>
      </c>
      <c r="H90" s="18">
        <f t="shared" ca="1" si="47"/>
        <v>0</v>
      </c>
      <c r="I90" s="18">
        <f t="shared" ca="1" si="47"/>
        <v>0</v>
      </c>
      <c r="J90" s="18">
        <f t="shared" ca="1" si="47"/>
        <v>0</v>
      </c>
      <c r="K90" s="18">
        <f t="shared" ca="1" si="47"/>
        <v>0</v>
      </c>
      <c r="L90" s="18">
        <f t="shared" ca="1" si="16"/>
        <v>0</v>
      </c>
      <c r="M90" s="18" t="str">
        <f t="shared" ca="1" si="48"/>
        <v>USD</v>
      </c>
      <c r="N90" s="13">
        <f t="shared" ca="1" si="33"/>
        <v>2.2528000000000001</v>
      </c>
      <c r="O90" s="13">
        <f t="shared" ca="1" si="51"/>
        <v>38</v>
      </c>
      <c r="P90" s="13" t="str">
        <f t="shared" ca="1" si="52"/>
        <v>P100</v>
      </c>
      <c r="Q90" s="13">
        <f t="shared" ca="1" si="52"/>
        <v>4</v>
      </c>
      <c r="R90" s="13">
        <f t="shared" ca="1" si="52"/>
        <v>0</v>
      </c>
      <c r="S90" s="13">
        <f t="shared" ca="1" si="52"/>
        <v>64</v>
      </c>
      <c r="T90" s="13">
        <f t="shared" ca="1" si="52"/>
        <v>416</v>
      </c>
      <c r="U90" s="13" t="str">
        <f t="shared" ca="1" si="52"/>
        <v>SSD</v>
      </c>
      <c r="V90" s="13">
        <f t="shared" ca="1" si="52"/>
        <v>375</v>
      </c>
      <c r="W90" s="13">
        <f t="shared" ca="1" si="52"/>
        <v>0</v>
      </c>
      <c r="X90" s="13">
        <f t="shared" ca="1" si="52"/>
        <v>0</v>
      </c>
      <c r="Y90" s="13">
        <f t="shared" ca="1" si="52"/>
        <v>0</v>
      </c>
      <c r="Z90" s="13">
        <f t="shared" ca="1" si="52"/>
        <v>0</v>
      </c>
      <c r="AA90" s="13">
        <f t="shared" ca="1" si="52"/>
        <v>0</v>
      </c>
      <c r="AB90"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90" s="29">
        <v>134</v>
      </c>
    </row>
    <row r="91" spans="1:29" ht="19">
      <c r="A91" s="35" t="str">
        <f ca="1">INDIRECT("Sheet1!" &amp; INDIRECT("R1C"&amp;COLUMN(),FALSE) &amp; INDIRECT("AC" &amp; ROW()))</f>
        <v>IDCF</v>
      </c>
      <c r="B91" s="15" t="str">
        <f ca="1">INDIRECT("Sheet1!" &amp; INDIRECT("R1C1",FALSE) &amp; (INDIRECT("AC" &amp; ROW())+1))</f>
        <v>https://www.idcf.jp/service/deeplearning/</v>
      </c>
      <c r="C91" s="21" t="str">
        <f t="shared" ref="C91:E98" ca="1" si="55">INDIRECT("Sheet1!"&amp;INDIRECT("R1C"&amp;COLUMN(),FALSE)&amp;INDIRECT("AC"&amp;ROW()))</f>
        <v>GPU.7XL P100</v>
      </c>
      <c r="D91" s="15">
        <f t="shared" ca="1" si="55"/>
        <v>0</v>
      </c>
      <c r="E91" s="21" t="str">
        <f t="shared" ca="1" si="55"/>
        <v>IDCF P100</v>
      </c>
      <c r="F91" s="18">
        <f t="shared" ca="1" si="5"/>
        <v>0</v>
      </c>
      <c r="G91" s="13">
        <f t="shared" ca="1" si="43"/>
        <v>440</v>
      </c>
      <c r="H91" s="18">
        <f t="shared" ca="1" si="47"/>
        <v>0</v>
      </c>
      <c r="I91" s="18">
        <f t="shared" ca="1" si="47"/>
        <v>0</v>
      </c>
      <c r="J91" s="18">
        <f t="shared" ca="1" si="47"/>
        <v>0</v>
      </c>
      <c r="K91" s="18">
        <f t="shared" ca="1" si="47"/>
        <v>220000</v>
      </c>
      <c r="L91" s="18">
        <f t="shared" ca="1" si="16"/>
        <v>0</v>
      </c>
      <c r="M91" s="18" t="str">
        <f t="shared" ca="1" si="48"/>
        <v>JPY</v>
      </c>
      <c r="N91" s="13">
        <f t="shared" ca="1" si="33"/>
        <v>2.2400000000000002</v>
      </c>
      <c r="O91" s="13">
        <f t="shared" ca="1" si="51"/>
        <v>9.5</v>
      </c>
      <c r="P91" s="13" t="str">
        <f t="shared" ca="1" si="52"/>
        <v>P100</v>
      </c>
      <c r="Q91" s="13">
        <f t="shared" ca="1" si="52"/>
        <v>1</v>
      </c>
      <c r="R91" s="13">
        <f t="shared" ca="1" si="52"/>
        <v>0</v>
      </c>
      <c r="S91" s="13">
        <f t="shared" ca="1" si="52"/>
        <v>2</v>
      </c>
      <c r="T91" s="13">
        <f t="shared" ca="1" si="52"/>
        <v>256</v>
      </c>
      <c r="U91" s="13" t="str">
        <f t="shared" ca="1" si="52"/>
        <v>SSD</v>
      </c>
      <c r="V91" s="13">
        <f t="shared" ca="1" si="52"/>
        <v>2100</v>
      </c>
      <c r="W91" s="13">
        <f t="shared" ca="1" si="52"/>
        <v>0</v>
      </c>
      <c r="X91" s="13">
        <f t="shared" ca="1" si="52"/>
        <v>0</v>
      </c>
      <c r="Y91" s="13">
        <f t="shared" ca="1" si="52"/>
        <v>0</v>
      </c>
      <c r="Z91" s="13">
        <f t="shared" ca="1" si="52"/>
        <v>0</v>
      </c>
      <c r="AA91" s="13">
        <f t="shared" ca="1" si="52"/>
        <v>0</v>
      </c>
      <c r="AB91" s="15" t="str">
        <f t="shared" ca="1" si="49"/>
        <v>3.24GB of network traffic included with 10 JPY per additional 1 GB, or 100Mbps unlimited traffic for a flat monthly rate of 30000 JPY.</v>
      </c>
      <c r="AC91" s="29">
        <v>139</v>
      </c>
    </row>
    <row r="92" spans="1:29">
      <c r="C92" s="21" t="str">
        <f t="shared" ca="1" si="55"/>
        <v>GPU.7XL M40</v>
      </c>
      <c r="D92" s="15">
        <f t="shared" ca="1" si="55"/>
        <v>0</v>
      </c>
      <c r="E92" s="21" t="str">
        <f t="shared" ca="1" si="55"/>
        <v>IDCF M40</v>
      </c>
      <c r="F92" s="18">
        <f t="shared" ref="F92:L98" ca="1" si="56">INDIRECT("Sheet1!"&amp;INDIRECT("R1C"&amp;COLUMN(),FALSE)&amp;INDIRECT("AC"&amp;ROW()))</f>
        <v>0</v>
      </c>
      <c r="G92" s="13">
        <f t="shared" ca="1" si="43"/>
        <v>400</v>
      </c>
      <c r="H92" s="18">
        <f t="shared" ref="H92:K93" ca="1" si="57">INDIRECT("Sheet1!"&amp;INDIRECT("R1C"&amp;COLUMN(),FALSE)&amp;INDIRECT("AC"&amp;ROW()))</f>
        <v>0</v>
      </c>
      <c r="I92" s="18">
        <f t="shared" ca="1" si="57"/>
        <v>0</v>
      </c>
      <c r="J92" s="18">
        <f t="shared" ca="1" si="57"/>
        <v>0</v>
      </c>
      <c r="K92" s="18">
        <f t="shared" ca="1" si="57"/>
        <v>198000</v>
      </c>
      <c r="L92" s="18">
        <f t="shared" ca="1" si="16"/>
        <v>0</v>
      </c>
      <c r="M92" s="18" t="str">
        <f t="shared" ca="1" si="48"/>
        <v>JPY</v>
      </c>
      <c r="N92" s="13">
        <f t="shared" ca="1" si="33"/>
        <v>2.2400000000000002</v>
      </c>
      <c r="O92" s="13">
        <f t="shared" ca="1" si="51"/>
        <v>6.8440000000000003</v>
      </c>
      <c r="P92" s="13" t="str">
        <f t="shared" ca="1" si="52"/>
        <v>M40</v>
      </c>
      <c r="Q92" s="13">
        <f t="shared" ca="1" si="52"/>
        <v>1</v>
      </c>
      <c r="R92" s="13">
        <f t="shared" ca="1" si="52"/>
        <v>0</v>
      </c>
      <c r="S92" s="13">
        <f t="shared" ca="1" si="52"/>
        <v>2</v>
      </c>
      <c r="T92" s="13">
        <f t="shared" ca="1" si="52"/>
        <v>256</v>
      </c>
      <c r="U92" s="13" t="str">
        <f t="shared" ca="1" si="52"/>
        <v>SSD</v>
      </c>
      <c r="V92" s="13">
        <f t="shared" ca="1" si="52"/>
        <v>2100</v>
      </c>
      <c r="W92" s="13">
        <f t="shared" ca="1" si="52"/>
        <v>0</v>
      </c>
      <c r="X92" s="13">
        <f t="shared" ca="1" si="52"/>
        <v>0</v>
      </c>
      <c r="Y92" s="13">
        <f t="shared" ca="1" si="52"/>
        <v>0</v>
      </c>
      <c r="Z92" s="13">
        <f t="shared" ca="1" si="52"/>
        <v>0</v>
      </c>
      <c r="AA92" s="13">
        <f t="shared" ca="1" si="52"/>
        <v>0</v>
      </c>
      <c r="AB92" s="15" t="str">
        <f t="shared" ca="1" si="49"/>
        <v>3.24GB of network traffic included with 10 JPY per additional 1 GB, or 100Mbps unlimited traffic for a flat monthly rate of 30001 JPY.</v>
      </c>
      <c r="AC92" s="29">
        <v>140</v>
      </c>
    </row>
    <row r="93" spans="1:29" ht="19">
      <c r="A93" s="35" t="str">
        <f ca="1">INDIRECT("Sheet1!" &amp; INDIRECT("R1C"&amp;COLUMN(),FALSE) &amp; INDIRECT("AC" &amp; ROW()))</f>
        <v>Tsubame 2.5</v>
      </c>
      <c r="B93" s="15" t="str">
        <f ca="1">INDIRECT("Sheet1!" &amp; INDIRECT("R1C1",FALSE) &amp; (INDIRECT("AC" &amp; ROW())+1))</f>
        <v>http://tsubame.gsic.titech.ac.jp/en/paid-services</v>
      </c>
      <c r="C93" s="21" t="str">
        <f t="shared" ca="1" si="55"/>
        <v>S</v>
      </c>
      <c r="D93" s="15">
        <f t="shared" ca="1" si="55"/>
        <v>0</v>
      </c>
      <c r="E93" s="21" t="str">
        <f t="shared" ca="1" si="55"/>
        <v>Tsub.S</v>
      </c>
      <c r="F93" s="18">
        <f t="shared" ca="1" si="56"/>
        <v>0</v>
      </c>
      <c r="G93" s="13">
        <f t="shared" ca="1" si="43"/>
        <v>0</v>
      </c>
      <c r="H93" s="18">
        <f t="shared" ca="1" si="57"/>
        <v>0</v>
      </c>
      <c r="I93" s="18">
        <f t="shared" ca="1" si="57"/>
        <v>0</v>
      </c>
      <c r="J93" s="18">
        <f t="shared" ca="1" si="57"/>
        <v>480000</v>
      </c>
      <c r="K93" s="18">
        <f t="shared" ca="1" si="57"/>
        <v>0</v>
      </c>
      <c r="L93" s="18">
        <f t="shared" ca="1" si="16"/>
        <v>0</v>
      </c>
      <c r="M93" s="18" t="str">
        <f t="shared" ca="1" si="48"/>
        <v>JPY</v>
      </c>
      <c r="N93" s="13">
        <f t="shared" ca="1" si="33"/>
        <v>0.28128000000000003</v>
      </c>
      <c r="O93" s="13">
        <f t="shared" ca="1" si="51"/>
        <v>10.571999999999999</v>
      </c>
      <c r="P93" s="13" t="str">
        <f t="shared" ca="1" si="52"/>
        <v>K20</v>
      </c>
      <c r="Q93" s="13">
        <f t="shared" ca="1" si="52"/>
        <v>3</v>
      </c>
      <c r="R93" s="13" t="str">
        <f t="shared" ca="1" si="52"/>
        <v>Xeon X5670</v>
      </c>
      <c r="S93" s="13">
        <f t="shared" ca="1" si="52"/>
        <v>2</v>
      </c>
      <c r="T93" s="13">
        <f t="shared" ca="1" si="52"/>
        <v>54</v>
      </c>
      <c r="U93" s="13" t="str">
        <f t="shared" ca="1" si="52"/>
        <v>SSD</v>
      </c>
      <c r="V93" s="13">
        <f t="shared" ca="1" si="52"/>
        <v>50</v>
      </c>
      <c r="W93" s="13">
        <f t="shared" ca="1" si="52"/>
        <v>0</v>
      </c>
      <c r="X93" s="13">
        <f t="shared" ca="1" si="52"/>
        <v>0</v>
      </c>
      <c r="Y93" s="13" t="str">
        <f t="shared" ca="1" si="52"/>
        <v>80/</v>
      </c>
      <c r="Z93" s="13">
        <f t="shared" ca="1" si="52"/>
        <v>3000</v>
      </c>
      <c r="AA93" s="13">
        <f t="shared" ca="1" si="52"/>
        <v>2.5</v>
      </c>
      <c r="AB93" s="15" t="str">
        <f t="shared" ca="1" si="49"/>
        <v>Research group must pass review prior to usage. Nodes*hours (hours limit) calculated for jobs that run &gt;1 hour and &lt;1 day. Maximum job run time is 4 days.</v>
      </c>
      <c r="AC93" s="29">
        <v>145</v>
      </c>
    </row>
    <row r="94" spans="1:29">
      <c r="C94" s="21" t="str">
        <f t="shared" ca="1" si="55"/>
        <v>S open</v>
      </c>
      <c r="D94" s="15">
        <f t="shared" ca="1" si="55"/>
        <v>0</v>
      </c>
      <c r="E94" s="21" t="str">
        <f t="shared" ca="1" si="55"/>
        <v>Tsub.S open</v>
      </c>
      <c r="F94" s="18">
        <f t="shared" ca="1" si="56"/>
        <v>0</v>
      </c>
      <c r="G94" s="13">
        <f t="shared" ca="1" si="56"/>
        <v>0</v>
      </c>
      <c r="H94" s="18">
        <f t="shared" ca="1" si="56"/>
        <v>0</v>
      </c>
      <c r="I94" s="18">
        <f t="shared" ca="1" si="56"/>
        <v>0</v>
      </c>
      <c r="J94" s="18">
        <f t="shared" ca="1" si="56"/>
        <v>120000</v>
      </c>
      <c r="K94" s="18">
        <f t="shared" ca="1" si="56"/>
        <v>0</v>
      </c>
      <c r="L94" s="18">
        <f t="shared" ca="1" si="16"/>
        <v>0</v>
      </c>
      <c r="M94" s="18" t="str">
        <f t="shared" ca="1" si="48"/>
        <v>JPY</v>
      </c>
      <c r="N94" s="13">
        <f t="shared" ca="1" si="33"/>
        <v>0.28128000000000003</v>
      </c>
      <c r="O94" s="13">
        <f t="shared" ca="1" si="51"/>
        <v>10.571999999999999</v>
      </c>
      <c r="P94" s="13" t="str">
        <f t="shared" ca="1" si="52"/>
        <v>K20</v>
      </c>
      <c r="Q94" s="13">
        <f t="shared" ca="1" si="52"/>
        <v>3</v>
      </c>
      <c r="R94" s="13" t="str">
        <f t="shared" ca="1" si="52"/>
        <v>Xeon X5670</v>
      </c>
      <c r="S94" s="13">
        <f t="shared" ca="1" si="52"/>
        <v>2</v>
      </c>
      <c r="T94" s="13">
        <f t="shared" ca="1" si="52"/>
        <v>54</v>
      </c>
      <c r="U94" s="13" t="str">
        <f t="shared" ca="1" si="52"/>
        <v>SSD</v>
      </c>
      <c r="V94" s="13">
        <f t="shared" ca="1" si="52"/>
        <v>50</v>
      </c>
      <c r="W94" s="13">
        <f t="shared" ca="1" si="52"/>
        <v>0</v>
      </c>
      <c r="X94" s="13">
        <f t="shared" ca="1" si="52"/>
        <v>0</v>
      </c>
      <c r="Y94" s="13" t="str">
        <f t="shared" ca="1" si="52"/>
        <v>80/</v>
      </c>
      <c r="Z94" s="13">
        <f t="shared" ca="1" si="52"/>
        <v>3000</v>
      </c>
      <c r="AA94" s="13">
        <f t="shared" ca="1" si="52"/>
        <v>2.5</v>
      </c>
      <c r="AB94" s="15" t="str">
        <f t="shared" ca="1" si="49"/>
        <v>Research group must pass review prior to usage. Research results must be published. Nodes*hours (hours limit) calculated for jobs that run &gt;1 hour and &lt;1 day. Maximum job run time is 4 days.</v>
      </c>
      <c r="AC94" s="29">
        <v>146</v>
      </c>
    </row>
    <row r="95" spans="1:29">
      <c r="C95" s="21" t="str">
        <f t="shared" ca="1" si="55"/>
        <v>S96</v>
      </c>
      <c r="D95" s="15">
        <f t="shared" ca="1" si="55"/>
        <v>0</v>
      </c>
      <c r="E95" s="21" t="str">
        <f t="shared" ca="1" si="55"/>
        <v>Tsub.S96</v>
      </c>
      <c r="F95" s="18">
        <f t="shared" ca="1" si="56"/>
        <v>0</v>
      </c>
      <c r="G95" s="13">
        <f t="shared" ca="1" si="56"/>
        <v>0</v>
      </c>
      <c r="H95" s="18">
        <f t="shared" ca="1" si="56"/>
        <v>0</v>
      </c>
      <c r="I95" s="18">
        <f t="shared" ca="1" si="56"/>
        <v>0</v>
      </c>
      <c r="J95" s="18">
        <f t="shared" ca="1" si="56"/>
        <v>480000</v>
      </c>
      <c r="K95" s="18">
        <f t="shared" ca="1" si="56"/>
        <v>0</v>
      </c>
      <c r="L95" s="18">
        <f t="shared" ca="1" si="16"/>
        <v>0</v>
      </c>
      <c r="M95" s="18" t="str">
        <f t="shared" ca="1" si="48"/>
        <v>JPY</v>
      </c>
      <c r="N95" s="13">
        <f t="shared" ca="1" si="33"/>
        <v>0.28128000000000003</v>
      </c>
      <c r="O95" s="13">
        <f t="shared" ca="1" si="51"/>
        <v>10.571999999999999</v>
      </c>
      <c r="P95" s="13" t="str">
        <f t="shared" ca="1" si="52"/>
        <v>K20</v>
      </c>
      <c r="Q95" s="13">
        <f t="shared" ca="1" si="52"/>
        <v>3</v>
      </c>
      <c r="R95" s="13" t="str">
        <f t="shared" ca="1" si="52"/>
        <v>Xeon X5670</v>
      </c>
      <c r="S95" s="13">
        <f t="shared" ca="1" si="52"/>
        <v>2</v>
      </c>
      <c r="T95" s="13">
        <f t="shared" ca="1" si="52"/>
        <v>96</v>
      </c>
      <c r="U95" s="13" t="str">
        <f t="shared" ca="1" si="52"/>
        <v>SSD</v>
      </c>
      <c r="V95" s="13">
        <f t="shared" ca="1" si="52"/>
        <v>50</v>
      </c>
      <c r="W95" s="13">
        <f t="shared" ca="1" si="52"/>
        <v>0</v>
      </c>
      <c r="X95" s="13">
        <f t="shared" ca="1" si="52"/>
        <v>0</v>
      </c>
      <c r="Y95" s="13" t="str">
        <f t="shared" ca="1" si="52"/>
        <v>80/</v>
      </c>
      <c r="Z95" s="13">
        <f t="shared" ca="1" si="52"/>
        <v>2500</v>
      </c>
      <c r="AA95" s="13">
        <f t="shared" ca="1" si="52"/>
        <v>2.5</v>
      </c>
      <c r="AB95" s="15" t="str">
        <f t="shared" ca="1" si="49"/>
        <v>Research group must pass review prior to usage. Nodes*hours (hours limit) calculated for jobs that run &gt;1 hour and &lt;1 day. Maximum job run time is 4 days.</v>
      </c>
      <c r="AC95" s="29">
        <v>147</v>
      </c>
    </row>
    <row r="96" spans="1:29">
      <c r="C96" s="21" t="str">
        <f t="shared" ca="1" si="55"/>
        <v>S96 open</v>
      </c>
      <c r="D96" s="15">
        <f t="shared" ca="1" si="55"/>
        <v>0</v>
      </c>
      <c r="E96" s="21" t="str">
        <f t="shared" ca="1" si="55"/>
        <v>Tsub.S96 open</v>
      </c>
      <c r="F96" s="18">
        <f t="shared" ca="1" si="56"/>
        <v>0</v>
      </c>
      <c r="G96" s="13">
        <f t="shared" ca="1" si="56"/>
        <v>0</v>
      </c>
      <c r="H96" s="18">
        <f t="shared" ca="1" si="56"/>
        <v>0</v>
      </c>
      <c r="I96" s="18">
        <f t="shared" ca="1" si="56"/>
        <v>0</v>
      </c>
      <c r="J96" s="18">
        <f t="shared" ca="1" si="56"/>
        <v>120000</v>
      </c>
      <c r="K96" s="18">
        <f t="shared" ca="1" si="56"/>
        <v>0</v>
      </c>
      <c r="L96" s="18">
        <f t="shared" ca="1" si="16"/>
        <v>0</v>
      </c>
      <c r="M96" s="18" t="str">
        <f t="shared" ca="1" si="48"/>
        <v>JPY</v>
      </c>
      <c r="N96" s="13">
        <f t="shared" ca="1" si="33"/>
        <v>0.28128000000000003</v>
      </c>
      <c r="O96" s="13">
        <f t="shared" ca="1" si="51"/>
        <v>10.571999999999999</v>
      </c>
      <c r="P96" s="13" t="str">
        <f t="shared" ca="1" si="52"/>
        <v>K20</v>
      </c>
      <c r="Q96" s="13">
        <f t="shared" ca="1" si="52"/>
        <v>3</v>
      </c>
      <c r="R96" s="13" t="str">
        <f t="shared" ca="1" si="52"/>
        <v>Xeon X5670</v>
      </c>
      <c r="S96" s="13">
        <f t="shared" ca="1" si="52"/>
        <v>2</v>
      </c>
      <c r="T96" s="13">
        <f t="shared" ca="1" si="52"/>
        <v>96</v>
      </c>
      <c r="U96" s="13" t="str">
        <f t="shared" ca="1" si="52"/>
        <v>SSD</v>
      </c>
      <c r="V96" s="13">
        <f t="shared" ca="1" si="52"/>
        <v>50</v>
      </c>
      <c r="W96" s="13">
        <f t="shared" ca="1" si="52"/>
        <v>0</v>
      </c>
      <c r="X96" s="13">
        <f t="shared" ca="1" si="52"/>
        <v>0</v>
      </c>
      <c r="Y96" s="13" t="str">
        <f t="shared" ca="1" si="52"/>
        <v>80/</v>
      </c>
      <c r="Z96" s="13">
        <f t="shared" ca="1" si="52"/>
        <v>2500</v>
      </c>
      <c r="AA96" s="13">
        <f t="shared" ca="1" si="52"/>
        <v>2.5</v>
      </c>
      <c r="AB96" s="15" t="str">
        <f t="shared" ca="1" si="49"/>
        <v>Research group must pass review prior to usage. Research results must be published. Nodes*hours (hours limit) calculated for jobs that run &gt;1 hour and &lt;1 day. Maximum job run time is 4 days.</v>
      </c>
      <c r="AC96" s="29">
        <v>148</v>
      </c>
    </row>
    <row r="97" spans="3:29">
      <c r="C97" s="21" t="str">
        <f t="shared" ca="1" si="55"/>
        <v>G</v>
      </c>
      <c r="D97" s="15">
        <f t="shared" ca="1" si="55"/>
        <v>0</v>
      </c>
      <c r="E97" s="21" t="str">
        <f t="shared" ca="1" si="55"/>
        <v>Tsub.G</v>
      </c>
      <c r="F97" s="18">
        <f t="shared" ca="1" si="56"/>
        <v>0</v>
      </c>
      <c r="G97" s="13">
        <f t="shared" ca="1" si="56"/>
        <v>0</v>
      </c>
      <c r="H97" s="18">
        <f t="shared" ca="1" si="56"/>
        <v>0</v>
      </c>
      <c r="I97" s="18">
        <f t="shared" ca="1" si="56"/>
        <v>0</v>
      </c>
      <c r="J97" s="18">
        <f t="shared" ca="1" si="56"/>
        <v>480000</v>
      </c>
      <c r="K97" s="18">
        <f t="shared" ca="1" si="56"/>
        <v>0</v>
      </c>
      <c r="L97" s="18">
        <f t="shared" ca="1" si="16"/>
        <v>0</v>
      </c>
      <c r="M97" s="18" t="str">
        <f t="shared" ca="1" si="48"/>
        <v>JPY</v>
      </c>
      <c r="N97" s="13">
        <f t="shared" ca="1" si="33"/>
        <v>9.376000000000001E-2</v>
      </c>
      <c r="O97" s="13">
        <f t="shared" ca="1" si="51"/>
        <v>10.571999999999999</v>
      </c>
      <c r="P97" s="13" t="str">
        <f t="shared" ca="1" si="52"/>
        <v>K20</v>
      </c>
      <c r="Q97" s="13">
        <f t="shared" ca="1" si="52"/>
        <v>3</v>
      </c>
      <c r="R97" s="13" t="str">
        <f t="shared" ca="1" si="52"/>
        <v>Xeon X5670</v>
      </c>
      <c r="S97" s="13">
        <f t="shared" ca="1" si="52"/>
        <v>0.66666666666666663</v>
      </c>
      <c r="T97" s="13">
        <f t="shared" ca="1" si="52"/>
        <v>25</v>
      </c>
      <c r="U97" s="13" t="str">
        <f t="shared" ca="1" si="52"/>
        <v>SSD</v>
      </c>
      <c r="V97" s="13">
        <f t="shared" ca="1" si="52"/>
        <v>30</v>
      </c>
      <c r="W97" s="13">
        <f t="shared" ca="1" si="52"/>
        <v>0</v>
      </c>
      <c r="X97" s="13">
        <f t="shared" ca="1" si="52"/>
        <v>0</v>
      </c>
      <c r="Y97" s="13" t="str">
        <f t="shared" ca="1" si="52"/>
        <v>80/</v>
      </c>
      <c r="Z97" s="13">
        <f t="shared" ca="1" si="52"/>
        <v>6000</v>
      </c>
      <c r="AA97" s="13">
        <f t="shared" ca="1" si="52"/>
        <v>2.5</v>
      </c>
      <c r="AB97" s="15" t="str">
        <f t="shared" ca="1" si="49"/>
        <v>Research group must pass review prior to usage. Nodes*hours (hours limit) calculated for jobs that run &gt;1 hour and &lt;1 day. Maximum job run time is 4 days.</v>
      </c>
      <c r="AC97" s="29">
        <v>149</v>
      </c>
    </row>
    <row r="98" spans="3:29">
      <c r="C98" s="21" t="str">
        <f t="shared" ca="1" si="55"/>
        <v>G open</v>
      </c>
      <c r="D98" s="15">
        <f t="shared" ca="1" si="55"/>
        <v>0</v>
      </c>
      <c r="E98" s="21" t="str">
        <f t="shared" ca="1" si="55"/>
        <v>Tsub.G open</v>
      </c>
      <c r="F98" s="18">
        <f t="shared" ca="1" si="56"/>
        <v>0</v>
      </c>
      <c r="G98" s="13">
        <f t="shared" ca="1" si="56"/>
        <v>0</v>
      </c>
      <c r="H98" s="18">
        <f t="shared" ca="1" si="56"/>
        <v>0</v>
      </c>
      <c r="I98" s="18">
        <f t="shared" ca="1" si="56"/>
        <v>0</v>
      </c>
      <c r="J98" s="18">
        <f t="shared" ca="1" si="56"/>
        <v>120000</v>
      </c>
      <c r="K98" s="18">
        <f t="shared" ca="1" si="56"/>
        <v>0</v>
      </c>
      <c r="L98" s="18">
        <f t="shared" ca="1" si="56"/>
        <v>0</v>
      </c>
      <c r="M98" s="18" t="str">
        <f t="shared" ca="1" si="48"/>
        <v>JPY</v>
      </c>
      <c r="N98" s="13">
        <f t="shared" ca="1" si="33"/>
        <v>9.376000000000001E-2</v>
      </c>
      <c r="O98" s="13">
        <f t="shared" ca="1" si="51"/>
        <v>10.571999999999999</v>
      </c>
      <c r="P98" s="13" t="str">
        <f t="shared" ca="1" si="52"/>
        <v>K20</v>
      </c>
      <c r="Q98" s="13">
        <f t="shared" ca="1" si="52"/>
        <v>3</v>
      </c>
      <c r="R98" s="13" t="str">
        <f t="shared" ca="1" si="52"/>
        <v>Xeon X5670</v>
      </c>
      <c r="S98" s="13">
        <f t="shared" ca="1" si="52"/>
        <v>0.66666666666666663</v>
      </c>
      <c r="T98" s="13">
        <f t="shared" ca="1" si="52"/>
        <v>25</v>
      </c>
      <c r="U98" s="13" t="str">
        <f t="shared" ca="1" si="52"/>
        <v>SSD</v>
      </c>
      <c r="V98" s="13">
        <f t="shared" ca="1" si="52"/>
        <v>30</v>
      </c>
      <c r="W98" s="13">
        <f t="shared" ca="1" si="52"/>
        <v>0</v>
      </c>
      <c r="X98" s="13">
        <f t="shared" ca="1" si="52"/>
        <v>0</v>
      </c>
      <c r="Y98" s="13" t="str">
        <f t="shared" ca="1" si="52"/>
        <v>80/</v>
      </c>
      <c r="Z98" s="13">
        <f t="shared" ca="1" si="52"/>
        <v>6000</v>
      </c>
      <c r="AA98" s="13">
        <f t="shared" ca="1" si="52"/>
        <v>2.5</v>
      </c>
      <c r="AB98" s="15" t="str">
        <f t="shared" ca="1" si="49"/>
        <v>Research group must pass review prior to usage. Research results must be published. Nodes*hours (hours limit) calculated for jobs that run &gt;1 hour and &lt;1 day. Maximum job run time is 4 days.</v>
      </c>
      <c r="AC98" s="29">
        <v>150</v>
      </c>
    </row>
    <row r="99" spans="3:29">
      <c r="C99" s="21"/>
      <c r="D99" s="21"/>
      <c r="E99" s="21"/>
      <c r="F99" s="21"/>
      <c r="G99" s="13"/>
      <c r="H99" s="18"/>
      <c r="I99" s="18"/>
      <c r="J99" s="18"/>
      <c r="K99" s="18"/>
      <c r="L99" s="18"/>
      <c r="M99" s="18"/>
      <c r="N99" s="13"/>
      <c r="O99" s="13"/>
      <c r="P99" s="13"/>
      <c r="Q99" s="13"/>
      <c r="R99" s="13"/>
      <c r="S99" s="13"/>
      <c r="T99" s="13"/>
      <c r="U99" s="13"/>
      <c r="V99" s="13"/>
      <c r="W99" s="13"/>
      <c r="X99" s="13"/>
      <c r="Y99" s="13"/>
      <c r="Z99" s="13"/>
      <c r="AA99" s="13"/>
      <c r="AB99" s="15"/>
      <c r="AC99" s="29"/>
    </row>
    <row r="100" spans="3:29">
      <c r="C100" s="21"/>
      <c r="D100" s="21"/>
      <c r="E100" s="21"/>
      <c r="F100" s="21"/>
      <c r="G100" s="21"/>
      <c r="H100" s="21"/>
      <c r="I100" s="21"/>
      <c r="J100" s="21"/>
      <c r="K100" s="21"/>
      <c r="L100" s="21"/>
      <c r="M100" s="21"/>
      <c r="N100" s="13"/>
      <c r="O100" s="13"/>
      <c r="P100" s="13"/>
      <c r="Q100" s="13"/>
      <c r="R100" s="13"/>
      <c r="S100" s="13"/>
      <c r="T100" s="13"/>
      <c r="U100" s="13"/>
      <c r="V100" s="13"/>
      <c r="W100" s="13"/>
      <c r="X100" s="13"/>
      <c r="Y100" s="13"/>
      <c r="Z100" s="13"/>
      <c r="AA100" s="13"/>
      <c r="AB100" s="15"/>
      <c r="AC100" s="29"/>
    </row>
    <row r="101" spans="3:29">
      <c r="C101" s="21"/>
      <c r="D101" s="21"/>
      <c r="E101" s="21"/>
      <c r="F101" s="21"/>
      <c r="G101" s="21"/>
      <c r="H101" s="21"/>
      <c r="I101" s="21"/>
      <c r="J101" s="21"/>
      <c r="K101" s="21"/>
      <c r="L101" s="21"/>
      <c r="M101" s="21"/>
      <c r="N101" s="13"/>
      <c r="O101" s="13"/>
      <c r="P101" s="13"/>
      <c r="Q101" s="13"/>
      <c r="R101" s="13"/>
      <c r="S101" s="13"/>
      <c r="T101" s="13"/>
      <c r="U101" s="13"/>
      <c r="V101" s="13"/>
      <c r="W101" s="13"/>
      <c r="X101" s="13"/>
      <c r="Y101" s="13"/>
      <c r="Z101" s="13"/>
      <c r="AA101" s="13"/>
      <c r="AB101" s="15"/>
      <c r="AC101" s="29"/>
    </row>
    <row r="102" spans="3:29">
      <c r="C102" s="21"/>
      <c r="D102" s="15"/>
      <c r="E102" s="21"/>
      <c r="F102" s="18"/>
      <c r="G102" s="13"/>
      <c r="H102" s="18"/>
      <c r="I102" s="18"/>
      <c r="J102" s="18"/>
      <c r="K102" s="18"/>
      <c r="L102" s="18"/>
      <c r="M102" s="18"/>
      <c r="N102" s="13"/>
      <c r="O102" s="13"/>
      <c r="P102" s="13"/>
      <c r="Q102" s="13"/>
      <c r="R102" s="13"/>
      <c r="S102" s="13"/>
      <c r="T102" s="13"/>
      <c r="U102" s="13"/>
      <c r="V102" s="13"/>
      <c r="W102" s="13"/>
      <c r="X102" s="13"/>
      <c r="Y102" s="13"/>
      <c r="Z102" s="13"/>
      <c r="AA102" s="13"/>
      <c r="AB102" s="15"/>
      <c r="AC102" s="29"/>
    </row>
  </sheetData>
  <phoneticPr fontId="2"/>
  <conditionalFormatting sqref="V43 N40:U43 V40:Y42 S63:V65 M65:Q65 M3:T3 M58:V62 L35:M43 U21:W25 U26:V28 L44:V45 Y45 F102 H102 J102:L102 L21:T23 F100:M101 N35:Y39 J35:K45 I35 Z35:AB45 L29:Q34 R30:V34 W26:W34 AA30:AA34 F21:K34 Z3:AA29 K4:T20 AB6:AB34 X4:Y34 J3:J20 L49:V57 C3:H20 F35:H47 C21:E47 J46:V48 C48:H48 C91:D102 E91:E98 F91:F99 J83:L99 R63:R102 L58:L82 J49:K82 H49:H99 C49:F90 Y46:AB102">
    <cfRule type="expression" dxfId="21" priority="152">
      <formula>MOD(ROW(),2)=0</formula>
    </cfRule>
  </conditionalFormatting>
  <conditionalFormatting sqref="W43:Y43 Y44 U3:Y3 U4:W20 W44:X102">
    <cfRule type="expression" dxfId="20" priority="92">
      <formula>MOD(ROW(),2)=0</formula>
    </cfRule>
  </conditionalFormatting>
  <conditionalFormatting sqref="R29">
    <cfRule type="expression" dxfId="19" priority="80">
      <formula>MOD(ROW(),2)=0</formula>
    </cfRule>
  </conditionalFormatting>
  <conditionalFormatting sqref="V29 T29">
    <cfRule type="expression" dxfId="18" priority="78">
      <formula>MOD(ROW(),2)=0</formula>
    </cfRule>
  </conditionalFormatting>
  <conditionalFormatting sqref="S29">
    <cfRule type="expression" dxfId="17" priority="79">
      <formula>MOD(ROW(),2)=0</formula>
    </cfRule>
  </conditionalFormatting>
  <conditionalFormatting sqref="U29">
    <cfRule type="expression" dxfId="16" priority="77">
      <formula>MOD(ROW(),2)=0</formula>
    </cfRule>
  </conditionalFormatting>
  <conditionalFormatting sqref="I8:I20">
    <cfRule type="expression" dxfId="15" priority="68">
      <formula>MOD(ROW(),2)=0</formula>
    </cfRule>
  </conditionalFormatting>
  <conditionalFormatting sqref="I102 I36:I99">
    <cfRule type="expression" dxfId="14" priority="38">
      <formula>MOD(ROW(),2)=0</formula>
    </cfRule>
  </conditionalFormatting>
  <conditionalFormatting sqref="G102 G49:G99">
    <cfRule type="expression" dxfId="13" priority="34">
      <formula>MOD(ROW(),2)=0</formula>
    </cfRule>
  </conditionalFormatting>
  <conditionalFormatting sqref="M63:Q64">
    <cfRule type="expression" dxfId="12" priority="33">
      <formula>MOD(ROW(),2)=0</formula>
    </cfRule>
  </conditionalFormatting>
  <conditionalFormatting sqref="M102:Q102 N100:Q101 M66:Q99">
    <cfRule type="expression" dxfId="11" priority="31">
      <formula>MOD(ROW(),2)=0</formula>
    </cfRule>
  </conditionalFormatting>
  <conditionalFormatting sqref="V66:V102 T66:T102">
    <cfRule type="expression" dxfId="10" priority="26">
      <formula>MOD(ROW(),2)=0</formula>
    </cfRule>
  </conditionalFormatting>
  <conditionalFormatting sqref="S66:S102">
    <cfRule type="expression" dxfId="9" priority="27">
      <formula>MOD(ROW(),2)=0</formula>
    </cfRule>
  </conditionalFormatting>
  <conditionalFormatting sqref="U66:U102">
    <cfRule type="expression" dxfId="8" priority="25">
      <formula>MOD(ROW(),2)=0</formula>
    </cfRule>
  </conditionalFormatting>
  <conditionalFormatting sqref="L24:T28">
    <cfRule type="expression" dxfId="7" priority="19">
      <formula>MOD(ROW(),2)=0</formula>
    </cfRule>
  </conditionalFormatting>
  <conditionalFormatting sqref="Z30:Z34">
    <cfRule type="expression" dxfId="6" priority="11">
      <formula>MOD(ROW(),2)=0</formula>
    </cfRule>
  </conditionalFormatting>
  <conditionalFormatting sqref="I3:I7">
    <cfRule type="expression" dxfId="5" priority="9">
      <formula>MOD(ROW(),2)=0</formula>
    </cfRule>
  </conditionalFormatting>
  <conditionalFormatting sqref="K3:L3">
    <cfRule type="expression" dxfId="4" priority="8">
      <formula>MOD(ROW(),2)=0</formula>
    </cfRule>
  </conditionalFormatting>
  <conditionalFormatting sqref="E99:E102">
    <cfRule type="expression" dxfId="3" priority="6">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2017-11-28T02:52:51Z</dcterms:modified>
</cp:coreProperties>
</file>