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0" yWindow="20" windowWidth="48820" windowHeight="16280" tabRatio="500" activeTab="1"/>
  </bookViews>
  <sheets>
    <sheet name="Sheet1" sheetId="1" r:id="rId1"/>
    <sheet name="cost-performance"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Y65" i="3" l="1"/>
  <c r="Y66" i="3"/>
  <c r="Y67" i="3"/>
  <c r="X63" i="3"/>
  <c r="X62" i="3"/>
  <c r="W64" i="3"/>
  <c r="W65" i="3"/>
  <c r="W66" i="3"/>
  <c r="W67" i="3"/>
  <c r="K65" i="3"/>
  <c r="L65" i="3"/>
  <c r="M65" i="3"/>
  <c r="N65" i="3"/>
  <c r="O65" i="3"/>
  <c r="P65" i="3"/>
  <c r="Q65" i="3"/>
  <c r="R65" i="3"/>
  <c r="S65" i="3"/>
  <c r="T65" i="3"/>
  <c r="K66" i="3"/>
  <c r="L66" i="3"/>
  <c r="M66" i="3"/>
  <c r="N66" i="3"/>
  <c r="O66" i="3"/>
  <c r="P66" i="3"/>
  <c r="Q66" i="3"/>
  <c r="R66" i="3"/>
  <c r="S66" i="3"/>
  <c r="T66" i="3"/>
  <c r="K67" i="3"/>
  <c r="L67" i="3"/>
  <c r="M67" i="3"/>
  <c r="N67" i="3"/>
  <c r="O67" i="3"/>
  <c r="P67" i="3"/>
  <c r="Q67" i="3"/>
  <c r="R67" i="3"/>
  <c r="S67" i="3"/>
  <c r="T67" i="3"/>
  <c r="AF50" i="1"/>
  <c r="AF51" i="1"/>
  <c r="AC51" i="1"/>
  <c r="AC50" i="1"/>
  <c r="W56" i="3"/>
  <c r="Y56" i="3"/>
  <c r="W57" i="3"/>
  <c r="Y57" i="3"/>
  <c r="W58" i="3"/>
  <c r="Y58" i="3"/>
  <c r="W59" i="3"/>
  <c r="Y59" i="3"/>
  <c r="W60" i="3"/>
  <c r="Y60" i="3"/>
  <c r="W61" i="3"/>
  <c r="Y61" i="3"/>
  <c r="P56" i="3"/>
  <c r="Q56" i="3"/>
  <c r="R56" i="3"/>
  <c r="S56" i="3"/>
  <c r="T56" i="3"/>
  <c r="P57" i="3"/>
  <c r="Q57" i="3"/>
  <c r="R57" i="3"/>
  <c r="S57" i="3"/>
  <c r="T57" i="3"/>
  <c r="P58" i="3"/>
  <c r="Q58" i="3"/>
  <c r="R58" i="3"/>
  <c r="S58" i="3"/>
  <c r="T58" i="3"/>
  <c r="P59" i="3"/>
  <c r="Q59" i="3"/>
  <c r="R59" i="3"/>
  <c r="S59" i="3"/>
  <c r="T59" i="3"/>
  <c r="P60" i="3"/>
  <c r="Q60" i="3"/>
  <c r="R60" i="3"/>
  <c r="S60" i="3"/>
  <c r="T60" i="3"/>
  <c r="P61" i="3"/>
  <c r="Q61" i="3"/>
  <c r="R61" i="3"/>
  <c r="S61" i="3"/>
  <c r="T61" i="3"/>
  <c r="O56" i="3"/>
  <c r="O57" i="3"/>
  <c r="O58" i="3"/>
  <c r="O59" i="3"/>
  <c r="O60" i="3"/>
  <c r="O61" i="3"/>
  <c r="N56" i="3"/>
  <c r="N57" i="3"/>
  <c r="N58" i="3"/>
  <c r="N59" i="3"/>
  <c r="N60" i="3"/>
  <c r="N61" i="3"/>
  <c r="M56" i="3"/>
  <c r="M57" i="3"/>
  <c r="M58" i="3"/>
  <c r="M59" i="3"/>
  <c r="M60" i="3"/>
  <c r="M61" i="3"/>
  <c r="L56" i="3"/>
  <c r="L57" i="3"/>
  <c r="L58" i="3"/>
  <c r="L59" i="3"/>
  <c r="L60" i="3"/>
  <c r="L61" i="3"/>
  <c r="K56" i="3"/>
  <c r="K57" i="3"/>
  <c r="K58" i="3"/>
  <c r="K59" i="3"/>
  <c r="K60" i="3"/>
  <c r="K61" i="3"/>
  <c r="H61" i="3"/>
  <c r="G60" i="3"/>
  <c r="F59" i="3"/>
  <c r="F55" i="3"/>
  <c r="F57" i="3"/>
  <c r="H58" i="3"/>
  <c r="H56" i="3"/>
  <c r="H54" i="3"/>
  <c r="C58" i="3"/>
  <c r="C57" i="3"/>
  <c r="C55" i="3"/>
  <c r="C54" i="3"/>
  <c r="C56" i="3"/>
  <c r="C61" i="3"/>
  <c r="C60" i="3"/>
  <c r="C59" i="3"/>
  <c r="F65" i="3"/>
  <c r="F66" i="3"/>
  <c r="F67" i="3"/>
  <c r="C65" i="3"/>
  <c r="C66" i="3"/>
  <c r="C67" i="3"/>
  <c r="A64" i="3"/>
  <c r="A62" i="3"/>
  <c r="Z47" i="1"/>
  <c r="Z46" i="1"/>
  <c r="Z45" i="1"/>
  <c r="Y45" i="1"/>
  <c r="Y46" i="1"/>
  <c r="Y47" i="1"/>
  <c r="P47" i="1"/>
  <c r="P46" i="1"/>
  <c r="P45" i="1"/>
  <c r="U64" i="3"/>
  <c r="V64" i="3"/>
  <c r="Y64" i="3"/>
  <c r="L64" i="3"/>
  <c r="M64" i="3"/>
  <c r="N64" i="3"/>
  <c r="O64" i="3"/>
  <c r="P64" i="3"/>
  <c r="Q64" i="3"/>
  <c r="R64" i="3"/>
  <c r="S64" i="3"/>
  <c r="T64" i="3"/>
  <c r="K64" i="3"/>
  <c r="F64" i="3"/>
  <c r="C64" i="3"/>
  <c r="Y61" i="1"/>
  <c r="P59" i="1"/>
  <c r="P60" i="1"/>
  <c r="P61" i="1"/>
  <c r="P58" i="1"/>
  <c r="U58" i="3"/>
  <c r="V58" i="3"/>
  <c r="U59" i="3"/>
  <c r="V59" i="3"/>
  <c r="N62" i="3"/>
  <c r="O62" i="3"/>
  <c r="P62" i="3"/>
  <c r="Q62" i="3"/>
  <c r="R62" i="3"/>
  <c r="S62" i="3"/>
  <c r="T62" i="3"/>
  <c r="U62" i="3"/>
  <c r="V62" i="3"/>
  <c r="W62" i="3"/>
  <c r="Y62" i="3"/>
  <c r="N63" i="3"/>
  <c r="O63" i="3"/>
  <c r="P63" i="3"/>
  <c r="Q63" i="3"/>
  <c r="R63" i="3"/>
  <c r="S63" i="3"/>
  <c r="T63" i="3"/>
  <c r="U63" i="3"/>
  <c r="V63" i="3"/>
  <c r="W63" i="3"/>
  <c r="Y63" i="3"/>
  <c r="M62" i="3"/>
  <c r="M63" i="3"/>
  <c r="L62" i="3"/>
  <c r="L63" i="3"/>
  <c r="K62" i="3"/>
  <c r="K63" i="3"/>
  <c r="I59" i="3"/>
  <c r="I62" i="3"/>
  <c r="I63" i="3"/>
  <c r="I58" i="3"/>
  <c r="C62" i="3"/>
  <c r="C63" i="3"/>
  <c r="B3" i="3"/>
  <c r="B9" i="3"/>
  <c r="B13" i="3"/>
  <c r="B16" i="3"/>
  <c r="B30" i="3"/>
  <c r="B33" i="3"/>
  <c r="A58" i="3"/>
  <c r="AC56" i="1"/>
  <c r="AC55" i="1"/>
  <c r="AC54" i="1"/>
  <c r="AC53" i="1"/>
  <c r="AC52" i="1"/>
  <c r="Y56" i="1"/>
  <c r="P56" i="1"/>
  <c r="Y55" i="1"/>
  <c r="P55" i="1"/>
  <c r="Y51" i="1"/>
  <c r="Y52" i="1"/>
  <c r="Y53" i="1"/>
  <c r="Y54" i="1"/>
  <c r="P51" i="1"/>
  <c r="P52" i="1"/>
  <c r="P53" i="1"/>
  <c r="P54" i="1"/>
  <c r="Y50" i="1"/>
  <c r="P50" i="1"/>
  <c r="C53" i="3"/>
  <c r="C39" i="3"/>
  <c r="C36" i="3"/>
  <c r="C33" i="3"/>
  <c r="C45" i="3"/>
  <c r="C42" i="3"/>
  <c r="C48" i="3"/>
  <c r="N53" i="3"/>
  <c r="K42" i="3"/>
  <c r="K43" i="3"/>
  <c r="K44" i="3"/>
  <c r="K45" i="3"/>
  <c r="K46" i="3"/>
  <c r="K47" i="3"/>
  <c r="C51" i="3"/>
  <c r="C52" i="3"/>
  <c r="H51" i="3"/>
  <c r="H52" i="3"/>
  <c r="F53" i="3"/>
  <c r="G54" i="3"/>
  <c r="K51" i="3"/>
  <c r="L51" i="3"/>
  <c r="M51" i="3"/>
  <c r="N51" i="3"/>
  <c r="O51" i="3"/>
  <c r="K52" i="3"/>
  <c r="L52" i="3"/>
  <c r="M52" i="3"/>
  <c r="N52" i="3"/>
  <c r="O52" i="3"/>
  <c r="K53" i="3"/>
  <c r="L53" i="3"/>
  <c r="M53" i="3"/>
  <c r="O53" i="3"/>
  <c r="K54" i="3"/>
  <c r="L54" i="3"/>
  <c r="M54" i="3"/>
  <c r="N54" i="3"/>
  <c r="O54" i="3"/>
  <c r="K55" i="3"/>
  <c r="L55" i="3"/>
  <c r="M55" i="3"/>
  <c r="N55" i="3"/>
  <c r="O55" i="3"/>
  <c r="P51" i="3"/>
  <c r="Q51" i="3"/>
  <c r="R51" i="3"/>
  <c r="S51" i="3"/>
  <c r="T51" i="3"/>
  <c r="U51" i="3"/>
  <c r="V51" i="3"/>
  <c r="P52" i="3"/>
  <c r="Q52" i="3"/>
  <c r="R52" i="3"/>
  <c r="S52" i="3"/>
  <c r="T52" i="3"/>
  <c r="U52" i="3"/>
  <c r="V52" i="3"/>
  <c r="P53" i="3"/>
  <c r="Q53" i="3"/>
  <c r="R53" i="3"/>
  <c r="S53" i="3"/>
  <c r="T53" i="3"/>
  <c r="U53" i="3"/>
  <c r="V53" i="3"/>
  <c r="P54" i="3"/>
  <c r="Q54" i="3"/>
  <c r="R54" i="3"/>
  <c r="S54" i="3"/>
  <c r="T54" i="3"/>
  <c r="U54" i="3"/>
  <c r="V54" i="3"/>
  <c r="P55" i="3"/>
  <c r="Q55" i="3"/>
  <c r="R55" i="3"/>
  <c r="S55" i="3"/>
  <c r="T55" i="3"/>
  <c r="U55" i="3"/>
  <c r="V55" i="3"/>
  <c r="W51" i="3"/>
  <c r="W52" i="3"/>
  <c r="W53" i="3"/>
  <c r="W54" i="3"/>
  <c r="W55" i="3"/>
  <c r="Y51" i="3"/>
  <c r="Y52" i="3"/>
  <c r="Y53" i="3"/>
  <c r="Y54" i="3"/>
  <c r="Y55" i="3"/>
  <c r="Y48" i="1"/>
  <c r="P48" i="1"/>
  <c r="T39" i="3"/>
  <c r="T40" i="3"/>
  <c r="T41" i="3"/>
  <c r="T42" i="3"/>
  <c r="T43" i="3"/>
  <c r="T44" i="3"/>
  <c r="C50" i="3"/>
  <c r="C49" i="3"/>
  <c r="C41" i="3"/>
  <c r="C40" i="3"/>
  <c r="Y50" i="3"/>
  <c r="W50" i="3"/>
  <c r="V50" i="3"/>
  <c r="U50" i="3"/>
  <c r="T50" i="3"/>
  <c r="S50" i="3"/>
  <c r="R50" i="3"/>
  <c r="Q50" i="3"/>
  <c r="P50" i="3"/>
  <c r="O50" i="3"/>
  <c r="N50" i="3"/>
  <c r="M50" i="3"/>
  <c r="L50" i="3"/>
  <c r="K50" i="3"/>
  <c r="H50" i="3"/>
  <c r="Y49" i="3"/>
  <c r="W49" i="3"/>
  <c r="V49" i="3"/>
  <c r="U49" i="3"/>
  <c r="T49" i="3"/>
  <c r="S49" i="3"/>
  <c r="R49" i="3"/>
  <c r="Q49" i="3"/>
  <c r="P49" i="3"/>
  <c r="O49" i="3"/>
  <c r="N49" i="3"/>
  <c r="M49" i="3"/>
  <c r="L49" i="3"/>
  <c r="K49" i="3"/>
  <c r="G49" i="3"/>
  <c r="Y48" i="3"/>
  <c r="W48" i="3"/>
  <c r="V48" i="3"/>
  <c r="U48" i="3"/>
  <c r="T48" i="3"/>
  <c r="S48" i="3"/>
  <c r="R48" i="3"/>
  <c r="Q48" i="3"/>
  <c r="P48" i="3"/>
  <c r="O48" i="3"/>
  <c r="N48" i="3"/>
  <c r="M48" i="3"/>
  <c r="L48" i="3"/>
  <c r="K48" i="3"/>
  <c r="F48" i="3"/>
  <c r="Y47" i="3"/>
  <c r="W47" i="3"/>
  <c r="V47" i="3"/>
  <c r="U47" i="3"/>
  <c r="T47" i="3"/>
  <c r="S47" i="3"/>
  <c r="R47" i="3"/>
  <c r="Q47" i="3"/>
  <c r="P47" i="3"/>
  <c r="O47" i="3"/>
  <c r="N47" i="3"/>
  <c r="M47" i="3"/>
  <c r="L47" i="3"/>
  <c r="H47" i="3"/>
  <c r="C47" i="3"/>
  <c r="Y46" i="3"/>
  <c r="W46" i="3"/>
  <c r="V46" i="3"/>
  <c r="U46" i="3"/>
  <c r="T46" i="3"/>
  <c r="S46" i="3"/>
  <c r="R46" i="3"/>
  <c r="Q46" i="3"/>
  <c r="P46" i="3"/>
  <c r="O46" i="3"/>
  <c r="N46" i="3"/>
  <c r="M46" i="3"/>
  <c r="L46" i="3"/>
  <c r="G46" i="3"/>
  <c r="C46" i="3"/>
  <c r="Y45" i="3"/>
  <c r="W45" i="3"/>
  <c r="V45" i="3"/>
  <c r="U45" i="3"/>
  <c r="T45" i="3"/>
  <c r="S45" i="3"/>
  <c r="R45" i="3"/>
  <c r="Q45" i="3"/>
  <c r="P45" i="3"/>
  <c r="O45" i="3"/>
  <c r="N45" i="3"/>
  <c r="M45" i="3"/>
  <c r="L45" i="3"/>
  <c r="F45" i="3"/>
  <c r="Y44" i="3"/>
  <c r="W44" i="3"/>
  <c r="V44" i="3"/>
  <c r="U44" i="3"/>
  <c r="S44" i="3"/>
  <c r="R44" i="3"/>
  <c r="Q44" i="3"/>
  <c r="P44" i="3"/>
  <c r="O44" i="3"/>
  <c r="N44" i="3"/>
  <c r="M44" i="3"/>
  <c r="L44" i="3"/>
  <c r="H44" i="3"/>
  <c r="C44" i="3"/>
  <c r="Y43" i="3"/>
  <c r="W43" i="3"/>
  <c r="V43" i="3"/>
  <c r="U43" i="3"/>
  <c r="S43" i="3"/>
  <c r="R43" i="3"/>
  <c r="Q43" i="3"/>
  <c r="P43" i="3"/>
  <c r="O43" i="3"/>
  <c r="N43" i="3"/>
  <c r="M43" i="3"/>
  <c r="L43" i="3"/>
  <c r="G43" i="3"/>
  <c r="C43" i="3"/>
  <c r="Y42" i="3"/>
  <c r="W42" i="3"/>
  <c r="V42" i="3"/>
  <c r="U42" i="3"/>
  <c r="S42" i="3"/>
  <c r="R42" i="3"/>
  <c r="Q42" i="3"/>
  <c r="P42" i="3"/>
  <c r="O42" i="3"/>
  <c r="N42" i="3"/>
  <c r="M42" i="3"/>
  <c r="L42" i="3"/>
  <c r="F42" i="3"/>
  <c r="Y43" i="1"/>
  <c r="P43" i="1"/>
  <c r="Y42" i="1"/>
  <c r="P42" i="1"/>
  <c r="Y44" i="1"/>
  <c r="P44" i="1"/>
  <c r="F39" i="3"/>
  <c r="G40" i="3"/>
  <c r="H41" i="3"/>
  <c r="I7" i="3"/>
  <c r="Y33" i="3"/>
  <c r="Y4" i="3"/>
  <c r="Y5" i="3"/>
  <c r="Y3" i="3"/>
  <c r="A16" i="3"/>
  <c r="A13" i="3"/>
  <c r="A9" i="3"/>
  <c r="A3" i="3"/>
  <c r="A30" i="3"/>
  <c r="K39" i="3"/>
  <c r="K40" i="3"/>
  <c r="K41" i="3"/>
  <c r="I8" i="3"/>
  <c r="M18" i="3"/>
  <c r="M19" i="3"/>
  <c r="M20" i="3"/>
  <c r="M21" i="3"/>
  <c r="M22" i="3"/>
  <c r="M23" i="3"/>
  <c r="M24" i="3"/>
  <c r="M25" i="3"/>
  <c r="M26" i="3"/>
  <c r="M27" i="3"/>
  <c r="M28" i="3"/>
  <c r="M29" i="3"/>
  <c r="M16" i="3"/>
  <c r="M17" i="3"/>
  <c r="M4" i="3"/>
  <c r="M5" i="3"/>
  <c r="M6" i="3"/>
  <c r="M7" i="3"/>
  <c r="M8" i="3"/>
  <c r="M9" i="3"/>
  <c r="M3" i="3"/>
  <c r="M31" i="3"/>
  <c r="L31" i="3"/>
  <c r="L16" i="3"/>
  <c r="L17" i="3"/>
  <c r="L18" i="3"/>
  <c r="L19" i="3"/>
  <c r="P6" i="1"/>
  <c r="P7" i="1"/>
  <c r="P5" i="1"/>
  <c r="Y38" i="1"/>
  <c r="Y39" i="1"/>
  <c r="Y37" i="1"/>
  <c r="Y34" i="1"/>
  <c r="Y35" i="1"/>
  <c r="Y33" i="1"/>
  <c r="Y29" i="1"/>
  <c r="Y18" i="1"/>
  <c r="Y19" i="1"/>
  <c r="Y20" i="1"/>
  <c r="Y21" i="1"/>
  <c r="Y22" i="1"/>
  <c r="Y17" i="1"/>
  <c r="Y14" i="1"/>
  <c r="Y15" i="1"/>
  <c r="Y13" i="1"/>
  <c r="Y27" i="3"/>
  <c r="Y28" i="3"/>
  <c r="Y29" i="3"/>
  <c r="Y30" i="3"/>
  <c r="Y31" i="3"/>
  <c r="Y32" i="3"/>
  <c r="Y34" i="3"/>
  <c r="Y35" i="3"/>
  <c r="Y36" i="3"/>
  <c r="Y37" i="3"/>
  <c r="Y38" i="3"/>
  <c r="Y39" i="3"/>
  <c r="Y40" i="3"/>
  <c r="Y41" i="3"/>
  <c r="P37" i="1"/>
  <c r="L33" i="3"/>
  <c r="M33" i="3"/>
  <c r="N33" i="3"/>
  <c r="O33" i="3"/>
  <c r="P33" i="3"/>
  <c r="Q33" i="3"/>
  <c r="R33" i="3"/>
  <c r="S33" i="3"/>
  <c r="T33" i="3"/>
  <c r="U33" i="3"/>
  <c r="V33" i="3"/>
  <c r="W33" i="3"/>
  <c r="L34" i="3"/>
  <c r="M34" i="3"/>
  <c r="N34" i="3"/>
  <c r="O34" i="3"/>
  <c r="P34" i="3"/>
  <c r="Q34" i="3"/>
  <c r="R34" i="3"/>
  <c r="S34" i="3"/>
  <c r="T34" i="3"/>
  <c r="U34" i="3"/>
  <c r="V34" i="3"/>
  <c r="W34" i="3"/>
  <c r="L35" i="3"/>
  <c r="M35" i="3"/>
  <c r="N35" i="3"/>
  <c r="O35" i="3"/>
  <c r="P35" i="3"/>
  <c r="Q35" i="3"/>
  <c r="R35" i="3"/>
  <c r="S35" i="3"/>
  <c r="T35" i="3"/>
  <c r="U35" i="3"/>
  <c r="V35" i="3"/>
  <c r="W35" i="3"/>
  <c r="P38" i="1"/>
  <c r="L36" i="3"/>
  <c r="M36" i="3"/>
  <c r="N36" i="3"/>
  <c r="O36" i="3"/>
  <c r="P36" i="3"/>
  <c r="Q36" i="3"/>
  <c r="R36" i="3"/>
  <c r="S36" i="3"/>
  <c r="T36" i="3"/>
  <c r="U36" i="3"/>
  <c r="V36" i="3"/>
  <c r="W36" i="3"/>
  <c r="L37" i="3"/>
  <c r="M37" i="3"/>
  <c r="N37" i="3"/>
  <c r="O37" i="3"/>
  <c r="P37" i="3"/>
  <c r="Q37" i="3"/>
  <c r="R37" i="3"/>
  <c r="S37" i="3"/>
  <c r="T37" i="3"/>
  <c r="U37" i="3"/>
  <c r="V37" i="3"/>
  <c r="W37" i="3"/>
  <c r="L38" i="3"/>
  <c r="M38" i="3"/>
  <c r="N38" i="3"/>
  <c r="O38" i="3"/>
  <c r="P38" i="3"/>
  <c r="Q38" i="3"/>
  <c r="R38" i="3"/>
  <c r="S38" i="3"/>
  <c r="T38" i="3"/>
  <c r="U38" i="3"/>
  <c r="V38" i="3"/>
  <c r="W38" i="3"/>
  <c r="P39" i="1"/>
  <c r="L39" i="3"/>
  <c r="M39" i="3"/>
  <c r="N39" i="3"/>
  <c r="O39" i="3"/>
  <c r="P39" i="3"/>
  <c r="Q39" i="3"/>
  <c r="R39" i="3"/>
  <c r="S39" i="3"/>
  <c r="U39" i="3"/>
  <c r="V39" i="3"/>
  <c r="W39" i="3"/>
  <c r="L40" i="3"/>
  <c r="M40" i="3"/>
  <c r="N40" i="3"/>
  <c r="O40" i="3"/>
  <c r="P40" i="3"/>
  <c r="Q40" i="3"/>
  <c r="R40" i="3"/>
  <c r="S40" i="3"/>
  <c r="U40" i="3"/>
  <c r="V40" i="3"/>
  <c r="W40" i="3"/>
  <c r="L41" i="3"/>
  <c r="M41" i="3"/>
  <c r="N41" i="3"/>
  <c r="O41" i="3"/>
  <c r="P41" i="3"/>
  <c r="Q41" i="3"/>
  <c r="R41" i="3"/>
  <c r="S41" i="3"/>
  <c r="U41" i="3"/>
  <c r="V41" i="3"/>
  <c r="W41" i="3"/>
  <c r="K38" i="3"/>
  <c r="H38" i="3"/>
  <c r="C38" i="3"/>
  <c r="K37" i="3"/>
  <c r="G37" i="3"/>
  <c r="C37" i="3"/>
  <c r="K36" i="3"/>
  <c r="F36" i="3"/>
  <c r="J31" i="3"/>
  <c r="J32" i="3"/>
  <c r="J30" i="3"/>
  <c r="K28" i="3"/>
  <c r="K29" i="3"/>
  <c r="K30" i="3"/>
  <c r="K31" i="3"/>
  <c r="K32" i="3"/>
  <c r="K33" i="3"/>
  <c r="K34" i="3"/>
  <c r="K35" i="3"/>
  <c r="K4" i="3"/>
  <c r="K5" i="3"/>
  <c r="K6" i="3"/>
  <c r="K7" i="3"/>
  <c r="K8" i="3"/>
  <c r="K9" i="3"/>
  <c r="K10" i="3"/>
  <c r="K11" i="3"/>
  <c r="K12" i="3"/>
  <c r="K13" i="3"/>
  <c r="K14" i="3"/>
  <c r="K15" i="3"/>
  <c r="K16" i="3"/>
  <c r="K17" i="3"/>
  <c r="K18" i="3"/>
  <c r="K19" i="3"/>
  <c r="K20" i="3"/>
  <c r="K21" i="3"/>
  <c r="K22" i="3"/>
  <c r="K23" i="3"/>
  <c r="K24" i="3"/>
  <c r="K25" i="3"/>
  <c r="K26" i="3"/>
  <c r="K27" i="3"/>
  <c r="K3" i="3"/>
  <c r="H7" i="3"/>
  <c r="J8" i="3"/>
  <c r="J7" i="3"/>
  <c r="H35" i="3"/>
  <c r="G34" i="3"/>
  <c r="F15" i="3"/>
  <c r="A33" i="3"/>
  <c r="Y26" i="3"/>
  <c r="Y25" i="3"/>
  <c r="Y24" i="3"/>
  <c r="Y23" i="3"/>
  <c r="Y22" i="3"/>
  <c r="Y21" i="3"/>
  <c r="Y20" i="3"/>
  <c r="Y19" i="3"/>
  <c r="Y18" i="3"/>
  <c r="Y17" i="3"/>
  <c r="Y16" i="3"/>
  <c r="Y14" i="3"/>
  <c r="Y13" i="3"/>
  <c r="Y12" i="3"/>
  <c r="Y11" i="3"/>
  <c r="Y10" i="3"/>
  <c r="Y9" i="3"/>
  <c r="Y8" i="3"/>
  <c r="Y7" i="3"/>
  <c r="Y6" i="3"/>
  <c r="W32" i="3"/>
  <c r="W31" i="3"/>
  <c r="W30" i="3"/>
  <c r="W29" i="3"/>
  <c r="W28" i="3"/>
  <c r="W27" i="3"/>
  <c r="W26" i="3"/>
  <c r="W25" i="3"/>
  <c r="W24" i="3"/>
  <c r="W23" i="3"/>
  <c r="W22" i="3"/>
  <c r="W21" i="3"/>
  <c r="W20" i="3"/>
  <c r="W19" i="3"/>
  <c r="W18" i="3"/>
  <c r="W17" i="3"/>
  <c r="W16" i="3"/>
  <c r="W14" i="3"/>
  <c r="W13" i="3"/>
  <c r="W12" i="3"/>
  <c r="W11" i="3"/>
  <c r="W10" i="3"/>
  <c r="W9" i="3"/>
  <c r="W8" i="3"/>
  <c r="W7" i="3"/>
  <c r="W6" i="3"/>
  <c r="W5" i="3"/>
  <c r="W4" i="3"/>
  <c r="W3" i="3"/>
  <c r="V32" i="3"/>
  <c r="V31" i="3"/>
  <c r="V30" i="3"/>
  <c r="V29" i="3"/>
  <c r="V28" i="3"/>
  <c r="V27" i="3"/>
  <c r="V26" i="3"/>
  <c r="V25" i="3"/>
  <c r="V24" i="3"/>
  <c r="V23" i="3"/>
  <c r="V22" i="3"/>
  <c r="V21" i="3"/>
  <c r="V20" i="3"/>
  <c r="V19" i="3"/>
  <c r="V18" i="3"/>
  <c r="V17" i="3"/>
  <c r="V16" i="3"/>
  <c r="V14" i="3"/>
  <c r="V13" i="3"/>
  <c r="V12" i="3"/>
  <c r="V11" i="3"/>
  <c r="V10" i="3"/>
  <c r="V9" i="3"/>
  <c r="V8" i="3"/>
  <c r="V7" i="3"/>
  <c r="V6" i="3"/>
  <c r="V5" i="3"/>
  <c r="V4" i="3"/>
  <c r="V3" i="3"/>
  <c r="U32" i="3"/>
  <c r="U31" i="3"/>
  <c r="U30" i="3"/>
  <c r="U29" i="3"/>
  <c r="U28" i="3"/>
  <c r="U27" i="3"/>
  <c r="U26" i="3"/>
  <c r="U25" i="3"/>
  <c r="U24" i="3"/>
  <c r="U23" i="3"/>
  <c r="U22" i="3"/>
  <c r="U21" i="3"/>
  <c r="U20" i="3"/>
  <c r="U19" i="3"/>
  <c r="U18" i="3"/>
  <c r="U17" i="3"/>
  <c r="U16" i="3"/>
  <c r="U14" i="3"/>
  <c r="U13" i="3"/>
  <c r="U12" i="3"/>
  <c r="U11" i="3"/>
  <c r="U10" i="3"/>
  <c r="U9" i="3"/>
  <c r="U8" i="3"/>
  <c r="U7" i="3"/>
  <c r="U6" i="3"/>
  <c r="U5" i="3"/>
  <c r="U4" i="3"/>
  <c r="U3" i="3"/>
  <c r="T32" i="3"/>
  <c r="T31" i="3"/>
  <c r="T30" i="3"/>
  <c r="T29" i="3"/>
  <c r="T28" i="3"/>
  <c r="T27" i="3"/>
  <c r="T26" i="3"/>
  <c r="T25" i="3"/>
  <c r="T24" i="3"/>
  <c r="T23" i="3"/>
  <c r="T22" i="3"/>
  <c r="T21" i="3"/>
  <c r="T20" i="3"/>
  <c r="T19" i="3"/>
  <c r="T18" i="3"/>
  <c r="T17" i="3"/>
  <c r="T16" i="3"/>
  <c r="T14" i="3"/>
  <c r="T13" i="3"/>
  <c r="T12" i="3"/>
  <c r="T11" i="3"/>
  <c r="T10" i="3"/>
  <c r="T9" i="3"/>
  <c r="T8" i="3"/>
  <c r="T7" i="3"/>
  <c r="T6" i="3"/>
  <c r="T5" i="3"/>
  <c r="T4" i="3"/>
  <c r="T3" i="3"/>
  <c r="S32" i="3"/>
  <c r="S31" i="3"/>
  <c r="S30" i="3"/>
  <c r="S29" i="3"/>
  <c r="S28" i="3"/>
  <c r="S27" i="3"/>
  <c r="S26" i="3"/>
  <c r="S25" i="3"/>
  <c r="S24" i="3"/>
  <c r="S23" i="3"/>
  <c r="S22" i="3"/>
  <c r="S21" i="3"/>
  <c r="S20" i="3"/>
  <c r="S19" i="3"/>
  <c r="S18" i="3"/>
  <c r="S17" i="3"/>
  <c r="S16" i="3"/>
  <c r="S12" i="3"/>
  <c r="S11" i="3"/>
  <c r="S10" i="3"/>
  <c r="S9" i="3"/>
  <c r="S8" i="3"/>
  <c r="S7" i="3"/>
  <c r="S6" i="3"/>
  <c r="S5" i="3"/>
  <c r="S4" i="3"/>
  <c r="S3" i="3"/>
  <c r="P35" i="1"/>
  <c r="R32" i="3"/>
  <c r="P34" i="1"/>
  <c r="R31" i="3"/>
  <c r="P33" i="1"/>
  <c r="R30" i="3"/>
  <c r="R29" i="3"/>
  <c r="R28" i="3"/>
  <c r="R27" i="3"/>
  <c r="R26" i="3"/>
  <c r="R25" i="3"/>
  <c r="R24" i="3"/>
  <c r="P28" i="1"/>
  <c r="R23" i="3"/>
  <c r="R22" i="3"/>
  <c r="P27" i="1"/>
  <c r="R21" i="3"/>
  <c r="R20" i="3"/>
  <c r="P26" i="1"/>
  <c r="R19" i="3"/>
  <c r="R18" i="3"/>
  <c r="P25" i="1"/>
  <c r="R17" i="3"/>
  <c r="R16" i="3"/>
  <c r="R15" i="3"/>
  <c r="R14" i="3"/>
  <c r="R13" i="3"/>
  <c r="P15" i="1"/>
  <c r="R12" i="3"/>
  <c r="P14" i="1"/>
  <c r="R11" i="3"/>
  <c r="P13" i="1"/>
  <c r="R10" i="3"/>
  <c r="R9" i="3"/>
  <c r="P10" i="1"/>
  <c r="R8" i="3"/>
  <c r="P9" i="1"/>
  <c r="R7" i="3"/>
  <c r="P8" i="1"/>
  <c r="R6" i="3"/>
  <c r="R5" i="3"/>
  <c r="R4" i="3"/>
  <c r="R3" i="3"/>
  <c r="Q32" i="3"/>
  <c r="Q31" i="3"/>
  <c r="Q30" i="3"/>
  <c r="Q29" i="3"/>
  <c r="Q28" i="3"/>
  <c r="Q27" i="3"/>
  <c r="Q26" i="3"/>
  <c r="Q25" i="3"/>
  <c r="Q24" i="3"/>
  <c r="Q23" i="3"/>
  <c r="Q22" i="3"/>
  <c r="Q21" i="3"/>
  <c r="Q20" i="3"/>
  <c r="Q19" i="3"/>
  <c r="Q18" i="3"/>
  <c r="Q17" i="3"/>
  <c r="Q16" i="3"/>
  <c r="Q15" i="3"/>
  <c r="Q14" i="3"/>
  <c r="Q13" i="3"/>
  <c r="Q12" i="3"/>
  <c r="Q11" i="3"/>
  <c r="Q10" i="3"/>
  <c r="Q9" i="3"/>
  <c r="Q8" i="3"/>
  <c r="Q7" i="3"/>
  <c r="Q6" i="3"/>
  <c r="Q5" i="3"/>
  <c r="Q4" i="3"/>
  <c r="Q3" i="3"/>
  <c r="P32" i="3"/>
  <c r="P31" i="3"/>
  <c r="P30" i="3"/>
  <c r="P29" i="3"/>
  <c r="P28" i="3"/>
  <c r="P27" i="3"/>
  <c r="P26" i="3"/>
  <c r="P25" i="3"/>
  <c r="P24" i="3"/>
  <c r="P23" i="3"/>
  <c r="P22" i="3"/>
  <c r="P21" i="3"/>
  <c r="P20" i="3"/>
  <c r="P19" i="3"/>
  <c r="P18" i="3"/>
  <c r="P17" i="3"/>
  <c r="P16" i="3"/>
  <c r="P15" i="3"/>
  <c r="P14" i="3"/>
  <c r="P13" i="3"/>
  <c r="P12" i="3"/>
  <c r="P11" i="3"/>
  <c r="P10" i="3"/>
  <c r="P9" i="3"/>
  <c r="P8" i="3"/>
  <c r="P7" i="3"/>
  <c r="P6" i="3"/>
  <c r="P5" i="3"/>
  <c r="P4" i="3"/>
  <c r="P3" i="3"/>
  <c r="O32" i="3"/>
  <c r="O31" i="3"/>
  <c r="O30" i="3"/>
  <c r="O29" i="3"/>
  <c r="O28" i="3"/>
  <c r="O27" i="3"/>
  <c r="O26" i="3"/>
  <c r="O25" i="3"/>
  <c r="O24" i="3"/>
  <c r="O23" i="3"/>
  <c r="O22" i="3"/>
  <c r="O21" i="3"/>
  <c r="O20" i="3"/>
  <c r="O19" i="3"/>
  <c r="O18" i="3"/>
  <c r="O17" i="3"/>
  <c r="O16" i="3"/>
  <c r="O15" i="3"/>
  <c r="O14" i="3"/>
  <c r="O13" i="3"/>
  <c r="O12" i="3"/>
  <c r="O11" i="3"/>
  <c r="O10" i="3"/>
  <c r="O9" i="3"/>
  <c r="O8" i="3"/>
  <c r="O7" i="3"/>
  <c r="O6" i="3"/>
  <c r="O5" i="3"/>
  <c r="O4" i="3"/>
  <c r="O3" i="3"/>
  <c r="N32" i="3"/>
  <c r="N31" i="3"/>
  <c r="N30" i="3"/>
  <c r="N29" i="3"/>
  <c r="N28" i="3"/>
  <c r="N27" i="3"/>
  <c r="N26" i="3"/>
  <c r="N25" i="3"/>
  <c r="N24" i="3"/>
  <c r="N23" i="3"/>
  <c r="N22" i="3"/>
  <c r="N21" i="3"/>
  <c r="N20" i="3"/>
  <c r="N19" i="3"/>
  <c r="N18" i="3"/>
  <c r="N17" i="3"/>
  <c r="N16" i="3"/>
  <c r="N15" i="3"/>
  <c r="N14" i="3"/>
  <c r="N13" i="3"/>
  <c r="N12" i="3"/>
  <c r="N11" i="3"/>
  <c r="N10" i="3"/>
  <c r="N9" i="3"/>
  <c r="N8" i="3"/>
  <c r="N7" i="3"/>
  <c r="N6" i="3"/>
  <c r="N5" i="3"/>
  <c r="N4" i="3"/>
  <c r="N3" i="3"/>
  <c r="M32" i="3"/>
  <c r="M30" i="3"/>
  <c r="M15" i="3"/>
  <c r="M14" i="3"/>
  <c r="M13" i="3"/>
  <c r="M12" i="3"/>
  <c r="M11" i="3"/>
  <c r="M10" i="3"/>
  <c r="L32" i="3"/>
  <c r="L30" i="3"/>
  <c r="L29" i="3"/>
  <c r="L28" i="3"/>
  <c r="L27" i="3"/>
  <c r="L26" i="3"/>
  <c r="L25" i="3"/>
  <c r="L24" i="3"/>
  <c r="L23" i="3"/>
  <c r="L22" i="3"/>
  <c r="L21" i="3"/>
  <c r="L20" i="3"/>
  <c r="L15" i="3"/>
  <c r="L14" i="3"/>
  <c r="L13" i="3"/>
  <c r="L12" i="3"/>
  <c r="L11" i="3"/>
  <c r="L10" i="3"/>
  <c r="L9" i="3"/>
  <c r="L8" i="3"/>
  <c r="L7" i="3"/>
  <c r="L6" i="3"/>
  <c r="L5" i="3"/>
  <c r="L4" i="3"/>
  <c r="L3" i="3"/>
  <c r="H32" i="3"/>
  <c r="H31" i="3"/>
  <c r="H30" i="3"/>
  <c r="H28" i="3"/>
  <c r="H26" i="3"/>
  <c r="H24" i="3"/>
  <c r="H22" i="3"/>
  <c r="H20" i="3"/>
  <c r="H18" i="3"/>
  <c r="H16" i="3"/>
  <c r="H12" i="3"/>
  <c r="H11" i="3"/>
  <c r="H9" i="3"/>
  <c r="Z28" i="1"/>
  <c r="G23" i="3"/>
  <c r="Z27" i="1"/>
  <c r="G21" i="3"/>
  <c r="Z26" i="1"/>
  <c r="G19" i="3"/>
  <c r="Z25" i="1"/>
  <c r="G17" i="3"/>
  <c r="F33" i="3"/>
  <c r="F14" i="3"/>
  <c r="F13" i="3"/>
  <c r="F10" i="3"/>
  <c r="F6" i="3"/>
  <c r="F5" i="3"/>
  <c r="F4" i="3"/>
  <c r="F3" i="3"/>
  <c r="C35" i="3"/>
  <c r="C34" i="3"/>
  <c r="C32" i="3"/>
  <c r="C31" i="3"/>
  <c r="C30" i="3"/>
  <c r="C29" i="3"/>
  <c r="C28" i="3"/>
  <c r="C27" i="3"/>
  <c r="C26" i="3"/>
  <c r="C25" i="3"/>
  <c r="C24" i="3"/>
  <c r="Z31" i="1"/>
  <c r="G29" i="3"/>
  <c r="Z30" i="1"/>
  <c r="G27" i="3"/>
  <c r="Z29" i="1"/>
  <c r="G25" i="3"/>
  <c r="C18" i="3"/>
  <c r="C23" i="3"/>
  <c r="C22" i="3"/>
  <c r="C21" i="3"/>
  <c r="C20" i="3"/>
  <c r="C19" i="3"/>
  <c r="C17" i="3"/>
  <c r="C16" i="3"/>
  <c r="C13" i="3"/>
  <c r="C14" i="3"/>
  <c r="C15" i="3"/>
  <c r="C4" i="3"/>
  <c r="C5" i="3"/>
  <c r="C6" i="3"/>
  <c r="C7" i="3"/>
  <c r="C8" i="3"/>
  <c r="C9" i="3"/>
  <c r="C10" i="3"/>
  <c r="C11" i="3"/>
  <c r="C12" i="3"/>
  <c r="C3" i="3"/>
  <c r="P11" i="1"/>
  <c r="AB19" i="1"/>
  <c r="Z15" i="1"/>
  <c r="Z14" i="1"/>
  <c r="AB17" i="1"/>
  <c r="S13" i="3"/>
  <c r="AB18" i="1"/>
</calcChain>
</file>

<file path=xl/comments1.xml><?xml version="1.0" encoding="utf-8"?>
<comments xmlns="http://schemas.openxmlformats.org/spreadsheetml/2006/main">
  <authors>
    <author>Peter Bryzgalov</author>
  </authors>
  <commentList>
    <comment ref="P4" authorId="0">
      <text>
        <r>
          <rPr>
            <b/>
            <sz val="10"/>
            <color indexed="81"/>
            <rFont val="ＭＳ Ｐゴシック"/>
            <family val="2"/>
            <charset val="128"/>
          </rPr>
          <t>Peter Bryzgalov:</t>
        </r>
        <r>
          <rPr>
            <sz val="10"/>
            <color indexed="81"/>
            <rFont val="ＭＳ Ｐゴシック"/>
            <family val="2"/>
            <charset val="128"/>
          </rPr>
          <t xml:space="preserve">
Performance data based on Microway data:
https://www.microway.com/knowledge-center-articles/detailed-specifications-of-the-intel-xeon-e5-2600v4-broadwell-ep-processors/</t>
        </r>
      </text>
    </comment>
    <comment ref="L5" authorId="0">
      <text>
        <r>
          <rPr>
            <b/>
            <sz val="10"/>
            <color indexed="81"/>
            <rFont val="ＭＳ Ｐゴシック"/>
            <family val="2"/>
            <charset val="128"/>
          </rPr>
          <t>Peter Bryzgalov:</t>
        </r>
        <r>
          <rPr>
            <sz val="10"/>
            <color indexed="81"/>
            <rFont val="ＭＳ Ｐゴシック"/>
            <family val="2"/>
            <charset val="128"/>
          </rPr>
          <t xml:space="preserve">
virtual CPUs
</t>
        </r>
      </text>
    </comment>
    <comment ref="P5" authorId="0">
      <text>
        <r>
          <rPr>
            <b/>
            <sz val="10"/>
            <color indexed="81"/>
            <rFont val="ＭＳ Ｐゴシック"/>
            <family val="2"/>
            <charset val="128"/>
          </rPr>
          <t>Peter Bryzgalov:</t>
        </r>
        <r>
          <rPr>
            <sz val="10"/>
            <color indexed="81"/>
            <rFont val="ＭＳ Ｐゴシック"/>
            <family val="2"/>
            <charset val="128"/>
          </rPr>
          <t xml:space="preserve">
This is approx. performance of Xeon E5-2690 v4 with 18 cores.
</t>
        </r>
      </text>
    </comment>
    <comment ref="E15"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15"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K18"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P18" authorId="0">
      <text>
        <r>
          <rPr>
            <b/>
            <sz val="10"/>
            <color indexed="81"/>
            <rFont val="ＭＳ Ｐゴシック"/>
            <family val="2"/>
            <charset val="128"/>
          </rPr>
          <t>Peter Bryzgalov:</t>
        </r>
        <r>
          <rPr>
            <sz val="10"/>
            <color indexed="81"/>
            <rFont val="ＭＳ Ｐゴシック"/>
            <family val="2"/>
            <charset val="128"/>
          </rPr>
          <t xml:space="preserve">
Derived from 0.548 Tfolps performance of 10 core POWER8:
0.548 / 10 * 8 = 0.4384</t>
        </r>
      </text>
    </comment>
    <comment ref="K19"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P19" authorId="0">
      <text>
        <r>
          <rPr>
            <b/>
            <sz val="10"/>
            <color indexed="81"/>
            <rFont val="ＭＳ Ｐゴシック"/>
            <family val="2"/>
            <charset val="128"/>
          </rPr>
          <t>Peter Bryzgalov:</t>
        </r>
        <r>
          <rPr>
            <sz val="10"/>
            <color indexed="81"/>
            <rFont val="ＭＳ Ｐゴシック"/>
            <family val="2"/>
            <charset val="128"/>
          </rPr>
          <t xml:space="preserve">
Derived from 0.548 Tfolps performance of 10 core POWER8:
0.548 / 10 * 8 = 0.4384</t>
        </r>
      </text>
    </comment>
    <comment ref="K20"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21"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29"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P29" authorId="0">
      <text>
        <r>
          <rPr>
            <b/>
            <sz val="10"/>
            <color indexed="81"/>
            <rFont val="ＭＳ Ｐゴシック"/>
            <family val="2"/>
            <charset val="128"/>
          </rPr>
          <t xml:space="preserve">Peter Bryzgalov:
http://excel.fit.vutbr.cz/submissions/2016/056/56.pdf
See Table1.
</t>
        </r>
      </text>
    </comment>
    <comment ref="K30"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P30" authorId="0">
      <text>
        <r>
          <rPr>
            <b/>
            <sz val="10"/>
            <color indexed="81"/>
            <rFont val="ＭＳ Ｐゴシック"/>
            <family val="2"/>
            <charset val="128"/>
          </rPr>
          <t>Peter Bryzgalov:</t>
        </r>
        <r>
          <rPr>
            <sz val="10"/>
            <color indexed="81"/>
            <rFont val="ＭＳ Ｐゴシック"/>
            <family val="2"/>
            <charset val="128"/>
          </rPr>
          <t xml:space="preserve">
Derived from 0.548 Tfolps performance of 10 core POWER8:
0.548 / 10 * 8 = 0.4384</t>
        </r>
      </text>
    </comment>
    <comment ref="Z37" authorId="0">
      <text>
        <r>
          <rPr>
            <b/>
            <sz val="10"/>
            <color indexed="81"/>
            <rFont val="ＭＳ Ｐゴシック"/>
            <family val="2"/>
            <charset val="128"/>
          </rPr>
          <t>Peter Bryzgalov:</t>
        </r>
        <r>
          <rPr>
            <sz val="10"/>
            <color indexed="81"/>
            <rFont val="ＭＳ Ｐゴシック"/>
            <family val="2"/>
            <charset val="128"/>
          </rPr>
          <t xml:space="preserve">
euro/min  * 60  =  euro/h
</t>
        </r>
      </text>
    </comment>
    <comment ref="Z40" authorId="0">
      <text>
        <r>
          <rPr>
            <b/>
            <sz val="10"/>
            <color indexed="81"/>
            <rFont val="ＭＳ Ｐゴシック"/>
            <family val="2"/>
            <charset val="128"/>
          </rPr>
          <t>Peter Bryzgalov:</t>
        </r>
        <r>
          <rPr>
            <sz val="10"/>
            <color indexed="81"/>
            <rFont val="ＭＳ Ｐゴシック"/>
            <family val="2"/>
            <charset val="128"/>
          </rPr>
          <t xml:space="preserve">
euro/min * 60 = eur/h</t>
        </r>
      </text>
    </comment>
    <comment ref="Z41" authorId="0">
      <text>
        <r>
          <rPr>
            <b/>
            <sz val="10"/>
            <color indexed="81"/>
            <rFont val="ＭＳ Ｐゴシック"/>
            <family val="2"/>
            <charset val="128"/>
          </rPr>
          <t>Peter Bryzgalov:</t>
        </r>
        <r>
          <rPr>
            <sz val="10"/>
            <color indexed="81"/>
            <rFont val="ＭＳ Ｐゴシック"/>
            <family val="2"/>
            <charset val="128"/>
          </rPr>
          <t xml:space="preserve">
euro/min * 60 </t>
        </r>
      </text>
    </comment>
    <comment ref="Z42" authorId="0">
      <text>
        <r>
          <rPr>
            <b/>
            <sz val="10"/>
            <color indexed="81"/>
            <rFont val="ＭＳ Ｐゴシック"/>
            <family val="2"/>
            <charset val="128"/>
          </rPr>
          <t>Peter Bryzgalov:</t>
        </r>
        <r>
          <rPr>
            <sz val="10"/>
            <color indexed="81"/>
            <rFont val="ＭＳ Ｐゴシック"/>
            <family val="2"/>
            <charset val="128"/>
          </rPr>
          <t xml:space="preserve"> euro/min * 60 min
</t>
        </r>
      </text>
    </comment>
    <comment ref="W50" authorId="0">
      <text>
        <r>
          <rPr>
            <b/>
            <sz val="10"/>
            <color indexed="81"/>
            <rFont val="ＭＳ Ｐゴシック"/>
            <family val="2"/>
            <charset val="128"/>
          </rPr>
          <t>Peter Bryzgalov:</t>
        </r>
        <r>
          <rPr>
            <sz val="10"/>
            <color indexed="81"/>
            <rFont val="ＭＳ Ｐゴシック"/>
            <family val="2"/>
            <charset val="128"/>
          </rPr>
          <t xml:space="preserve">
54 Gbit/s *2 = 6.8175 GB/s *2</t>
        </r>
      </text>
    </comment>
    <comment ref="AC50" authorId="0">
      <text>
        <r>
          <rPr>
            <b/>
            <sz val="10"/>
            <color indexed="81"/>
            <rFont val="ＭＳ Ｐゴシック"/>
            <family val="2"/>
            <charset val="128"/>
          </rPr>
          <t>Peter Bryzgalov:</t>
        </r>
        <r>
          <rPr>
            <sz val="10"/>
            <color indexed="81"/>
            <rFont val="ＭＳ Ｐゴシック"/>
            <family val="2"/>
            <charset val="128"/>
          </rPr>
          <t xml:space="preserve">
(¥150 000 税込 - 8%) =46296.5 税抜き</t>
        </r>
      </text>
    </comment>
    <comment ref="AF50" authorId="0">
      <text>
        <r>
          <rPr>
            <b/>
            <sz val="10"/>
            <color indexed="81"/>
            <rFont val="ＭＳ Ｐゴシック"/>
            <family val="2"/>
            <charset val="128"/>
          </rPr>
          <t>Peter Bryzgalov:</t>
        </r>
        <r>
          <rPr>
            <sz val="10"/>
            <color indexed="81"/>
            <rFont val="ＭＳ Ｐゴシック"/>
            <family val="2"/>
            <charset val="128"/>
          </rPr>
          <t xml:space="preserve">
17280 n*h / 2.5 = 6912 nodes hours if used 1 node.
</t>
        </r>
      </text>
    </comment>
    <comment ref="D58" authorId="0">
      <text>
        <r>
          <rPr>
            <b/>
            <sz val="10"/>
            <color indexed="81"/>
            <rFont val="ＭＳ Ｐゴシック"/>
            <family val="2"/>
            <charset val="128"/>
          </rPr>
          <t>Peter Bryzgalov:</t>
        </r>
        <r>
          <rPr>
            <sz val="10"/>
            <color indexed="81"/>
            <rFont val="ＭＳ Ｐゴシック"/>
            <family val="2"/>
            <charset val="128"/>
          </rPr>
          <t xml:space="preserve">
See notes.
</t>
        </r>
      </text>
    </comment>
    <comment ref="AB58" authorId="0">
      <text>
        <r>
          <rPr>
            <b/>
            <sz val="10"/>
            <color indexed="81"/>
            <rFont val="ＭＳ Ｐゴシック"/>
            <family val="2"/>
            <charset val="128"/>
          </rPr>
          <t>Peter Bryzgalov:</t>
        </r>
        <r>
          <rPr>
            <sz val="10"/>
            <color indexed="81"/>
            <rFont val="ＭＳ Ｐゴシック"/>
            <family val="2"/>
            <charset val="128"/>
          </rPr>
          <t xml:space="preserve">
Monthly prices are same as hourly ones counting 31 days in a month.</t>
        </r>
      </text>
    </comment>
  </commentList>
</comments>
</file>

<file path=xl/sharedStrings.xml><?xml version="1.0" encoding="utf-8"?>
<sst xmlns="http://schemas.openxmlformats.org/spreadsheetml/2006/main" count="506" uniqueCount="331">
  <si>
    <t>Cloud server providers with GPU</t>
    <phoneticPr fontId="2"/>
  </si>
  <si>
    <t>model</t>
    <phoneticPr fontId="2"/>
  </si>
  <si>
    <t>xN</t>
    <phoneticPr fontId="2"/>
  </si>
  <si>
    <t>mem.bandwidth GB/s</t>
    <phoneticPr fontId="2"/>
  </si>
  <si>
    <t>model</t>
    <phoneticPr fontId="2"/>
  </si>
  <si>
    <t>xN</t>
    <phoneticPr fontId="2"/>
  </si>
  <si>
    <t>cores xN</t>
    <phoneticPr fontId="2"/>
  </si>
  <si>
    <t>HDD</t>
    <phoneticPr fontId="2"/>
  </si>
  <si>
    <t>primary type</t>
    <phoneticPr fontId="2"/>
  </si>
  <si>
    <t>vol. GB</t>
    <phoneticPr fontId="2"/>
  </si>
  <si>
    <t>Mem.Speed MHz</t>
    <phoneticPr fontId="2"/>
  </si>
  <si>
    <t>vol. GB</t>
    <phoneticPr fontId="2"/>
  </si>
  <si>
    <t>secondary type</t>
    <phoneticPr fontId="2"/>
  </si>
  <si>
    <t>Internet GB/s</t>
    <phoneticPr fontId="2"/>
  </si>
  <si>
    <t>Pricing</t>
    <phoneticPr fontId="2"/>
  </si>
  <si>
    <t>Net</t>
    <phoneticPr fontId="2"/>
  </si>
  <si>
    <t>K80</t>
    <phoneticPr fontId="2"/>
  </si>
  <si>
    <t>2 x 2496</t>
  </si>
  <si>
    <t>GPU (data per card)</t>
    <phoneticPr fontId="2"/>
  </si>
  <si>
    <t>CPU (data per socket)</t>
    <phoneticPr fontId="2"/>
  </si>
  <si>
    <t>RAM GB</t>
    <phoneticPr fontId="2"/>
  </si>
  <si>
    <t>2 x 240</t>
    <phoneticPr fontId="2"/>
  </si>
  <si>
    <t>Xeon E5-2686 v4</t>
    <phoneticPr fontId="2"/>
  </si>
  <si>
    <t>K80</t>
    <phoneticPr fontId="2"/>
  </si>
  <si>
    <t>Memory</t>
    <phoneticPr fontId="2"/>
  </si>
  <si>
    <t>RAM GB</t>
    <phoneticPr fontId="2"/>
  </si>
  <si>
    <t>Softlayer</t>
    <phoneticPr fontId="2"/>
  </si>
  <si>
    <t>Amazon</t>
    <phoneticPr fontId="2"/>
  </si>
  <si>
    <t>K80</t>
    <phoneticPr fontId="2"/>
  </si>
  <si>
    <t>Xeon E5-2620 v4</t>
    <phoneticPr fontId="2"/>
  </si>
  <si>
    <t>SSD</t>
    <phoneticPr fontId="2"/>
  </si>
  <si>
    <t>SSD</t>
    <phoneticPr fontId="2"/>
  </si>
  <si>
    <t>Notes</t>
    <phoneticPr fontId="2"/>
  </si>
  <si>
    <t>K80</t>
    <phoneticPr fontId="2"/>
  </si>
  <si>
    <t>POWER8?</t>
    <phoneticPr fontId="2"/>
  </si>
  <si>
    <t>P100</t>
    <phoneticPr fontId="2"/>
  </si>
  <si>
    <t>POWER8</t>
    <phoneticPr fontId="2"/>
  </si>
  <si>
    <t>2 x 12</t>
    <phoneticPr fontId="2"/>
  </si>
  <si>
    <t>Xeon E5-2667 v3</t>
    <phoneticPr fontId="2"/>
  </si>
  <si>
    <t>Xeon E5-2630 v3</t>
    <phoneticPr fontId="2"/>
  </si>
  <si>
    <t>SATA</t>
    <phoneticPr fontId="2"/>
  </si>
  <si>
    <t>M40</t>
    <phoneticPr fontId="2"/>
  </si>
  <si>
    <t>Nimbix</t>
    <phoneticPr fontId="2"/>
  </si>
  <si>
    <t>Cirrascale</t>
    <phoneticPr fontId="2"/>
  </si>
  <si>
    <t>NGD5</t>
    <phoneticPr fontId="2"/>
  </si>
  <si>
    <t>p2.16xlarge on-demand</t>
    <phoneticPr fontId="2"/>
  </si>
  <si>
    <t>p2.8xlarge on-demand</t>
    <phoneticPr fontId="2"/>
  </si>
  <si>
    <t>p2.xlarge on-demand</t>
    <phoneticPr fontId="2"/>
  </si>
  <si>
    <t>Sakura</t>
    <phoneticPr fontId="2"/>
  </si>
  <si>
    <t>Quad GPU model</t>
    <phoneticPr fontId="2"/>
  </si>
  <si>
    <t>processors/shaders xN</t>
    <phoneticPr fontId="2"/>
  </si>
  <si>
    <t>Xeon E5-2623 v3</t>
    <phoneticPr fontId="2"/>
  </si>
  <si>
    <t>K80</t>
    <phoneticPr fontId="2"/>
  </si>
  <si>
    <t>Xeon E5-2690 v3</t>
    <phoneticPr fontId="2"/>
  </si>
  <si>
    <t>SATA</t>
    <phoneticPr fontId="2"/>
  </si>
  <si>
    <t xml:space="preserve"> http://www-01.ibm.com/common/ssi/cgi-bin/ssialias?htmlfid=POB03046USEN</t>
  </si>
  <si>
    <t>SSD</t>
    <phoneticPr fontId="2"/>
  </si>
  <si>
    <t>Perf. TFlops</t>
    <phoneticPr fontId="2"/>
  </si>
  <si>
    <t>sng.prec. TFlops</t>
    <phoneticPr fontId="2"/>
  </si>
  <si>
    <t>dbl.prec. TFlops</t>
    <phoneticPr fontId="2"/>
  </si>
  <si>
    <t>https://www.ibm.com/marketplace/cloud/high-performance-computing/us/en-us</t>
    <phoneticPr fontId="2"/>
  </si>
  <si>
    <t>https://www.nimbix.net/blog/2016/10/04/ibm-nvidia-powerful-gpu-cloud/</t>
    <phoneticPr fontId="2"/>
  </si>
  <si>
    <t>http://www.cirrascale.com/cloud/plans.aspx</t>
    <phoneticPr fontId="2"/>
  </si>
  <si>
    <t>https://www.sakura.ad.jp/koukaryoku/specification/</t>
  </si>
  <si>
    <t>SSD</t>
    <phoneticPr fontId="2"/>
  </si>
  <si>
    <t>Xeon E5-2623 v3</t>
    <phoneticPr fontId="2"/>
  </si>
  <si>
    <t>Xeon E5-2686 v4</t>
    <phoneticPr fontId="2"/>
  </si>
  <si>
    <t>Provider</t>
    <phoneticPr fontId="2"/>
  </si>
  <si>
    <t>Offer</t>
    <phoneticPr fontId="2"/>
  </si>
  <si>
    <t>Hour price</t>
    <phoneticPr fontId="2"/>
  </si>
  <si>
    <t>Month price</t>
    <phoneticPr fontId="2"/>
  </si>
  <si>
    <t>M60</t>
    <phoneticPr fontId="2"/>
  </si>
  <si>
    <t>2 x 2048</t>
    <phoneticPr fontId="2"/>
  </si>
  <si>
    <t>2 x 8</t>
    <phoneticPr fontId="2"/>
  </si>
  <si>
    <t>2 x 160</t>
    <phoneticPr fontId="2"/>
  </si>
  <si>
    <t>Xeon E5-2690 v3</t>
  </si>
  <si>
    <t>SATA</t>
    <phoneticPr fontId="2"/>
  </si>
  <si>
    <t>SSD</t>
    <phoneticPr fontId="2"/>
  </si>
  <si>
    <t>8-GPU x86 SERVER M40</t>
    <phoneticPr fontId="2"/>
  </si>
  <si>
    <t>4-GPU POWER8/10 SERVER</t>
    <phoneticPr fontId="2"/>
  </si>
  <si>
    <t>4-GPU POWER8/8 SERVER</t>
    <phoneticPr fontId="2"/>
  </si>
  <si>
    <t>P100</t>
    <phoneticPr fontId="2"/>
  </si>
  <si>
    <t>P100</t>
    <phoneticPr fontId="2"/>
  </si>
  <si>
    <t>4 x 960</t>
    <phoneticPr fontId="2"/>
  </si>
  <si>
    <t>2 x 960</t>
    <phoneticPr fontId="2"/>
  </si>
  <si>
    <t>https://aws.amazon.com/ec2/dedicated-hosts/pricing/</t>
    <phoneticPr fontId="2"/>
  </si>
  <si>
    <t>p2 dedicated host On-demand</t>
    <phoneticPr fontId="2"/>
  </si>
  <si>
    <t>3 x 2496</t>
  </si>
  <si>
    <t>3 x 12</t>
  </si>
  <si>
    <t>3 x 240</t>
  </si>
  <si>
    <t>5 x 2496</t>
  </si>
  <si>
    <t>5 x 12</t>
  </si>
  <si>
    <t>5 x 240</t>
  </si>
  <si>
    <t>https://www.nimbix.net/nimbix-cloud-demand-pricing/</t>
    <phoneticPr fontId="2"/>
  </si>
  <si>
    <t>Week price</t>
    <phoneticPr fontId="2"/>
  </si>
  <si>
    <t>Year price</t>
    <phoneticPr fontId="2"/>
  </si>
  <si>
    <t>8-GPU x86 SERVER P40</t>
    <phoneticPr fontId="2"/>
  </si>
  <si>
    <t>8-GPU x86 SERVER P100</t>
    <phoneticPr fontId="2"/>
  </si>
  <si>
    <t>P40</t>
    <phoneticPr fontId="2"/>
  </si>
  <si>
    <t>P100</t>
    <phoneticPr fontId="2"/>
  </si>
  <si>
    <t>SSD</t>
    <phoneticPr fontId="2"/>
  </si>
  <si>
    <t>SATA</t>
    <phoneticPr fontId="2"/>
  </si>
  <si>
    <t>SATA</t>
    <phoneticPr fontId="2"/>
  </si>
  <si>
    <t>NVLink</t>
    <phoneticPr fontId="2"/>
  </si>
  <si>
    <t>Infiniband EDR (24.24Gb/s)</t>
    <phoneticPr fontId="2"/>
  </si>
  <si>
    <t>16-GPU x86 SERVER K80</t>
    <phoneticPr fontId="2"/>
  </si>
  <si>
    <t>GPUs</t>
    <phoneticPr fontId="2"/>
  </si>
  <si>
    <t>Short name</t>
    <phoneticPr fontId="2"/>
  </si>
  <si>
    <t>http://www.softlayer.com/gpu</t>
    <phoneticPr fontId="2"/>
  </si>
  <si>
    <t>AZ p2 K80x16 h.</t>
    <phoneticPr fontId="2"/>
  </si>
  <si>
    <t>AZ p2 K80x16 y.0Up</t>
    <phoneticPr fontId="2"/>
  </si>
  <si>
    <t>AZ p2 K80x16 y.100Up</t>
    <phoneticPr fontId="2"/>
  </si>
  <si>
    <t>AZ p2.16xl-</t>
    <phoneticPr fontId="2"/>
  </si>
  <si>
    <t>AZ p2.8xl-</t>
    <phoneticPr fontId="2"/>
  </si>
  <si>
    <t>AZ p2.xl-</t>
    <phoneticPr fontId="2"/>
  </si>
  <si>
    <t>CR P100x4 P8/10 m.</t>
    <phoneticPr fontId="2"/>
  </si>
  <si>
    <t>CR P100x4 P8/10 w.</t>
    <phoneticPr fontId="2"/>
  </si>
  <si>
    <t>SK TitanXx4 m.</t>
    <phoneticPr fontId="2"/>
  </si>
  <si>
    <t>Provider link</t>
    <phoneticPr fontId="2"/>
  </si>
  <si>
    <t>Offer link</t>
    <phoneticPr fontId="2"/>
  </si>
  <si>
    <t>https://aws.amazon.com/ec2/pricing/on-demand/?refid=em_22240</t>
    <phoneticPr fontId="2"/>
  </si>
  <si>
    <t>https://aws.amazon.com/ec2/pricing/on-demand/?refid=em_22241</t>
  </si>
  <si>
    <t>https://aws.amazon.com/ec2/pricing/on-demand/?refid=em_22242</t>
  </si>
  <si>
    <t>https://aws.amazon.com/ec2/dedicated-hosts/pricing/</t>
  </si>
  <si>
    <t>p2 dedicated host 1 year no Upfront</t>
    <phoneticPr fontId="2"/>
  </si>
  <si>
    <t>p2 dedicated host 1 year 100% Upfront</t>
    <phoneticPr fontId="2"/>
  </si>
  <si>
    <t>p2 dedicated host 3 years  100% Upfront</t>
    <phoneticPr fontId="2"/>
  </si>
  <si>
    <t>NVIDIA Tesla K80 Dual Intel Xeon E5-2690 v3</t>
    <phoneticPr fontId="2"/>
  </si>
  <si>
    <t>NVIDIA Tesla M60 Dual Intel Xeon E5-2690 v3</t>
    <phoneticPr fontId="2"/>
  </si>
  <si>
    <t>GPU model</t>
    <phoneticPr fontId="2"/>
  </si>
  <si>
    <t>CPU model</t>
    <phoneticPr fontId="2"/>
  </si>
  <si>
    <t>CPUs</t>
    <phoneticPr fontId="2"/>
  </si>
  <si>
    <t>Memory (GB)</t>
    <phoneticPr fontId="2"/>
  </si>
  <si>
    <t>HDD prim.Type</t>
    <phoneticPr fontId="2"/>
  </si>
  <si>
    <t>HDD prim.GB</t>
    <phoneticPr fontId="2"/>
  </si>
  <si>
    <t>HDD sec.Type</t>
    <phoneticPr fontId="2"/>
  </si>
  <si>
    <t>HDD sec.GB</t>
    <phoneticPr fontId="2"/>
  </si>
  <si>
    <t>Network</t>
    <phoneticPr fontId="2"/>
  </si>
  <si>
    <t>Notes</t>
    <phoneticPr fontId="2"/>
  </si>
  <si>
    <t>POWER8?</t>
  </si>
  <si>
    <t>NGD4</t>
    <phoneticPr fontId="2"/>
  </si>
  <si>
    <t>K40</t>
    <phoneticPr fontId="2"/>
  </si>
  <si>
    <t>2 x 2496</t>
    <phoneticPr fontId="2"/>
  </si>
  <si>
    <t>2 x 12.3</t>
    <phoneticPr fontId="2"/>
  </si>
  <si>
    <t>P100</t>
  </si>
  <si>
    <t>POWER8</t>
  </si>
  <si>
    <t>2-GPU POWER8/8 SERVER</t>
    <phoneticPr fontId="2"/>
  </si>
  <si>
    <t>Xeon E5-2630 v3</t>
    <phoneticPr fontId="2"/>
  </si>
  <si>
    <t>C</t>
    <phoneticPr fontId="2"/>
  </si>
  <si>
    <t>D</t>
    <phoneticPr fontId="2"/>
  </si>
  <si>
    <t>K</t>
    <phoneticPr fontId="2"/>
  </si>
  <si>
    <t>L</t>
    <phoneticPr fontId="2"/>
  </si>
  <si>
    <t>T</t>
    <phoneticPr fontId="2"/>
  </si>
  <si>
    <t>B</t>
    <phoneticPr fontId="2"/>
  </si>
  <si>
    <t>NVIDIA Tesla K80 Dual Intel Xeon E5-2620 v4</t>
    <phoneticPr fontId="2"/>
  </si>
  <si>
    <t>Outbound Traffic limited to 500GB.</t>
    <phoneticPr fontId="2"/>
  </si>
  <si>
    <t>Outbound Traffic limited to 500GB.</t>
    <phoneticPr fontId="2"/>
  </si>
  <si>
    <t>Outbound Traffic limited to 500GB.</t>
    <phoneticPr fontId="2"/>
  </si>
  <si>
    <t>SL K80x1 x86 m.</t>
    <phoneticPr fontId="2"/>
  </si>
  <si>
    <t>SL K80x1 x86 h.</t>
    <phoneticPr fontId="2"/>
  </si>
  <si>
    <t>CR K80x8 x86 m.</t>
    <phoneticPr fontId="2"/>
  </si>
  <si>
    <t>CR M40x8 x86 m.</t>
    <phoneticPr fontId="2"/>
  </si>
  <si>
    <t>CRM40x8 x86 w.</t>
    <phoneticPr fontId="2"/>
  </si>
  <si>
    <t>CR P40x8 x86 m.</t>
    <phoneticPr fontId="2"/>
  </si>
  <si>
    <t>CR P40x8 x86 w.</t>
    <phoneticPr fontId="2"/>
  </si>
  <si>
    <t>CR P100x8 x86 m.</t>
    <phoneticPr fontId="2"/>
  </si>
  <si>
    <t>CR P100x8 x86 w.</t>
    <phoneticPr fontId="2"/>
  </si>
  <si>
    <t>CR P100x4 P8/8 m.</t>
    <phoneticPr fontId="2"/>
  </si>
  <si>
    <t>CR P100x4 P8/8 w.</t>
    <phoneticPr fontId="2"/>
  </si>
  <si>
    <t>CR P100x2 P8/8 m.</t>
    <phoneticPr fontId="2"/>
  </si>
  <si>
    <t>CR P100x2 P8/8 w.</t>
    <phoneticPr fontId="2"/>
  </si>
  <si>
    <t>Tesla P40 model</t>
    <phoneticPr fontId="2"/>
  </si>
  <si>
    <t>Tesla P100 model</t>
    <phoneticPr fontId="2"/>
  </si>
  <si>
    <t>P100</t>
    <phoneticPr fontId="2"/>
  </si>
  <si>
    <t>SK P40x1 m.</t>
    <phoneticPr fontId="2"/>
  </si>
  <si>
    <t>SK P100x1 m.</t>
    <phoneticPr fontId="2"/>
  </si>
  <si>
    <t>CR K80x8 x86 w.</t>
    <phoneticPr fontId="2"/>
  </si>
  <si>
    <t>NP8G1</t>
    <phoneticPr fontId="2"/>
  </si>
  <si>
    <t>NGQ7</t>
    <phoneticPr fontId="2"/>
  </si>
  <si>
    <t>NP8G4</t>
    <phoneticPr fontId="2"/>
  </si>
  <si>
    <t>M40</t>
    <phoneticPr fontId="2"/>
  </si>
  <si>
    <t>Interconnect GB/s</t>
    <phoneticPr fontId="2"/>
  </si>
  <si>
    <t>NM K40x2 h.</t>
    <phoneticPr fontId="2"/>
  </si>
  <si>
    <t>NM K80x4 h.</t>
    <phoneticPr fontId="2"/>
  </si>
  <si>
    <t>NM M40x4 h.</t>
    <phoneticPr fontId="2"/>
  </si>
  <si>
    <t>F</t>
    <phoneticPr fontId="2"/>
  </si>
  <si>
    <t>LeaderTelecom</t>
    <phoneticPr fontId="2"/>
  </si>
  <si>
    <t>4 x GeForce GTX 1080</t>
    <phoneticPr fontId="2"/>
  </si>
  <si>
    <t>8 x GeForce GTX 1080</t>
    <phoneticPr fontId="2"/>
  </si>
  <si>
    <t>2 x GeForce GTX 1080</t>
    <phoneticPr fontId="2"/>
  </si>
  <si>
    <t>GeForce GTX 1080</t>
  </si>
  <si>
    <t>GeForce GTX 1080</t>
    <phoneticPr fontId="2"/>
  </si>
  <si>
    <t>Xeon E5-2609 v4</t>
    <phoneticPr fontId="2"/>
  </si>
  <si>
    <t>GHz</t>
    <phoneticPr fontId="2"/>
  </si>
  <si>
    <t>FLOPs per cycle</t>
    <phoneticPr fontId="2"/>
  </si>
  <si>
    <t>https://en.wikichip.org/wiki/intel/xeon_e5/e5-2686_v4</t>
  </si>
  <si>
    <t>Xeon E5-2609 v4</t>
    <phoneticPr fontId="2"/>
  </si>
  <si>
    <t>Xeon E5-2630 v4</t>
  </si>
  <si>
    <t>SSD</t>
    <phoneticPr fontId="2"/>
  </si>
  <si>
    <t>Currency</t>
    <phoneticPr fontId="2"/>
  </si>
  <si>
    <t>USD</t>
    <phoneticPr fontId="2"/>
  </si>
  <si>
    <t>setup price</t>
    <phoneticPr fontId="2"/>
  </si>
  <si>
    <t>https://aws.amazon.com/ec2/pricing/on-demand/?refid=em_22240</t>
    <phoneticPr fontId="2"/>
  </si>
  <si>
    <t>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</si>
  <si>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A</t>
    <phoneticPr fontId="2"/>
  </si>
  <si>
    <t>Z</t>
    <phoneticPr fontId="2"/>
  </si>
  <si>
    <t>AA</t>
    <phoneticPr fontId="2"/>
  </si>
  <si>
    <t>AB</t>
    <phoneticPr fontId="2"/>
  </si>
  <si>
    <t>Setup price</t>
    <phoneticPr fontId="2"/>
  </si>
  <si>
    <t>AC</t>
    <phoneticPr fontId="2"/>
  </si>
  <si>
    <t>Currency</t>
    <phoneticPr fontId="2"/>
  </si>
  <si>
    <t>AD</t>
    <phoneticPr fontId="2"/>
  </si>
  <si>
    <t>P</t>
    <phoneticPr fontId="2"/>
  </si>
  <si>
    <t>S</t>
    <phoneticPr fontId="2"/>
  </si>
  <si>
    <t>U</t>
    <phoneticPr fontId="2"/>
  </si>
  <si>
    <t>V</t>
    <phoneticPr fontId="2"/>
  </si>
  <si>
    <t>Internal/External</t>
    <phoneticPr fontId="2"/>
  </si>
  <si>
    <t>Y</t>
    <phoneticPr fontId="2"/>
  </si>
  <si>
    <t>AE</t>
    <phoneticPr fontId="2"/>
  </si>
  <si>
    <t>CPU performance (Tflops DP)</t>
    <phoneticPr fontId="2"/>
  </si>
  <si>
    <t>GPU performance (TFlops SP)</t>
    <phoneticPr fontId="2"/>
  </si>
  <si>
    <t>JPY</t>
    <phoneticPr fontId="2"/>
  </si>
  <si>
    <t>EUR</t>
    <phoneticPr fontId="2"/>
  </si>
  <si>
    <t>R</t>
    <phoneticPr fontId="2"/>
  </si>
  <si>
    <t>https://aws.amazon.com/ec2/dedicated-hosts/pricing/</t>
    <phoneticPr fontId="2"/>
  </si>
  <si>
    <t>https://aws.amazon.com/ec2/dedicated-hosts/pricing/</t>
    <phoneticPr fontId="2"/>
  </si>
  <si>
    <t>SL M60x1 2690v3 m.</t>
    <phoneticPr fontId="2"/>
  </si>
  <si>
    <t>SL K80x1 2690v3 m.</t>
    <phoneticPr fontId="2"/>
  </si>
  <si>
    <t>Included internet traffic (monthly based payments): 10 Tb/month. Included internet traffic (weekly based payments): 2.5 Tb/week. Included internet traffic (minute/hourly based payments): 0 Gb. Additional 1Gb (not included): 0,09 &amp;euro;/Gb.</t>
    <phoneticPr fontId="2"/>
  </si>
  <si>
    <t>LT GTX1080x2 m.</t>
    <phoneticPr fontId="2"/>
  </si>
  <si>
    <t>LT GTX1080x2 w.</t>
    <phoneticPr fontId="2"/>
  </si>
  <si>
    <t>LT GTX1080x2 min.</t>
    <phoneticPr fontId="2"/>
  </si>
  <si>
    <t>LT GTX1080x4 w.</t>
    <phoneticPr fontId="2"/>
  </si>
  <si>
    <t>LT GTX1080x4 min.</t>
    <phoneticPr fontId="2"/>
  </si>
  <si>
    <t>LT GTX1080x4 m.</t>
    <phoneticPr fontId="2"/>
  </si>
  <si>
    <t>LT GTX1080x8 min.</t>
    <phoneticPr fontId="2"/>
  </si>
  <si>
    <t>LT GTX1080x8 w.</t>
    <phoneticPr fontId="2"/>
  </si>
  <si>
    <t>LT GTX1080x8 m.</t>
    <phoneticPr fontId="2"/>
  </si>
  <si>
    <t>2 x Tesla P100</t>
  </si>
  <si>
    <t>SSD</t>
  </si>
  <si>
    <t>40/1</t>
  </si>
  <si>
    <t>1 x Tesla P100</t>
    <phoneticPr fontId="2"/>
  </si>
  <si>
    <t>2 x Tesla P100 NVLink</t>
    <phoneticPr fontId="2"/>
  </si>
  <si>
    <t>4 x Tesla P100 NVLink</t>
    <phoneticPr fontId="2"/>
  </si>
  <si>
    <t>8 x Tesla P100 NVLink</t>
    <phoneticPr fontId="2"/>
  </si>
  <si>
    <t>2 x FirePro S9300x2</t>
  </si>
  <si>
    <t>2 x 4096</t>
    <phoneticPr fontId="2"/>
  </si>
  <si>
    <t>2 x 4</t>
    <phoneticPr fontId="2"/>
  </si>
  <si>
    <t>2 x 512</t>
    <phoneticPr fontId="2"/>
  </si>
  <si>
    <t>Xeon E5-2609 v4</t>
    <phoneticPr fontId="2"/>
  </si>
  <si>
    <t>SSD</t>
    <phoneticPr fontId="2"/>
  </si>
  <si>
    <t>LT P100x1 min.</t>
    <phoneticPr fontId="2"/>
  </si>
  <si>
    <t>LT P100x1 m.</t>
    <phoneticPr fontId="2"/>
  </si>
  <si>
    <t>LT P100x2 min.</t>
    <phoneticPr fontId="2"/>
  </si>
  <si>
    <t>LT P100x2 m.</t>
    <phoneticPr fontId="2"/>
  </si>
  <si>
    <t>LT S9300x2 m.</t>
    <phoneticPr fontId="2"/>
  </si>
  <si>
    <t>FirePro S9300x2</t>
    <phoneticPr fontId="2"/>
  </si>
  <si>
    <t>LT S9300x2 min.</t>
    <phoneticPr fontId="2"/>
  </si>
  <si>
    <t>LT P100x2 NVL min.</t>
    <phoneticPr fontId="2"/>
  </si>
  <si>
    <t>LT P100x2 NVL m.</t>
    <phoneticPr fontId="2"/>
  </si>
  <si>
    <t>LT P100x4 NVL m.</t>
    <phoneticPr fontId="2"/>
  </si>
  <si>
    <t>LT P100x8 NVL m.</t>
    <phoneticPr fontId="2"/>
  </si>
  <si>
    <t>LT P100x2 NVL w.</t>
    <phoneticPr fontId="2"/>
  </si>
  <si>
    <t>LT S9300x2 w.</t>
    <phoneticPr fontId="2"/>
  </si>
  <si>
    <t>LT P100x2 w.</t>
    <phoneticPr fontId="2"/>
  </si>
  <si>
    <t>LT P100x1 w.</t>
    <phoneticPr fontId="2"/>
  </si>
  <si>
    <t>The University of Tokyo</t>
  </si>
  <si>
    <t>Reedbush-H Personal (educational)</t>
    <phoneticPr fontId="2"/>
  </si>
  <si>
    <t>Xeon E5-2630 v4</t>
    <phoneticPr fontId="2"/>
  </si>
  <si>
    <t xml:space="preserve">Xeon E5-2695v4 </t>
    <phoneticPr fontId="2"/>
  </si>
  <si>
    <t>P100</t>
    <phoneticPr fontId="2"/>
  </si>
  <si>
    <t>PFS</t>
    <phoneticPr fontId="2"/>
  </si>
  <si>
    <t>Reedbush-H Group 4 (educational)</t>
    <phoneticPr fontId="2"/>
  </si>
  <si>
    <t>Reedbush-H Group 4</t>
    <phoneticPr fontId="2"/>
  </si>
  <si>
    <t>Reedbush-H Group 8 (educational)</t>
    <phoneticPr fontId="2"/>
  </si>
  <si>
    <t>Reedbush-H Group 8</t>
    <phoneticPr fontId="2"/>
  </si>
  <si>
    <t>per hour</t>
    <phoneticPr fontId="2"/>
  </si>
  <si>
    <t>per week</t>
    <phoneticPr fontId="2"/>
  </si>
  <si>
    <t>per month (30 days)</t>
    <phoneticPr fontId="2"/>
  </si>
  <si>
    <t>per year</t>
    <phoneticPr fontId="2"/>
  </si>
  <si>
    <t>http://www.cc.u-tokyo.ac.jp/system/reedbush/index-e.html</t>
    <phoneticPr fontId="2"/>
  </si>
  <si>
    <t>Max 128 nodes. Included 13824 node hours if 1 node is used, 6912 node hours if more than 1 node is used simultaneously.</t>
    <phoneticPr fontId="2"/>
  </si>
  <si>
    <t>Max 128 nodes. Included 27648 node hours if 2 nodes are used, 13824 node hours if more than 2 node are used simultaneously.</t>
    <phoneticPr fontId="2"/>
  </si>
  <si>
    <t>Reedbush-H Group 8 dedicated (educational)</t>
    <phoneticPr fontId="2"/>
  </si>
  <si>
    <t>Reedbush-H Group 8 dedicated</t>
    <phoneticPr fontId="2"/>
  </si>
  <si>
    <t>https://www.nimbix.net/nimbix-cloud-demand-pricing/</t>
  </si>
  <si>
    <t>TU personal</t>
    <phoneticPr fontId="2"/>
  </si>
  <si>
    <t>TU gr.4 edu</t>
    <phoneticPr fontId="2"/>
  </si>
  <si>
    <t>MS Azure</t>
    <phoneticPr fontId="2"/>
  </si>
  <si>
    <t>NC12</t>
    <phoneticPr fontId="2"/>
  </si>
  <si>
    <t>NC24</t>
    <phoneticPr fontId="2"/>
  </si>
  <si>
    <t>NC24r</t>
    <phoneticPr fontId="2"/>
  </si>
  <si>
    <t>K80</t>
    <phoneticPr fontId="2"/>
  </si>
  <si>
    <t>USD</t>
    <phoneticPr fontId="2"/>
  </si>
  <si>
    <t>http://venturebeat.com/2016/08/04/microsoft-azure-releases-n-series-gpu-instances-in-preview/</t>
  </si>
  <si>
    <t>https://azure.microsoft.com/en-us/pricing/details/virtual-machines/linux/</t>
  </si>
  <si>
    <t>NC6</t>
    <phoneticPr fontId="2"/>
  </si>
  <si>
    <t>Xeon E5-2690v3</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</si>
  <si>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</si>
  <si>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</si>
  <si>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</si>
  <si>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RDMA capable</t>
  </si>
  <si>
    <t>SSD</t>
    <phoneticPr fontId="2"/>
  </si>
  <si>
    <t>Infiniband</t>
    <phoneticPr fontId="2"/>
  </si>
  <si>
    <t>MS NC6</t>
    <phoneticPr fontId="2"/>
  </si>
  <si>
    <t>MS NC12</t>
    <phoneticPr fontId="2"/>
  </si>
  <si>
    <t xml:space="preserve">1 GPU in specification is 1/2 of K80 </t>
    <phoneticPr fontId="2"/>
  </si>
  <si>
    <t>2 x Titan X</t>
  </si>
  <si>
    <t>4 x Titan X</t>
  </si>
  <si>
    <t>8 x Titan X</t>
    <phoneticPr fontId="2"/>
  </si>
  <si>
    <t>TITAN X</t>
    <phoneticPr fontId="2"/>
  </si>
  <si>
    <t>GeForce GTX Titan X</t>
    <phoneticPr fontId="2"/>
  </si>
  <si>
    <t>Xeon E5-2609 v4</t>
    <phoneticPr fontId="2"/>
  </si>
  <si>
    <t>https://azure.microsoft.com/en-us/pricing/details/virtual-machines/linux/</t>
    <phoneticPr fontId="2"/>
  </si>
  <si>
    <t>MS NC25r</t>
  </si>
  <si>
    <t>MS NC24</t>
    <phoneticPr fontId="2"/>
  </si>
  <si>
    <t>https://www.leadergpu.com</t>
    <phoneticPr fontId="2"/>
  </si>
  <si>
    <t>LT GTXTXx2 m.</t>
    <phoneticPr fontId="2"/>
  </si>
  <si>
    <t>LT GTXTXx2 min.</t>
    <phoneticPr fontId="2"/>
  </si>
  <si>
    <t>LT GTXTXx4 min.</t>
    <phoneticPr fontId="2"/>
  </si>
  <si>
    <t>LT GTXTXx4 m.</t>
    <phoneticPr fontId="2"/>
  </si>
  <si>
    <t>LT GTXTXx8 min.</t>
    <phoneticPr fontId="2"/>
  </si>
  <si>
    <t>LT GTXTXx8 m.</t>
    <phoneticPr fontId="2"/>
  </si>
  <si>
    <t>Nodes*hours limit</t>
    <phoneticPr fontId="2"/>
  </si>
  <si>
    <t>Max 2 nodes. Included (17280/2.5=)6912 node hours if 1 node is used, 3456 node hours if more than 1 node is used simulateously.</t>
    <phoneticPr fontId="2"/>
  </si>
  <si>
    <t>Included 13824 node hours if 1 node is used, 6912 node hours if more than 1 node is used simultaneously.</t>
    <phoneticPr fontId="2"/>
  </si>
  <si>
    <t>AF</t>
    <phoneticPr fontId="2"/>
  </si>
  <si>
    <t>AG</t>
    <phoneticPr fontId="2"/>
  </si>
  <si>
    <t>Max hours</t>
    <phoneticPr fontId="2"/>
  </si>
  <si>
    <t>http://www.cc.u-tokyo.ac.jp/support/application/kitei/hyou5.pdf</t>
  </si>
  <si>
    <t>http://www.cc.u-tokyo.ac.jp/support/application/kitei/hyou5.pdf</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</si>
</sst>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409]#,##0.00_);\([$$-409]#,##0.00\)"/>
    <numFmt numFmtId="177" formatCode="\$#,##0.00"/>
    <numFmt numFmtId="178" formatCode="[$€-2]\ #,##0.00"/>
    <numFmt numFmtId="179" formatCode="[$¥-411]#,##0.00"/>
    <numFmt numFmtId="180" formatCode="#,##0.00_ "/>
  </numFmts>
  <fonts count="33" x14ac:knownFonts="1">
    <font>
      <sz val="12"/>
      <color theme="1"/>
      <name val="ＭＳ Ｐゴシック"/>
      <family val="2"/>
      <charset val="128"/>
      <scheme val="minor"/>
    </font>
    <font>
      <b/>
      <sz val="11"/>
      <color theme="3"/>
      <name val="ＭＳ Ｐゴシック"/>
      <family val="2"/>
      <charset val="128"/>
      <scheme val="minor"/>
    </font>
    <font>
      <sz val="6"/>
      <name val="ＭＳ Ｐゴシック"/>
      <family val="2"/>
      <charset val="128"/>
      <scheme val="minor"/>
    </font>
    <font>
      <b/>
      <sz val="11"/>
      <color theme="3"/>
      <name val="Avenir Black"/>
    </font>
    <font>
      <sz val="12"/>
      <color theme="1"/>
      <name val="Avenir Black"/>
    </font>
    <font>
      <sz val="18"/>
      <color theme="1"/>
      <name val="Avenir Black"/>
    </font>
    <font>
      <sz val="12"/>
      <color theme="1"/>
      <name val="Arial"/>
    </font>
    <font>
      <sz val="16"/>
      <color theme="3"/>
      <name val="Avenir Black"/>
    </font>
    <font>
      <u/>
      <sz val="12"/>
      <color theme="10"/>
      <name val="ＭＳ Ｐゴシック"/>
      <family val="2"/>
      <charset val="128"/>
      <scheme val="minor"/>
    </font>
    <font>
      <u/>
      <sz val="12"/>
      <color theme="11"/>
      <name val="ＭＳ Ｐゴシック"/>
      <family val="2"/>
      <charset val="128"/>
      <scheme val="minor"/>
    </font>
    <font>
      <sz val="10"/>
      <color indexed="81"/>
      <name val="ＭＳ Ｐゴシック"/>
      <family val="2"/>
      <charset val="128"/>
    </font>
    <font>
      <b/>
      <sz val="10"/>
      <color indexed="81"/>
      <name val="ＭＳ Ｐゴシック"/>
      <family val="2"/>
      <charset val="128"/>
    </font>
    <font>
      <sz val="10"/>
      <color theme="1"/>
      <name val="Abadi MT Condensed Light"/>
    </font>
    <font>
      <sz val="12"/>
      <color rgb="FF000000"/>
      <name val="Arial"/>
    </font>
    <font>
      <sz val="12"/>
      <color rgb="FF000000"/>
      <name val="ＭＳ Ｐゴシック"/>
      <family val="3"/>
      <charset val="128"/>
      <scheme val="minor"/>
    </font>
    <font>
      <b/>
      <sz val="12"/>
      <color rgb="FF14121F"/>
      <name val="Arial Narrow"/>
    </font>
    <font>
      <sz val="16"/>
      <color rgb="FF1F1F1F"/>
      <name val="Arial Narrow"/>
    </font>
    <font>
      <i/>
      <sz val="12"/>
      <color theme="1" tint="0.499984740745262"/>
      <name val="Arial"/>
    </font>
    <font>
      <b/>
      <sz val="18"/>
      <color theme="3"/>
      <name val="HG創英角ｺﾞｼｯｸUB"/>
      <family val="2"/>
      <charset val="128"/>
      <scheme val="major"/>
    </font>
    <font>
      <sz val="12"/>
      <color rgb="FF3F3F76"/>
      <name val="ＭＳ Ｐゴシック"/>
      <family val="2"/>
      <charset val="128"/>
      <scheme val="minor"/>
    </font>
    <font>
      <b/>
      <sz val="12"/>
      <color rgb="FF3F3F3F"/>
      <name val="ＭＳ Ｐゴシック"/>
      <family val="2"/>
      <charset val="128"/>
      <scheme val="minor"/>
    </font>
    <font>
      <b/>
      <sz val="12"/>
      <color rgb="FFFA7D00"/>
      <name val="ＭＳ Ｐゴシック"/>
      <family val="2"/>
      <charset val="128"/>
      <scheme val="minor"/>
    </font>
    <font>
      <sz val="12"/>
      <color rgb="FFFA7D00"/>
      <name val="ＭＳ Ｐゴシック"/>
      <family val="2"/>
      <charset val="128"/>
      <scheme val="minor"/>
    </font>
    <font>
      <b/>
      <sz val="12"/>
      <color theme="0"/>
      <name val="ＭＳ Ｐゴシック"/>
      <family val="2"/>
      <charset val="128"/>
      <scheme val="minor"/>
    </font>
    <font>
      <sz val="12"/>
      <name val="Arial"/>
    </font>
    <font>
      <b/>
      <sz val="12"/>
      <color rgb="FF14121F"/>
      <name val="ＭＳ Ｐゴシック"/>
      <charset val="128"/>
    </font>
    <font>
      <sz val="12"/>
      <name val="ＭＳ Ｐゴシック"/>
      <family val="2"/>
      <charset val="128"/>
      <scheme val="minor"/>
    </font>
    <font>
      <b/>
      <sz val="12"/>
      <name val="Arial Narrow"/>
    </font>
    <font>
      <sz val="16"/>
      <name val="Arial Narrow"/>
    </font>
    <font>
      <i/>
      <sz val="12"/>
      <name val="Arial"/>
    </font>
    <font>
      <b/>
      <sz val="11"/>
      <color rgb="FF434342"/>
      <name val="Avenir Black"/>
    </font>
    <font>
      <sz val="12"/>
      <color rgb="FF9C6500"/>
      <name val="ＭＳ Ｐゴシック"/>
      <family val="2"/>
      <charset val="128"/>
      <scheme val="minor"/>
    </font>
    <font>
      <b/>
      <sz val="12"/>
      <color theme="1"/>
      <name val="ＭＳ Ｐゴシック"/>
      <family val="2"/>
      <charset val="128"/>
      <scheme val="minor"/>
    </font>
  </fonts>
  <fills count="8">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6" tint="0.79998168889431442"/>
        <bgColor indexed="65"/>
      </patternFill>
    </fill>
    <fill>
      <patternFill patternType="solid">
        <fgColor rgb="FFEAF2F7"/>
        <bgColor rgb="FF000000"/>
      </patternFill>
    </fill>
    <fill>
      <patternFill patternType="solid">
        <fgColor rgb="FFFFEB9C"/>
      </patternFill>
    </fill>
  </fills>
  <borders count="9">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ck">
        <color theme="4"/>
      </top>
      <bottom/>
      <diagonal/>
    </border>
    <border>
      <left/>
      <right/>
      <top/>
      <bottom style="thick">
        <color rgb="FF797B7E"/>
      </bottom>
      <diagonal/>
    </border>
  </borders>
  <cellStyleXfs count="690">
    <xf numFmtId="0" fontId="0" fillId="0" borderId="0"/>
    <xf numFmtId="0" fontId="16" fillId="0" borderId="1" applyNumberFormat="0" applyFill="0" applyAlignment="0" applyProtection="0"/>
    <xf numFmtId="0" fontId="1"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17"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6"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alignment horizontal="right"/>
    </xf>
    <xf numFmtId="0" fontId="1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2" applyNumberFormat="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8" fillId="0" borderId="0" applyNumberFormat="0" applyFill="0" applyBorder="0" applyAlignment="0" applyProtection="0"/>
    <xf numFmtId="0" fontId="19" fillId="2" borderId="3" applyNumberFormat="0" applyAlignment="0" applyProtection="0"/>
    <xf numFmtId="0" fontId="20" fillId="3" borderId="4" applyNumberFormat="0" applyAlignment="0" applyProtection="0"/>
    <xf numFmtId="0" fontId="21" fillId="3" borderId="3" applyNumberFormat="0" applyAlignment="0" applyProtection="0"/>
    <xf numFmtId="0" fontId="22" fillId="0" borderId="5" applyNumberFormat="0" applyFill="0" applyAlignment="0" applyProtection="0"/>
    <xf numFmtId="0" fontId="23" fillId="4" borderId="6"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4" fillId="0" borderId="0">
      <alignment horizontal="right"/>
    </xf>
    <xf numFmtId="0" fontId="15"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4" fillId="5"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31" fillId="7"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78" fontId="24" fillId="0" borderId="0">
      <alignment horizontal="right"/>
    </xf>
    <xf numFmtId="179" fontId="24"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63">
    <xf numFmtId="0" fontId="0" fillId="0" borderId="0" xfId="0"/>
    <xf numFmtId="0" fontId="16" fillId="0" borderId="1" xfId="1"/>
    <xf numFmtId="0" fontId="3" fillId="0" borderId="0" xfId="2" applyFont="1"/>
    <xf numFmtId="0" fontId="4" fillId="0" borderId="0" xfId="0" applyFont="1"/>
    <xf numFmtId="0" fontId="5" fillId="0" borderId="0" xfId="0" applyFont="1"/>
    <xf numFmtId="0" fontId="6" fillId="0" borderId="0" xfId="0" applyFont="1"/>
    <xf numFmtId="0" fontId="7" fillId="0" borderId="1" xfId="1" applyFont="1"/>
    <xf numFmtId="0" fontId="6" fillId="0" borderId="0" xfId="0" applyFont="1" applyAlignment="1">
      <alignment horizontal="right"/>
    </xf>
    <xf numFmtId="0" fontId="6" fillId="0" borderId="0" xfId="0" applyFont="1" applyAlignment="1">
      <alignment horizontal="left"/>
    </xf>
    <xf numFmtId="0" fontId="6" fillId="0" borderId="0" xfId="0" applyNumberFormat="1" applyFont="1"/>
    <xf numFmtId="177" fontId="17" fillId="0" borderId="0" xfId="55">
      <alignment horizontal="right"/>
    </xf>
    <xf numFmtId="177" fontId="17" fillId="0" borderId="0" xfId="55" applyAlignment="1">
      <alignment horizontal="left"/>
    </xf>
    <xf numFmtId="0" fontId="0" fillId="0" borderId="0" xfId="0"/>
    <xf numFmtId="0" fontId="0" fillId="0" borderId="0" xfId="0"/>
    <xf numFmtId="0" fontId="6" fillId="0" borderId="0" xfId="119">
      <alignment horizontal="right"/>
    </xf>
    <xf numFmtId="0" fontId="12" fillId="0" borderId="0" xfId="0" applyFont="1"/>
    <xf numFmtId="0" fontId="12" fillId="0" borderId="0" xfId="120"/>
    <xf numFmtId="0" fontId="15" fillId="0" borderId="2" xfId="263"/>
    <xf numFmtId="176" fontId="6" fillId="0" borderId="0" xfId="0" applyNumberFormat="1" applyFont="1"/>
    <xf numFmtId="0" fontId="6" fillId="0" borderId="0" xfId="119" applyNumberFormat="1">
      <alignment horizontal="right"/>
    </xf>
    <xf numFmtId="0" fontId="0" fillId="0" borderId="0" xfId="0" applyNumberFormat="1"/>
    <xf numFmtId="0" fontId="16" fillId="0" borderId="0" xfId="62"/>
    <xf numFmtId="0" fontId="15" fillId="0" borderId="0" xfId="357"/>
    <xf numFmtId="0" fontId="16" fillId="0" borderId="1" xfId="1" applyAlignment="1">
      <alignment horizontal="center"/>
    </xf>
    <xf numFmtId="177" fontId="24" fillId="0" borderId="0" xfId="356">
      <alignment horizontal="right"/>
    </xf>
    <xf numFmtId="0" fontId="25" fillId="0" borderId="2" xfId="263" applyFont="1"/>
    <xf numFmtId="0" fontId="24" fillId="6" borderId="0" xfId="0" applyFont="1" applyFill="1"/>
    <xf numFmtId="0" fontId="24" fillId="6" borderId="0" xfId="0" applyFont="1" applyFill="1" applyAlignment="1">
      <alignment horizontal="right"/>
    </xf>
    <xf numFmtId="0" fontId="6" fillId="0" borderId="0" xfId="438"/>
    <xf numFmtId="0" fontId="16" fillId="0" borderId="1" xfId="1" applyFill="1"/>
    <xf numFmtId="0" fontId="16" fillId="0" borderId="8" xfId="0" applyFont="1" applyBorder="1"/>
    <xf numFmtId="0" fontId="13" fillId="0" borderId="0" xfId="0" applyFont="1" applyAlignment="1">
      <alignment horizontal="right"/>
    </xf>
    <xf numFmtId="0" fontId="16" fillId="0" borderId="0" xfId="62" applyAlignment="1">
      <alignment horizontal="left" vertical="top"/>
    </xf>
    <xf numFmtId="0" fontId="28" fillId="6" borderId="0" xfId="0" applyFont="1" applyFill="1"/>
    <xf numFmtId="0" fontId="27" fillId="6" borderId="0" xfId="0" applyFont="1" applyFill="1"/>
    <xf numFmtId="177" fontId="29" fillId="6" borderId="0" xfId="0" applyNumberFormat="1" applyFont="1" applyFill="1" applyAlignment="1">
      <alignment horizontal="left"/>
    </xf>
    <xf numFmtId="176" fontId="24" fillId="6" borderId="0" xfId="0" applyNumberFormat="1" applyFont="1" applyFill="1"/>
    <xf numFmtId="177" fontId="24" fillId="6" borderId="0" xfId="0" applyNumberFormat="1" applyFont="1" applyFill="1" applyAlignment="1">
      <alignment horizontal="right"/>
    </xf>
    <xf numFmtId="177" fontId="29" fillId="6" borderId="0" xfId="0" applyNumberFormat="1" applyFont="1" applyFill="1" applyAlignment="1">
      <alignment horizontal="right"/>
    </xf>
    <xf numFmtId="0" fontId="26" fillId="6" borderId="0" xfId="0" applyFont="1" applyFill="1"/>
    <xf numFmtId="0" fontId="30" fillId="0" borderId="0" xfId="0" applyFont="1"/>
    <xf numFmtId="0" fontId="15" fillId="0" borderId="0" xfId="0" applyFont="1"/>
    <xf numFmtId="0" fontId="13" fillId="0" borderId="0" xfId="0" applyFont="1"/>
    <xf numFmtId="0" fontId="14" fillId="0" borderId="0" xfId="0" applyFont="1"/>
    <xf numFmtId="177" fontId="24" fillId="0" borderId="0" xfId="0" applyNumberFormat="1" applyFont="1" applyAlignment="1">
      <alignment horizontal="right"/>
    </xf>
    <xf numFmtId="0" fontId="31" fillId="7" borderId="0" xfId="594"/>
    <xf numFmtId="0" fontId="31" fillId="7" borderId="0" xfId="594" applyBorder="1"/>
    <xf numFmtId="0" fontId="6" fillId="0" borderId="0" xfId="119" applyAlignment="1">
      <alignment horizontal="center" vertical="top"/>
    </xf>
    <xf numFmtId="0" fontId="31" fillId="7" borderId="0" xfId="594" applyAlignment="1">
      <alignment horizontal="center" vertical="top"/>
    </xf>
    <xf numFmtId="0" fontId="0" fillId="0" borderId="0" xfId="0" applyAlignment="1">
      <alignment horizontal="center" vertical="top"/>
    </xf>
    <xf numFmtId="0" fontId="16" fillId="0" borderId="0" xfId="62" applyAlignment="1">
      <alignment horizontal="left" vertical="top"/>
    </xf>
    <xf numFmtId="178" fontId="24" fillId="0" borderId="0" xfId="635">
      <alignment horizontal="right"/>
    </xf>
    <xf numFmtId="179" fontId="24" fillId="0" borderId="0" xfId="636">
      <alignment horizontal="right"/>
    </xf>
    <xf numFmtId="0" fontId="16" fillId="0" borderId="7" xfId="62" applyBorder="1" applyAlignment="1">
      <alignment vertical="top"/>
    </xf>
    <xf numFmtId="0" fontId="16" fillId="0" borderId="0" xfId="62" applyAlignment="1">
      <alignment vertical="top"/>
    </xf>
    <xf numFmtId="0" fontId="12" fillId="0" borderId="0" xfId="120" applyAlignment="1">
      <alignment vertical="top"/>
    </xf>
    <xf numFmtId="0" fontId="8" fillId="0" borderId="0" xfId="637" applyAlignment="1">
      <alignment vertical="top"/>
    </xf>
    <xf numFmtId="0" fontId="6" fillId="0" borderId="0" xfId="119" applyAlignment="1">
      <alignment horizontal="left"/>
    </xf>
    <xf numFmtId="180" fontId="0" fillId="0" borderId="0" xfId="0" applyNumberFormat="1"/>
    <xf numFmtId="0" fontId="32" fillId="0" borderId="0" xfId="0" applyFont="1"/>
    <xf numFmtId="0" fontId="16" fillId="0" borderId="0" xfId="0" applyFont="1"/>
    <xf numFmtId="0" fontId="6" fillId="0" borderId="0" xfId="119" applyAlignment="1">
      <alignment horizontal="right"/>
    </xf>
    <xf numFmtId="0" fontId="16" fillId="0" borderId="1" xfId="1" applyAlignment="1">
      <alignment horizontal="center"/>
    </xf>
  </cellXfs>
  <cellStyles count="690">
    <cellStyle name="$Normal" xfId="356"/>
    <cellStyle name="¥ Normal" xfId="636"/>
    <cellStyle name="€ Normal" xfId="635"/>
    <cellStyle name="Calculation" xfId="343" builtinId="22" hidden="1"/>
    <cellStyle name="Check Cell" xfId="345" builtinId="23" hidden="1"/>
    <cellStyle name="comment" xfId="120"/>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7" builtinId="9" hidden="1"/>
    <cellStyle name="Followed Hyperlink" xfId="59" builtinId="9" hidden="1"/>
    <cellStyle name="Followed Hyperlink" xfId="61"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Heading 1" xfId="1" builtinId="16" customBuiltin="1"/>
    <cellStyle name="Heading 1 2" xfId="62"/>
    <cellStyle name="Heading 2" xfId="263" builtinId="17" customBuiltin="1"/>
    <cellStyle name="Heading 2 2" xfId="357"/>
    <cellStyle name="Heading 4" xfId="2" builtinId="19"/>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hidden="1"/>
    <cellStyle name="Hyperlink" xfId="58" builtinId="8" hidden="1"/>
    <cellStyle name="Hyperlink" xfId="60"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637" builtinId="8"/>
    <cellStyle name="Input" xfId="341" builtinId="20" hidden="1"/>
    <cellStyle name="Linked Cell" xfId="344" builtinId="24" hidden="1"/>
    <cellStyle name="Neutral" xfId="594" builtinId="28"/>
    <cellStyle name="Normal" xfId="0" builtinId="0"/>
    <cellStyle name="Normal Arial-L-al" xfId="438"/>
    <cellStyle name="Normal1" xfId="119"/>
    <cellStyle name="Normal1 2sel" xfId="471"/>
    <cellStyle name="Output" xfId="342" builtinId="21" hidden="1"/>
    <cellStyle name="Style 1" xfId="55"/>
    <cellStyle name="Title" xfId="340" builtinId="15" hidden="1"/>
  </cellStyles>
  <dxfs count="76">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s>
  <tableStyles count="0" defaultTableStyle="TableStyleMedium9" defaultPivotStyle="PivotStyleMedium4"/>
  <colors>
    <mruColors>
      <color rgb="FFF3D915"/>
      <color rgb="FFF6A417"/>
      <color rgb="FFF96A1B"/>
      <color rgb="FF440F69"/>
      <color rgb="FF773E9D"/>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Angles">
  <a:themeElements>
    <a:clrScheme name="Angles">
      <a:dk1>
        <a:srgbClr val="000000"/>
      </a:dk1>
      <a:lt1>
        <a:srgbClr val="FFFFFF"/>
      </a:lt1>
      <a:dk2>
        <a:srgbClr val="434342"/>
      </a:dk2>
      <a:lt2>
        <a:srgbClr val="CDD7D9"/>
      </a:lt2>
      <a:accent1>
        <a:srgbClr val="797B7E"/>
      </a:accent1>
      <a:accent2>
        <a:srgbClr val="F96A1B"/>
      </a:accent2>
      <a:accent3>
        <a:srgbClr val="08A1D9"/>
      </a:accent3>
      <a:accent4>
        <a:srgbClr val="7C984A"/>
      </a:accent4>
      <a:accent5>
        <a:srgbClr val="C2AD8D"/>
      </a:accent5>
      <a:accent6>
        <a:srgbClr val="506E94"/>
      </a:accent6>
      <a:hlink>
        <a:srgbClr val="5F5F5F"/>
      </a:hlink>
      <a:folHlink>
        <a:srgbClr val="969696"/>
      </a:folHlink>
    </a:clrScheme>
    <a:fontScheme name="Angles">
      <a:majorFont>
        <a:latin typeface="Franklin Gothic Medium"/>
        <a:ea typeface=""/>
        <a:cs typeface=""/>
        <a:font script="Jpan" typeface="HG創英角ｺﾞｼｯｸUB"/>
        <a:font script="Hang" typeface="돋움"/>
        <a:font script="Hans" typeface="微软雅黑"/>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ＭＳ Ｐゴシック"/>
        <a:font script="Hang" typeface="맑은 고딕"/>
        <a:font script="Hans" typeface="华文隶书"/>
        <a:font script="Hant" typeface="新細明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ngle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20400000"/>
            </a:lightRig>
          </a:scene3d>
          <a:sp3d contourW="6350">
            <a:bevelT w="41275" h="19050" prst="angle"/>
            <a:contourClr>
              <a:schemeClr val="phClr">
                <a:shade val="25000"/>
                <a:satMod val="150000"/>
              </a:schemeClr>
            </a:contourClr>
          </a:sp3d>
        </a:effectStyle>
      </a:effectStyleLst>
      <a:bgFillStyleLst>
        <a:solidFill>
          <a:schemeClr val="phClr"/>
        </a:solidFill>
        <a:blipFill rotWithShape="1">
          <a:blip xmlns:r="http://schemas.openxmlformats.org/officeDocument/2006/relationships" r:embed="rId1">
            <a:duotone>
              <a:schemeClr val="phClr">
                <a:tint val="90000"/>
                <a:shade val="85000"/>
              </a:schemeClr>
              <a:schemeClr val="phClr">
                <a:tint val="95000"/>
                <a:shade val="99000"/>
              </a:schemeClr>
            </a:duotone>
          </a:blip>
          <a:tile tx="0" ty="0" sx="100000" sy="100000" flip="none" algn="tl"/>
        </a:blipFill>
        <a:blipFill rotWithShape="1">
          <a:blip xmlns:r="http://schemas.openxmlformats.org/officeDocument/2006/relationships" r:embed="rId2">
            <a:duotone>
              <a:schemeClr val="phClr">
                <a:tint val="93000"/>
                <a:shade val="85000"/>
              </a:schemeClr>
              <a:schemeClr val="phClr">
                <a:tint val="96000"/>
                <a:shade val="99000"/>
              </a:schemeClr>
            </a:duotone>
          </a:blip>
          <a:tile tx="0" ty="0" sx="90000" sy="9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hyperlink" Target="https://www.nimbix.net/nimbix-cloud-demand-pricing/" TargetMode="External"/><Relationship Id="rId2" Type="http://schemas.openxmlformats.org/officeDocument/2006/relationships/hyperlink" Target="http://www.cc.u-tokyo.ac.jp/support/application/kitei/hyou5.pdf"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ws.amazon.com/ec2/dedicated-hosts/pricing/" TargetMode="External"/><Relationship Id="rId4" Type="http://schemas.openxmlformats.org/officeDocument/2006/relationships/hyperlink" Target="https://aws.amazon.com/ec2/dedicated-hosts/pricing/" TargetMode="External"/><Relationship Id="rId1" Type="http://schemas.openxmlformats.org/officeDocument/2006/relationships/hyperlink" Target="https://aws.amazon.com/ec2/pricing/on-demand/?refid=em_22240" TargetMode="External"/><Relationship Id="rId2" Type="http://schemas.openxmlformats.org/officeDocument/2006/relationships/hyperlink" Target="https://aws.amazon.com/ec2/pricing/on-demand/?refid=em_2224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FF61"/>
  <sheetViews>
    <sheetView workbookViewId="0">
      <pane xSplit="2" ySplit="4" topLeftCell="V43" activePane="bottomRight" state="frozen"/>
      <selection pane="topRight" activeCell="C1" sqref="C1"/>
      <selection pane="bottomLeft" activeCell="A5" sqref="A5"/>
      <selection pane="bottomRight" activeCell="A53" sqref="A53"/>
    </sheetView>
  </sheetViews>
  <sheetFormatPr baseColWidth="10" defaultRowHeight="18" x14ac:dyDescent="0"/>
  <cols>
    <col min="1" max="1" width="23" style="2" customWidth="1"/>
    <col min="2" max="2" width="43.1640625" style="3" customWidth="1"/>
    <col min="3" max="3" width="22" bestFit="1" customWidth="1"/>
    <col min="4" max="4" width="5" customWidth="1"/>
    <col min="5" max="5" width="13.33203125" customWidth="1"/>
    <col min="6" max="6" width="14.6640625" customWidth="1"/>
    <col min="7" max="7" width="14.33203125" customWidth="1"/>
    <col min="8" max="8" width="11.33203125" customWidth="1"/>
    <col min="9" max="9" width="18.33203125" customWidth="1"/>
    <col min="10" max="10" width="7.33203125" style="13" customWidth="1"/>
    <col min="11" max="11" width="17" customWidth="1"/>
    <col min="12" max="12" width="3.83203125" customWidth="1"/>
    <col min="13" max="13" width="8.5" customWidth="1"/>
    <col min="14" max="14" width="4.83203125" style="13" customWidth="1"/>
    <col min="15" max="15" width="14.5" style="13" customWidth="1"/>
    <col min="16" max="16" width="14.6640625" bestFit="1" customWidth="1"/>
    <col min="17" max="17" width="14.5" customWidth="1"/>
    <col min="18" max="18" width="12.5" customWidth="1"/>
    <col min="19" max="19" width="16.1640625" bestFit="1" customWidth="1"/>
    <col min="20" max="20" width="9.83203125" customWidth="1"/>
    <col min="21" max="21" width="15.83203125" customWidth="1"/>
    <col min="22" max="22" width="9.83203125" customWidth="1"/>
    <col min="23" max="23" width="15.6640625" style="13" customWidth="1"/>
    <col min="24" max="24" width="11.83203125" customWidth="1"/>
    <col min="25" max="25" width="11.83203125" style="13" customWidth="1"/>
    <col min="26" max="26" width="16.83203125" bestFit="1" customWidth="1"/>
    <col min="27" max="27" width="16.83203125" style="13" customWidth="1"/>
    <col min="28" max="28" width="20.83203125" customWidth="1"/>
    <col min="29" max="29" width="20.83203125" style="13" customWidth="1"/>
    <col min="30" max="30" width="14.1640625" style="13" customWidth="1"/>
    <col min="31" max="32" width="8.83203125" style="13" customWidth="1"/>
    <col min="33" max="33" width="93.6640625" style="16" customWidth="1"/>
    <col min="34" max="34" width="22.1640625" style="13" customWidth="1"/>
    <col min="35" max="35" width="28.1640625" style="13" customWidth="1"/>
    <col min="36" max="36" width="21.5" style="13" customWidth="1"/>
  </cols>
  <sheetData>
    <row r="1" spans="1:162" s="4" customFormat="1" ht="26">
      <c r="A1" s="4" t="s">
        <v>0</v>
      </c>
      <c r="AG1" s="16"/>
      <c r="AH1" s="13"/>
      <c r="AI1" s="13"/>
      <c r="AJ1" s="13"/>
    </row>
    <row r="3" spans="1:162" s="6" customFormat="1" ht="46" customHeight="1" thickBot="1">
      <c r="A3" s="1"/>
      <c r="B3" s="1"/>
      <c r="C3" s="62" t="s">
        <v>18</v>
      </c>
      <c r="D3" s="62"/>
      <c r="E3" s="62"/>
      <c r="F3" s="62"/>
      <c r="G3" s="62"/>
      <c r="H3" s="62"/>
      <c r="I3" s="62"/>
      <c r="J3" s="23"/>
      <c r="K3" s="62" t="s">
        <v>19</v>
      </c>
      <c r="L3" s="62"/>
      <c r="M3" s="62"/>
      <c r="N3" s="62"/>
      <c r="O3" s="62"/>
      <c r="P3" s="62"/>
      <c r="Q3" s="62"/>
      <c r="R3" s="23" t="s">
        <v>24</v>
      </c>
      <c r="S3" s="62" t="s">
        <v>7</v>
      </c>
      <c r="T3" s="62"/>
      <c r="U3" s="62"/>
      <c r="V3" s="62"/>
      <c r="W3" s="62" t="s">
        <v>15</v>
      </c>
      <c r="X3" s="62"/>
      <c r="Y3" s="62"/>
      <c r="Z3" s="62" t="s">
        <v>14</v>
      </c>
      <c r="AA3" s="62"/>
      <c r="AB3" s="62"/>
      <c r="AC3" s="62"/>
      <c r="AD3" s="62"/>
      <c r="AE3" s="62"/>
      <c r="AF3" s="17" t="s">
        <v>323</v>
      </c>
      <c r="AG3" s="1" t="s">
        <v>32</v>
      </c>
      <c r="AH3" s="13"/>
      <c r="AI3" s="13"/>
      <c r="AJ3" s="1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row>
    <row r="4" spans="1:162" s="13" customFormat="1" ht="42" customHeight="1" thickTop="1" thickBot="1">
      <c r="A4" s="17"/>
      <c r="B4" s="17"/>
      <c r="C4" s="17" t="s">
        <v>1</v>
      </c>
      <c r="D4" s="17" t="s">
        <v>2</v>
      </c>
      <c r="E4" s="17" t="s">
        <v>50</v>
      </c>
      <c r="F4" s="17" t="s">
        <v>58</v>
      </c>
      <c r="G4" s="17" t="s">
        <v>59</v>
      </c>
      <c r="H4" s="17" t="s">
        <v>20</v>
      </c>
      <c r="I4" s="17" t="s">
        <v>3</v>
      </c>
      <c r="J4" s="17" t="s">
        <v>103</v>
      </c>
      <c r="K4" s="17" t="s">
        <v>4</v>
      </c>
      <c r="L4" s="17" t="s">
        <v>5</v>
      </c>
      <c r="M4" s="17" t="s">
        <v>6</v>
      </c>
      <c r="N4" s="17" t="s">
        <v>193</v>
      </c>
      <c r="O4" s="17" t="s">
        <v>194</v>
      </c>
      <c r="P4" s="17" t="s">
        <v>57</v>
      </c>
      <c r="Q4" s="17" t="s">
        <v>10</v>
      </c>
      <c r="R4" s="17" t="s">
        <v>25</v>
      </c>
      <c r="S4" s="17" t="s">
        <v>8</v>
      </c>
      <c r="T4" s="17" t="s">
        <v>11</v>
      </c>
      <c r="U4" s="17" t="s">
        <v>12</v>
      </c>
      <c r="V4" s="17" t="s">
        <v>9</v>
      </c>
      <c r="W4" s="17" t="s">
        <v>181</v>
      </c>
      <c r="X4" s="17" t="s">
        <v>13</v>
      </c>
      <c r="Y4" s="17" t="s">
        <v>216</v>
      </c>
      <c r="Z4" s="17" t="s">
        <v>276</v>
      </c>
      <c r="AA4" s="25" t="s">
        <v>277</v>
      </c>
      <c r="AB4" s="17" t="s">
        <v>278</v>
      </c>
      <c r="AC4" s="17" t="s">
        <v>279</v>
      </c>
      <c r="AD4" s="17" t="s">
        <v>201</v>
      </c>
      <c r="AE4" s="17" t="s">
        <v>199</v>
      </c>
      <c r="AG4" s="17"/>
    </row>
    <row r="5" spans="1:162" s="13" customFormat="1" ht="21" thickTop="1">
      <c r="A5" s="21" t="s">
        <v>27</v>
      </c>
      <c r="B5" s="22" t="s">
        <v>45</v>
      </c>
      <c r="C5" s="28" t="s">
        <v>16</v>
      </c>
      <c r="D5" s="14">
        <v>16</v>
      </c>
      <c r="E5" s="14" t="s">
        <v>17</v>
      </c>
      <c r="F5" s="14">
        <v>8.74</v>
      </c>
      <c r="G5" s="14">
        <v>2.91</v>
      </c>
      <c r="H5" s="14" t="s">
        <v>37</v>
      </c>
      <c r="I5" s="14" t="s">
        <v>21</v>
      </c>
      <c r="J5" s="14"/>
      <c r="K5" s="28" t="s">
        <v>66</v>
      </c>
      <c r="L5" s="14">
        <v>64</v>
      </c>
      <c r="M5" s="14">
        <v>18</v>
      </c>
      <c r="N5" s="5">
        <v>2.2999999999999998</v>
      </c>
      <c r="O5" s="5">
        <v>16</v>
      </c>
      <c r="P5" s="14">
        <f>M5*N5*O5/1000/36</f>
        <v>1.84E-2</v>
      </c>
      <c r="Q5" s="14"/>
      <c r="R5" s="14">
        <v>732</v>
      </c>
      <c r="S5" s="14"/>
      <c r="T5" s="14"/>
      <c r="U5" s="14"/>
      <c r="V5" s="14"/>
      <c r="W5" s="14"/>
      <c r="X5" s="14"/>
      <c r="Y5" s="14"/>
      <c r="Z5" s="24">
        <v>14.4</v>
      </c>
      <c r="AA5" s="24"/>
      <c r="AB5" s="10"/>
      <c r="AC5" s="10"/>
      <c r="AD5" s="10"/>
      <c r="AE5" s="16" t="s">
        <v>200</v>
      </c>
      <c r="AF5" s="16"/>
      <c r="AG5" s="16" t="s">
        <v>300</v>
      </c>
    </row>
    <row r="6" spans="1:162">
      <c r="A6" s="15" t="s">
        <v>202</v>
      </c>
      <c r="B6" s="22" t="s">
        <v>46</v>
      </c>
      <c r="C6" s="28" t="s">
        <v>23</v>
      </c>
      <c r="D6" s="5">
        <v>8</v>
      </c>
      <c r="E6" s="14" t="s">
        <v>17</v>
      </c>
      <c r="F6" s="5">
        <v>8.74</v>
      </c>
      <c r="G6" s="5">
        <v>2.91</v>
      </c>
      <c r="H6" s="7" t="s">
        <v>37</v>
      </c>
      <c r="I6" s="7" t="s">
        <v>21</v>
      </c>
      <c r="J6" s="7"/>
      <c r="K6" s="5" t="s">
        <v>22</v>
      </c>
      <c r="L6" s="14">
        <v>32</v>
      </c>
      <c r="M6" s="5">
        <v>18</v>
      </c>
      <c r="N6" s="5">
        <v>2.2999999999999998</v>
      </c>
      <c r="O6" s="5">
        <v>16</v>
      </c>
      <c r="P6" s="14">
        <f t="shared" ref="P6:P7" si="0">M6*N6*O6/1000/36</f>
        <v>1.84E-2</v>
      </c>
      <c r="Q6" s="5"/>
      <c r="R6" s="5">
        <v>488</v>
      </c>
      <c r="S6" s="5"/>
      <c r="T6" s="5"/>
      <c r="U6" s="5"/>
      <c r="V6" s="5"/>
      <c r="W6" s="5"/>
      <c r="X6" s="5"/>
      <c r="Y6" s="5"/>
      <c r="Z6" s="24">
        <v>7.2</v>
      </c>
      <c r="AA6" s="24"/>
      <c r="AB6" s="10"/>
      <c r="AC6" s="10"/>
      <c r="AD6" s="10"/>
      <c r="AE6" s="16" t="s">
        <v>200</v>
      </c>
      <c r="AF6" s="16"/>
      <c r="AG6" s="16" t="s">
        <v>298</v>
      </c>
    </row>
    <row r="7" spans="1:162">
      <c r="A7" s="16" t="s">
        <v>85</v>
      </c>
      <c r="B7" s="22" t="s">
        <v>47</v>
      </c>
      <c r="C7" s="28" t="s">
        <v>23</v>
      </c>
      <c r="D7" s="5">
        <v>1</v>
      </c>
      <c r="E7" s="14" t="s">
        <v>17</v>
      </c>
      <c r="F7" s="5">
        <v>8.74</v>
      </c>
      <c r="G7" s="5">
        <v>2.91</v>
      </c>
      <c r="H7" s="7" t="s">
        <v>37</v>
      </c>
      <c r="I7" s="7" t="s">
        <v>21</v>
      </c>
      <c r="J7" s="7"/>
      <c r="K7" s="5" t="s">
        <v>22</v>
      </c>
      <c r="L7" s="14">
        <v>4</v>
      </c>
      <c r="M7" s="5">
        <v>18</v>
      </c>
      <c r="N7" s="5">
        <v>2.2999999999999998</v>
      </c>
      <c r="O7" s="5">
        <v>16</v>
      </c>
      <c r="P7" s="14">
        <f t="shared" si="0"/>
        <v>1.84E-2</v>
      </c>
      <c r="Q7" s="5"/>
      <c r="R7" s="5">
        <v>61</v>
      </c>
      <c r="S7" s="5"/>
      <c r="T7" s="5"/>
      <c r="U7" s="5"/>
      <c r="V7" s="5"/>
      <c r="W7" s="5"/>
      <c r="X7" s="5"/>
      <c r="Y7" s="5"/>
      <c r="Z7" s="24">
        <v>0.9</v>
      </c>
      <c r="AA7" s="24"/>
      <c r="AB7" s="10"/>
      <c r="AC7" s="10"/>
      <c r="AD7" s="10"/>
      <c r="AE7" s="16" t="s">
        <v>200</v>
      </c>
      <c r="AF7" s="16"/>
      <c r="AG7" s="16" t="s">
        <v>299</v>
      </c>
    </row>
    <row r="8" spans="1:162">
      <c r="A8" s="16" t="s">
        <v>195</v>
      </c>
      <c r="B8" s="22" t="s">
        <v>86</v>
      </c>
      <c r="C8" s="28" t="s">
        <v>23</v>
      </c>
      <c r="D8" s="5">
        <v>16</v>
      </c>
      <c r="E8" s="14" t="s">
        <v>17</v>
      </c>
      <c r="F8" s="5">
        <v>8.74</v>
      </c>
      <c r="G8" s="5">
        <v>2.91</v>
      </c>
      <c r="H8" s="7" t="s">
        <v>37</v>
      </c>
      <c r="I8" s="7" t="s">
        <v>21</v>
      </c>
      <c r="J8" s="7"/>
      <c r="K8" s="5" t="s">
        <v>22</v>
      </c>
      <c r="L8" s="14">
        <v>2</v>
      </c>
      <c r="M8" s="5">
        <v>18</v>
      </c>
      <c r="N8" s="5">
        <v>2.2999999999999998</v>
      </c>
      <c r="O8" s="5">
        <v>16</v>
      </c>
      <c r="P8" s="14">
        <f>M8*N8*O8/1000</f>
        <v>0.66239999999999999</v>
      </c>
      <c r="Q8" s="5"/>
      <c r="R8" s="5"/>
      <c r="S8" s="5"/>
      <c r="T8" s="5"/>
      <c r="U8" s="5"/>
      <c r="V8" s="5"/>
      <c r="W8" s="5"/>
      <c r="X8" s="5"/>
      <c r="Y8" s="5"/>
      <c r="Z8" s="24">
        <v>15.84</v>
      </c>
      <c r="AA8" s="24"/>
      <c r="AB8" s="10"/>
      <c r="AC8" s="10"/>
      <c r="AD8" s="10"/>
      <c r="AE8" s="16" t="s">
        <v>200</v>
      </c>
      <c r="AF8" s="16"/>
    </row>
    <row r="9" spans="1:162">
      <c r="B9" s="22" t="s">
        <v>124</v>
      </c>
      <c r="C9" s="28" t="s">
        <v>16</v>
      </c>
      <c r="D9" s="5">
        <v>16</v>
      </c>
      <c r="E9" s="14" t="s">
        <v>17</v>
      </c>
      <c r="F9" s="5">
        <v>8.74</v>
      </c>
      <c r="G9" s="5">
        <v>2.91</v>
      </c>
      <c r="H9" s="7" t="s">
        <v>37</v>
      </c>
      <c r="I9" s="7" t="s">
        <v>21</v>
      </c>
      <c r="J9" s="7"/>
      <c r="K9" s="5" t="s">
        <v>22</v>
      </c>
      <c r="L9" s="5">
        <v>2</v>
      </c>
      <c r="M9" s="5">
        <v>18</v>
      </c>
      <c r="N9" s="5">
        <v>2.2999999999999998</v>
      </c>
      <c r="O9" s="5">
        <v>16</v>
      </c>
      <c r="P9" s="14">
        <f t="shared" ref="P9:P15" si="1">M9*N9*O9/1000</f>
        <v>0.66239999999999999</v>
      </c>
      <c r="Q9" s="5"/>
      <c r="R9" s="5"/>
      <c r="S9" s="5"/>
      <c r="T9" s="5"/>
      <c r="U9" s="5"/>
      <c r="V9" s="5"/>
      <c r="W9" s="5"/>
      <c r="X9" s="5"/>
      <c r="Y9" s="5"/>
      <c r="Z9" s="10"/>
      <c r="AA9" s="24"/>
      <c r="AB9" s="24">
        <v>8793.81</v>
      </c>
      <c r="AC9" s="24"/>
      <c r="AD9" s="24"/>
      <c r="AE9" s="16" t="s">
        <v>200</v>
      </c>
      <c r="AF9" s="16"/>
      <c r="AG9" s="16" t="s">
        <v>203</v>
      </c>
    </row>
    <row r="10" spans="1:162">
      <c r="A10" s="16"/>
      <c r="B10" s="22" t="s">
        <v>125</v>
      </c>
      <c r="C10" s="28" t="s">
        <v>16</v>
      </c>
      <c r="D10" s="5">
        <v>16</v>
      </c>
      <c r="E10" s="14" t="s">
        <v>87</v>
      </c>
      <c r="F10" s="5">
        <v>8.74</v>
      </c>
      <c r="G10" s="5">
        <v>2.91</v>
      </c>
      <c r="H10" s="7" t="s">
        <v>88</v>
      </c>
      <c r="I10" s="7" t="s">
        <v>89</v>
      </c>
      <c r="J10" s="7"/>
      <c r="K10" s="5" t="s">
        <v>22</v>
      </c>
      <c r="L10" s="5">
        <v>2</v>
      </c>
      <c r="M10" s="5">
        <v>18</v>
      </c>
      <c r="N10" s="5">
        <v>2.2999999999999998</v>
      </c>
      <c r="O10" s="5">
        <v>16</v>
      </c>
      <c r="P10" s="14">
        <f t="shared" si="1"/>
        <v>0.66239999999999999</v>
      </c>
      <c r="Q10" s="5"/>
      <c r="R10" s="5"/>
      <c r="S10" s="5"/>
      <c r="T10" s="5"/>
      <c r="U10" s="5"/>
      <c r="V10" s="5"/>
      <c r="W10" s="5"/>
      <c r="X10" s="5"/>
      <c r="Y10" s="5"/>
      <c r="Z10" s="10"/>
      <c r="AA10" s="24"/>
      <c r="AB10" s="10"/>
      <c r="AC10" s="24">
        <v>88389</v>
      </c>
      <c r="AE10" s="16" t="s">
        <v>200</v>
      </c>
      <c r="AF10" s="16"/>
    </row>
    <row r="11" spans="1:162">
      <c r="A11" s="16"/>
      <c r="B11" s="22" t="s">
        <v>126</v>
      </c>
      <c r="C11" s="28" t="s">
        <v>16</v>
      </c>
      <c r="D11" s="5">
        <v>16</v>
      </c>
      <c r="E11" s="14" t="s">
        <v>90</v>
      </c>
      <c r="F11" s="5">
        <v>8.74</v>
      </c>
      <c r="G11" s="5">
        <v>2.91</v>
      </c>
      <c r="H11" s="7" t="s">
        <v>91</v>
      </c>
      <c r="I11" s="7" t="s">
        <v>92</v>
      </c>
      <c r="J11" s="7"/>
      <c r="K11" s="5" t="s">
        <v>22</v>
      </c>
      <c r="L11" s="5">
        <v>2</v>
      </c>
      <c r="M11" s="5">
        <v>18</v>
      </c>
      <c r="N11" s="5">
        <v>2.2999999999999998</v>
      </c>
      <c r="O11" s="5">
        <v>16</v>
      </c>
      <c r="P11" s="14">
        <f t="shared" si="1"/>
        <v>0.66239999999999999</v>
      </c>
      <c r="Q11" s="5"/>
      <c r="R11" s="5"/>
      <c r="S11" s="5"/>
      <c r="T11" s="5"/>
      <c r="U11" s="5"/>
      <c r="V11" s="5"/>
      <c r="W11" s="5"/>
      <c r="X11" s="5"/>
      <c r="Y11" s="5"/>
      <c r="Z11" s="10"/>
      <c r="AA11" s="24"/>
      <c r="AB11" s="10"/>
      <c r="AC11" s="24">
        <v>184780</v>
      </c>
      <c r="AE11" s="16" t="s">
        <v>200</v>
      </c>
      <c r="AF11" s="16"/>
    </row>
    <row r="12" spans="1:162">
      <c r="B12" s="22"/>
      <c r="C12" s="28"/>
      <c r="D12" s="5"/>
      <c r="E12" s="14"/>
      <c r="F12" s="5"/>
      <c r="G12" s="5"/>
      <c r="H12" s="5"/>
      <c r="I12" s="7"/>
      <c r="J12" s="7"/>
      <c r="K12" s="5"/>
      <c r="L12" s="5"/>
      <c r="M12" s="5"/>
      <c r="N12" s="5"/>
      <c r="O12" s="5"/>
      <c r="P12" s="5"/>
      <c r="Q12" s="5"/>
      <c r="R12" s="5"/>
      <c r="S12" s="5"/>
      <c r="T12" s="5"/>
      <c r="U12" s="5"/>
      <c r="V12" s="5"/>
      <c r="W12" s="5"/>
      <c r="X12" s="5"/>
      <c r="Y12" s="5"/>
      <c r="Z12" s="18"/>
      <c r="AA12" s="24"/>
      <c r="AB12" s="24"/>
      <c r="AC12" s="24"/>
      <c r="AD12" s="24"/>
      <c r="AE12" s="16"/>
      <c r="AF12" s="16"/>
    </row>
    <row r="13" spans="1:162" ht="20">
      <c r="A13" s="21" t="s">
        <v>26</v>
      </c>
      <c r="B13" s="22" t="s">
        <v>154</v>
      </c>
      <c r="C13" s="28" t="s">
        <v>28</v>
      </c>
      <c r="D13" s="5">
        <v>1</v>
      </c>
      <c r="E13" s="14" t="s">
        <v>17</v>
      </c>
      <c r="F13" s="5">
        <v>8.74</v>
      </c>
      <c r="G13" s="5">
        <v>2.91</v>
      </c>
      <c r="H13" s="7" t="s">
        <v>37</v>
      </c>
      <c r="I13" s="7" t="s">
        <v>21</v>
      </c>
      <c r="J13" s="7"/>
      <c r="K13" s="5" t="s">
        <v>29</v>
      </c>
      <c r="L13" s="5">
        <v>2</v>
      </c>
      <c r="M13" s="5">
        <v>8</v>
      </c>
      <c r="N13" s="5">
        <v>2.1</v>
      </c>
      <c r="O13" s="5">
        <v>16</v>
      </c>
      <c r="P13" s="14">
        <f t="shared" si="1"/>
        <v>0.26880000000000004</v>
      </c>
      <c r="Q13" s="7">
        <v>2133</v>
      </c>
      <c r="R13" s="5">
        <v>128</v>
      </c>
      <c r="S13" s="5" t="s">
        <v>30</v>
      </c>
      <c r="T13" s="5">
        <v>800</v>
      </c>
      <c r="U13" s="5" t="s">
        <v>31</v>
      </c>
      <c r="V13" s="5">
        <v>800</v>
      </c>
      <c r="W13" s="5"/>
      <c r="X13" s="5">
        <v>0.1</v>
      </c>
      <c r="Y13" s="14" t="str">
        <f>W13&amp;"/"&amp;X13</f>
        <v>/0.1</v>
      </c>
      <c r="Z13" s="24">
        <v>5.3</v>
      </c>
      <c r="AA13" s="24"/>
      <c r="AB13" s="24">
        <v>2479</v>
      </c>
      <c r="AC13" s="10"/>
      <c r="AD13" s="10"/>
      <c r="AE13" s="16" t="s">
        <v>200</v>
      </c>
      <c r="AF13" s="16"/>
      <c r="AG13" s="16" t="s">
        <v>155</v>
      </c>
    </row>
    <row r="14" spans="1:162">
      <c r="A14" s="16" t="s">
        <v>108</v>
      </c>
      <c r="B14" s="22" t="s">
        <v>127</v>
      </c>
      <c r="C14" s="28" t="s">
        <v>52</v>
      </c>
      <c r="D14" s="5">
        <v>1</v>
      </c>
      <c r="E14" s="14" t="s">
        <v>17</v>
      </c>
      <c r="F14" s="5">
        <v>8.74</v>
      </c>
      <c r="G14" s="5">
        <v>2.91</v>
      </c>
      <c r="H14" s="7" t="s">
        <v>37</v>
      </c>
      <c r="I14" s="7" t="s">
        <v>21</v>
      </c>
      <c r="J14" s="7"/>
      <c r="K14" s="5" t="s">
        <v>53</v>
      </c>
      <c r="L14" s="5">
        <v>2</v>
      </c>
      <c r="M14" s="5">
        <v>12</v>
      </c>
      <c r="N14" s="5">
        <v>2.6</v>
      </c>
      <c r="O14" s="5">
        <v>16</v>
      </c>
      <c r="P14" s="14">
        <f t="shared" si="1"/>
        <v>0.49920000000000003</v>
      </c>
      <c r="Q14" s="5">
        <v>2133</v>
      </c>
      <c r="R14" s="5">
        <v>64</v>
      </c>
      <c r="S14" s="5" t="s">
        <v>54</v>
      </c>
      <c r="T14" s="5">
        <v>1000</v>
      </c>
      <c r="U14" s="5"/>
      <c r="V14" s="5"/>
      <c r="W14" s="5"/>
      <c r="X14" s="5">
        <v>10</v>
      </c>
      <c r="Y14" s="14" t="str">
        <f t="shared" ref="Y14:Y15" si="2">W14&amp;"/"&amp;X14</f>
        <v>/10</v>
      </c>
      <c r="Z14" s="10" t="str">
        <f>USDOLLAR(AB14/730,2)&amp;"?"</f>
        <v>$2.09?</v>
      </c>
      <c r="AA14" s="24"/>
      <c r="AB14" s="24">
        <v>1529</v>
      </c>
      <c r="AC14" s="24"/>
      <c r="AD14" s="24"/>
      <c r="AE14" s="16" t="s">
        <v>200</v>
      </c>
      <c r="AF14" s="16"/>
      <c r="AG14" s="16" t="s">
        <v>156</v>
      </c>
    </row>
    <row r="15" spans="1:162">
      <c r="A15" s="16"/>
      <c r="B15" s="22" t="s">
        <v>128</v>
      </c>
      <c r="C15" s="28" t="s">
        <v>71</v>
      </c>
      <c r="D15" s="5">
        <v>1</v>
      </c>
      <c r="E15" s="14" t="s">
        <v>72</v>
      </c>
      <c r="F15" s="9">
        <v>9.65</v>
      </c>
      <c r="G15" s="9">
        <v>0.3</v>
      </c>
      <c r="H15" s="7" t="s">
        <v>73</v>
      </c>
      <c r="I15" s="7" t="s">
        <v>74</v>
      </c>
      <c r="J15" s="7"/>
      <c r="K15" s="5" t="s">
        <v>75</v>
      </c>
      <c r="L15" s="5">
        <v>2</v>
      </c>
      <c r="M15" s="5">
        <v>12</v>
      </c>
      <c r="N15" s="5">
        <v>2.6</v>
      </c>
      <c r="O15" s="5">
        <v>16</v>
      </c>
      <c r="P15" s="14">
        <f t="shared" si="1"/>
        <v>0.49920000000000003</v>
      </c>
      <c r="Q15" s="5">
        <v>2133</v>
      </c>
      <c r="R15" s="5">
        <v>64</v>
      </c>
      <c r="S15" s="5" t="s">
        <v>76</v>
      </c>
      <c r="T15" s="5">
        <v>1000</v>
      </c>
      <c r="U15" s="5"/>
      <c r="V15" s="5"/>
      <c r="W15" s="5"/>
      <c r="X15" s="5">
        <v>10</v>
      </c>
      <c r="Y15" s="14" t="str">
        <f t="shared" si="2"/>
        <v>/10</v>
      </c>
      <c r="Z15" s="10" t="str">
        <f>USDOLLAR(AB15/730,2)&amp;"?"</f>
        <v>$2.57?</v>
      </c>
      <c r="AA15" s="24"/>
      <c r="AB15" s="24">
        <v>1879</v>
      </c>
      <c r="AC15" s="24"/>
      <c r="AD15" s="24"/>
      <c r="AE15" s="16" t="s">
        <v>200</v>
      </c>
      <c r="AF15" s="16"/>
      <c r="AG15" s="16" t="s">
        <v>157</v>
      </c>
    </row>
    <row r="16" spans="1:162">
      <c r="B16" s="22"/>
      <c r="C16" s="28"/>
      <c r="D16" s="5"/>
      <c r="E16" s="14"/>
      <c r="F16" s="9"/>
      <c r="G16" s="9"/>
      <c r="H16" s="5"/>
      <c r="I16" s="7"/>
      <c r="J16" s="7"/>
      <c r="K16" s="5"/>
      <c r="L16" s="5"/>
      <c r="M16" s="5"/>
      <c r="N16" s="5"/>
      <c r="O16" s="5"/>
      <c r="P16" s="5"/>
      <c r="Q16" s="5"/>
      <c r="R16" s="5"/>
      <c r="S16" s="5"/>
      <c r="T16" s="5"/>
      <c r="U16" s="5"/>
      <c r="V16" s="5"/>
      <c r="W16" s="5"/>
      <c r="X16" s="5"/>
      <c r="Y16" s="5"/>
      <c r="Z16" s="18"/>
      <c r="AA16" s="24"/>
      <c r="AB16" s="24"/>
      <c r="AC16" s="24"/>
      <c r="AD16" s="24"/>
      <c r="AE16" s="16"/>
      <c r="AF16" s="16"/>
    </row>
    <row r="17" spans="1:162" ht="20">
      <c r="A17" s="21" t="s">
        <v>42</v>
      </c>
      <c r="B17" s="34" t="s">
        <v>140</v>
      </c>
      <c r="C17" s="26" t="s">
        <v>141</v>
      </c>
      <c r="D17" s="26">
        <v>2</v>
      </c>
      <c r="E17" s="27">
        <v>2880</v>
      </c>
      <c r="F17" s="26">
        <v>5.04</v>
      </c>
      <c r="G17" s="26">
        <v>1.68</v>
      </c>
      <c r="H17" s="27">
        <v>12.3</v>
      </c>
      <c r="I17" s="27">
        <v>288</v>
      </c>
      <c r="J17" s="27">
        <v>1</v>
      </c>
      <c r="K17" s="35" t="s">
        <v>139</v>
      </c>
      <c r="L17" s="26">
        <v>2</v>
      </c>
      <c r="M17" s="26">
        <v>8</v>
      </c>
      <c r="N17" s="26"/>
      <c r="O17" s="26"/>
      <c r="P17" s="27">
        <v>0.43840000000000001</v>
      </c>
      <c r="Q17" s="26">
        <v>1333</v>
      </c>
      <c r="R17" s="26">
        <v>128</v>
      </c>
      <c r="S17" s="26"/>
      <c r="T17" s="26"/>
      <c r="U17" s="26"/>
      <c r="V17" s="26"/>
      <c r="W17" s="26">
        <v>56</v>
      </c>
      <c r="Y17" s="14" t="str">
        <f>W17&amp;"/"&amp;X17</f>
        <v>56/</v>
      </c>
      <c r="Z17" s="36">
        <v>3.5</v>
      </c>
      <c r="AA17" s="37"/>
      <c r="AB17" s="38">
        <f>Z17*720</f>
        <v>2520</v>
      </c>
      <c r="AC17" s="38"/>
      <c r="AD17" s="38"/>
      <c r="AE17" s="16" t="s">
        <v>200</v>
      </c>
      <c r="AF17" s="16"/>
      <c r="AG17" s="16" t="s">
        <v>55</v>
      </c>
    </row>
    <row r="18" spans="1:162" s="13" customFormat="1">
      <c r="A18" s="56" t="s">
        <v>285</v>
      </c>
      <c r="B18" s="22" t="s">
        <v>44</v>
      </c>
      <c r="C18" s="28" t="s">
        <v>33</v>
      </c>
      <c r="D18" s="5">
        <v>4</v>
      </c>
      <c r="E18" s="14" t="s">
        <v>142</v>
      </c>
      <c r="F18" s="9">
        <v>8.74</v>
      </c>
      <c r="G18" s="9">
        <v>2.91</v>
      </c>
      <c r="H18" s="7" t="s">
        <v>143</v>
      </c>
      <c r="I18" s="7" t="s">
        <v>21</v>
      </c>
      <c r="J18" s="27">
        <v>1</v>
      </c>
      <c r="K18" s="11" t="s">
        <v>34</v>
      </c>
      <c r="L18" s="5">
        <v>2</v>
      </c>
      <c r="M18" s="5">
        <v>8</v>
      </c>
      <c r="N18" s="5"/>
      <c r="O18" s="5"/>
      <c r="P18" s="14">
        <v>0.43840000000000001</v>
      </c>
      <c r="Q18" s="5">
        <v>1333</v>
      </c>
      <c r="R18" s="5">
        <v>128</v>
      </c>
      <c r="S18" s="5"/>
      <c r="T18" s="5"/>
      <c r="U18" s="5"/>
      <c r="V18" s="5"/>
      <c r="W18" s="5">
        <v>56</v>
      </c>
      <c r="Y18" s="14" t="str">
        <f t="shared" ref="Y18:Y22" si="3">W18&amp;"/"&amp;X18</f>
        <v>56/</v>
      </c>
      <c r="Z18" s="18">
        <v>4.8499999999999996</v>
      </c>
      <c r="AA18" s="24"/>
      <c r="AB18" s="10">
        <f>Z18*720</f>
        <v>3491.9999999999995</v>
      </c>
      <c r="AC18" s="10"/>
      <c r="AD18" s="10"/>
      <c r="AE18" s="16" t="s">
        <v>200</v>
      </c>
      <c r="AF18" s="16"/>
      <c r="AG18" s="16" t="s">
        <v>55</v>
      </c>
    </row>
    <row r="19" spans="1:162" s="13" customFormat="1" ht="20">
      <c r="A19" s="33"/>
      <c r="B19" s="22" t="s">
        <v>178</v>
      </c>
      <c r="C19" s="28" t="s">
        <v>180</v>
      </c>
      <c r="D19" s="5">
        <v>4</v>
      </c>
      <c r="E19" s="14">
        <v>3072</v>
      </c>
      <c r="F19" s="5">
        <v>6.8440000000000003</v>
      </c>
      <c r="G19" s="5">
        <v>0.214</v>
      </c>
      <c r="H19" s="7">
        <v>12.3</v>
      </c>
      <c r="I19" s="7">
        <v>288</v>
      </c>
      <c r="J19" s="27">
        <v>1</v>
      </c>
      <c r="K19" s="11" t="s">
        <v>34</v>
      </c>
      <c r="L19" s="5">
        <v>2</v>
      </c>
      <c r="M19" s="5">
        <v>8</v>
      </c>
      <c r="N19" s="5"/>
      <c r="O19" s="5"/>
      <c r="P19" s="14">
        <v>0.43840000000000001</v>
      </c>
      <c r="Q19" s="5">
        <v>1333</v>
      </c>
      <c r="R19" s="5">
        <v>128</v>
      </c>
      <c r="S19" s="5"/>
      <c r="T19" s="5"/>
      <c r="U19" s="5"/>
      <c r="V19" s="5"/>
      <c r="W19" s="5">
        <v>56</v>
      </c>
      <c r="Y19" s="14" t="str">
        <f t="shared" si="3"/>
        <v>56/</v>
      </c>
      <c r="Z19" s="18">
        <v>7.4</v>
      </c>
      <c r="AA19" s="24"/>
      <c r="AB19" s="10">
        <f>Z19*720</f>
        <v>5328</v>
      </c>
      <c r="AC19" s="10"/>
      <c r="AD19" s="10"/>
      <c r="AE19" s="16" t="s">
        <v>200</v>
      </c>
      <c r="AF19" s="16"/>
      <c r="AG19" s="16" t="s">
        <v>55</v>
      </c>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c r="CV19" s="39"/>
      <c r="CW19" s="39"/>
      <c r="CX19" s="39"/>
      <c r="CY19" s="39"/>
      <c r="CZ19" s="39"/>
      <c r="DA19" s="39"/>
      <c r="DB19" s="39"/>
      <c r="DC19" s="39"/>
      <c r="DD19" s="39"/>
      <c r="DE19" s="39"/>
      <c r="DF19" s="39"/>
      <c r="DG19" s="39"/>
      <c r="DH19" s="39"/>
      <c r="DI19" s="39"/>
      <c r="DJ19" s="39"/>
      <c r="DK19" s="39"/>
      <c r="DL19" s="39"/>
      <c r="DM19" s="39"/>
      <c r="DN19" s="39"/>
      <c r="DO19" s="39"/>
      <c r="DP19" s="39"/>
      <c r="DQ19" s="39"/>
      <c r="DR19" s="39"/>
      <c r="DS19" s="39"/>
      <c r="DT19" s="39"/>
      <c r="DU19" s="39"/>
      <c r="DV19" s="39"/>
      <c r="DW19" s="39"/>
      <c r="DX19" s="39"/>
      <c r="DY19" s="39"/>
      <c r="DZ19" s="39"/>
      <c r="EA19" s="39"/>
      <c r="EB19" s="39"/>
      <c r="EC19" s="39"/>
      <c r="ED19" s="39"/>
      <c r="EE19" s="39"/>
      <c r="EF19" s="39"/>
      <c r="EG19" s="39"/>
      <c r="EH19" s="39"/>
      <c r="EI19" s="39"/>
      <c r="EJ19" s="39"/>
      <c r="EK19" s="39"/>
      <c r="EL19" s="39"/>
      <c r="EM19" s="39"/>
      <c r="EN19" s="39"/>
      <c r="EO19" s="39"/>
      <c r="EP19" s="39"/>
      <c r="EQ19" s="39"/>
      <c r="ER19" s="39"/>
      <c r="ES19" s="39"/>
      <c r="ET19" s="39"/>
      <c r="EU19" s="39"/>
      <c r="EV19" s="39"/>
      <c r="EW19" s="39"/>
      <c r="EX19" s="39"/>
      <c r="EY19" s="39"/>
      <c r="EZ19" s="39"/>
      <c r="FA19" s="39"/>
      <c r="FB19" s="39"/>
      <c r="FC19" s="39"/>
      <c r="FD19" s="39"/>
      <c r="FE19" s="39"/>
      <c r="FF19" s="39"/>
    </row>
    <row r="20" spans="1:162" s="13" customFormat="1" ht="20">
      <c r="A20" s="33"/>
      <c r="B20" s="22" t="s">
        <v>177</v>
      </c>
      <c r="C20" s="28" t="s">
        <v>35</v>
      </c>
      <c r="D20" s="5">
        <v>1</v>
      </c>
      <c r="E20" s="14">
        <v>3584</v>
      </c>
      <c r="F20" s="9">
        <v>9.5</v>
      </c>
      <c r="G20" s="9">
        <v>4.7</v>
      </c>
      <c r="H20" s="5">
        <v>16.399999999999999</v>
      </c>
      <c r="I20" s="5">
        <v>720</v>
      </c>
      <c r="J20" s="5"/>
      <c r="K20" s="5"/>
      <c r="L20" s="5"/>
      <c r="M20" s="5"/>
      <c r="N20" s="5"/>
      <c r="O20" s="5"/>
      <c r="P20" s="14"/>
      <c r="Q20" s="5"/>
      <c r="R20" s="5">
        <v>128</v>
      </c>
      <c r="S20" s="5"/>
      <c r="T20" s="5"/>
      <c r="U20" s="5"/>
      <c r="V20" s="5"/>
      <c r="W20" s="5">
        <v>56</v>
      </c>
      <c r="Y20" s="14" t="str">
        <f t="shared" si="3"/>
        <v>56/</v>
      </c>
      <c r="Z20" s="18"/>
      <c r="AA20" s="24"/>
      <c r="AB20" s="24"/>
      <c r="AC20" s="24"/>
      <c r="AD20" s="24"/>
      <c r="AE20" s="16" t="s">
        <v>200</v>
      </c>
      <c r="AF20" s="16"/>
      <c r="AG20" s="16"/>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c r="CV20" s="39"/>
      <c r="CW20" s="39"/>
      <c r="CX20" s="39"/>
      <c r="CY20" s="39"/>
      <c r="CZ20" s="39"/>
      <c r="DA20" s="39"/>
      <c r="DB20" s="39"/>
      <c r="DC20" s="39"/>
      <c r="DD20" s="39"/>
      <c r="DE20" s="39"/>
      <c r="DF20" s="39"/>
      <c r="DG20" s="39"/>
      <c r="DH20" s="39"/>
      <c r="DI20" s="39"/>
      <c r="DJ20" s="39"/>
      <c r="DK20" s="39"/>
      <c r="DL20" s="39"/>
      <c r="DM20" s="39"/>
      <c r="DN20" s="39"/>
      <c r="DO20" s="39"/>
      <c r="DP20" s="39"/>
      <c r="DQ20" s="39"/>
      <c r="DR20" s="39"/>
      <c r="DS20" s="39"/>
      <c r="DT20" s="39"/>
      <c r="DU20" s="39"/>
      <c r="DV20" s="39"/>
      <c r="DW20" s="39"/>
      <c r="DX20" s="39"/>
      <c r="DY20" s="39"/>
      <c r="DZ20" s="39"/>
      <c r="EA20" s="39"/>
      <c r="EB20" s="39"/>
      <c r="EC20" s="39"/>
      <c r="ED20" s="39"/>
      <c r="EE20" s="39"/>
      <c r="EF20" s="39"/>
      <c r="EG20" s="39"/>
      <c r="EH20" s="39"/>
      <c r="EI20" s="39"/>
      <c r="EJ20" s="39"/>
      <c r="EK20" s="39"/>
      <c r="EL20" s="39"/>
      <c r="EM20" s="39"/>
      <c r="EN20" s="39"/>
      <c r="EO20" s="39"/>
      <c r="EP20" s="39"/>
      <c r="EQ20" s="39"/>
      <c r="ER20" s="39"/>
      <c r="ES20" s="39"/>
      <c r="ET20" s="39"/>
      <c r="EU20" s="39"/>
      <c r="EV20" s="39"/>
      <c r="EW20" s="39"/>
      <c r="EX20" s="39"/>
      <c r="EY20" s="39"/>
      <c r="EZ20" s="39"/>
      <c r="FA20" s="39"/>
      <c r="FB20" s="39"/>
      <c r="FC20" s="39"/>
      <c r="FD20" s="39"/>
      <c r="FE20" s="39"/>
      <c r="FF20" s="39"/>
    </row>
    <row r="21" spans="1:162">
      <c r="A21" s="16" t="s">
        <v>93</v>
      </c>
      <c r="B21" s="22" t="s">
        <v>179</v>
      </c>
      <c r="C21" s="28" t="s">
        <v>35</v>
      </c>
      <c r="D21" s="5">
        <v>4</v>
      </c>
      <c r="E21" s="14">
        <v>3584</v>
      </c>
      <c r="F21" s="9">
        <v>9.5</v>
      </c>
      <c r="G21" s="9">
        <v>4.7</v>
      </c>
      <c r="H21" s="5">
        <v>16.399999999999999</v>
      </c>
      <c r="I21" s="5">
        <v>720</v>
      </c>
      <c r="J21" s="5"/>
      <c r="K21" s="5"/>
      <c r="L21" s="5"/>
      <c r="M21" s="5"/>
      <c r="N21" s="5"/>
      <c r="O21" s="5"/>
      <c r="P21" s="14"/>
      <c r="Q21" s="5"/>
      <c r="R21" s="5">
        <v>512</v>
      </c>
      <c r="S21" s="5"/>
      <c r="T21" s="5"/>
      <c r="U21" s="5"/>
      <c r="V21" s="5"/>
      <c r="W21" s="5">
        <v>56</v>
      </c>
      <c r="Y21" s="14" t="str">
        <f t="shared" si="3"/>
        <v>56/</v>
      </c>
      <c r="Z21" s="18"/>
      <c r="AA21" s="24"/>
      <c r="AB21" s="24"/>
      <c r="AC21" s="24"/>
      <c r="AD21" s="24"/>
      <c r="AE21" s="16" t="s">
        <v>200</v>
      </c>
      <c r="AF21" s="16"/>
    </row>
    <row r="22" spans="1:162">
      <c r="A22" s="16" t="s">
        <v>60</v>
      </c>
      <c r="B22" s="22"/>
      <c r="C22" s="28"/>
      <c r="E22" s="14"/>
      <c r="F22" s="20"/>
      <c r="G22" s="20"/>
      <c r="I22" s="5"/>
      <c r="J22" s="5"/>
      <c r="K22" s="5"/>
      <c r="L22" s="5"/>
      <c r="M22" s="5"/>
      <c r="N22" s="5"/>
      <c r="O22" s="5"/>
      <c r="P22" s="5"/>
      <c r="Q22" s="5"/>
      <c r="R22" s="5"/>
      <c r="S22" s="5"/>
      <c r="T22" s="5"/>
      <c r="U22" s="5"/>
      <c r="V22" s="5"/>
      <c r="W22" s="5">
        <v>56</v>
      </c>
      <c r="Y22" s="14" t="str">
        <f t="shared" si="3"/>
        <v>56/</v>
      </c>
      <c r="Z22" s="18"/>
      <c r="AA22" s="24"/>
      <c r="AB22" s="24"/>
      <c r="AC22" s="24"/>
      <c r="AD22" s="24"/>
      <c r="AE22" s="16" t="s">
        <v>200</v>
      </c>
      <c r="AF22" s="16"/>
    </row>
    <row r="23" spans="1:162">
      <c r="A23" s="16" t="s">
        <v>61</v>
      </c>
      <c r="B23" s="22"/>
      <c r="C23" s="28"/>
      <c r="E23" s="14"/>
      <c r="F23" s="20"/>
      <c r="G23" s="20"/>
      <c r="I23" s="5"/>
      <c r="J23" s="5"/>
      <c r="K23" s="5"/>
      <c r="L23" s="5"/>
      <c r="M23" s="5"/>
      <c r="N23" s="5"/>
      <c r="O23" s="5"/>
      <c r="P23" s="5"/>
      <c r="Q23" s="5"/>
      <c r="R23" s="5"/>
      <c r="S23" s="5"/>
      <c r="T23" s="5"/>
      <c r="U23" s="5"/>
      <c r="V23" s="5"/>
      <c r="W23" s="5"/>
      <c r="X23" s="5"/>
      <c r="Y23" s="5"/>
      <c r="Z23" s="18"/>
      <c r="AA23" s="24"/>
      <c r="AB23" s="24"/>
      <c r="AC23" s="24"/>
      <c r="AD23" s="24"/>
      <c r="AE23" s="16" t="s">
        <v>200</v>
      </c>
      <c r="AF23" s="16"/>
    </row>
    <row r="24" spans="1:162">
      <c r="B24" s="22"/>
      <c r="C24" s="28"/>
      <c r="E24" s="14"/>
      <c r="F24" s="20"/>
      <c r="G24" s="20"/>
      <c r="I24" s="5"/>
      <c r="J24" s="5"/>
      <c r="K24" s="5"/>
      <c r="L24" s="5"/>
      <c r="M24" s="5"/>
      <c r="N24" s="5"/>
      <c r="O24" s="5"/>
      <c r="P24" s="5"/>
      <c r="Q24" s="5"/>
      <c r="R24" s="5"/>
      <c r="S24" s="5"/>
      <c r="T24" s="5"/>
      <c r="U24" s="5"/>
      <c r="V24" s="5"/>
      <c r="W24" s="5"/>
      <c r="X24" s="5"/>
      <c r="Y24" s="5"/>
      <c r="Z24" s="18"/>
      <c r="AA24" s="24"/>
      <c r="AB24" s="24"/>
      <c r="AC24" s="24"/>
      <c r="AD24" s="24"/>
      <c r="AE24" s="16"/>
      <c r="AF24" s="16"/>
    </row>
    <row r="25" spans="1:162" ht="20">
      <c r="A25" s="21" t="s">
        <v>43</v>
      </c>
      <c r="B25" s="22" t="s">
        <v>105</v>
      </c>
      <c r="C25" s="28" t="s">
        <v>16</v>
      </c>
      <c r="D25">
        <v>8</v>
      </c>
      <c r="E25" s="14" t="s">
        <v>17</v>
      </c>
      <c r="F25" s="9">
        <v>8.74</v>
      </c>
      <c r="G25" s="9">
        <v>2.91</v>
      </c>
      <c r="H25" s="7" t="s">
        <v>37</v>
      </c>
      <c r="I25" s="7" t="s">
        <v>21</v>
      </c>
      <c r="J25" s="7"/>
      <c r="K25" s="8" t="s">
        <v>38</v>
      </c>
      <c r="L25" s="5">
        <v>2</v>
      </c>
      <c r="M25" s="5">
        <v>8</v>
      </c>
      <c r="N25" s="5">
        <v>3.2</v>
      </c>
      <c r="O25" s="5">
        <v>16</v>
      </c>
      <c r="P25" s="14">
        <f>M25*N25*O25/1000</f>
        <v>0.40960000000000002</v>
      </c>
      <c r="Q25" s="5">
        <v>1866</v>
      </c>
      <c r="R25" s="5">
        <v>512</v>
      </c>
      <c r="S25" s="5" t="s">
        <v>30</v>
      </c>
      <c r="T25" s="14">
        <v>1000</v>
      </c>
      <c r="U25" t="s">
        <v>40</v>
      </c>
      <c r="V25" s="14">
        <v>4000</v>
      </c>
      <c r="W25" s="14"/>
      <c r="X25" s="5"/>
      <c r="Y25" s="5"/>
      <c r="Z25" s="10" t="str">
        <f t="shared" ref="Z25:Z31" si="4">USDOLLAR(AB25/730,2)&amp;"?"</f>
        <v>$10.27?</v>
      </c>
      <c r="AA25" s="24">
        <v>2649</v>
      </c>
      <c r="AB25" s="24">
        <v>7499</v>
      </c>
      <c r="AC25" s="24"/>
      <c r="AD25" s="24"/>
      <c r="AE25" s="16" t="s">
        <v>200</v>
      </c>
      <c r="AF25" s="16"/>
    </row>
    <row r="26" spans="1:162">
      <c r="A26" s="16" t="s">
        <v>62</v>
      </c>
      <c r="B26" s="22" t="s">
        <v>78</v>
      </c>
      <c r="C26" s="28" t="s">
        <v>41</v>
      </c>
      <c r="D26">
        <v>8</v>
      </c>
      <c r="E26" s="14">
        <v>3072</v>
      </c>
      <c r="F26" s="5">
        <v>6.8440000000000003</v>
      </c>
      <c r="G26" s="5">
        <v>0.214</v>
      </c>
      <c r="H26" s="7">
        <v>12.3</v>
      </c>
      <c r="I26" s="7">
        <v>288</v>
      </c>
      <c r="J26" s="7"/>
      <c r="K26" s="8" t="s">
        <v>39</v>
      </c>
      <c r="L26" s="5">
        <v>2</v>
      </c>
      <c r="M26" s="5">
        <v>8</v>
      </c>
      <c r="N26" s="5">
        <v>2.4</v>
      </c>
      <c r="O26" s="5">
        <v>16</v>
      </c>
      <c r="P26" s="14">
        <f>M26*N26*O26/1000</f>
        <v>0.30719999999999997</v>
      </c>
      <c r="Q26" s="5">
        <v>1866</v>
      </c>
      <c r="R26" s="5">
        <v>256</v>
      </c>
      <c r="S26" s="5" t="s">
        <v>30</v>
      </c>
      <c r="T26" s="14">
        <v>1000</v>
      </c>
      <c r="U26" t="s">
        <v>40</v>
      </c>
      <c r="V26" s="14">
        <v>4000</v>
      </c>
      <c r="W26" s="14"/>
      <c r="X26" s="5"/>
      <c r="Y26" s="5"/>
      <c r="Z26" s="10" t="str">
        <f t="shared" si="4"/>
        <v>$8.22?</v>
      </c>
      <c r="AA26" s="24">
        <v>1829</v>
      </c>
      <c r="AB26" s="24">
        <v>5999</v>
      </c>
      <c r="AC26" s="24"/>
      <c r="AD26" s="24"/>
      <c r="AE26" s="16" t="s">
        <v>200</v>
      </c>
      <c r="AF26" s="16"/>
    </row>
    <row r="27" spans="1:162" s="13" customFormat="1">
      <c r="A27" s="2"/>
      <c r="B27" s="22" t="s">
        <v>96</v>
      </c>
      <c r="C27" s="28" t="s">
        <v>98</v>
      </c>
      <c r="D27" s="13">
        <v>8</v>
      </c>
      <c r="E27" s="14">
        <v>3840</v>
      </c>
      <c r="F27" s="19">
        <v>11.757999999999999</v>
      </c>
      <c r="G27" s="19">
        <v>0.36699999999999999</v>
      </c>
      <c r="H27" s="14">
        <v>24.576000000000001</v>
      </c>
      <c r="I27" s="14">
        <v>345.6</v>
      </c>
      <c r="J27" s="14"/>
      <c r="K27" s="8" t="s">
        <v>39</v>
      </c>
      <c r="L27" s="5">
        <v>2</v>
      </c>
      <c r="M27" s="5">
        <v>8</v>
      </c>
      <c r="N27" s="5">
        <v>2.4</v>
      </c>
      <c r="O27" s="5">
        <v>16</v>
      </c>
      <c r="P27" s="14">
        <f>M27*N27*O27/1000</f>
        <v>0.30719999999999997</v>
      </c>
      <c r="Q27" s="5">
        <v>1866</v>
      </c>
      <c r="R27" s="5">
        <v>256</v>
      </c>
      <c r="S27" s="5" t="s">
        <v>100</v>
      </c>
      <c r="T27" s="14">
        <v>1000</v>
      </c>
      <c r="U27" s="13" t="s">
        <v>101</v>
      </c>
      <c r="V27" s="14">
        <v>4000</v>
      </c>
      <c r="W27" s="14"/>
      <c r="X27" s="5"/>
      <c r="Y27" s="5"/>
      <c r="Z27" s="10" t="str">
        <f t="shared" si="4"/>
        <v>$10.82?</v>
      </c>
      <c r="AA27" s="24">
        <v>2369</v>
      </c>
      <c r="AB27" s="24">
        <v>7899</v>
      </c>
      <c r="AC27" s="24"/>
      <c r="AD27" s="24"/>
      <c r="AE27" s="16" t="s">
        <v>200</v>
      </c>
      <c r="AF27" s="16"/>
      <c r="AG27" s="16"/>
    </row>
    <row r="28" spans="1:162" s="13" customFormat="1">
      <c r="A28" s="2"/>
      <c r="B28" s="22" t="s">
        <v>97</v>
      </c>
      <c r="C28" s="28" t="s">
        <v>99</v>
      </c>
      <c r="D28" s="13">
        <v>8</v>
      </c>
      <c r="E28" s="14">
        <v>3584</v>
      </c>
      <c r="F28" s="9">
        <v>9.5</v>
      </c>
      <c r="G28" s="9">
        <v>4.7</v>
      </c>
      <c r="H28" s="5">
        <v>16.399999999999999</v>
      </c>
      <c r="I28" s="5">
        <v>720</v>
      </c>
      <c r="J28" s="5"/>
      <c r="K28" s="8" t="s">
        <v>147</v>
      </c>
      <c r="L28" s="5">
        <v>2</v>
      </c>
      <c r="M28" s="5">
        <v>8</v>
      </c>
      <c r="N28" s="5">
        <v>2.4</v>
      </c>
      <c r="O28" s="5">
        <v>16</v>
      </c>
      <c r="P28" s="14">
        <f>M28*N28*O28/1000</f>
        <v>0.30719999999999997</v>
      </c>
      <c r="Q28" s="5">
        <v>1866</v>
      </c>
      <c r="R28" s="5">
        <v>256</v>
      </c>
      <c r="S28" s="5" t="s">
        <v>100</v>
      </c>
      <c r="T28" s="14">
        <v>1000</v>
      </c>
      <c r="U28" s="13" t="s">
        <v>102</v>
      </c>
      <c r="V28" s="14">
        <v>4000</v>
      </c>
      <c r="W28" s="14"/>
      <c r="X28" s="5"/>
      <c r="Y28" s="5"/>
      <c r="Z28" s="10" t="str">
        <f t="shared" si="4"/>
        <v>$10.82?</v>
      </c>
      <c r="AA28" s="24">
        <v>2369</v>
      </c>
      <c r="AB28" s="24">
        <v>7899</v>
      </c>
      <c r="AC28" s="24"/>
      <c r="AD28" s="24"/>
      <c r="AE28" s="16" t="s">
        <v>200</v>
      </c>
      <c r="AF28" s="16"/>
      <c r="AG28" s="16"/>
    </row>
    <row r="29" spans="1:162">
      <c r="B29" s="22" t="s">
        <v>79</v>
      </c>
      <c r="C29" s="28" t="s">
        <v>81</v>
      </c>
      <c r="D29">
        <v>4</v>
      </c>
      <c r="E29" s="14">
        <v>3584</v>
      </c>
      <c r="F29" s="9">
        <v>9.5</v>
      </c>
      <c r="G29" s="9">
        <v>4.7</v>
      </c>
      <c r="H29" s="5">
        <v>16.399999999999999</v>
      </c>
      <c r="I29" s="5">
        <v>720</v>
      </c>
      <c r="J29" s="5">
        <v>1</v>
      </c>
      <c r="K29" s="5" t="s">
        <v>36</v>
      </c>
      <c r="L29" s="5">
        <v>2</v>
      </c>
      <c r="M29" s="5">
        <v>10</v>
      </c>
      <c r="N29" s="5"/>
      <c r="O29" s="5"/>
      <c r="P29" s="14">
        <v>0.54800000000000004</v>
      </c>
      <c r="Q29" s="5">
        <v>1333</v>
      </c>
      <c r="R29" s="5">
        <v>1000</v>
      </c>
      <c r="S29" s="5" t="s">
        <v>77</v>
      </c>
      <c r="T29" s="14" t="s">
        <v>83</v>
      </c>
      <c r="U29" s="14"/>
      <c r="V29" s="14"/>
      <c r="W29" s="14">
        <v>24.24</v>
      </c>
      <c r="X29" s="5"/>
      <c r="Y29" s="14" t="str">
        <f t="shared" ref="Y29" si="5">W29&amp;"/"&amp;X29</f>
        <v>24.24/</v>
      </c>
      <c r="Z29" s="10" t="str">
        <f t="shared" si="4"/>
        <v>$10.20?</v>
      </c>
      <c r="AA29" s="24">
        <v>2259</v>
      </c>
      <c r="AB29" s="24">
        <v>7449</v>
      </c>
      <c r="AC29" s="24"/>
      <c r="AD29" s="24"/>
      <c r="AE29" s="16" t="s">
        <v>200</v>
      </c>
      <c r="AF29" s="16"/>
      <c r="AG29" s="16" t="s">
        <v>104</v>
      </c>
    </row>
    <row r="30" spans="1:162">
      <c r="B30" s="22" t="s">
        <v>80</v>
      </c>
      <c r="C30" s="28" t="s">
        <v>82</v>
      </c>
      <c r="D30">
        <v>4</v>
      </c>
      <c r="E30" s="14">
        <v>3584</v>
      </c>
      <c r="F30" s="9">
        <v>9.5</v>
      </c>
      <c r="G30" s="9">
        <v>4.7</v>
      </c>
      <c r="H30" s="5">
        <v>16.399999999999999</v>
      </c>
      <c r="I30" s="5">
        <v>720</v>
      </c>
      <c r="J30" s="5">
        <v>1</v>
      </c>
      <c r="K30" s="5" t="s">
        <v>36</v>
      </c>
      <c r="L30" s="5">
        <v>2</v>
      </c>
      <c r="M30" s="5">
        <v>8</v>
      </c>
      <c r="N30" s="5"/>
      <c r="O30" s="5"/>
      <c r="P30" s="14">
        <v>0.43840000000000001</v>
      </c>
      <c r="Q30" s="5">
        <v>1333</v>
      </c>
      <c r="R30" s="5">
        <v>512</v>
      </c>
      <c r="S30" s="5" t="s">
        <v>31</v>
      </c>
      <c r="T30" s="14" t="s">
        <v>84</v>
      </c>
      <c r="U30" s="14"/>
      <c r="V30" s="14"/>
      <c r="W30" s="14"/>
      <c r="X30" s="5"/>
      <c r="Y30" s="5"/>
      <c r="Z30" s="10" t="str">
        <f t="shared" si="4"/>
        <v>$9.15?</v>
      </c>
      <c r="AA30" s="24">
        <v>1999</v>
      </c>
      <c r="AB30" s="24">
        <v>6679</v>
      </c>
      <c r="AC30" s="24"/>
      <c r="AD30" s="24"/>
      <c r="AE30" s="16" t="s">
        <v>200</v>
      </c>
      <c r="AF30" s="16"/>
    </row>
    <row r="31" spans="1:162" s="13" customFormat="1">
      <c r="A31" s="40"/>
      <c r="B31" s="41" t="s">
        <v>146</v>
      </c>
      <c r="C31" s="42" t="s">
        <v>144</v>
      </c>
      <c r="D31" s="43">
        <v>2</v>
      </c>
      <c r="E31" s="31">
        <v>3584</v>
      </c>
      <c r="F31" s="42">
        <v>9.5</v>
      </c>
      <c r="G31" s="42">
        <v>4.7</v>
      </c>
      <c r="H31" s="42">
        <v>16.399999999999999</v>
      </c>
      <c r="I31" s="42">
        <v>720</v>
      </c>
      <c r="J31" s="42">
        <v>1</v>
      </c>
      <c r="K31" s="42" t="s">
        <v>145</v>
      </c>
      <c r="L31" s="5">
        <v>2</v>
      </c>
      <c r="M31" s="5">
        <v>8</v>
      </c>
      <c r="N31" s="5"/>
      <c r="O31" s="5"/>
      <c r="P31" s="31">
        <v>0.43840000000000001</v>
      </c>
      <c r="Q31" s="5">
        <v>1333</v>
      </c>
      <c r="R31" s="42">
        <v>128</v>
      </c>
      <c r="S31" s="5" t="s">
        <v>31</v>
      </c>
      <c r="T31" s="31">
        <v>960</v>
      </c>
      <c r="U31" s="14"/>
      <c r="V31" s="14"/>
      <c r="W31" s="14"/>
      <c r="X31" s="5"/>
      <c r="Y31" s="5"/>
      <c r="Z31" s="10" t="str">
        <f t="shared" si="4"/>
        <v>$5.79?</v>
      </c>
      <c r="AA31" s="44">
        <v>1269</v>
      </c>
      <c r="AB31" s="44">
        <v>4229</v>
      </c>
      <c r="AC31" s="44"/>
      <c r="AD31" s="44"/>
      <c r="AE31" s="16" t="s">
        <v>200</v>
      </c>
      <c r="AF31" s="16"/>
      <c r="AG31" s="16"/>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row>
    <row r="32" spans="1:162">
      <c r="B32" s="22"/>
      <c r="C32" s="28"/>
      <c r="E32" s="14"/>
      <c r="F32" s="19"/>
      <c r="G32" s="19"/>
      <c r="H32" s="14"/>
      <c r="I32" s="14"/>
      <c r="J32" s="14"/>
      <c r="K32" s="5"/>
      <c r="L32" s="5"/>
      <c r="M32" s="5"/>
      <c r="N32" s="5"/>
      <c r="O32" s="5"/>
      <c r="P32" s="5"/>
      <c r="Q32" s="5"/>
      <c r="R32" s="5"/>
      <c r="S32" s="5"/>
      <c r="T32" s="5"/>
      <c r="U32" s="5"/>
      <c r="V32" s="5"/>
      <c r="W32" s="5"/>
      <c r="X32" s="5"/>
      <c r="Y32" s="5"/>
      <c r="Z32" s="18"/>
      <c r="AA32" s="24"/>
      <c r="AB32" s="24"/>
      <c r="AC32" s="24"/>
      <c r="AD32" s="24"/>
      <c r="AE32" s="16" t="s">
        <v>200</v>
      </c>
      <c r="AF32" s="16"/>
    </row>
    <row r="33" spans="1:33" ht="20">
      <c r="A33" s="21" t="s">
        <v>48</v>
      </c>
      <c r="B33" s="22" t="s">
        <v>49</v>
      </c>
      <c r="C33" s="28" t="s">
        <v>310</v>
      </c>
      <c r="D33" s="28">
        <v>4</v>
      </c>
      <c r="E33" s="28">
        <v>3584</v>
      </c>
      <c r="F33" s="28">
        <v>10.157</v>
      </c>
      <c r="G33" s="28">
        <v>0.317</v>
      </c>
      <c r="H33" s="28">
        <v>12</v>
      </c>
      <c r="I33" s="28">
        <v>480</v>
      </c>
      <c r="J33" s="28"/>
      <c r="K33" s="28" t="s">
        <v>65</v>
      </c>
      <c r="L33" s="28">
        <v>2</v>
      </c>
      <c r="M33" s="28">
        <v>4</v>
      </c>
      <c r="N33" s="28">
        <v>3</v>
      </c>
      <c r="O33" s="28">
        <v>16</v>
      </c>
      <c r="P33" s="14">
        <f>M33*N33*O33/1000</f>
        <v>0.192</v>
      </c>
      <c r="Q33" s="28">
        <v>1866</v>
      </c>
      <c r="R33" s="28">
        <v>128</v>
      </c>
      <c r="S33" s="28" t="s">
        <v>56</v>
      </c>
      <c r="T33" s="28">
        <v>480</v>
      </c>
      <c r="U33" s="28" t="s">
        <v>56</v>
      </c>
      <c r="V33" s="28">
        <v>480</v>
      </c>
      <c r="W33" s="28"/>
      <c r="X33" s="28">
        <v>0.1</v>
      </c>
      <c r="Y33" s="14" t="str">
        <f t="shared" ref="Y33:Y43" si="6">W33&amp;"/"&amp;X33</f>
        <v>/0.1</v>
      </c>
      <c r="Z33" s="10"/>
      <c r="AA33" s="24"/>
      <c r="AB33" s="52">
        <v>93000</v>
      </c>
      <c r="AC33" s="24"/>
      <c r="AD33" s="52">
        <v>815000</v>
      </c>
      <c r="AE33" s="16" t="s">
        <v>221</v>
      </c>
      <c r="AF33" s="16"/>
    </row>
    <row r="34" spans="1:33">
      <c r="A34" s="16" t="s">
        <v>63</v>
      </c>
      <c r="B34" s="22" t="s">
        <v>171</v>
      </c>
      <c r="C34" s="28" t="s">
        <v>98</v>
      </c>
      <c r="D34" s="14">
        <v>1</v>
      </c>
      <c r="E34" s="28">
        <v>3840</v>
      </c>
      <c r="F34" s="28">
        <v>11.757999999999999</v>
      </c>
      <c r="G34" s="28">
        <v>0.36699999999999999</v>
      </c>
      <c r="H34" s="28">
        <v>24.576000000000001</v>
      </c>
      <c r="I34" s="28">
        <v>345.6</v>
      </c>
      <c r="J34" s="28"/>
      <c r="K34" s="28" t="s">
        <v>51</v>
      </c>
      <c r="L34" s="28">
        <v>2</v>
      </c>
      <c r="M34" s="28">
        <v>4</v>
      </c>
      <c r="N34" s="28">
        <v>3</v>
      </c>
      <c r="O34" s="28">
        <v>16</v>
      </c>
      <c r="P34" s="14">
        <f>M34*N34*O34/1000</f>
        <v>0.192</v>
      </c>
      <c r="Q34" s="28">
        <v>1866</v>
      </c>
      <c r="R34" s="28">
        <v>128</v>
      </c>
      <c r="S34" s="28" t="s">
        <v>64</v>
      </c>
      <c r="T34" s="28">
        <v>480</v>
      </c>
      <c r="U34" s="28" t="s">
        <v>30</v>
      </c>
      <c r="V34" s="28">
        <v>480</v>
      </c>
      <c r="W34" s="28"/>
      <c r="X34" s="28">
        <v>0.1</v>
      </c>
      <c r="Y34" s="14" t="str">
        <f t="shared" si="6"/>
        <v>/0.1</v>
      </c>
      <c r="Z34" s="10"/>
      <c r="AA34" s="24"/>
      <c r="AB34" s="52">
        <v>97000</v>
      </c>
      <c r="AC34" s="24"/>
      <c r="AD34" s="52">
        <v>875000</v>
      </c>
      <c r="AE34" s="16" t="s">
        <v>221</v>
      </c>
      <c r="AF34" s="16"/>
    </row>
    <row r="35" spans="1:33">
      <c r="B35" s="22" t="s">
        <v>172</v>
      </c>
      <c r="C35" s="28" t="s">
        <v>173</v>
      </c>
      <c r="D35" s="14">
        <v>1</v>
      </c>
      <c r="E35" s="28">
        <v>3584</v>
      </c>
      <c r="F35" s="28">
        <v>9.5</v>
      </c>
      <c r="G35" s="28">
        <v>4.7</v>
      </c>
      <c r="H35" s="28">
        <v>16.399999999999999</v>
      </c>
      <c r="I35" s="28">
        <v>720</v>
      </c>
      <c r="J35" s="28"/>
      <c r="K35" s="28" t="s">
        <v>51</v>
      </c>
      <c r="L35" s="28">
        <v>2</v>
      </c>
      <c r="M35" s="28">
        <v>4</v>
      </c>
      <c r="N35" s="28">
        <v>3</v>
      </c>
      <c r="O35" s="28">
        <v>16</v>
      </c>
      <c r="P35" s="14">
        <f>M35*N35*O35/1000</f>
        <v>0.192</v>
      </c>
      <c r="Q35" s="28">
        <v>1866</v>
      </c>
      <c r="R35" s="28">
        <v>128</v>
      </c>
      <c r="S35" s="28" t="s">
        <v>30</v>
      </c>
      <c r="T35" s="28">
        <v>480</v>
      </c>
      <c r="U35" s="28" t="s">
        <v>30</v>
      </c>
      <c r="V35" s="28">
        <v>480</v>
      </c>
      <c r="W35" s="28"/>
      <c r="X35" s="28">
        <v>0.1</v>
      </c>
      <c r="Y35" s="14" t="str">
        <f t="shared" si="6"/>
        <v>/0.1</v>
      </c>
      <c r="Z35" s="10"/>
      <c r="AB35" s="52">
        <v>99000</v>
      </c>
      <c r="AD35" s="52">
        <v>895000</v>
      </c>
      <c r="AE35" s="16" t="s">
        <v>221</v>
      </c>
      <c r="AF35" s="16"/>
    </row>
    <row r="36" spans="1:33">
      <c r="C36" s="28"/>
      <c r="D36" s="14"/>
      <c r="E36" s="28"/>
      <c r="F36" s="28"/>
      <c r="G36" s="28"/>
      <c r="H36" s="28"/>
      <c r="I36" s="28"/>
      <c r="J36" s="28"/>
      <c r="K36" s="28"/>
      <c r="L36" s="28"/>
      <c r="M36" s="28"/>
      <c r="N36" s="28"/>
      <c r="O36" s="28"/>
      <c r="P36" s="28"/>
      <c r="Q36" s="28"/>
      <c r="R36" s="28"/>
      <c r="S36" s="28"/>
      <c r="T36" s="28"/>
      <c r="U36" s="28"/>
      <c r="V36" s="28"/>
      <c r="W36" s="28"/>
      <c r="X36" s="28"/>
      <c r="Y36" s="28"/>
      <c r="AE36" s="16"/>
      <c r="AF36" s="16"/>
    </row>
    <row r="37" spans="1:33" ht="23" customHeight="1">
      <c r="A37" s="21" t="s">
        <v>186</v>
      </c>
      <c r="B37" s="22" t="s">
        <v>189</v>
      </c>
      <c r="C37" s="28" t="s">
        <v>190</v>
      </c>
      <c r="D37" s="14">
        <v>2</v>
      </c>
      <c r="E37" s="28">
        <v>2560</v>
      </c>
      <c r="F37" s="28">
        <v>8.2279999999999998</v>
      </c>
      <c r="G37" s="28">
        <v>0.25700000000000001</v>
      </c>
      <c r="H37" s="28">
        <v>8</v>
      </c>
      <c r="I37" s="28">
        <v>320</v>
      </c>
      <c r="J37" s="28"/>
      <c r="K37" s="28" t="s">
        <v>192</v>
      </c>
      <c r="L37" s="28">
        <v>2</v>
      </c>
      <c r="M37" s="28">
        <v>8</v>
      </c>
      <c r="N37" s="28">
        <v>1.7</v>
      </c>
      <c r="O37" s="28">
        <v>16</v>
      </c>
      <c r="P37" s="14">
        <f>M37*N37*O37/1000</f>
        <v>0.21759999999999999</v>
      </c>
      <c r="Q37" s="28">
        <v>1866</v>
      </c>
      <c r="R37" s="28">
        <v>32</v>
      </c>
      <c r="S37" s="28" t="s">
        <v>198</v>
      </c>
      <c r="T37" s="28">
        <v>480</v>
      </c>
      <c r="U37" s="28"/>
      <c r="V37" s="28"/>
      <c r="W37" s="14">
        <v>40</v>
      </c>
      <c r="X37" s="28">
        <v>1</v>
      </c>
      <c r="Y37" s="14" t="str">
        <f t="shared" si="6"/>
        <v>40/1</v>
      </c>
      <c r="Z37" s="51">
        <v>2.4</v>
      </c>
      <c r="AA37" s="51">
        <v>199.25</v>
      </c>
      <c r="AB37" s="51">
        <v>797</v>
      </c>
      <c r="AE37" s="16" t="s">
        <v>222</v>
      </c>
      <c r="AF37" s="16"/>
      <c r="AG37" s="16" t="s">
        <v>228</v>
      </c>
    </row>
    <row r="38" spans="1:33" ht="24" customHeight="1">
      <c r="A38" s="16" t="s">
        <v>316</v>
      </c>
      <c r="B38" s="22" t="s">
        <v>187</v>
      </c>
      <c r="C38" s="28" t="s">
        <v>191</v>
      </c>
      <c r="D38" s="14">
        <v>4</v>
      </c>
      <c r="E38" s="28">
        <v>2560</v>
      </c>
      <c r="F38" s="28">
        <v>8.2279999999999998</v>
      </c>
      <c r="G38" s="28">
        <v>0.25700000000000001</v>
      </c>
      <c r="H38" s="28">
        <v>8</v>
      </c>
      <c r="I38" s="28">
        <v>320</v>
      </c>
      <c r="J38" s="28"/>
      <c r="K38" s="28" t="s">
        <v>196</v>
      </c>
      <c r="L38" s="28">
        <v>2</v>
      </c>
      <c r="M38" s="28">
        <v>8</v>
      </c>
      <c r="N38" s="28">
        <v>1.7</v>
      </c>
      <c r="O38" s="28">
        <v>16</v>
      </c>
      <c r="P38" s="14">
        <f>M38*N38*O38/1000</f>
        <v>0.21759999999999999</v>
      </c>
      <c r="Q38" s="28">
        <v>1866</v>
      </c>
      <c r="R38" s="28">
        <v>64</v>
      </c>
      <c r="S38" s="28" t="s">
        <v>198</v>
      </c>
      <c r="T38" s="28">
        <v>480</v>
      </c>
      <c r="U38" s="28"/>
      <c r="V38" s="28"/>
      <c r="W38" s="14">
        <v>40</v>
      </c>
      <c r="X38" s="28">
        <v>1</v>
      </c>
      <c r="Y38" s="14" t="str">
        <f t="shared" si="6"/>
        <v>40/1</v>
      </c>
      <c r="Z38" s="51">
        <v>3.6</v>
      </c>
      <c r="AA38" s="51">
        <v>264.58</v>
      </c>
      <c r="AB38" s="51">
        <v>1058.33</v>
      </c>
      <c r="AE38" s="16" t="s">
        <v>222</v>
      </c>
      <c r="AF38" s="16"/>
      <c r="AG38" s="16" t="s">
        <v>228</v>
      </c>
    </row>
    <row r="39" spans="1:33" ht="28" customHeight="1">
      <c r="B39" s="22" t="s">
        <v>188</v>
      </c>
      <c r="C39" s="28" t="s">
        <v>191</v>
      </c>
      <c r="D39" s="14">
        <v>8</v>
      </c>
      <c r="E39" s="28">
        <v>2560</v>
      </c>
      <c r="F39" s="28">
        <v>8.2279999999999998</v>
      </c>
      <c r="G39" s="28">
        <v>0.25700000000000001</v>
      </c>
      <c r="H39" s="28">
        <v>8</v>
      </c>
      <c r="I39" s="28">
        <v>320</v>
      </c>
      <c r="J39" s="28"/>
      <c r="K39" s="28" t="s">
        <v>197</v>
      </c>
      <c r="L39" s="28">
        <v>2</v>
      </c>
      <c r="M39" s="28">
        <v>10</v>
      </c>
      <c r="N39" s="28">
        <v>2.2000000000000002</v>
      </c>
      <c r="O39" s="28">
        <v>16</v>
      </c>
      <c r="P39" s="14">
        <f>M39*N39*O39/1000</f>
        <v>0.35199999999999998</v>
      </c>
      <c r="Q39" s="28">
        <v>2133</v>
      </c>
      <c r="R39" s="28">
        <v>128</v>
      </c>
      <c r="S39" s="28" t="s">
        <v>198</v>
      </c>
      <c r="T39" s="28">
        <v>960</v>
      </c>
      <c r="U39" s="28"/>
      <c r="V39" s="28"/>
      <c r="W39" s="14">
        <v>40</v>
      </c>
      <c r="X39" s="28">
        <v>1</v>
      </c>
      <c r="Y39" s="14" t="str">
        <f t="shared" si="6"/>
        <v>40/1</v>
      </c>
      <c r="Z39" s="51">
        <v>5.4</v>
      </c>
      <c r="AA39" s="51">
        <v>504.25</v>
      </c>
      <c r="AB39" s="51">
        <v>2017</v>
      </c>
      <c r="AE39" s="16" t="s">
        <v>222</v>
      </c>
      <c r="AF39" s="16"/>
      <c r="AG39" s="16" t="s">
        <v>228</v>
      </c>
    </row>
    <row r="40" spans="1:33" s="13" customFormat="1" ht="28" customHeight="1">
      <c r="A40" s="2"/>
      <c r="B40" s="41" t="s">
        <v>241</v>
      </c>
      <c r="C40" s="42" t="s">
        <v>144</v>
      </c>
      <c r="D40" s="14">
        <v>1</v>
      </c>
      <c r="E40" s="31">
        <v>3584</v>
      </c>
      <c r="F40" s="42">
        <v>9.5</v>
      </c>
      <c r="G40" s="42">
        <v>4.7</v>
      </c>
      <c r="H40" s="42">
        <v>16.399999999999999</v>
      </c>
      <c r="I40" s="42">
        <v>720</v>
      </c>
      <c r="J40" s="42"/>
      <c r="K40" s="42" t="s">
        <v>197</v>
      </c>
      <c r="L40" s="42">
        <v>2</v>
      </c>
      <c r="M40" s="42">
        <v>10</v>
      </c>
      <c r="N40" s="42">
        <v>2.2000000000000002</v>
      </c>
      <c r="O40" s="42">
        <v>16</v>
      </c>
      <c r="P40" s="14">
        <v>0.35199999999999998</v>
      </c>
      <c r="Q40" s="28">
        <v>2133</v>
      </c>
      <c r="R40" s="42">
        <v>32</v>
      </c>
      <c r="S40" s="42" t="s">
        <v>239</v>
      </c>
      <c r="T40" s="42">
        <v>480</v>
      </c>
      <c r="U40" s="42"/>
      <c r="V40" s="42"/>
      <c r="W40" s="14">
        <v>40</v>
      </c>
      <c r="X40" s="42">
        <v>1</v>
      </c>
      <c r="Y40" s="14" t="s">
        <v>240</v>
      </c>
      <c r="Z40" s="51">
        <v>3.6</v>
      </c>
      <c r="AA40" s="51">
        <v>322.18</v>
      </c>
      <c r="AB40" s="51">
        <v>1288.7</v>
      </c>
      <c r="AE40" s="16" t="s">
        <v>222</v>
      </c>
      <c r="AF40" s="16"/>
      <c r="AG40" s="16" t="s">
        <v>228</v>
      </c>
    </row>
    <row r="41" spans="1:33" s="13" customFormat="1" ht="28" customHeight="1">
      <c r="A41" s="2"/>
      <c r="B41" s="41" t="s">
        <v>238</v>
      </c>
      <c r="C41" s="57" t="s">
        <v>144</v>
      </c>
      <c r="D41" s="14">
        <v>2</v>
      </c>
      <c r="E41" s="14">
        <v>3584</v>
      </c>
      <c r="F41" s="42">
        <v>9.5</v>
      </c>
      <c r="G41" s="42">
        <v>4.7</v>
      </c>
      <c r="H41" s="42">
        <v>16.399999999999999</v>
      </c>
      <c r="I41" s="42">
        <v>720</v>
      </c>
      <c r="J41" s="42"/>
      <c r="K41" s="42" t="s">
        <v>197</v>
      </c>
      <c r="L41" s="42">
        <v>2</v>
      </c>
      <c r="M41" s="42">
        <v>10</v>
      </c>
      <c r="N41" s="42">
        <v>2.2000000000000002</v>
      </c>
      <c r="O41" s="42">
        <v>16</v>
      </c>
      <c r="P41" s="14">
        <v>0.35199999999999998</v>
      </c>
      <c r="Q41" s="28">
        <v>2133</v>
      </c>
      <c r="R41" s="42">
        <v>32</v>
      </c>
      <c r="S41" s="42" t="s">
        <v>239</v>
      </c>
      <c r="T41" s="42">
        <v>480</v>
      </c>
      <c r="U41" s="42"/>
      <c r="V41" s="42"/>
      <c r="W41" s="14">
        <v>40</v>
      </c>
      <c r="X41" s="42">
        <v>1</v>
      </c>
      <c r="Y41" s="14" t="s">
        <v>240</v>
      </c>
      <c r="Z41" s="51">
        <v>4.8</v>
      </c>
      <c r="AA41" s="51">
        <v>439.68</v>
      </c>
      <c r="AB41" s="51">
        <v>1758.7</v>
      </c>
      <c r="AE41" s="16" t="s">
        <v>222</v>
      </c>
      <c r="AF41" s="16"/>
      <c r="AG41" s="16" t="s">
        <v>228</v>
      </c>
    </row>
    <row r="42" spans="1:33">
      <c r="B42" s="22" t="s">
        <v>242</v>
      </c>
      <c r="C42" s="57" t="s">
        <v>144</v>
      </c>
      <c r="D42" s="14">
        <v>2</v>
      </c>
      <c r="E42" s="14">
        <v>3584</v>
      </c>
      <c r="F42" s="42">
        <v>9.5</v>
      </c>
      <c r="G42" s="42">
        <v>4.7</v>
      </c>
      <c r="H42" s="42">
        <v>16.399999999999999</v>
      </c>
      <c r="I42" s="42">
        <v>720</v>
      </c>
      <c r="J42" s="28">
        <v>1</v>
      </c>
      <c r="K42" s="28" t="s">
        <v>197</v>
      </c>
      <c r="L42" s="28">
        <v>2</v>
      </c>
      <c r="M42" s="28">
        <v>10</v>
      </c>
      <c r="N42" s="28">
        <v>2.2000000000000002</v>
      </c>
      <c r="O42" s="28">
        <v>16</v>
      </c>
      <c r="P42" s="14">
        <f t="shared" ref="P42:P43" si="7">M42*N42*O42/1000</f>
        <v>0.35199999999999998</v>
      </c>
      <c r="Q42" s="28">
        <v>2133</v>
      </c>
      <c r="R42" s="28">
        <v>64</v>
      </c>
      <c r="S42" s="28" t="s">
        <v>198</v>
      </c>
      <c r="T42" s="28">
        <v>960</v>
      </c>
      <c r="U42" s="28"/>
      <c r="V42" s="28"/>
      <c r="W42" s="14">
        <v>40</v>
      </c>
      <c r="X42" s="28">
        <v>1</v>
      </c>
      <c r="Y42" s="14" t="str">
        <f t="shared" si="6"/>
        <v>40/1</v>
      </c>
      <c r="Z42" s="51">
        <v>9</v>
      </c>
      <c r="AA42" s="51">
        <v>786.25</v>
      </c>
      <c r="AB42" s="51">
        <v>3145</v>
      </c>
      <c r="AE42" s="16" t="s">
        <v>222</v>
      </c>
      <c r="AF42" s="16"/>
      <c r="AG42" s="16" t="s">
        <v>228</v>
      </c>
    </row>
    <row r="43" spans="1:33">
      <c r="B43" s="22" t="s">
        <v>243</v>
      </c>
      <c r="C43" s="57" t="s">
        <v>144</v>
      </c>
      <c r="D43" s="14">
        <v>4</v>
      </c>
      <c r="E43" s="14">
        <v>3584</v>
      </c>
      <c r="F43" s="42">
        <v>9.5</v>
      </c>
      <c r="G43" s="42">
        <v>4.7</v>
      </c>
      <c r="H43" s="42">
        <v>16.399999999999999</v>
      </c>
      <c r="I43" s="42">
        <v>720</v>
      </c>
      <c r="J43" s="28">
        <v>1</v>
      </c>
      <c r="K43" s="28" t="s">
        <v>197</v>
      </c>
      <c r="L43" s="28">
        <v>2</v>
      </c>
      <c r="M43" s="28">
        <v>10</v>
      </c>
      <c r="N43" s="28">
        <v>2.2000000000000002</v>
      </c>
      <c r="O43" s="28">
        <v>16</v>
      </c>
      <c r="P43" s="14">
        <f t="shared" si="7"/>
        <v>0.35199999999999998</v>
      </c>
      <c r="Q43" s="28">
        <v>2133</v>
      </c>
      <c r="R43" s="28">
        <v>64</v>
      </c>
      <c r="S43" s="28" t="s">
        <v>198</v>
      </c>
      <c r="T43" s="28">
        <v>1000</v>
      </c>
      <c r="U43" s="28"/>
      <c r="V43" s="28"/>
      <c r="W43" s="14">
        <v>40</v>
      </c>
      <c r="X43" s="28">
        <v>1</v>
      </c>
      <c r="Y43" s="14" t="str">
        <f t="shared" si="6"/>
        <v>40/1</v>
      </c>
      <c r="Z43" s="51"/>
      <c r="AA43" s="51"/>
      <c r="AB43" s="51">
        <v>4362</v>
      </c>
      <c r="AE43" s="16" t="s">
        <v>222</v>
      </c>
      <c r="AF43" s="16"/>
      <c r="AG43" s="16" t="s">
        <v>228</v>
      </c>
    </row>
    <row r="44" spans="1:33">
      <c r="B44" s="22" t="s">
        <v>244</v>
      </c>
      <c r="C44" s="57" t="s">
        <v>144</v>
      </c>
      <c r="D44" s="14">
        <v>8</v>
      </c>
      <c r="E44" s="14">
        <v>3584</v>
      </c>
      <c r="F44" s="42">
        <v>9.5</v>
      </c>
      <c r="G44" s="42">
        <v>4.7</v>
      </c>
      <c r="H44" s="42">
        <v>16.399999999999999</v>
      </c>
      <c r="I44" s="42">
        <v>720</v>
      </c>
      <c r="J44" s="28">
        <v>1</v>
      </c>
      <c r="K44" s="28" t="s">
        <v>268</v>
      </c>
      <c r="L44" s="28">
        <v>2</v>
      </c>
      <c r="M44" s="28">
        <v>10</v>
      </c>
      <c r="N44" s="28">
        <v>2.2000000000000002</v>
      </c>
      <c r="O44" s="28">
        <v>16</v>
      </c>
      <c r="P44" s="14">
        <f>M44*N44*O44/1000</f>
        <v>0.35199999999999998</v>
      </c>
      <c r="Q44" s="28">
        <v>2133</v>
      </c>
      <c r="R44" s="28">
        <v>128</v>
      </c>
      <c r="S44" s="28" t="s">
        <v>198</v>
      </c>
      <c r="T44" s="28">
        <v>1000</v>
      </c>
      <c r="U44" s="28"/>
      <c r="V44" s="28"/>
      <c r="W44" s="14">
        <v>40</v>
      </c>
      <c r="X44" s="28">
        <v>1</v>
      </c>
      <c r="Y44" s="14" t="str">
        <f t="shared" ref="Y44:Y54" si="8">W44&amp;"/"&amp;X44</f>
        <v>40/1</v>
      </c>
      <c r="Z44" s="51"/>
      <c r="AA44" s="51"/>
      <c r="AB44" s="51">
        <v>7133</v>
      </c>
      <c r="AE44" s="16" t="s">
        <v>222</v>
      </c>
      <c r="AF44" s="16"/>
      <c r="AG44" s="16" t="s">
        <v>228</v>
      </c>
    </row>
    <row r="45" spans="1:33" s="13" customFormat="1">
      <c r="A45" s="2"/>
      <c r="B45" s="59" t="s">
        <v>307</v>
      </c>
      <c r="C45" s="28" t="s">
        <v>311</v>
      </c>
      <c r="D45" s="14">
        <v>2</v>
      </c>
      <c r="E45" s="28">
        <v>3072</v>
      </c>
      <c r="F45" s="28">
        <v>6.1440000000000001</v>
      </c>
      <c r="G45" s="28">
        <v>0.192</v>
      </c>
      <c r="H45" s="28">
        <v>12</v>
      </c>
      <c r="I45" s="28">
        <v>336</v>
      </c>
      <c r="J45" s="28"/>
      <c r="K45" s="28" t="s">
        <v>192</v>
      </c>
      <c r="L45" s="28">
        <v>2</v>
      </c>
      <c r="M45" s="28">
        <v>8</v>
      </c>
      <c r="N45" s="28">
        <v>1.7</v>
      </c>
      <c r="O45" s="28">
        <v>16</v>
      </c>
      <c r="P45" s="14">
        <f>M45*N45*O45/1000</f>
        <v>0.21759999999999999</v>
      </c>
      <c r="Q45" s="28">
        <v>1866</v>
      </c>
      <c r="R45" s="28">
        <v>32</v>
      </c>
      <c r="S45" s="28" t="s">
        <v>198</v>
      </c>
      <c r="T45" s="28">
        <v>480</v>
      </c>
      <c r="U45" s="28"/>
      <c r="V45" s="28"/>
      <c r="W45" s="14">
        <v>40</v>
      </c>
      <c r="X45" s="28">
        <v>1</v>
      </c>
      <c r="Y45" s="14" t="str">
        <f t="shared" si="8"/>
        <v>40/1</v>
      </c>
      <c r="Z45" s="51">
        <f>0.07*60</f>
        <v>4.2</v>
      </c>
      <c r="AA45" s="51"/>
      <c r="AB45" s="51">
        <v>1492.7</v>
      </c>
      <c r="AE45" s="16" t="s">
        <v>222</v>
      </c>
      <c r="AF45" s="16"/>
      <c r="AG45" s="16" t="s">
        <v>228</v>
      </c>
    </row>
    <row r="46" spans="1:33" s="13" customFormat="1">
      <c r="A46" s="2"/>
      <c r="B46" s="59" t="s">
        <v>308</v>
      </c>
      <c r="C46" s="28" t="s">
        <v>311</v>
      </c>
      <c r="D46" s="14">
        <v>4</v>
      </c>
      <c r="E46" s="28">
        <v>3072</v>
      </c>
      <c r="F46" s="28">
        <v>6.1440000000000001</v>
      </c>
      <c r="G46" s="28">
        <v>0.192</v>
      </c>
      <c r="H46" s="28">
        <v>12</v>
      </c>
      <c r="I46" s="28">
        <v>336</v>
      </c>
      <c r="J46" s="28"/>
      <c r="K46" s="28" t="s">
        <v>312</v>
      </c>
      <c r="L46" s="28">
        <v>2</v>
      </c>
      <c r="M46" s="28">
        <v>8</v>
      </c>
      <c r="N46" s="28">
        <v>1.7</v>
      </c>
      <c r="O46" s="28">
        <v>16</v>
      </c>
      <c r="P46" s="14">
        <f>M46*N46*O46/1000</f>
        <v>0.21759999999999999</v>
      </c>
      <c r="Q46" s="28">
        <v>1866</v>
      </c>
      <c r="R46" s="28">
        <v>64</v>
      </c>
      <c r="S46" s="28" t="s">
        <v>198</v>
      </c>
      <c r="T46" s="28">
        <v>480</v>
      </c>
      <c r="U46" s="28"/>
      <c r="V46" s="28"/>
      <c r="W46" s="14">
        <v>40</v>
      </c>
      <c r="X46" s="28">
        <v>1</v>
      </c>
      <c r="Y46" s="14" t="str">
        <f t="shared" si="8"/>
        <v>40/1</v>
      </c>
      <c r="Z46" s="51">
        <f>0.1*60</f>
        <v>6</v>
      </c>
      <c r="AA46" s="51"/>
      <c r="AB46" s="51">
        <v>2131.4</v>
      </c>
      <c r="AE46" s="16" t="s">
        <v>222</v>
      </c>
      <c r="AF46" s="16"/>
      <c r="AG46" s="16" t="s">
        <v>228</v>
      </c>
    </row>
    <row r="47" spans="1:33" s="13" customFormat="1">
      <c r="A47" s="2"/>
      <c r="B47" s="59" t="s">
        <v>309</v>
      </c>
      <c r="C47" s="28" t="s">
        <v>311</v>
      </c>
      <c r="D47" s="14">
        <v>8</v>
      </c>
      <c r="E47" s="28">
        <v>3072</v>
      </c>
      <c r="F47" s="28">
        <v>6.1440000000000001</v>
      </c>
      <c r="G47" s="28">
        <v>0.192</v>
      </c>
      <c r="H47" s="28">
        <v>12</v>
      </c>
      <c r="I47" s="28">
        <v>336</v>
      </c>
      <c r="J47" s="28"/>
      <c r="K47" s="28" t="s">
        <v>268</v>
      </c>
      <c r="L47" s="28">
        <v>2</v>
      </c>
      <c r="M47" s="28">
        <v>10</v>
      </c>
      <c r="N47" s="28">
        <v>2.2000000000000002</v>
      </c>
      <c r="O47" s="28">
        <v>16</v>
      </c>
      <c r="P47" s="14">
        <f>M47*N47*O47/1000</f>
        <v>0.35199999999999998</v>
      </c>
      <c r="Q47" s="28">
        <v>2133</v>
      </c>
      <c r="R47" s="28">
        <v>128</v>
      </c>
      <c r="S47" s="28" t="s">
        <v>198</v>
      </c>
      <c r="T47" s="28">
        <v>960</v>
      </c>
      <c r="U47" s="28"/>
      <c r="V47" s="28"/>
      <c r="W47" s="14">
        <v>40</v>
      </c>
      <c r="X47" s="28">
        <v>1</v>
      </c>
      <c r="Y47" s="14" t="str">
        <f t="shared" si="8"/>
        <v>40/1</v>
      </c>
      <c r="Z47" s="51">
        <f>0.16*60</f>
        <v>9.6</v>
      </c>
      <c r="AA47" s="51"/>
      <c r="AB47" s="51">
        <v>3408.81</v>
      </c>
      <c r="AE47" s="16" t="s">
        <v>222</v>
      </c>
      <c r="AF47" s="16"/>
      <c r="AG47" s="16" t="s">
        <v>228</v>
      </c>
    </row>
    <row r="48" spans="1:33">
      <c r="B48" s="22" t="s">
        <v>245</v>
      </c>
      <c r="C48" s="57" t="s">
        <v>256</v>
      </c>
      <c r="D48" s="14">
        <v>2</v>
      </c>
      <c r="E48" s="14" t="s">
        <v>246</v>
      </c>
      <c r="F48" s="14">
        <v>13.9</v>
      </c>
      <c r="G48" s="14">
        <v>0.86799999999999999</v>
      </c>
      <c r="H48" s="14" t="s">
        <v>247</v>
      </c>
      <c r="I48" s="14" t="s">
        <v>248</v>
      </c>
      <c r="J48" s="14"/>
      <c r="K48" s="57" t="s">
        <v>249</v>
      </c>
      <c r="L48" s="14">
        <v>2</v>
      </c>
      <c r="M48" s="14">
        <v>8</v>
      </c>
      <c r="N48" s="14">
        <v>1.7</v>
      </c>
      <c r="O48" s="14">
        <v>16</v>
      </c>
      <c r="P48" s="14">
        <f>M48*N48*O48/1000</f>
        <v>0.21759999999999999</v>
      </c>
      <c r="Q48" s="14">
        <v>1866</v>
      </c>
      <c r="R48" s="14">
        <v>32</v>
      </c>
      <c r="S48" s="57" t="s">
        <v>250</v>
      </c>
      <c r="T48" s="14">
        <v>480</v>
      </c>
      <c r="U48" s="14"/>
      <c r="V48" s="14"/>
      <c r="W48" s="14">
        <v>40</v>
      </c>
      <c r="X48" s="14">
        <v>1</v>
      </c>
      <c r="Y48" s="14" t="str">
        <f t="shared" si="8"/>
        <v>40/1</v>
      </c>
      <c r="Z48" s="51">
        <v>2.4</v>
      </c>
      <c r="AA48" s="51">
        <v>412.63</v>
      </c>
      <c r="AB48" s="51">
        <v>1630.18</v>
      </c>
      <c r="AE48" s="16" t="s">
        <v>222</v>
      </c>
      <c r="AF48" s="16"/>
      <c r="AG48" s="16" t="s">
        <v>228</v>
      </c>
    </row>
    <row r="50" spans="1:33" ht="20">
      <c r="A50" s="21" t="s">
        <v>266</v>
      </c>
      <c r="B50" s="22" t="s">
        <v>267</v>
      </c>
      <c r="C50" s="57" t="s">
        <v>270</v>
      </c>
      <c r="D50" s="14">
        <v>2</v>
      </c>
      <c r="E50" s="14">
        <v>3584</v>
      </c>
      <c r="F50" s="42">
        <v>9.5</v>
      </c>
      <c r="G50" s="42">
        <v>4.7</v>
      </c>
      <c r="H50" s="42">
        <v>16.399999999999999</v>
      </c>
      <c r="I50" s="42">
        <v>720</v>
      </c>
      <c r="J50" s="28">
        <v>1</v>
      </c>
      <c r="K50" s="57" t="s">
        <v>269</v>
      </c>
      <c r="L50" s="14">
        <v>2</v>
      </c>
      <c r="M50" s="14">
        <v>18</v>
      </c>
      <c r="N50" s="14">
        <v>2.1</v>
      </c>
      <c r="O50" s="14">
        <v>16</v>
      </c>
      <c r="P50" s="14">
        <f>M50*N50*O50/1000</f>
        <v>0.60480000000000012</v>
      </c>
      <c r="Q50" s="14">
        <v>2400</v>
      </c>
      <c r="R50" s="14">
        <v>256</v>
      </c>
      <c r="S50" s="57" t="s">
        <v>271</v>
      </c>
      <c r="T50" s="14">
        <v>1000</v>
      </c>
      <c r="U50" s="14"/>
      <c r="V50" s="14"/>
      <c r="W50" s="14">
        <v>13.635</v>
      </c>
      <c r="Y50" s="14" t="str">
        <f t="shared" si="8"/>
        <v>13.635/</v>
      </c>
      <c r="AC50" s="52">
        <f>150000/1.08</f>
        <v>138888.88888888888</v>
      </c>
      <c r="AE50" s="16" t="s">
        <v>221</v>
      </c>
      <c r="AF50" s="16">
        <f>17280/2.5</f>
        <v>6912</v>
      </c>
      <c r="AG50" s="16" t="s">
        <v>324</v>
      </c>
    </row>
    <row r="51" spans="1:33">
      <c r="A51" s="16" t="s">
        <v>280</v>
      </c>
      <c r="B51" s="22" t="s">
        <v>272</v>
      </c>
      <c r="C51" s="57" t="s">
        <v>270</v>
      </c>
      <c r="D51" s="14">
        <v>2</v>
      </c>
      <c r="E51" s="14">
        <v>3584</v>
      </c>
      <c r="F51" s="42">
        <v>9.5</v>
      </c>
      <c r="G51" s="42">
        <v>4.7</v>
      </c>
      <c r="H51" s="42">
        <v>16.399999999999999</v>
      </c>
      <c r="I51" s="42">
        <v>720</v>
      </c>
      <c r="J51" s="28">
        <v>1</v>
      </c>
      <c r="K51" s="57" t="s">
        <v>269</v>
      </c>
      <c r="L51" s="14">
        <v>2</v>
      </c>
      <c r="M51" s="14">
        <v>18</v>
      </c>
      <c r="N51" s="14">
        <v>2.1</v>
      </c>
      <c r="O51" s="14">
        <v>16</v>
      </c>
      <c r="P51" s="14">
        <f t="shared" ref="P51:P54" si="9">M51*N51*O51/1000</f>
        <v>0.60480000000000012</v>
      </c>
      <c r="Q51" s="14">
        <v>2400</v>
      </c>
      <c r="R51" s="14">
        <v>256</v>
      </c>
      <c r="S51" s="57" t="s">
        <v>271</v>
      </c>
      <c r="T51" s="14">
        <v>4000</v>
      </c>
      <c r="U51" s="14"/>
      <c r="V51" s="14"/>
      <c r="W51" s="14">
        <v>13.635</v>
      </c>
      <c r="Y51" s="14" t="str">
        <f t="shared" si="8"/>
        <v>13.635/</v>
      </c>
      <c r="AC51" s="52">
        <f>300000/1.08</f>
        <v>277777.77777777775</v>
      </c>
      <c r="AE51" s="16" t="s">
        <v>221</v>
      </c>
      <c r="AF51" s="16">
        <f>34560/2.5</f>
        <v>13824</v>
      </c>
      <c r="AG51" s="16" t="s">
        <v>325</v>
      </c>
    </row>
    <row r="52" spans="1:33">
      <c r="A52" s="16" t="s">
        <v>330</v>
      </c>
      <c r="B52" s="22" t="s">
        <v>273</v>
      </c>
      <c r="C52" s="57" t="s">
        <v>270</v>
      </c>
      <c r="D52" s="14">
        <v>2</v>
      </c>
      <c r="E52" s="14">
        <v>3584</v>
      </c>
      <c r="F52" s="42">
        <v>9.5</v>
      </c>
      <c r="G52" s="42">
        <v>4.7</v>
      </c>
      <c r="H52" s="42">
        <v>16.399999999999999</v>
      </c>
      <c r="I52" s="42">
        <v>720</v>
      </c>
      <c r="J52" s="28">
        <v>1</v>
      </c>
      <c r="K52" s="57" t="s">
        <v>269</v>
      </c>
      <c r="L52" s="14">
        <v>2</v>
      </c>
      <c r="M52" s="14">
        <v>18</v>
      </c>
      <c r="N52" s="14">
        <v>2.1</v>
      </c>
      <c r="O52" s="14">
        <v>16</v>
      </c>
      <c r="P52" s="14">
        <f t="shared" si="9"/>
        <v>0.60480000000000012</v>
      </c>
      <c r="Q52" s="14">
        <v>2400</v>
      </c>
      <c r="R52" s="14">
        <v>256</v>
      </c>
      <c r="S52" s="57" t="s">
        <v>271</v>
      </c>
      <c r="T52" s="14">
        <v>4000</v>
      </c>
      <c r="U52" s="14"/>
      <c r="V52" s="14"/>
      <c r="W52" s="14">
        <v>13.635</v>
      </c>
      <c r="Y52" s="14" t="str">
        <f t="shared" si="8"/>
        <v>13.635/</v>
      </c>
      <c r="AC52" s="52">
        <f>480000/1.08 /4</f>
        <v>111111.11111111111</v>
      </c>
      <c r="AE52" s="16" t="s">
        <v>221</v>
      </c>
      <c r="AF52" s="16"/>
      <c r="AG52" s="16" t="s">
        <v>281</v>
      </c>
    </row>
    <row r="53" spans="1:33">
      <c r="B53" s="22" t="s">
        <v>274</v>
      </c>
      <c r="C53" s="57" t="s">
        <v>270</v>
      </c>
      <c r="D53" s="14">
        <v>2</v>
      </c>
      <c r="E53" s="14">
        <v>3584</v>
      </c>
      <c r="F53" s="42">
        <v>9.5</v>
      </c>
      <c r="G53" s="42">
        <v>4.7</v>
      </c>
      <c r="H53" s="42">
        <v>16.399999999999999</v>
      </c>
      <c r="I53" s="42">
        <v>720</v>
      </c>
      <c r="J53" s="28">
        <v>1</v>
      </c>
      <c r="K53" s="57" t="s">
        <v>269</v>
      </c>
      <c r="L53" s="14">
        <v>2</v>
      </c>
      <c r="M53" s="14">
        <v>18</v>
      </c>
      <c r="N53" s="14">
        <v>2.1</v>
      </c>
      <c r="O53" s="14">
        <v>16</v>
      </c>
      <c r="P53" s="14">
        <f t="shared" si="9"/>
        <v>0.60480000000000012</v>
      </c>
      <c r="Q53" s="14">
        <v>2400</v>
      </c>
      <c r="R53" s="14">
        <v>256</v>
      </c>
      <c r="S53" s="57" t="s">
        <v>271</v>
      </c>
      <c r="T53" s="14">
        <v>8000</v>
      </c>
      <c r="W53" s="14">
        <v>13.635</v>
      </c>
      <c r="Y53" s="14" t="str">
        <f t="shared" si="8"/>
        <v>13.635/</v>
      </c>
      <c r="AC53" s="52">
        <f>700000/1.08 /8</f>
        <v>81018.518518518511</v>
      </c>
      <c r="AE53" s="16" t="s">
        <v>221</v>
      </c>
      <c r="AF53" s="16"/>
      <c r="AG53" s="16" t="s">
        <v>282</v>
      </c>
    </row>
    <row r="54" spans="1:33">
      <c r="B54" s="22" t="s">
        <v>275</v>
      </c>
      <c r="C54" s="57" t="s">
        <v>270</v>
      </c>
      <c r="D54" s="14">
        <v>2</v>
      </c>
      <c r="E54" s="14">
        <v>3584</v>
      </c>
      <c r="F54" s="42">
        <v>9.5</v>
      </c>
      <c r="G54" s="42">
        <v>4.7</v>
      </c>
      <c r="H54" s="42">
        <v>16.399999999999999</v>
      </c>
      <c r="I54" s="42">
        <v>720</v>
      </c>
      <c r="J54" s="28">
        <v>1</v>
      </c>
      <c r="K54" s="57" t="s">
        <v>269</v>
      </c>
      <c r="L54" s="14">
        <v>2</v>
      </c>
      <c r="M54" s="14">
        <v>18</v>
      </c>
      <c r="N54" s="14">
        <v>2.1</v>
      </c>
      <c r="O54" s="14">
        <v>16</v>
      </c>
      <c r="P54" s="14">
        <f t="shared" si="9"/>
        <v>0.60480000000000012</v>
      </c>
      <c r="Q54" s="14">
        <v>2400</v>
      </c>
      <c r="R54" s="14">
        <v>256</v>
      </c>
      <c r="S54" s="57" t="s">
        <v>271</v>
      </c>
      <c r="T54" s="14">
        <v>8000</v>
      </c>
      <c r="W54" s="14">
        <v>13.635</v>
      </c>
      <c r="Y54" s="14" t="str">
        <f t="shared" si="8"/>
        <v>13.635/</v>
      </c>
      <c r="AC54" s="52">
        <f>840000/1.08 /8</f>
        <v>97222.222222222219</v>
      </c>
      <c r="AE54" s="16" t="s">
        <v>221</v>
      </c>
      <c r="AF54" s="16"/>
      <c r="AG54" s="16" t="s">
        <v>282</v>
      </c>
    </row>
    <row r="55" spans="1:33">
      <c r="B55" s="22" t="s">
        <v>283</v>
      </c>
      <c r="C55" s="57" t="s">
        <v>270</v>
      </c>
      <c r="D55" s="14">
        <v>2</v>
      </c>
      <c r="E55" s="14">
        <v>3584</v>
      </c>
      <c r="F55" s="42">
        <v>9.5</v>
      </c>
      <c r="G55" s="42">
        <v>4.7</v>
      </c>
      <c r="H55" s="42">
        <v>16.399999999999999</v>
      </c>
      <c r="I55" s="42">
        <v>720</v>
      </c>
      <c r="J55" s="28">
        <v>1</v>
      </c>
      <c r="K55" s="57" t="s">
        <v>269</v>
      </c>
      <c r="L55" s="14">
        <v>2</v>
      </c>
      <c r="M55" s="14">
        <v>18</v>
      </c>
      <c r="N55" s="14">
        <v>2.1</v>
      </c>
      <c r="O55" s="14">
        <v>16</v>
      </c>
      <c r="P55" s="14">
        <f t="shared" ref="P55:P56" si="10">M55*N55*O55/1000</f>
        <v>0.60480000000000012</v>
      </c>
      <c r="Q55" s="14">
        <v>2400</v>
      </c>
      <c r="R55" s="14">
        <v>256</v>
      </c>
      <c r="S55" s="57" t="s">
        <v>271</v>
      </c>
      <c r="T55" s="14">
        <v>8000</v>
      </c>
      <c r="U55" s="13"/>
      <c r="V55" s="13"/>
      <c r="W55" s="14">
        <v>13.635</v>
      </c>
      <c r="X55" s="13"/>
      <c r="Y55" s="14" t="str">
        <f t="shared" ref="Y55:Y56" si="11">W55&amp;"/"&amp;X55</f>
        <v>13.635/</v>
      </c>
      <c r="AC55" s="52">
        <f>1000000/1.08 /8</f>
        <v>115740.74074074073</v>
      </c>
      <c r="AE55" s="16" t="s">
        <v>221</v>
      </c>
      <c r="AF55" s="16"/>
      <c r="AG55" s="16" t="s">
        <v>282</v>
      </c>
    </row>
    <row r="56" spans="1:33">
      <c r="B56" s="22" t="s">
        <v>284</v>
      </c>
      <c r="C56" s="57" t="s">
        <v>270</v>
      </c>
      <c r="D56" s="14">
        <v>2</v>
      </c>
      <c r="E56" s="14">
        <v>3584</v>
      </c>
      <c r="F56" s="42">
        <v>9.5</v>
      </c>
      <c r="G56" s="42">
        <v>4.7</v>
      </c>
      <c r="H56" s="42">
        <v>16.399999999999999</v>
      </c>
      <c r="I56" s="42">
        <v>720</v>
      </c>
      <c r="J56" s="28">
        <v>1</v>
      </c>
      <c r="K56" s="57" t="s">
        <v>269</v>
      </c>
      <c r="L56" s="14">
        <v>2</v>
      </c>
      <c r="M56" s="14">
        <v>18</v>
      </c>
      <c r="N56" s="14">
        <v>2.1</v>
      </c>
      <c r="O56" s="14">
        <v>16</v>
      </c>
      <c r="P56" s="14">
        <f t="shared" si="10"/>
        <v>0.60480000000000012</v>
      </c>
      <c r="Q56" s="14">
        <v>2400</v>
      </c>
      <c r="R56" s="14">
        <v>256</v>
      </c>
      <c r="S56" s="57" t="s">
        <v>271</v>
      </c>
      <c r="T56" s="14">
        <v>8000</v>
      </c>
      <c r="U56" s="13"/>
      <c r="V56" s="13"/>
      <c r="W56" s="14">
        <v>13.635</v>
      </c>
      <c r="X56" s="13"/>
      <c r="Y56" s="14" t="str">
        <f t="shared" si="11"/>
        <v>13.635/</v>
      </c>
      <c r="AC56" s="52">
        <f>1200000/1.08 /8</f>
        <v>138888.88888888888</v>
      </c>
      <c r="AE56" s="16" t="s">
        <v>221</v>
      </c>
      <c r="AF56" s="16"/>
      <c r="AG56" s="16" t="s">
        <v>282</v>
      </c>
    </row>
    <row r="58" spans="1:33" ht="20">
      <c r="A58" s="21" t="s">
        <v>288</v>
      </c>
      <c r="B58" s="22" t="s">
        <v>296</v>
      </c>
      <c r="C58" s="57" t="s">
        <v>292</v>
      </c>
      <c r="D58" s="14">
        <v>0.5</v>
      </c>
      <c r="E58" s="14" t="s">
        <v>17</v>
      </c>
      <c r="F58" s="14">
        <v>8.74</v>
      </c>
      <c r="G58" s="14">
        <v>2.91</v>
      </c>
      <c r="H58" s="14" t="s">
        <v>37</v>
      </c>
      <c r="I58" s="14" t="s">
        <v>21</v>
      </c>
      <c r="J58" s="14"/>
      <c r="K58" s="57" t="s">
        <v>297</v>
      </c>
      <c r="L58" s="14">
        <v>1</v>
      </c>
      <c r="M58" s="14">
        <v>6</v>
      </c>
      <c r="N58" s="14">
        <v>2.6</v>
      </c>
      <c r="O58" s="14">
        <v>16</v>
      </c>
      <c r="P58" s="14">
        <f t="shared" ref="P58" si="12">M58*N58*O58/1000</f>
        <v>0.24960000000000002</v>
      </c>
      <c r="Q58" s="14">
        <v>2133</v>
      </c>
      <c r="R58" s="14">
        <v>56</v>
      </c>
      <c r="S58" s="57" t="s">
        <v>302</v>
      </c>
      <c r="T58" s="14">
        <v>380</v>
      </c>
      <c r="W58" s="14"/>
      <c r="X58" s="14"/>
      <c r="Y58" s="14"/>
      <c r="Z58" s="24">
        <v>1.08</v>
      </c>
      <c r="AB58" s="10">
        <v>803.52</v>
      </c>
      <c r="AC58" s="58"/>
      <c r="AE58" s="16" t="s">
        <v>293</v>
      </c>
      <c r="AF58" s="16"/>
      <c r="AG58" s="16" t="s">
        <v>306</v>
      </c>
    </row>
    <row r="59" spans="1:33">
      <c r="A59" s="16" t="s">
        <v>313</v>
      </c>
      <c r="B59" s="22" t="s">
        <v>289</v>
      </c>
      <c r="C59" s="57" t="s">
        <v>292</v>
      </c>
      <c r="D59" s="14">
        <v>1</v>
      </c>
      <c r="E59" s="14" t="s">
        <v>17</v>
      </c>
      <c r="F59" s="14">
        <v>8.74</v>
      </c>
      <c r="G59" s="14">
        <v>2.91</v>
      </c>
      <c r="H59" s="14" t="s">
        <v>37</v>
      </c>
      <c r="I59" s="14" t="s">
        <v>21</v>
      </c>
      <c r="J59" s="14"/>
      <c r="K59" s="57" t="s">
        <v>297</v>
      </c>
      <c r="L59" s="14">
        <v>1</v>
      </c>
      <c r="M59" s="14">
        <v>12</v>
      </c>
      <c r="N59" s="14">
        <v>2.6</v>
      </c>
      <c r="O59" s="14">
        <v>16</v>
      </c>
      <c r="P59" s="14">
        <f t="shared" ref="P59:P61" si="13">M59*N59*O59/1000</f>
        <v>0.49920000000000003</v>
      </c>
      <c r="Q59" s="14">
        <v>2133</v>
      </c>
      <c r="R59" s="14">
        <v>112</v>
      </c>
      <c r="S59" s="57" t="s">
        <v>302</v>
      </c>
      <c r="T59" s="14">
        <v>680</v>
      </c>
      <c r="W59" s="14"/>
      <c r="X59" s="14"/>
      <c r="Y59" s="14"/>
      <c r="Z59" s="24">
        <v>2.16</v>
      </c>
      <c r="AB59" s="10">
        <v>1607.04</v>
      </c>
      <c r="AC59" s="58"/>
      <c r="AE59" s="16" t="s">
        <v>293</v>
      </c>
      <c r="AF59" s="16"/>
    </row>
    <row r="60" spans="1:33">
      <c r="A60" s="16" t="s">
        <v>294</v>
      </c>
      <c r="B60" s="22" t="s">
        <v>290</v>
      </c>
      <c r="C60" s="57" t="s">
        <v>292</v>
      </c>
      <c r="D60" s="14">
        <v>2</v>
      </c>
      <c r="E60" s="14" t="s">
        <v>17</v>
      </c>
      <c r="F60" s="14">
        <v>8.74</v>
      </c>
      <c r="G60" s="14">
        <v>2.91</v>
      </c>
      <c r="H60" s="14" t="s">
        <v>37</v>
      </c>
      <c r="I60" s="14" t="s">
        <v>21</v>
      </c>
      <c r="J60" s="14"/>
      <c r="K60" s="57" t="s">
        <v>297</v>
      </c>
      <c r="L60" s="14">
        <v>1</v>
      </c>
      <c r="M60" s="14">
        <v>24</v>
      </c>
      <c r="N60" s="14">
        <v>2.6</v>
      </c>
      <c r="O60" s="14">
        <v>16</v>
      </c>
      <c r="P60" s="14">
        <f t="shared" si="13"/>
        <v>0.99840000000000007</v>
      </c>
      <c r="Q60" s="14">
        <v>2133</v>
      </c>
      <c r="R60" s="14">
        <v>224</v>
      </c>
      <c r="S60" s="57" t="s">
        <v>302</v>
      </c>
      <c r="T60" s="14">
        <v>1440</v>
      </c>
      <c r="W60" s="14"/>
      <c r="X60" s="14"/>
      <c r="Y60" s="14"/>
      <c r="Z60" s="24">
        <v>4.32</v>
      </c>
      <c r="AB60" s="10">
        <v>3214.08</v>
      </c>
      <c r="AC60" s="58"/>
      <c r="AE60" s="16" t="s">
        <v>293</v>
      </c>
      <c r="AF60" s="16"/>
    </row>
    <row r="61" spans="1:33">
      <c r="B61" s="22" t="s">
        <v>291</v>
      </c>
      <c r="C61" s="57" t="s">
        <v>292</v>
      </c>
      <c r="D61" s="14">
        <v>2</v>
      </c>
      <c r="E61" s="14" t="s">
        <v>17</v>
      </c>
      <c r="F61" s="14">
        <v>8.74</v>
      </c>
      <c r="G61" s="14">
        <v>2.91</v>
      </c>
      <c r="H61" s="14" t="s">
        <v>37</v>
      </c>
      <c r="I61" s="14" t="s">
        <v>21</v>
      </c>
      <c r="J61" s="14"/>
      <c r="K61" s="57" t="s">
        <v>297</v>
      </c>
      <c r="L61" s="14">
        <v>1</v>
      </c>
      <c r="M61" s="14">
        <v>24</v>
      </c>
      <c r="N61" s="14">
        <v>2.6</v>
      </c>
      <c r="O61" s="14">
        <v>16</v>
      </c>
      <c r="P61" s="14">
        <f t="shared" si="13"/>
        <v>0.99840000000000007</v>
      </c>
      <c r="Q61" s="14">
        <v>2133</v>
      </c>
      <c r="R61" s="14">
        <v>224</v>
      </c>
      <c r="S61" s="57" t="s">
        <v>302</v>
      </c>
      <c r="T61" s="14">
        <v>1440</v>
      </c>
      <c r="W61" s="14" t="s">
        <v>303</v>
      </c>
      <c r="X61" s="14"/>
      <c r="Y61" s="14" t="str">
        <f t="shared" ref="Y61" si="14">W61&amp;"/"&amp;X61</f>
        <v>Infiniband/</v>
      </c>
      <c r="Z61" s="24">
        <v>4.7519999999999998</v>
      </c>
      <c r="AB61" s="10">
        <v>3535.49</v>
      </c>
      <c r="AC61" s="58"/>
      <c r="AE61" s="16" t="s">
        <v>293</v>
      </c>
      <c r="AF61" s="16"/>
      <c r="AG61" s="16" t="s">
        <v>301</v>
      </c>
    </row>
  </sheetData>
  <mergeCells count="5">
    <mergeCell ref="C3:I3"/>
    <mergeCell ref="K3:Q3"/>
    <mergeCell ref="S3:V3"/>
    <mergeCell ref="Z3:AE3"/>
    <mergeCell ref="W3:Y3"/>
  </mergeCells>
  <phoneticPr fontId="2"/>
  <conditionalFormatting sqref="AH33">
    <cfRule type="colorScale" priority="71">
      <colorScale>
        <cfvo type="min"/>
        <cfvo type="percentile" val="50"/>
        <cfvo type="max"/>
        <color rgb="FF63BE7B"/>
        <color rgb="FFFFEB84"/>
        <color rgb="FFF8696B"/>
      </colorScale>
    </cfRule>
  </conditionalFormatting>
  <conditionalFormatting sqref="AI33">
    <cfRule type="colorScale" priority="70">
      <colorScale>
        <cfvo type="min"/>
        <cfvo type="percentile" val="50"/>
        <cfvo type="max"/>
        <color rgb="FFF8696B"/>
        <color rgb="FFFFEB84"/>
        <color rgb="FF63BE7B"/>
      </colorScale>
    </cfRule>
  </conditionalFormatting>
  <conditionalFormatting sqref="AH34:AH35">
    <cfRule type="colorScale" priority="66">
      <colorScale>
        <cfvo type="min"/>
        <cfvo type="percentile" val="50"/>
        <cfvo type="max"/>
        <color rgb="FF63BE7B"/>
        <color rgb="FFFFEB84"/>
        <color rgb="FFF8696B"/>
      </colorScale>
    </cfRule>
  </conditionalFormatting>
  <conditionalFormatting sqref="AI34:AI35">
    <cfRule type="colorScale" priority="65">
      <colorScale>
        <cfvo type="min"/>
        <cfvo type="percentile" val="50"/>
        <cfvo type="max"/>
        <color rgb="FFF8696B"/>
        <color rgb="FFFFEB84"/>
        <color rgb="FF63BE7B"/>
      </colorScale>
    </cfRule>
  </conditionalFormatting>
  <conditionalFormatting sqref="AH34:AH35">
    <cfRule type="colorScale" priority="64">
      <colorScale>
        <cfvo type="min"/>
        <cfvo type="percentile" val="50"/>
        <cfvo type="max"/>
        <color rgb="FF63BE7B"/>
        <color rgb="FFFFEB84"/>
        <color rgb="FFF8696B"/>
      </colorScale>
    </cfRule>
  </conditionalFormatting>
  <conditionalFormatting sqref="AI34:AI35">
    <cfRule type="colorScale" priority="63">
      <colorScale>
        <cfvo type="min"/>
        <cfvo type="percentile" val="50"/>
        <cfvo type="max"/>
        <color rgb="FFF8696B"/>
        <color rgb="FFFFEB84"/>
        <color rgb="FF63BE7B"/>
      </colorScale>
    </cfRule>
  </conditionalFormatting>
  <conditionalFormatting sqref="FG19:XFD20 FG31:XFD31 Z31 U30:Y31 T30 S30:S31 R30 Q30:Q31 P30 L29:O31 A28:K30 Z35 A17 B18:I18 A21:Q21 S21:V21 K18:V18 A22:V22 Z18:AD22 W18:W22 A12:AD12 A7:A8 A5:M6 B7:M7 B8:AD9 A23:AD25 A27:M27 L28:M28 N27:O28 A26:O26 P26:AD28 A32:AD32 A34:M34 N34:P35 AH32:XFD34 AH19:AJ20 AH35:AJ35 AH21:XFD30 AG32:AG35 AG18:AG30 AH5:XFD18 AE5:AG5 Q34:X34 AC34:AD34 AB35 A13:AA13 A14:AD16 P29:X29 Z29:AD30 A33:X33 Z33:AD33 Z34:AA34 N5:AD7 AE6:AF36 AG6:AG16 A10:AC11">
    <cfRule type="expression" dxfId="75" priority="57">
      <formula>MOD(ROW(),2)=0</formula>
    </cfRule>
  </conditionalFormatting>
  <conditionalFormatting sqref="AB13">
    <cfRule type="expression" dxfId="74" priority="44">
      <formula>MOD(ROW(),2)=0</formula>
    </cfRule>
  </conditionalFormatting>
  <conditionalFormatting sqref="B35">
    <cfRule type="expression" dxfId="73" priority="43">
      <formula>MOD(ROW(),2)=0</formula>
    </cfRule>
  </conditionalFormatting>
  <conditionalFormatting sqref="K35:M35 Q35:X35">
    <cfRule type="expression" dxfId="72" priority="42">
      <formula>MOD(ROW(),2)=0</formula>
    </cfRule>
  </conditionalFormatting>
  <conditionalFormatting sqref="AB34">
    <cfRule type="expression" dxfId="71" priority="41">
      <formula>MOD(ROW(),2)=0</formula>
    </cfRule>
  </conditionalFormatting>
  <conditionalFormatting sqref="AH32:AH35 AH21:AH30 AH5:AH18">
    <cfRule type="colorScale" priority="142">
      <colorScale>
        <cfvo type="min"/>
        <cfvo type="percentile" val="50"/>
        <cfvo type="max"/>
        <color rgb="FF63BE7B"/>
        <color rgb="FFFFEB84"/>
        <color rgb="FFF8696B"/>
      </colorScale>
    </cfRule>
  </conditionalFormatting>
  <conditionalFormatting sqref="AI32:AI35 AI21:AI30 AI5:AI18">
    <cfRule type="colorScale" priority="146">
      <colorScale>
        <cfvo type="min"/>
        <cfvo type="percentile" val="50"/>
        <cfvo type="max"/>
        <color rgb="FFF8696B"/>
        <color rgb="FFFFEB84"/>
        <color rgb="FF63BE7B"/>
      </colorScale>
    </cfRule>
  </conditionalFormatting>
  <conditionalFormatting sqref="AH32:AH33 AH21:AH30 AH5:AH18">
    <cfRule type="colorScale" priority="150">
      <colorScale>
        <cfvo type="min"/>
        <cfvo type="percentile" val="50"/>
        <cfvo type="max"/>
        <color rgb="FF63BE7B"/>
        <color rgb="FFFFEB84"/>
        <color rgb="FFF8696B"/>
      </colorScale>
    </cfRule>
  </conditionalFormatting>
  <conditionalFormatting sqref="AI32:AI33 AI21:AI30 AI5:AI18">
    <cfRule type="colorScale" priority="154">
      <colorScale>
        <cfvo type="min"/>
        <cfvo type="percentile" val="50"/>
        <cfvo type="max"/>
        <color rgb="FFF8696B"/>
        <color rgb="FFFFEB84"/>
        <color rgb="FF63BE7B"/>
      </colorScale>
    </cfRule>
  </conditionalFormatting>
  <conditionalFormatting sqref="AJ32:AJ35 AJ21:AJ30 AJ5:AJ18">
    <cfRule type="colorScale" priority="158">
      <colorScale>
        <cfvo type="min"/>
        <cfvo type="percentile" val="50"/>
        <cfvo type="max"/>
        <color rgb="FF63BE7B"/>
        <color rgb="FFFFEB84"/>
        <color rgb="FFF8696B"/>
      </colorScale>
    </cfRule>
  </conditionalFormatting>
  <conditionalFormatting sqref="AH21:AH30 AH5:AH18">
    <cfRule type="colorScale" priority="162">
      <colorScale>
        <cfvo type="min"/>
        <cfvo type="percentile" val="50"/>
        <cfvo type="max"/>
        <color rgb="FF63BE7B"/>
        <color rgb="FFFFEB84"/>
        <color rgb="FFF8696B"/>
      </colorScale>
    </cfRule>
  </conditionalFormatting>
  <conditionalFormatting sqref="AI21:AI30 AI5:AI18">
    <cfRule type="colorScale" priority="165">
      <colorScale>
        <cfvo type="min"/>
        <cfvo type="percentile" val="50"/>
        <cfvo type="max"/>
        <color rgb="FFF8696B"/>
        <color rgb="FFFFEB84"/>
        <color rgb="FF63BE7B"/>
      </colorScale>
    </cfRule>
  </conditionalFormatting>
  <conditionalFormatting sqref="B20:Q20 S20:V20">
    <cfRule type="expression" dxfId="70" priority="33">
      <formula>MOD(ROW(),2)=0</formula>
    </cfRule>
  </conditionalFormatting>
  <conditionalFormatting sqref="AH20">
    <cfRule type="colorScale" priority="34">
      <colorScale>
        <cfvo type="min"/>
        <cfvo type="percentile" val="50"/>
        <cfvo type="max"/>
        <color rgb="FF63BE7B"/>
        <color rgb="FFFFEB84"/>
        <color rgb="FFF8696B"/>
      </colorScale>
    </cfRule>
  </conditionalFormatting>
  <conditionalFormatting sqref="AI20">
    <cfRule type="colorScale" priority="35">
      <colorScale>
        <cfvo type="min"/>
        <cfvo type="percentile" val="50"/>
        <cfvo type="max"/>
        <color rgb="FFF8696B"/>
        <color rgb="FFFFEB84"/>
        <color rgb="FF63BE7B"/>
      </colorScale>
    </cfRule>
  </conditionalFormatting>
  <conditionalFormatting sqref="AH20">
    <cfRule type="colorScale" priority="36">
      <colorScale>
        <cfvo type="min"/>
        <cfvo type="percentile" val="50"/>
        <cfvo type="max"/>
        <color rgb="FF63BE7B"/>
        <color rgb="FFFFEB84"/>
        <color rgb="FFF8696B"/>
      </colorScale>
    </cfRule>
  </conditionalFormatting>
  <conditionalFormatting sqref="AI20">
    <cfRule type="colorScale" priority="37">
      <colorScale>
        <cfvo type="min"/>
        <cfvo type="percentile" val="50"/>
        <cfvo type="max"/>
        <color rgb="FFF8696B"/>
        <color rgb="FFFFEB84"/>
        <color rgb="FF63BE7B"/>
      </colorScale>
    </cfRule>
  </conditionalFormatting>
  <conditionalFormatting sqref="AJ20">
    <cfRule type="colorScale" priority="38">
      <colorScale>
        <cfvo type="min"/>
        <cfvo type="percentile" val="50"/>
        <cfvo type="max"/>
        <color rgb="FF63BE7B"/>
        <color rgb="FFFFEB84"/>
        <color rgb="FFF8696B"/>
      </colorScale>
    </cfRule>
  </conditionalFormatting>
  <conditionalFormatting sqref="AH20">
    <cfRule type="colorScale" priority="39">
      <colorScale>
        <cfvo type="min"/>
        <cfvo type="percentile" val="50"/>
        <cfvo type="max"/>
        <color rgb="FF63BE7B"/>
        <color rgb="FFFFEB84"/>
        <color rgb="FFF8696B"/>
      </colorScale>
    </cfRule>
  </conditionalFormatting>
  <conditionalFormatting sqref="AI20">
    <cfRule type="colorScale" priority="40">
      <colorScale>
        <cfvo type="min"/>
        <cfvo type="percentile" val="50"/>
        <cfvo type="max"/>
        <color rgb="FFF8696B"/>
        <color rgb="FFFFEB84"/>
        <color rgb="FF63BE7B"/>
      </colorScale>
    </cfRule>
  </conditionalFormatting>
  <conditionalFormatting sqref="E19:I19">
    <cfRule type="expression" dxfId="69" priority="24">
      <formula>MOD(ROW(),2)=0</formula>
    </cfRule>
  </conditionalFormatting>
  <conditionalFormatting sqref="B19:D19 R20:R21 K19:V19">
    <cfRule type="expression" dxfId="68" priority="25">
      <formula>MOD(ROW(),2)=0</formula>
    </cfRule>
  </conditionalFormatting>
  <conditionalFormatting sqref="AH19">
    <cfRule type="colorScale" priority="26">
      <colorScale>
        <cfvo type="min"/>
        <cfvo type="percentile" val="50"/>
        <cfvo type="max"/>
        <color rgb="FF63BE7B"/>
        <color rgb="FFFFEB84"/>
        <color rgb="FFF8696B"/>
      </colorScale>
    </cfRule>
  </conditionalFormatting>
  <conditionalFormatting sqref="AI19">
    <cfRule type="colorScale" priority="27">
      <colorScale>
        <cfvo type="min"/>
        <cfvo type="percentile" val="50"/>
        <cfvo type="max"/>
        <color rgb="FFF8696B"/>
        <color rgb="FFFFEB84"/>
        <color rgb="FF63BE7B"/>
      </colorScale>
    </cfRule>
  </conditionalFormatting>
  <conditionalFormatting sqref="AH19">
    <cfRule type="colorScale" priority="28">
      <colorScale>
        <cfvo type="min"/>
        <cfvo type="percentile" val="50"/>
        <cfvo type="max"/>
        <color rgb="FF63BE7B"/>
        <color rgb="FFFFEB84"/>
        <color rgb="FFF8696B"/>
      </colorScale>
    </cfRule>
  </conditionalFormatting>
  <conditionalFormatting sqref="AI19">
    <cfRule type="colorScale" priority="29">
      <colorScale>
        <cfvo type="min"/>
        <cfvo type="percentile" val="50"/>
        <cfvo type="max"/>
        <color rgb="FFF8696B"/>
        <color rgb="FFFFEB84"/>
        <color rgb="FF63BE7B"/>
      </colorScale>
    </cfRule>
  </conditionalFormatting>
  <conditionalFormatting sqref="AJ19">
    <cfRule type="colorScale" priority="30">
      <colorScale>
        <cfvo type="min"/>
        <cfvo type="percentile" val="50"/>
        <cfvo type="max"/>
        <color rgb="FF63BE7B"/>
        <color rgb="FFFFEB84"/>
        <color rgb="FFF8696B"/>
      </colorScale>
    </cfRule>
  </conditionalFormatting>
  <conditionalFormatting sqref="AH19">
    <cfRule type="colorScale" priority="31">
      <colorScale>
        <cfvo type="min"/>
        <cfvo type="percentile" val="50"/>
        <cfvo type="max"/>
        <color rgb="FF63BE7B"/>
        <color rgb="FFFFEB84"/>
        <color rgb="FFF8696B"/>
      </colorScale>
    </cfRule>
  </conditionalFormatting>
  <conditionalFormatting sqref="AI19">
    <cfRule type="colorScale" priority="32">
      <colorScale>
        <cfvo type="min"/>
        <cfvo type="percentile" val="50"/>
        <cfvo type="max"/>
        <color rgb="FFF8696B"/>
        <color rgb="FFFFEB84"/>
        <color rgb="FF63BE7B"/>
      </colorScale>
    </cfRule>
  </conditionalFormatting>
  <conditionalFormatting sqref="P37:P39">
    <cfRule type="expression" dxfId="67" priority="23">
      <formula>MOD(ROW(),2)=0</formula>
    </cfRule>
  </conditionalFormatting>
  <conditionalFormatting sqref="Y17:Y22">
    <cfRule type="expression" dxfId="66" priority="22">
      <formula>MOD(ROW(),2)=0</formula>
    </cfRule>
  </conditionalFormatting>
  <conditionalFormatting sqref="Y29">
    <cfRule type="expression" dxfId="65" priority="21">
      <formula>MOD(ROW(),2)=0</formula>
    </cfRule>
  </conditionalFormatting>
  <conditionalFormatting sqref="Y33:Y35">
    <cfRule type="expression" dxfId="64" priority="20">
      <formula>MOD(ROW(),2)=0</formula>
    </cfRule>
  </conditionalFormatting>
  <conditionalFormatting sqref="Y37:Y39">
    <cfRule type="expression" dxfId="63" priority="19">
      <formula>MOD(ROW(),2)=0</formula>
    </cfRule>
  </conditionalFormatting>
  <conditionalFormatting sqref="P44">
    <cfRule type="expression" dxfId="62" priority="18">
      <formula>MOD(ROW(),2)=0</formula>
    </cfRule>
  </conditionalFormatting>
  <conditionalFormatting sqref="Y44:Y48">
    <cfRule type="expression" dxfId="61" priority="17">
      <formula>MOD(ROW(),2)=0</formula>
    </cfRule>
  </conditionalFormatting>
  <conditionalFormatting sqref="P42:P43">
    <cfRule type="expression" dxfId="60" priority="16">
      <formula>MOD(ROW(),2)=0</formula>
    </cfRule>
  </conditionalFormatting>
  <conditionalFormatting sqref="Y42:Y43">
    <cfRule type="expression" dxfId="59" priority="15">
      <formula>MOD(ROW(),2)=0</formula>
    </cfRule>
  </conditionalFormatting>
  <conditionalFormatting sqref="P48">
    <cfRule type="expression" dxfId="58" priority="14">
      <formula>MOD(ROW(),2)=0</formula>
    </cfRule>
  </conditionalFormatting>
  <conditionalFormatting sqref="P50:P54">
    <cfRule type="expression" dxfId="57" priority="13">
      <formula>MOD(ROW(),2)=0</formula>
    </cfRule>
  </conditionalFormatting>
  <conditionalFormatting sqref="Y50:Y54">
    <cfRule type="expression" dxfId="56" priority="12">
      <formula>MOD(ROW(),2)=0</formula>
    </cfRule>
  </conditionalFormatting>
  <conditionalFormatting sqref="AE50:AF56">
    <cfRule type="expression" dxfId="55" priority="11">
      <formula>MOD(ROW(),2)=0</formula>
    </cfRule>
  </conditionalFormatting>
  <conditionalFormatting sqref="P55:P56">
    <cfRule type="expression" dxfId="54" priority="10">
      <formula>MOD(ROW(),2)=0</formula>
    </cfRule>
  </conditionalFormatting>
  <conditionalFormatting sqref="Y55:Y56">
    <cfRule type="expression" dxfId="53" priority="9">
      <formula>MOD(ROW(),2)=0</formula>
    </cfRule>
  </conditionalFormatting>
  <conditionalFormatting sqref="M58:P58 N59:P61">
    <cfRule type="expression" dxfId="52" priority="8">
      <formula>MOD(ROW(),2)=0</formula>
    </cfRule>
  </conditionalFormatting>
  <conditionalFormatting sqref="Q58:Q61">
    <cfRule type="expression" dxfId="51" priority="7">
      <formula>MOD(ROW(),2)=0</formula>
    </cfRule>
  </conditionalFormatting>
  <conditionalFormatting sqref="Y61">
    <cfRule type="expression" dxfId="50" priority="6">
      <formula>MOD(ROW(),2)=0</formula>
    </cfRule>
  </conditionalFormatting>
  <conditionalFormatting sqref="E58:I61">
    <cfRule type="expression" dxfId="49" priority="5">
      <formula>MOD(ROW(),2)=0</formula>
    </cfRule>
  </conditionalFormatting>
  <conditionalFormatting sqref="C45:C47">
    <cfRule type="expression" dxfId="48" priority="4">
      <formula>MOD(ROW(),2)=0</formula>
    </cfRule>
  </conditionalFormatting>
  <conditionalFormatting sqref="E45:I47">
    <cfRule type="expression" dxfId="47" priority="3">
      <formula>MOD(ROW(),2)=0</formula>
    </cfRule>
  </conditionalFormatting>
  <conditionalFormatting sqref="P45:P46">
    <cfRule type="expression" dxfId="46" priority="2">
      <formula>MOD(ROW(),2)=0</formula>
    </cfRule>
  </conditionalFormatting>
  <conditionalFormatting sqref="P47">
    <cfRule type="expression" dxfId="45" priority="1">
      <formula>MOD(ROW(),2)=0</formula>
    </cfRule>
  </conditionalFormatting>
  <hyperlinks>
    <hyperlink ref="A18" r:id="rId1"/>
    <hyperlink ref="A52" r:id="rId2"/>
  </hyperlinks>
  <pageMargins left="0" right="0" top="0" bottom="0" header="0" footer="0"/>
  <pageSetup paperSize="9" scale="56" fitToWidth="2" orientation="landscape" horizontalDpi="4294967292" verticalDpi="4294967292"/>
  <ignoredErrors>
    <ignoredError sqref="Y50:Y54" emptyCellReference="1"/>
  </ignoredErrors>
  <legacyDrawing r:id="rId3"/>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C67"/>
  <sheetViews>
    <sheetView showZeros="0" tabSelected="1" workbookViewId="0">
      <pane xSplit="5" ySplit="2" topLeftCell="F57" activePane="bottomRight" state="frozen"/>
      <selection pane="topRight" activeCell="D1" sqref="D1"/>
      <selection pane="bottomLeft" activeCell="A2" sqref="A2"/>
      <selection pane="bottomRight" activeCell="B63" sqref="B63"/>
    </sheetView>
  </sheetViews>
  <sheetFormatPr baseColWidth="10" defaultRowHeight="18" x14ac:dyDescent="0"/>
  <cols>
    <col min="1" max="1" width="19.83203125" style="13" customWidth="1"/>
    <col min="2" max="2" width="20" customWidth="1"/>
    <col min="3" max="3" width="40.1640625" customWidth="1"/>
    <col min="4" max="4" width="40.1640625" style="13" customWidth="1"/>
    <col min="5" max="5" width="20.83203125" style="13" customWidth="1"/>
    <col min="6" max="6" width="11.6640625" customWidth="1"/>
    <col min="7" max="7" width="12.5" style="13" customWidth="1"/>
    <col min="8" max="8" width="13.1640625" customWidth="1"/>
    <col min="9" max="11" width="12" style="13" customWidth="1"/>
    <col min="12" max="12" width="30.83203125" customWidth="1"/>
    <col min="13" max="13" width="31.6640625" customWidth="1"/>
    <col min="14" max="14" width="22" style="13" bestFit="1" customWidth="1"/>
    <col min="15" max="15" width="7.5" bestFit="1" customWidth="1"/>
    <col min="16" max="16" width="17" bestFit="1" customWidth="1"/>
    <col min="18" max="18" width="13.83203125" customWidth="1"/>
    <col min="19" max="19" width="15.83203125" customWidth="1"/>
    <col min="20" max="20" width="15" customWidth="1"/>
    <col min="21" max="21" width="15.6640625" customWidth="1"/>
    <col min="22" max="22" width="14.1640625" customWidth="1"/>
    <col min="24" max="24" width="12" style="13" customWidth="1"/>
    <col min="25" max="25" width="93.1640625" customWidth="1"/>
    <col min="26" max="26" width="7.33203125" style="13" customWidth="1"/>
  </cols>
  <sheetData>
    <row r="1" spans="1:29" s="49" customFormat="1">
      <c r="A1" s="48" t="s">
        <v>204</v>
      </c>
      <c r="B1" s="47"/>
      <c r="C1" s="48" t="s">
        <v>153</v>
      </c>
      <c r="D1" s="47"/>
      <c r="E1" s="47"/>
      <c r="F1" s="48" t="s">
        <v>205</v>
      </c>
      <c r="G1" s="48" t="s">
        <v>206</v>
      </c>
      <c r="H1" s="48" t="s">
        <v>207</v>
      </c>
      <c r="I1" s="48" t="s">
        <v>209</v>
      </c>
      <c r="J1" s="48" t="s">
        <v>211</v>
      </c>
      <c r="K1" s="48" t="s">
        <v>218</v>
      </c>
      <c r="L1" s="48" t="s">
        <v>212</v>
      </c>
      <c r="M1" s="48" t="s">
        <v>185</v>
      </c>
      <c r="N1" s="48" t="s">
        <v>148</v>
      </c>
      <c r="O1" s="48" t="s">
        <v>149</v>
      </c>
      <c r="P1" s="48" t="s">
        <v>150</v>
      </c>
      <c r="Q1" s="48" t="s">
        <v>151</v>
      </c>
      <c r="R1" s="48" t="s">
        <v>223</v>
      </c>
      <c r="S1" s="48" t="s">
        <v>213</v>
      </c>
      <c r="T1" s="48" t="s">
        <v>152</v>
      </c>
      <c r="U1" s="48" t="s">
        <v>214</v>
      </c>
      <c r="V1" s="48" t="s">
        <v>215</v>
      </c>
      <c r="W1" s="48" t="s">
        <v>217</v>
      </c>
      <c r="X1" s="48" t="s">
        <v>326</v>
      </c>
      <c r="Y1" s="48" t="s">
        <v>327</v>
      </c>
    </row>
    <row r="2" spans="1:29" s="12" customFormat="1" ht="21" thickBot="1">
      <c r="A2" s="1" t="s">
        <v>67</v>
      </c>
      <c r="B2" s="1" t="s">
        <v>118</v>
      </c>
      <c r="C2" s="1" t="s">
        <v>68</v>
      </c>
      <c r="D2" s="1" t="s">
        <v>119</v>
      </c>
      <c r="E2" s="1" t="s">
        <v>107</v>
      </c>
      <c r="F2" s="1" t="s">
        <v>69</v>
      </c>
      <c r="G2" s="1" t="s">
        <v>94</v>
      </c>
      <c r="H2" s="1" t="s">
        <v>70</v>
      </c>
      <c r="I2" s="1" t="s">
        <v>95</v>
      </c>
      <c r="J2" s="1" t="s">
        <v>208</v>
      </c>
      <c r="K2" s="1" t="s">
        <v>210</v>
      </c>
      <c r="L2" s="1" t="s">
        <v>219</v>
      </c>
      <c r="M2" s="1" t="s">
        <v>220</v>
      </c>
      <c r="N2" s="29" t="s">
        <v>129</v>
      </c>
      <c r="O2" s="29" t="s">
        <v>106</v>
      </c>
      <c r="P2" s="29" t="s">
        <v>130</v>
      </c>
      <c r="Q2" s="29" t="s">
        <v>131</v>
      </c>
      <c r="R2" s="29" t="s">
        <v>132</v>
      </c>
      <c r="S2" s="29" t="s">
        <v>133</v>
      </c>
      <c r="T2" s="29" t="s">
        <v>134</v>
      </c>
      <c r="U2" s="30" t="s">
        <v>135</v>
      </c>
      <c r="V2" s="30" t="s">
        <v>136</v>
      </c>
      <c r="W2" s="30" t="s">
        <v>137</v>
      </c>
      <c r="X2" s="30" t="s">
        <v>328</v>
      </c>
      <c r="Y2" s="30" t="s">
        <v>138</v>
      </c>
      <c r="Z2" s="13"/>
      <c r="AC2" s="13"/>
    </row>
    <row r="3" spans="1:29" ht="21" customHeight="1" thickTop="1">
      <c r="A3" s="53" t="str">
        <f ca="1">INDIRECT("Sheet1!" &amp; INDIRECT("R1C"&amp;COLUMN(),FALSE) &amp; INDIRECT("AC" &amp; ROW()))</f>
        <v>Amazon</v>
      </c>
      <c r="B3" s="13" t="str">
        <f ca="1">INDIRECT("Sheet1!" &amp; INDIRECT("R1C1",FALSE) &amp; (INDIRECT("AC" &amp; ROW())+1))</f>
        <v>https://aws.amazon.com/ec2/pricing/on-demand/?refid=em_22240</v>
      </c>
      <c r="C3" s="22" t="str">
        <f ca="1">INDIRECT("Sheet1!"&amp;INDIRECT("R1C"&amp;COLUMN(),FALSE)&amp;INDIRECT("AC"&amp;ROW()))</f>
        <v>p2.16xlarge on-demand</v>
      </c>
      <c r="D3" s="16" t="s">
        <v>120</v>
      </c>
      <c r="E3" s="22" t="s">
        <v>112</v>
      </c>
      <c r="F3" s="19">
        <f ca="1">INDIRECT("Sheet1!"&amp;INDIRECT("R1C"&amp;COLUMN(),FALSE)&amp;INDIRECT("AC"&amp;ROW()))</f>
        <v>14.4</v>
      </c>
      <c r="G3" s="19"/>
      <c r="H3" s="19"/>
      <c r="I3" s="19"/>
      <c r="J3" s="19"/>
      <c r="K3" s="19" t="str">
        <f ca="1">INDIRECT("Sheet1!"&amp;INDIRECT("R1C"&amp;COLUMN(),FALSE)&amp;INDIRECT("AC"&amp;ROW()))</f>
        <v>USD</v>
      </c>
      <c r="L3" s="14">
        <f t="shared" ref="L3:L15" ca="1" si="0">INDIRECT("Sheet1!"&amp;INDIRECT("R1C"&amp;COLUMN(),FALSE)&amp;INDIRECT("AC"&amp;ROW())) * INDIRECT("Sheet1!L"&amp; INDIRECT("AC"&amp;ROW()))</f>
        <v>1.1776</v>
      </c>
      <c r="M3" s="14">
        <f ca="1">INDIRECT("Sheet1!"&amp;INDIRECT("R1C"&amp;COLUMN(),FALSE)&amp;INDIRECT("AC"&amp;ROW())) * INDIRECT("Sheet1!D"&amp; INDIRECT("AC"&amp;ROW()))</f>
        <v>139.84</v>
      </c>
      <c r="N3" s="14" t="str">
        <f t="shared" ref="N3:Y12" ca="1" si="1">INDIRECT("Sheet1!"&amp;INDIRECT("R1C"&amp;COLUMN(),FALSE)&amp;INDIRECT("AC"&amp;ROW()))</f>
        <v>K80</v>
      </c>
      <c r="O3" s="14">
        <f t="shared" ca="1" si="1"/>
        <v>16</v>
      </c>
      <c r="P3" s="14" t="str">
        <f t="shared" ca="1" si="1"/>
        <v>Xeon E5-2686 v4</v>
      </c>
      <c r="Q3" s="14">
        <f t="shared" ca="1" si="1"/>
        <v>64</v>
      </c>
      <c r="R3" s="14">
        <f t="shared" ca="1" si="1"/>
        <v>732</v>
      </c>
      <c r="S3" s="14">
        <f t="shared" ca="1" si="1"/>
        <v>0</v>
      </c>
      <c r="T3" s="14">
        <f t="shared" ca="1" si="1"/>
        <v>0</v>
      </c>
      <c r="U3" s="14">
        <f t="shared" ca="1" si="1"/>
        <v>0</v>
      </c>
      <c r="V3" s="14">
        <f t="shared" ca="1" si="1"/>
        <v>0</v>
      </c>
      <c r="W3" s="14">
        <f t="shared" ca="1" si="1"/>
        <v>0</v>
      </c>
      <c r="X3" s="14"/>
      <c r="Y3" s="16" t="str">
        <f ca="1">INDIRECT("Sheet1!"&amp;INDIRECT("R1C"&amp;COLUMN(),FALSE)&amp;INDIRECT("AC"&amp;ROW()))</f>
        <v>Free Outbound Traffic = 1 GB/month.  One virtual CPU performance is calculated as one real Xeon E5-2686 v4 performance devided by 18 cores * 2 Hyper-threads = 36.</v>
      </c>
      <c r="AC3" s="46">
        <v>5</v>
      </c>
    </row>
    <row r="4" spans="1:29" ht="20" customHeight="1">
      <c r="A4" s="54"/>
      <c r="B4" s="55"/>
      <c r="C4" s="22" t="str">
        <f t="shared" ref="C4:C15" ca="1" si="2">INDIRECT("Sheet1!"&amp;INDIRECT("R1C"&amp;COLUMN(),FALSE)&amp;INDIRECT("AC"&amp;ROW()))</f>
        <v>p2.8xlarge on-demand</v>
      </c>
      <c r="D4" s="16" t="s">
        <v>121</v>
      </c>
      <c r="E4" s="22" t="s">
        <v>113</v>
      </c>
      <c r="F4" s="19">
        <f ca="1">INDIRECT("Sheet1!"&amp;INDIRECT("R1C"&amp;COLUMN(),FALSE)&amp;INDIRECT("AC"&amp;ROW()))</f>
        <v>7.2</v>
      </c>
      <c r="G4" s="19"/>
      <c r="H4" s="19"/>
      <c r="I4" s="19"/>
      <c r="J4" s="19"/>
      <c r="K4" s="19" t="str">
        <f t="shared" ref="K4:K67" ca="1" si="3">INDIRECT("Sheet1!"&amp;INDIRECT("R1C"&amp;COLUMN(),FALSE)&amp;INDIRECT("AC"&amp;ROW()))</f>
        <v>USD</v>
      </c>
      <c r="L4" s="14">
        <f t="shared" ca="1" si="0"/>
        <v>0.58879999999999999</v>
      </c>
      <c r="M4" s="14">
        <f t="shared" ref="M4:M9" ca="1" si="4">INDIRECT("Sheet1!"&amp;INDIRECT("R1C"&amp;COLUMN(),FALSE)&amp;INDIRECT("AC"&amp;ROW())) * INDIRECT("Sheet1!D"&amp; INDIRECT("AC"&amp;ROW()))</f>
        <v>69.92</v>
      </c>
      <c r="N4" s="14" t="str">
        <f t="shared" ca="1" si="1"/>
        <v>K80</v>
      </c>
      <c r="O4" s="14">
        <f t="shared" ca="1" si="1"/>
        <v>8</v>
      </c>
      <c r="P4" s="14" t="str">
        <f t="shared" ca="1" si="1"/>
        <v>Xeon E5-2686 v4</v>
      </c>
      <c r="Q4" s="14">
        <f t="shared" ca="1" si="1"/>
        <v>32</v>
      </c>
      <c r="R4" s="14">
        <f t="shared" ca="1" si="1"/>
        <v>488</v>
      </c>
      <c r="S4" s="14">
        <f t="shared" ca="1" si="1"/>
        <v>0</v>
      </c>
      <c r="T4" s="14">
        <f t="shared" ca="1" si="1"/>
        <v>0</v>
      </c>
      <c r="U4" s="14">
        <f t="shared" ca="1" si="1"/>
        <v>0</v>
      </c>
      <c r="V4" s="14">
        <f t="shared" ca="1" si="1"/>
        <v>0</v>
      </c>
      <c r="W4" s="14">
        <f t="shared" ca="1" si="1"/>
        <v>0</v>
      </c>
      <c r="X4" s="14"/>
      <c r="Y4" s="16" t="str">
        <f t="shared" ca="1" si="1"/>
        <v>Free Outbound Traffic = 1 GB/month.  One virtual CPU performance is calculated as one real Xeon E5-2686 v4 performance devided by 18 cores * 2 Hyper-threads = 36.</v>
      </c>
      <c r="AC4" s="45">
        <v>6</v>
      </c>
    </row>
    <row r="5" spans="1:29" ht="20" customHeight="1">
      <c r="A5" s="54"/>
      <c r="B5" s="55"/>
      <c r="C5" s="22" t="str">
        <f t="shared" ca="1" si="2"/>
        <v>p2.xlarge on-demand</v>
      </c>
      <c r="D5" s="16" t="s">
        <v>122</v>
      </c>
      <c r="E5" s="22" t="s">
        <v>114</v>
      </c>
      <c r="F5" s="19">
        <f ca="1">INDIRECT("Sheet1!"&amp;INDIRECT("R1C"&amp;COLUMN(),FALSE)&amp;INDIRECT("AC"&amp;ROW()))</f>
        <v>0.9</v>
      </c>
      <c r="G5" s="19"/>
      <c r="H5" s="19"/>
      <c r="I5" s="19"/>
      <c r="J5" s="19"/>
      <c r="K5" s="19" t="str">
        <f t="shared" ca="1" si="3"/>
        <v>USD</v>
      </c>
      <c r="L5" s="14">
        <f t="shared" ca="1" si="0"/>
        <v>7.3599999999999999E-2</v>
      </c>
      <c r="M5" s="14">
        <f t="shared" ca="1" si="4"/>
        <v>8.74</v>
      </c>
      <c r="N5" s="14" t="str">
        <f t="shared" ca="1" si="1"/>
        <v>K80</v>
      </c>
      <c r="O5" s="14">
        <f t="shared" ca="1" si="1"/>
        <v>1</v>
      </c>
      <c r="P5" s="14" t="str">
        <f t="shared" ca="1" si="1"/>
        <v>Xeon E5-2686 v4</v>
      </c>
      <c r="Q5" s="14">
        <f t="shared" ca="1" si="1"/>
        <v>4</v>
      </c>
      <c r="R5" s="14">
        <f t="shared" ca="1" si="1"/>
        <v>61</v>
      </c>
      <c r="S5" s="14">
        <f t="shared" ca="1" si="1"/>
        <v>0</v>
      </c>
      <c r="T5" s="14">
        <f t="shared" ca="1" si="1"/>
        <v>0</v>
      </c>
      <c r="U5" s="14">
        <f t="shared" ca="1" si="1"/>
        <v>0</v>
      </c>
      <c r="V5" s="14">
        <f t="shared" ca="1" si="1"/>
        <v>0</v>
      </c>
      <c r="W5" s="14">
        <f t="shared" ca="1" si="1"/>
        <v>0</v>
      </c>
      <c r="X5" s="14"/>
      <c r="Y5" s="16" t="str">
        <f t="shared" ca="1" si="1"/>
        <v>Free Outbound Traffic = 1 GB/month.  One virtual CPU performance is calculated as one real Xeon E5-2686 v4 performance devided by 18 cores * 2 Hyper-threads = 36.</v>
      </c>
      <c r="AC5" s="45">
        <v>7</v>
      </c>
    </row>
    <row r="6" spans="1:29" ht="20" customHeight="1">
      <c r="A6" s="54"/>
      <c r="B6" s="55"/>
      <c r="C6" s="22" t="str">
        <f t="shared" ca="1" si="2"/>
        <v>p2 dedicated host On-demand</v>
      </c>
      <c r="D6" s="16" t="s">
        <v>123</v>
      </c>
      <c r="E6" s="22" t="s">
        <v>109</v>
      </c>
      <c r="F6" s="19">
        <f ca="1">INDIRECT("Sheet1!"&amp;INDIRECT("R1C"&amp;COLUMN(),FALSE)&amp;INDIRECT("AC"&amp;ROW()))</f>
        <v>15.84</v>
      </c>
      <c r="G6" s="19"/>
      <c r="H6" s="19"/>
      <c r="I6" s="19"/>
      <c r="J6" s="19"/>
      <c r="K6" s="19" t="str">
        <f t="shared" ca="1" si="3"/>
        <v>USD</v>
      </c>
      <c r="L6" s="14">
        <f t="shared" ca="1" si="0"/>
        <v>1.3248</v>
      </c>
      <c r="M6" s="14">
        <f t="shared" ca="1" si="4"/>
        <v>139.84</v>
      </c>
      <c r="N6" s="14" t="str">
        <f t="shared" ca="1" si="1"/>
        <v>K80</v>
      </c>
      <c r="O6" s="14">
        <f t="shared" ca="1" si="1"/>
        <v>16</v>
      </c>
      <c r="P6" s="14" t="str">
        <f t="shared" ca="1" si="1"/>
        <v>Xeon E5-2686 v4</v>
      </c>
      <c r="Q6" s="14">
        <f t="shared" ca="1" si="1"/>
        <v>2</v>
      </c>
      <c r="R6" s="14">
        <f t="shared" ca="1" si="1"/>
        <v>0</v>
      </c>
      <c r="S6" s="14">
        <f t="shared" ca="1" si="1"/>
        <v>0</v>
      </c>
      <c r="T6" s="14">
        <f t="shared" ca="1" si="1"/>
        <v>0</v>
      </c>
      <c r="U6" s="14">
        <f t="shared" ca="1" si="1"/>
        <v>0</v>
      </c>
      <c r="V6" s="14">
        <f t="shared" ca="1" si="1"/>
        <v>0</v>
      </c>
      <c r="W6" s="16">
        <f t="shared" ca="1" si="1"/>
        <v>0</v>
      </c>
      <c r="X6" s="16"/>
      <c r="Y6" s="16">
        <f t="shared" ref="Y6:Y14" ca="1" si="5">INDIRECT("Sheet1!"&amp;INDIRECT("R1C"&amp;COLUMN(),FALSE)&amp;INDIRECT("AC"&amp;ROW()))</f>
        <v>0</v>
      </c>
      <c r="AC6" s="45">
        <v>8</v>
      </c>
    </row>
    <row r="7" spans="1:29" ht="20" customHeight="1">
      <c r="A7" s="54"/>
      <c r="B7" s="55"/>
      <c r="C7" s="22" t="str">
        <f t="shared" ca="1" si="2"/>
        <v>p2 dedicated host 1 year no Upfront</v>
      </c>
      <c r="D7" s="16" t="s">
        <v>224</v>
      </c>
      <c r="E7" s="22" t="s">
        <v>110</v>
      </c>
      <c r="F7" s="19"/>
      <c r="G7" s="19"/>
      <c r="H7" s="19">
        <f ca="1">INDIRECT("Sheet1!"&amp;INDIRECT("R1C"&amp;COLUMN(),FALSE)&amp;INDIRECT("AC"&amp;ROW()))</f>
        <v>8793.81</v>
      </c>
      <c r="I7" s="19">
        <f ca="1">INDIRECT("Sheet1!"&amp;INDIRECT("R1C"&amp;COLUMN(),FALSE)&amp;INDIRECT("AC"&amp;ROW()))</f>
        <v>0</v>
      </c>
      <c r="J7" s="19">
        <f ca="1">INDIRECT("Sheet1!"&amp;INDIRECT("R1C"&amp;COLUMN(),FALSE)&amp;INDIRECT("AC"&amp;ROW()))</f>
        <v>0</v>
      </c>
      <c r="K7" s="19" t="str">
        <f t="shared" ca="1" si="3"/>
        <v>USD</v>
      </c>
      <c r="L7" s="14">
        <f t="shared" ca="1" si="0"/>
        <v>1.3248</v>
      </c>
      <c r="M7" s="14">
        <f t="shared" ca="1" si="4"/>
        <v>139.84</v>
      </c>
      <c r="N7" s="14" t="str">
        <f t="shared" ca="1" si="1"/>
        <v>K80</v>
      </c>
      <c r="O7" s="14">
        <f t="shared" ca="1" si="1"/>
        <v>16</v>
      </c>
      <c r="P7" s="14" t="str">
        <f t="shared" ca="1" si="1"/>
        <v>Xeon E5-2686 v4</v>
      </c>
      <c r="Q7" s="14">
        <f t="shared" ca="1" si="1"/>
        <v>2</v>
      </c>
      <c r="R7" s="14">
        <f t="shared" ca="1" si="1"/>
        <v>0</v>
      </c>
      <c r="S7" s="14">
        <f t="shared" ca="1" si="1"/>
        <v>0</v>
      </c>
      <c r="T7" s="14">
        <f t="shared" ca="1" si="1"/>
        <v>0</v>
      </c>
      <c r="U7" s="14">
        <f t="shared" ca="1" si="1"/>
        <v>0</v>
      </c>
      <c r="V7" s="14">
        <f t="shared" ca="1" si="1"/>
        <v>0</v>
      </c>
      <c r="W7" s="14">
        <f t="shared" ca="1" si="1"/>
        <v>0</v>
      </c>
      <c r="X7" s="14"/>
      <c r="Y7" s="16" t="str">
        <f t="shared" ca="1" si="5"/>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7" s="45">
        <v>9</v>
      </c>
    </row>
    <row r="8" spans="1:29" ht="20" customHeight="1">
      <c r="A8" s="54"/>
      <c r="B8" s="55"/>
      <c r="C8" s="22" t="str">
        <f t="shared" ca="1" si="2"/>
        <v>p2 dedicated host 1 year 100% Upfront</v>
      </c>
      <c r="D8" s="16" t="s">
        <v>225</v>
      </c>
      <c r="E8" s="22" t="s">
        <v>111</v>
      </c>
      <c r="F8" s="19"/>
      <c r="G8" s="19"/>
      <c r="H8" s="19"/>
      <c r="I8" s="19">
        <f ca="1">INDIRECT("Sheet1!"&amp;INDIRECT("R1C"&amp;COLUMN(),FALSE)&amp;INDIRECT("AC"&amp;ROW()))</f>
        <v>88389</v>
      </c>
      <c r="J8" s="19">
        <f ca="1">INDIRECT("Sheet1!"&amp;INDIRECT("R1C"&amp;COLUMN(),FALSE)&amp;INDIRECT("AC"&amp;ROW()))</f>
        <v>0</v>
      </c>
      <c r="K8" s="19" t="str">
        <f t="shared" ca="1" si="3"/>
        <v>USD</v>
      </c>
      <c r="L8" s="14">
        <f t="shared" ca="1" si="0"/>
        <v>1.3248</v>
      </c>
      <c r="M8" s="14">
        <f t="shared" ca="1" si="4"/>
        <v>139.84</v>
      </c>
      <c r="N8" s="14" t="str">
        <f t="shared" ca="1" si="1"/>
        <v>K80</v>
      </c>
      <c r="O8" s="14">
        <f t="shared" ca="1" si="1"/>
        <v>16</v>
      </c>
      <c r="P8" s="14" t="str">
        <f t="shared" ca="1" si="1"/>
        <v>Xeon E5-2686 v4</v>
      </c>
      <c r="Q8" s="14">
        <f t="shared" ca="1" si="1"/>
        <v>2</v>
      </c>
      <c r="R8" s="14">
        <f t="shared" ca="1" si="1"/>
        <v>0</v>
      </c>
      <c r="S8" s="14">
        <f t="shared" ca="1" si="1"/>
        <v>0</v>
      </c>
      <c r="T8" s="14">
        <f t="shared" ca="1" si="1"/>
        <v>0</v>
      </c>
      <c r="U8" s="14">
        <f t="shared" ca="1" si="1"/>
        <v>0</v>
      </c>
      <c r="V8" s="14">
        <f t="shared" ca="1" si="1"/>
        <v>0</v>
      </c>
      <c r="W8" s="14">
        <f t="shared" ca="1" si="1"/>
        <v>0</v>
      </c>
      <c r="X8" s="14"/>
      <c r="Y8" s="16">
        <f t="shared" ca="1" si="5"/>
        <v>0</v>
      </c>
      <c r="AC8" s="45">
        <v>10</v>
      </c>
    </row>
    <row r="9" spans="1:29" ht="20" customHeight="1">
      <c r="A9" s="54" t="str">
        <f ca="1">INDIRECT("Sheet1!" &amp; INDIRECT("R1C"&amp;COLUMN(),FALSE) &amp; INDIRECT("AC" &amp; ROW()))</f>
        <v>Softlayer</v>
      </c>
      <c r="B9" s="13" t="str">
        <f ca="1">INDIRECT("Sheet1!" &amp; INDIRECT("R1C1",FALSE) &amp; (INDIRECT("AC" &amp; ROW())+1))</f>
        <v>http://www.softlayer.com/gpu</v>
      </c>
      <c r="C9" s="22" t="str">
        <f t="shared" ca="1" si="2"/>
        <v>NVIDIA Tesla K80 Dual Intel Xeon E5-2620 v4</v>
      </c>
      <c r="D9" s="16"/>
      <c r="E9" s="22" t="s">
        <v>158</v>
      </c>
      <c r="F9" s="19"/>
      <c r="G9" s="19"/>
      <c r="H9" s="19">
        <f ca="1">INDIRECT("Sheet1!"&amp;INDIRECT("R1C"&amp;COLUMN(),FALSE)&amp;INDIRECT("AC"&amp;ROW()))</f>
        <v>2479</v>
      </c>
      <c r="I9" s="19"/>
      <c r="J9" s="19"/>
      <c r="K9" s="19" t="str">
        <f t="shared" ca="1" si="3"/>
        <v>USD</v>
      </c>
      <c r="L9" s="14">
        <f t="shared" ca="1" si="0"/>
        <v>0.53760000000000008</v>
      </c>
      <c r="M9" s="14">
        <f t="shared" ca="1" si="4"/>
        <v>8.74</v>
      </c>
      <c r="N9" s="14" t="str">
        <f t="shared" ca="1" si="1"/>
        <v>K80</v>
      </c>
      <c r="O9" s="14">
        <f t="shared" ca="1" si="1"/>
        <v>1</v>
      </c>
      <c r="P9" s="14" t="str">
        <f t="shared" ca="1" si="1"/>
        <v>Xeon E5-2620 v4</v>
      </c>
      <c r="Q9" s="14">
        <f t="shared" ca="1" si="1"/>
        <v>2</v>
      </c>
      <c r="R9" s="14">
        <f t="shared" ca="1" si="1"/>
        <v>128</v>
      </c>
      <c r="S9" s="14" t="str">
        <f t="shared" ca="1" si="1"/>
        <v>SSD</v>
      </c>
      <c r="T9" s="14">
        <f t="shared" ca="1" si="1"/>
        <v>800</v>
      </c>
      <c r="U9" s="14" t="str">
        <f t="shared" ca="1" si="1"/>
        <v>SSD</v>
      </c>
      <c r="V9" s="14">
        <f t="shared" ca="1" si="1"/>
        <v>800</v>
      </c>
      <c r="W9" s="14" t="str">
        <f t="shared" ca="1" si="1"/>
        <v>/0.1</v>
      </c>
      <c r="X9" s="14"/>
      <c r="Y9" s="16" t="str">
        <f t="shared" ca="1" si="5"/>
        <v>Outbound Traffic limited to 500GB.</v>
      </c>
      <c r="AC9" s="45">
        <v>13</v>
      </c>
    </row>
    <row r="10" spans="1:29" s="13" customFormat="1" ht="20" customHeight="1">
      <c r="A10" s="54"/>
      <c r="B10" s="55"/>
      <c r="C10" s="22" t="str">
        <f t="shared" ca="1" si="2"/>
        <v>NVIDIA Tesla K80 Dual Intel Xeon E5-2620 v4</v>
      </c>
      <c r="D10" s="16"/>
      <c r="E10" s="22" t="s">
        <v>159</v>
      </c>
      <c r="F10" s="19">
        <f ca="1">INDIRECT("Sheet1!"&amp;INDIRECT("R1C"&amp;COLUMN(),FALSE)&amp;INDIRECT("AC"&amp;ROW()))</f>
        <v>5.3</v>
      </c>
      <c r="G10" s="19"/>
      <c r="H10" s="19"/>
      <c r="I10" s="19"/>
      <c r="J10" s="19"/>
      <c r="K10" s="19" t="str">
        <f t="shared" ca="1" si="3"/>
        <v>USD</v>
      </c>
      <c r="L10" s="14">
        <f t="shared" ca="1" si="0"/>
        <v>0.53760000000000008</v>
      </c>
      <c r="M10" s="14">
        <f t="shared" ref="M10:M15" ca="1" si="6">INDIRECT("Sheet1!"&amp;INDIRECT("R1C"&amp;COLUMN(),FALSE)&amp;INDIRECT("AC"&amp;ROW())) * INDIRECT("Sheet1!D"&amp; INDIRECT("AC"&amp;ROW()))</f>
        <v>8.74</v>
      </c>
      <c r="N10" s="14" t="str">
        <f t="shared" ca="1" si="1"/>
        <v>K80</v>
      </c>
      <c r="O10" s="14">
        <f t="shared" ca="1" si="1"/>
        <v>1</v>
      </c>
      <c r="P10" s="14" t="str">
        <f t="shared" ca="1" si="1"/>
        <v>Xeon E5-2620 v4</v>
      </c>
      <c r="Q10" s="14">
        <f t="shared" ca="1" si="1"/>
        <v>2</v>
      </c>
      <c r="R10" s="14">
        <f t="shared" ca="1" si="1"/>
        <v>128</v>
      </c>
      <c r="S10" s="14" t="str">
        <f t="shared" ca="1" si="1"/>
        <v>SSD</v>
      </c>
      <c r="T10" s="14">
        <f t="shared" ca="1" si="1"/>
        <v>800</v>
      </c>
      <c r="U10" s="14" t="str">
        <f t="shared" ca="1" si="1"/>
        <v>SSD</v>
      </c>
      <c r="V10" s="14">
        <f t="shared" ca="1" si="1"/>
        <v>800</v>
      </c>
      <c r="W10" s="14" t="str">
        <f t="shared" ca="1" si="1"/>
        <v>/0.1</v>
      </c>
      <c r="X10" s="14"/>
      <c r="Y10" s="16" t="str">
        <f t="shared" ca="1" si="5"/>
        <v>Outbound Traffic limited to 500GB.</v>
      </c>
      <c r="AC10" s="45">
        <v>13</v>
      </c>
    </row>
    <row r="11" spans="1:29" s="13" customFormat="1" ht="20" customHeight="1">
      <c r="A11" s="54"/>
      <c r="B11" s="55"/>
      <c r="C11" s="22" t="str">
        <f t="shared" ca="1" si="2"/>
        <v>NVIDIA Tesla K80 Dual Intel Xeon E5-2690 v3</v>
      </c>
      <c r="D11" s="16"/>
      <c r="E11" s="22" t="s">
        <v>227</v>
      </c>
      <c r="F11" s="19"/>
      <c r="G11" s="19"/>
      <c r="H11" s="19">
        <f ca="1">INDIRECT("Sheet1!"&amp;INDIRECT("R1C"&amp;COLUMN(),FALSE)&amp;INDIRECT("AC"&amp;ROW()))</f>
        <v>1529</v>
      </c>
      <c r="I11" s="19"/>
      <c r="J11" s="19"/>
      <c r="K11" s="19" t="str">
        <f t="shared" ca="1" si="3"/>
        <v>USD</v>
      </c>
      <c r="L11" s="14">
        <f t="shared" ca="1" si="0"/>
        <v>0.99840000000000007</v>
      </c>
      <c r="M11" s="14">
        <f t="shared" ca="1" si="6"/>
        <v>8.74</v>
      </c>
      <c r="N11" s="14" t="str">
        <f t="shared" ca="1" si="1"/>
        <v>K80</v>
      </c>
      <c r="O11" s="14">
        <f t="shared" ca="1" si="1"/>
        <v>1</v>
      </c>
      <c r="P11" s="14" t="str">
        <f t="shared" ca="1" si="1"/>
        <v>Xeon E5-2690 v3</v>
      </c>
      <c r="Q11" s="14">
        <f t="shared" ca="1" si="1"/>
        <v>2</v>
      </c>
      <c r="R11" s="14">
        <f t="shared" ca="1" si="1"/>
        <v>64</v>
      </c>
      <c r="S11" s="14" t="str">
        <f t="shared" ca="1" si="1"/>
        <v>SATA</v>
      </c>
      <c r="T11" s="14">
        <f t="shared" ca="1" si="1"/>
        <v>1000</v>
      </c>
      <c r="U11" s="14">
        <f t="shared" ca="1" si="1"/>
        <v>0</v>
      </c>
      <c r="V11" s="14">
        <f t="shared" ca="1" si="1"/>
        <v>0</v>
      </c>
      <c r="W11" s="14" t="str">
        <f t="shared" ca="1" si="1"/>
        <v>/10</v>
      </c>
      <c r="X11" s="14"/>
      <c r="Y11" s="16" t="str">
        <f t="shared" ca="1" si="5"/>
        <v>Outbound Traffic limited to 500GB.</v>
      </c>
      <c r="AC11" s="45">
        <v>14</v>
      </c>
    </row>
    <row r="12" spans="1:29" ht="20" customHeight="1">
      <c r="A12" s="54"/>
      <c r="B12" s="55"/>
      <c r="C12" s="22" t="str">
        <f t="shared" ca="1" si="2"/>
        <v>NVIDIA Tesla M60 Dual Intel Xeon E5-2690 v3</v>
      </c>
      <c r="D12" s="22"/>
      <c r="E12" s="22" t="s">
        <v>226</v>
      </c>
      <c r="F12" s="19"/>
      <c r="G12" s="19"/>
      <c r="H12" s="19">
        <f ca="1">INDIRECT("Sheet1!"&amp;INDIRECT("R1C"&amp;COLUMN(),FALSE)&amp;INDIRECT("AC"&amp;ROW()))</f>
        <v>1879</v>
      </c>
      <c r="I12" s="19"/>
      <c r="J12" s="19"/>
      <c r="K12" s="19" t="str">
        <f t="shared" ca="1" si="3"/>
        <v>USD</v>
      </c>
      <c r="L12" s="14">
        <f t="shared" ca="1" si="0"/>
        <v>0.99840000000000007</v>
      </c>
      <c r="M12" s="14">
        <f t="shared" ca="1" si="6"/>
        <v>9.65</v>
      </c>
      <c r="N12" s="14" t="str">
        <f t="shared" ca="1" si="1"/>
        <v>M60</v>
      </c>
      <c r="O12" s="14">
        <f t="shared" ca="1" si="1"/>
        <v>1</v>
      </c>
      <c r="P12" s="14" t="str">
        <f t="shared" ca="1" si="1"/>
        <v>Xeon E5-2690 v3</v>
      </c>
      <c r="Q12" s="14">
        <f t="shared" ca="1" si="1"/>
        <v>2</v>
      </c>
      <c r="R12" s="14">
        <f t="shared" ca="1" si="1"/>
        <v>64</v>
      </c>
      <c r="S12" s="14" t="str">
        <f t="shared" ca="1" si="1"/>
        <v>SATA</v>
      </c>
      <c r="T12" s="14">
        <f t="shared" ca="1" si="1"/>
        <v>1000</v>
      </c>
      <c r="U12" s="14">
        <f t="shared" ca="1" si="1"/>
        <v>0</v>
      </c>
      <c r="V12" s="14">
        <f t="shared" ca="1" si="1"/>
        <v>0</v>
      </c>
      <c r="W12" s="14" t="str">
        <f t="shared" ca="1" si="1"/>
        <v>/10</v>
      </c>
      <c r="X12" s="14"/>
      <c r="Y12" s="16" t="str">
        <f t="shared" ca="1" si="5"/>
        <v>Outbound Traffic limited to 500GB.</v>
      </c>
      <c r="AC12" s="45">
        <v>15</v>
      </c>
    </row>
    <row r="13" spans="1:29" ht="19">
      <c r="A13" s="54" t="str">
        <f ca="1">INDIRECT("Sheet1!" &amp; INDIRECT("R1C"&amp;COLUMN(),FALSE) &amp; INDIRECT("AC" &amp; ROW()))</f>
        <v>Nimbix</v>
      </c>
      <c r="B13" s="13" t="str">
        <f ca="1">INDIRECT("Sheet1!" &amp; INDIRECT("R1C1",FALSE) &amp; (INDIRECT("AC" &amp; ROW())+1))</f>
        <v>https://www.nimbix.net/nimbix-cloud-demand-pricing/</v>
      </c>
      <c r="C13" s="22" t="str">
        <f t="shared" ca="1" si="2"/>
        <v>NGD4</v>
      </c>
      <c r="D13" s="22"/>
      <c r="E13" s="22" t="s">
        <v>182</v>
      </c>
      <c r="F13" s="19">
        <f ca="1">INDIRECT("Sheet1!"&amp;INDIRECT("R1C"&amp;COLUMN(),FALSE)&amp;INDIRECT("AC"&amp;ROW()))</f>
        <v>3.5</v>
      </c>
      <c r="G13" s="19"/>
      <c r="H13" s="19"/>
      <c r="I13" s="19"/>
      <c r="J13" s="19"/>
      <c r="K13" s="19" t="str">
        <f t="shared" ca="1" si="3"/>
        <v>USD</v>
      </c>
      <c r="L13" s="14">
        <f t="shared" ca="1" si="0"/>
        <v>0.87680000000000002</v>
      </c>
      <c r="M13" s="14">
        <f t="shared" ca="1" si="6"/>
        <v>10.08</v>
      </c>
      <c r="N13" s="14" t="str">
        <f t="shared" ref="N13:R22" ca="1" si="7">INDIRECT("Sheet1!"&amp;INDIRECT("R1C"&amp;COLUMN(),FALSE)&amp;INDIRECT("AC"&amp;ROW()))</f>
        <v>K40</v>
      </c>
      <c r="O13" s="14">
        <f t="shared" ca="1" si="7"/>
        <v>2</v>
      </c>
      <c r="P13" s="14" t="str">
        <f t="shared" ca="1" si="7"/>
        <v>POWER8?</v>
      </c>
      <c r="Q13" s="14">
        <f t="shared" ca="1" si="7"/>
        <v>2</v>
      </c>
      <c r="R13" s="14">
        <f t="shared" ca="1" si="7"/>
        <v>128</v>
      </c>
      <c r="S13" s="19" t="str">
        <f>IF(Sheet1!$S18="","",Sheet1!$S18)</f>
        <v/>
      </c>
      <c r="T13" s="14">
        <f t="shared" ref="T13:W14" ca="1" si="8">INDIRECT("Sheet1!"&amp;INDIRECT("R1C"&amp;COLUMN(),FALSE)&amp;INDIRECT("AC"&amp;ROW()))</f>
        <v>0</v>
      </c>
      <c r="U13" s="14">
        <f t="shared" ca="1" si="8"/>
        <v>0</v>
      </c>
      <c r="V13" s="14">
        <f t="shared" ca="1" si="8"/>
        <v>0</v>
      </c>
      <c r="W13" s="14" t="str">
        <f t="shared" ca="1" si="8"/>
        <v>56/</v>
      </c>
      <c r="X13" s="14"/>
      <c r="Y13" s="16" t="str">
        <f t="shared" ca="1" si="5"/>
        <v xml:space="preserve"> http://www-01.ibm.com/common/ssi/cgi-bin/ssialias?htmlfid=POB03046USEN</v>
      </c>
      <c r="Z13" s="16"/>
      <c r="AC13" s="45">
        <v>17</v>
      </c>
    </row>
    <row r="14" spans="1:29" s="13" customFormat="1" ht="19">
      <c r="A14" s="32"/>
      <c r="B14" s="55"/>
      <c r="C14" s="22" t="str">
        <f t="shared" ca="1" si="2"/>
        <v>NGD5</v>
      </c>
      <c r="D14" s="22"/>
      <c r="E14" s="22" t="s">
        <v>183</v>
      </c>
      <c r="F14" s="19">
        <f ca="1">INDIRECT("Sheet1!"&amp;INDIRECT("R1C"&amp;COLUMN(),FALSE)&amp;INDIRECT("AC"&amp;ROW()))</f>
        <v>4.8499999999999996</v>
      </c>
      <c r="G14" s="19"/>
      <c r="H14" s="19"/>
      <c r="I14" s="19"/>
      <c r="J14" s="19"/>
      <c r="K14" s="19" t="str">
        <f t="shared" ca="1" si="3"/>
        <v>USD</v>
      </c>
      <c r="L14" s="14">
        <f t="shared" ca="1" si="0"/>
        <v>0.87680000000000002</v>
      </c>
      <c r="M14" s="14">
        <f t="shared" ca="1" si="6"/>
        <v>34.96</v>
      </c>
      <c r="N14" s="14" t="str">
        <f t="shared" ca="1" si="7"/>
        <v>K80</v>
      </c>
      <c r="O14" s="14">
        <f t="shared" ca="1" si="7"/>
        <v>4</v>
      </c>
      <c r="P14" s="14" t="str">
        <f t="shared" ca="1" si="7"/>
        <v>POWER8?</v>
      </c>
      <c r="Q14" s="14">
        <f t="shared" ca="1" si="7"/>
        <v>2</v>
      </c>
      <c r="R14" s="14">
        <f t="shared" ca="1" si="7"/>
        <v>128</v>
      </c>
      <c r="S14" s="19"/>
      <c r="T14" s="14">
        <f t="shared" ca="1" si="8"/>
        <v>0</v>
      </c>
      <c r="U14" s="14">
        <f t="shared" ca="1" si="8"/>
        <v>0</v>
      </c>
      <c r="V14" s="14">
        <f t="shared" ca="1" si="8"/>
        <v>0</v>
      </c>
      <c r="W14" s="14" t="str">
        <f t="shared" ca="1" si="8"/>
        <v>56/</v>
      </c>
      <c r="X14" s="14"/>
      <c r="Y14" s="16" t="str">
        <f t="shared" ca="1" si="5"/>
        <v xml:space="preserve"> http://www-01.ibm.com/common/ssi/cgi-bin/ssialias?htmlfid=POB03046USEN</v>
      </c>
      <c r="Z14" s="16"/>
      <c r="AC14" s="45">
        <v>18</v>
      </c>
    </row>
    <row r="15" spans="1:29" s="13" customFormat="1" ht="19">
      <c r="A15" s="50"/>
      <c r="B15" s="55"/>
      <c r="C15" s="22" t="str">
        <f t="shared" ca="1" si="2"/>
        <v>NGQ7</v>
      </c>
      <c r="D15" s="22"/>
      <c r="E15" s="22" t="s">
        <v>184</v>
      </c>
      <c r="F15" s="19">
        <f ca="1">INDIRECT("Sheet1!"&amp;INDIRECT("R1C"&amp;COLUMN(),FALSE)&amp;INDIRECT("AC"&amp;ROW()))</f>
        <v>7.4</v>
      </c>
      <c r="G15" s="19"/>
      <c r="H15" s="19"/>
      <c r="I15" s="19"/>
      <c r="J15" s="19"/>
      <c r="K15" s="19" t="str">
        <f t="shared" ca="1" si="3"/>
        <v>USD</v>
      </c>
      <c r="L15" s="14">
        <f t="shared" ca="1" si="0"/>
        <v>0.87680000000000002</v>
      </c>
      <c r="M15" s="14">
        <f t="shared" ca="1" si="6"/>
        <v>27.376000000000001</v>
      </c>
      <c r="N15" s="14" t="str">
        <f t="shared" ca="1" si="7"/>
        <v>M40</v>
      </c>
      <c r="O15" s="14">
        <f t="shared" ca="1" si="7"/>
        <v>4</v>
      </c>
      <c r="P15" s="14" t="str">
        <f t="shared" ca="1" si="7"/>
        <v>POWER8?</v>
      </c>
      <c r="Q15" s="14">
        <f t="shared" ca="1" si="7"/>
        <v>2</v>
      </c>
      <c r="R15" s="14">
        <f t="shared" ca="1" si="7"/>
        <v>128</v>
      </c>
      <c r="S15" s="19"/>
      <c r="T15" s="14"/>
      <c r="U15" s="14"/>
      <c r="V15" s="14"/>
      <c r="W15" s="14"/>
      <c r="X15" s="14"/>
      <c r="Y15" s="16"/>
      <c r="Z15" s="16"/>
      <c r="AC15" s="45">
        <v>19</v>
      </c>
    </row>
    <row r="16" spans="1:29" s="13" customFormat="1" ht="18" customHeight="1">
      <c r="A16" s="54" t="str">
        <f ca="1">INDIRECT("Sheet1!" &amp; INDIRECT("R1C"&amp;COLUMN(),FALSE) &amp; INDIRECT("AC" &amp; ROW()))</f>
        <v>Cirrascale</v>
      </c>
      <c r="B16" s="13" t="str">
        <f ca="1">INDIRECT("Sheet1!" &amp; INDIRECT("R1C1",FALSE) &amp; (INDIRECT("AC" &amp; ROW())+1))</f>
        <v>http://www.cirrascale.com/cloud/plans.aspx</v>
      </c>
      <c r="C16" s="22" t="str">
        <f ca="1">INDIRECT("Sheet1!B" &amp; INDIRECT("AC" &amp; ROW())) &amp; " monthly"</f>
        <v>16-GPU x86 SERVER K80 monthly</v>
      </c>
      <c r="D16" s="22"/>
      <c r="E16" s="22" t="s">
        <v>160</v>
      </c>
      <c r="F16" s="19"/>
      <c r="G16" s="19"/>
      <c r="H16" s="19">
        <f ca="1">INDIRECT("Sheet1!"&amp;INDIRECT("R1C"&amp;COLUMN(),FALSE)&amp;INDIRECT("AC"&amp;ROW()))</f>
        <v>7499</v>
      </c>
      <c r="I16" s="19"/>
      <c r="J16" s="19"/>
      <c r="K16" s="19" t="str">
        <f t="shared" ca="1" si="3"/>
        <v>USD</v>
      </c>
      <c r="L16" s="14">
        <f t="shared" ref="L16:L19" ca="1" si="9">INDIRECT("Sheet1!"&amp;INDIRECT("R1C"&amp;COLUMN(),FALSE)&amp;INDIRECT("AC"&amp;ROW())) * INDIRECT("Sheet1!L"&amp; INDIRECT("AC"&amp;ROW()))</f>
        <v>0.81920000000000004</v>
      </c>
      <c r="M16" s="14">
        <f t="shared" ref="M16:M29" ca="1" si="10">INDIRECT("Sheet1!"&amp;INDIRECT("R1C"&amp;COLUMN(),FALSE)&amp;INDIRECT("AC"&amp;ROW())) * INDIRECT("Sheet1!D"&amp; INDIRECT("AC"&amp;ROW()))</f>
        <v>69.92</v>
      </c>
      <c r="N16" s="14" t="str">
        <f t="shared" ca="1" si="7"/>
        <v>K80</v>
      </c>
      <c r="O16" s="14">
        <f t="shared" ca="1" si="7"/>
        <v>8</v>
      </c>
      <c r="P16" s="14" t="str">
        <f t="shared" ca="1" si="7"/>
        <v>Xeon E5-2667 v3</v>
      </c>
      <c r="Q16" s="14">
        <f t="shared" ca="1" si="7"/>
        <v>2</v>
      </c>
      <c r="R16" s="14">
        <f t="shared" ca="1" si="7"/>
        <v>512</v>
      </c>
      <c r="S16" s="14" t="str">
        <f t="shared" ref="S16:Y26" ca="1" si="11">INDIRECT("Sheet1!"&amp;INDIRECT("R1C"&amp;COLUMN(),FALSE)&amp;INDIRECT("AC"&amp;ROW()))</f>
        <v>SSD</v>
      </c>
      <c r="T16" s="14">
        <f t="shared" ca="1" si="11"/>
        <v>1000</v>
      </c>
      <c r="U16" s="14" t="str">
        <f t="shared" ca="1" si="11"/>
        <v>SATA</v>
      </c>
      <c r="V16" s="14">
        <f t="shared" ca="1" si="11"/>
        <v>4000</v>
      </c>
      <c r="W16" s="14">
        <f t="shared" ca="1" si="11"/>
        <v>0</v>
      </c>
      <c r="X16" s="14"/>
      <c r="Y16" s="16">
        <f t="shared" ca="1" si="11"/>
        <v>0</v>
      </c>
      <c r="Z16" s="16"/>
      <c r="AC16" s="45">
        <v>25</v>
      </c>
    </row>
    <row r="17" spans="1:29" s="13" customFormat="1" ht="19" customHeight="1">
      <c r="A17" s="54"/>
      <c r="B17" s="55"/>
      <c r="C17" s="22" t="str">
        <f ca="1">INDIRECT("Sheet1!B" &amp; INDIRECT("AC" &amp; ROW())) &amp; " weekly"</f>
        <v>16-GPU x86 SERVER K80 weekly</v>
      </c>
      <c r="D17" s="22"/>
      <c r="E17" s="22" t="s">
        <v>176</v>
      </c>
      <c r="F17" s="19"/>
      <c r="G17" s="19">
        <f ca="1">INDIRECT("Sheet1!"&amp;INDIRECT("R1C"&amp;COLUMN(),FALSE)&amp;INDIRECT("AC"&amp;ROW()))</f>
        <v>2649</v>
      </c>
      <c r="H17" s="19"/>
      <c r="I17" s="19"/>
      <c r="J17" s="19"/>
      <c r="K17" s="19" t="str">
        <f t="shared" ca="1" si="3"/>
        <v>USD</v>
      </c>
      <c r="L17" s="14">
        <f t="shared" ca="1" si="9"/>
        <v>0.81920000000000004</v>
      </c>
      <c r="M17" s="14">
        <f t="shared" ca="1" si="10"/>
        <v>69.92</v>
      </c>
      <c r="N17" s="14" t="str">
        <f t="shared" ca="1" si="7"/>
        <v>K80</v>
      </c>
      <c r="O17" s="14">
        <f t="shared" ca="1" si="7"/>
        <v>8</v>
      </c>
      <c r="P17" s="14" t="str">
        <f t="shared" ca="1" si="7"/>
        <v>Xeon E5-2667 v3</v>
      </c>
      <c r="Q17" s="14">
        <f t="shared" ca="1" si="7"/>
        <v>2</v>
      </c>
      <c r="R17" s="14">
        <f t="shared" ca="1" si="7"/>
        <v>512</v>
      </c>
      <c r="S17" s="14" t="str">
        <f t="shared" ca="1" si="11"/>
        <v>SSD</v>
      </c>
      <c r="T17" s="14">
        <f t="shared" ca="1" si="11"/>
        <v>1000</v>
      </c>
      <c r="U17" s="14" t="str">
        <f t="shared" ca="1" si="11"/>
        <v>SATA</v>
      </c>
      <c r="V17" s="14">
        <f t="shared" ca="1" si="11"/>
        <v>4000</v>
      </c>
      <c r="W17" s="14">
        <f t="shared" ca="1" si="11"/>
        <v>0</v>
      </c>
      <c r="X17" s="14"/>
      <c r="Y17" s="16">
        <f t="shared" ca="1" si="11"/>
        <v>0</v>
      </c>
      <c r="Z17" s="16"/>
      <c r="AC17" s="45">
        <v>25</v>
      </c>
    </row>
    <row r="18" spans="1:29" ht="20" customHeight="1">
      <c r="A18" s="54"/>
      <c r="B18" s="55"/>
      <c r="C18" s="22" t="str">
        <f ca="1">INDIRECT("Sheet1!B" &amp; INDIRECT("AC" &amp; ROW())) &amp; " monthly"</f>
        <v>8-GPU x86 SERVER M40 monthly</v>
      </c>
      <c r="D18" s="22"/>
      <c r="E18" s="22" t="s">
        <v>161</v>
      </c>
      <c r="F18" s="19"/>
      <c r="G18" s="19"/>
      <c r="H18" s="19">
        <f ca="1">INDIRECT("Sheet1!"&amp;INDIRECT("R1C"&amp;COLUMN(),FALSE)&amp;INDIRECT("AC"&amp;ROW()))</f>
        <v>5999</v>
      </c>
      <c r="I18" s="19"/>
      <c r="J18" s="19"/>
      <c r="K18" s="19" t="str">
        <f t="shared" ca="1" si="3"/>
        <v>USD</v>
      </c>
      <c r="L18" s="14">
        <f t="shared" ca="1" si="9"/>
        <v>0.61439999999999995</v>
      </c>
      <c r="M18" s="14">
        <f t="shared" ca="1" si="10"/>
        <v>54.752000000000002</v>
      </c>
      <c r="N18" s="14" t="str">
        <f t="shared" ca="1" si="7"/>
        <v>M40</v>
      </c>
      <c r="O18" s="14">
        <f t="shared" ca="1" si="7"/>
        <v>8</v>
      </c>
      <c r="P18" s="14" t="str">
        <f t="shared" ca="1" si="7"/>
        <v>Xeon E5-2630 v3</v>
      </c>
      <c r="Q18" s="14">
        <f t="shared" ca="1" si="7"/>
        <v>2</v>
      </c>
      <c r="R18" s="14">
        <f t="shared" ca="1" si="7"/>
        <v>256</v>
      </c>
      <c r="S18" s="14" t="str">
        <f t="shared" ca="1" si="11"/>
        <v>SSD</v>
      </c>
      <c r="T18" s="14">
        <f t="shared" ca="1" si="11"/>
        <v>1000</v>
      </c>
      <c r="U18" s="14" t="str">
        <f t="shared" ca="1" si="11"/>
        <v>SATA</v>
      </c>
      <c r="V18" s="14">
        <f t="shared" ca="1" si="11"/>
        <v>4000</v>
      </c>
      <c r="W18" s="14">
        <f t="shared" ca="1" si="11"/>
        <v>0</v>
      </c>
      <c r="X18" s="14"/>
      <c r="Y18" s="16">
        <f t="shared" ca="1" si="11"/>
        <v>0</v>
      </c>
      <c r="Z18" s="16"/>
      <c r="AC18" s="45">
        <v>26</v>
      </c>
    </row>
    <row r="19" spans="1:29" s="13" customFormat="1" ht="20" customHeight="1">
      <c r="A19" s="54"/>
      <c r="B19" s="55"/>
      <c r="C19" s="22" t="str">
        <f ca="1">INDIRECT("Sheet1!B" &amp; INDIRECT("AC" &amp; ROW())) &amp;" weekly"</f>
        <v>8-GPU x86 SERVER M40 weekly</v>
      </c>
      <c r="D19" s="22"/>
      <c r="E19" s="22" t="s">
        <v>162</v>
      </c>
      <c r="F19" s="19"/>
      <c r="G19" s="19">
        <f ca="1">INDIRECT("Sheet1!"&amp;INDIRECT("R1C"&amp;COLUMN(),FALSE)&amp;INDIRECT("AC"&amp;ROW()))</f>
        <v>1829</v>
      </c>
      <c r="H19" s="19"/>
      <c r="I19" s="19"/>
      <c r="J19" s="19"/>
      <c r="K19" s="19" t="str">
        <f t="shared" ca="1" si="3"/>
        <v>USD</v>
      </c>
      <c r="L19" s="14">
        <f t="shared" ca="1" si="9"/>
        <v>0.61439999999999995</v>
      </c>
      <c r="M19" s="14">
        <f t="shared" ca="1" si="10"/>
        <v>54.752000000000002</v>
      </c>
      <c r="N19" s="14" t="str">
        <f t="shared" ca="1" si="7"/>
        <v>M40</v>
      </c>
      <c r="O19" s="14">
        <f t="shared" ca="1" si="7"/>
        <v>8</v>
      </c>
      <c r="P19" s="14" t="str">
        <f t="shared" ca="1" si="7"/>
        <v>Xeon E5-2630 v3</v>
      </c>
      <c r="Q19" s="14">
        <f t="shared" ca="1" si="7"/>
        <v>2</v>
      </c>
      <c r="R19" s="14">
        <f t="shared" ca="1" si="7"/>
        <v>256</v>
      </c>
      <c r="S19" s="14" t="str">
        <f t="shared" ca="1" si="11"/>
        <v>SSD</v>
      </c>
      <c r="T19" s="14">
        <f t="shared" ca="1" si="11"/>
        <v>1000</v>
      </c>
      <c r="U19" s="14" t="str">
        <f t="shared" ca="1" si="11"/>
        <v>SATA</v>
      </c>
      <c r="V19" s="14">
        <f t="shared" ca="1" si="11"/>
        <v>4000</v>
      </c>
      <c r="W19" s="14">
        <f t="shared" ca="1" si="11"/>
        <v>0</v>
      </c>
      <c r="X19" s="14"/>
      <c r="Y19" s="16">
        <f t="shared" ca="1" si="11"/>
        <v>0</v>
      </c>
      <c r="Z19" s="16"/>
      <c r="AC19" s="45">
        <v>26</v>
      </c>
    </row>
    <row r="20" spans="1:29" s="13" customFormat="1" ht="20" customHeight="1">
      <c r="A20" s="54"/>
      <c r="B20" s="55"/>
      <c r="C20" s="22" t="str">
        <f ca="1">INDIRECT("Sheet1!B" &amp; INDIRECT("AC" &amp; ROW())) &amp; " monthly"</f>
        <v>8-GPU x86 SERVER P40 monthly</v>
      </c>
      <c r="D20" s="22"/>
      <c r="E20" s="22" t="s">
        <v>163</v>
      </c>
      <c r="F20" s="19"/>
      <c r="G20" s="19"/>
      <c r="H20" s="19">
        <f ca="1">INDIRECT("Sheet1!"&amp;INDIRECT("R1C"&amp;COLUMN(),FALSE)&amp;INDIRECT("AC"&amp;ROW()))</f>
        <v>7899</v>
      </c>
      <c r="I20" s="19"/>
      <c r="J20" s="19"/>
      <c r="K20" s="19" t="str">
        <f t="shared" ca="1" si="3"/>
        <v>USD</v>
      </c>
      <c r="L20" s="14">
        <f t="shared" ref="L20:L32" ca="1" si="12">INDIRECT("Sheet1!"&amp;INDIRECT("R1C"&amp;COLUMN(),FALSE)&amp;INDIRECT("AC"&amp;ROW())) * INDIRECT("Sheet1!L"&amp; INDIRECT("AC"&amp;ROW()))</f>
        <v>0.61439999999999995</v>
      </c>
      <c r="M20" s="14">
        <f t="shared" ca="1" si="10"/>
        <v>94.063999999999993</v>
      </c>
      <c r="N20" s="14" t="str">
        <f t="shared" ca="1" si="7"/>
        <v>P40</v>
      </c>
      <c r="O20" s="14">
        <f t="shared" ca="1" si="7"/>
        <v>8</v>
      </c>
      <c r="P20" s="14" t="str">
        <f t="shared" ca="1" si="7"/>
        <v>Xeon E5-2630 v3</v>
      </c>
      <c r="Q20" s="14">
        <f t="shared" ca="1" si="7"/>
        <v>2</v>
      </c>
      <c r="R20" s="14">
        <f t="shared" ca="1" si="7"/>
        <v>256</v>
      </c>
      <c r="S20" s="14" t="str">
        <f t="shared" ca="1" si="11"/>
        <v>SSD</v>
      </c>
      <c r="T20" s="14">
        <f t="shared" ca="1" si="11"/>
        <v>1000</v>
      </c>
      <c r="U20" s="14" t="str">
        <f t="shared" ca="1" si="11"/>
        <v>SATA</v>
      </c>
      <c r="V20" s="14">
        <f t="shared" ca="1" si="11"/>
        <v>4000</v>
      </c>
      <c r="W20" s="14">
        <f t="shared" ca="1" si="11"/>
        <v>0</v>
      </c>
      <c r="X20" s="14"/>
      <c r="Y20" s="16">
        <f t="shared" ca="1" si="11"/>
        <v>0</v>
      </c>
      <c r="Z20" s="16"/>
      <c r="AC20" s="45">
        <v>27</v>
      </c>
    </row>
    <row r="21" spans="1:29" ht="20" customHeight="1">
      <c r="A21" s="54"/>
      <c r="B21" s="55"/>
      <c r="C21" s="22" t="str">
        <f ca="1">INDIRECT("Sheet1!B" &amp; INDIRECT("AC" &amp; ROW())) &amp;" weekly"</f>
        <v>8-GPU x86 SERVER P40 weekly</v>
      </c>
      <c r="D21" s="22"/>
      <c r="E21" s="22" t="s">
        <v>164</v>
      </c>
      <c r="F21" s="19"/>
      <c r="G21" s="19">
        <f ca="1">INDIRECT("Sheet1!"&amp;INDIRECT("R1C"&amp;COLUMN(),FALSE)&amp;INDIRECT("AC"&amp;ROW()))</f>
        <v>2369</v>
      </c>
      <c r="H21" s="19"/>
      <c r="I21" s="19"/>
      <c r="J21" s="19"/>
      <c r="K21" s="19" t="str">
        <f t="shared" ca="1" si="3"/>
        <v>USD</v>
      </c>
      <c r="L21" s="14">
        <f t="shared" ca="1" si="12"/>
        <v>0.61439999999999995</v>
      </c>
      <c r="M21" s="14">
        <f t="shared" ca="1" si="10"/>
        <v>94.063999999999993</v>
      </c>
      <c r="N21" s="14" t="str">
        <f t="shared" ca="1" si="7"/>
        <v>P40</v>
      </c>
      <c r="O21" s="14">
        <f t="shared" ca="1" si="7"/>
        <v>8</v>
      </c>
      <c r="P21" s="14" t="str">
        <f t="shared" ca="1" si="7"/>
        <v>Xeon E5-2630 v3</v>
      </c>
      <c r="Q21" s="14">
        <f t="shared" ca="1" si="7"/>
        <v>2</v>
      </c>
      <c r="R21" s="14">
        <f t="shared" ca="1" si="7"/>
        <v>256</v>
      </c>
      <c r="S21" s="14" t="str">
        <f t="shared" ca="1" si="11"/>
        <v>SSD</v>
      </c>
      <c r="T21" s="14">
        <f t="shared" ca="1" si="11"/>
        <v>1000</v>
      </c>
      <c r="U21" s="14" t="str">
        <f t="shared" ca="1" si="11"/>
        <v>SATA</v>
      </c>
      <c r="V21" s="14">
        <f t="shared" ca="1" si="11"/>
        <v>4000</v>
      </c>
      <c r="W21" s="14">
        <f t="shared" ca="1" si="11"/>
        <v>0</v>
      </c>
      <c r="X21" s="14"/>
      <c r="Y21" s="16">
        <f t="shared" ca="1" si="11"/>
        <v>0</v>
      </c>
      <c r="Z21" s="16"/>
      <c r="AC21" s="45">
        <v>27</v>
      </c>
    </row>
    <row r="22" spans="1:29" s="13" customFormat="1" ht="20" customHeight="1">
      <c r="A22" s="54"/>
      <c r="B22" s="55"/>
      <c r="C22" s="22" t="str">
        <f ca="1">INDIRECT("Sheet1!B" &amp; INDIRECT("AC" &amp; ROW())) &amp; " monthly"</f>
        <v>8-GPU x86 SERVER P100 monthly</v>
      </c>
      <c r="D22" s="22"/>
      <c r="E22" s="22" t="s">
        <v>165</v>
      </c>
      <c r="F22" s="19"/>
      <c r="G22" s="19"/>
      <c r="H22" s="19">
        <f ca="1">INDIRECT("Sheet1!"&amp;INDIRECT("R1C"&amp;COLUMN(),FALSE)&amp;INDIRECT("AC"&amp;ROW()))</f>
        <v>7899</v>
      </c>
      <c r="I22" s="19"/>
      <c r="J22" s="19"/>
      <c r="K22" s="19" t="str">
        <f t="shared" ca="1" si="3"/>
        <v>USD</v>
      </c>
      <c r="L22" s="14">
        <f t="shared" ca="1" si="12"/>
        <v>0.61439999999999995</v>
      </c>
      <c r="M22" s="14">
        <f t="shared" ca="1" si="10"/>
        <v>76</v>
      </c>
      <c r="N22" s="14" t="str">
        <f t="shared" ca="1" si="7"/>
        <v>P100</v>
      </c>
      <c r="O22" s="14">
        <f t="shared" ca="1" si="7"/>
        <v>8</v>
      </c>
      <c r="P22" s="14" t="str">
        <f t="shared" ca="1" si="7"/>
        <v>Xeon E5-2630 v3</v>
      </c>
      <c r="Q22" s="14">
        <f t="shared" ca="1" si="7"/>
        <v>2</v>
      </c>
      <c r="R22" s="14">
        <f t="shared" ca="1" si="7"/>
        <v>256</v>
      </c>
      <c r="S22" s="14" t="str">
        <f t="shared" ca="1" si="11"/>
        <v>SSD</v>
      </c>
      <c r="T22" s="14">
        <f t="shared" ca="1" si="11"/>
        <v>1000</v>
      </c>
      <c r="U22" s="14" t="str">
        <f t="shared" ca="1" si="11"/>
        <v>SATA</v>
      </c>
      <c r="V22" s="14">
        <f t="shared" ca="1" si="11"/>
        <v>4000</v>
      </c>
      <c r="W22" s="14">
        <f t="shared" ca="1" si="11"/>
        <v>0</v>
      </c>
      <c r="X22" s="14"/>
      <c r="Y22" s="16">
        <f t="shared" ca="1" si="11"/>
        <v>0</v>
      </c>
      <c r="Z22" s="16"/>
      <c r="AC22" s="45">
        <v>28</v>
      </c>
    </row>
    <row r="23" spans="1:29" s="13" customFormat="1" ht="20" customHeight="1">
      <c r="A23" s="54"/>
      <c r="B23" s="55"/>
      <c r="C23" s="22" t="str">
        <f ca="1">INDIRECT("Sheet1!B" &amp; INDIRECT("AC" &amp; ROW())) &amp;" weekly"</f>
        <v>8-GPU x86 SERVER P100 weekly</v>
      </c>
      <c r="D23" s="22"/>
      <c r="E23" s="22" t="s">
        <v>166</v>
      </c>
      <c r="F23" s="19"/>
      <c r="G23" s="19">
        <f ca="1">INDIRECT("Sheet1!"&amp;INDIRECT("R1C"&amp;COLUMN(),FALSE)&amp;INDIRECT("AC"&amp;ROW()))</f>
        <v>2369</v>
      </c>
      <c r="H23" s="19"/>
      <c r="I23" s="19"/>
      <c r="J23" s="19"/>
      <c r="K23" s="19" t="str">
        <f t="shared" ca="1" si="3"/>
        <v>USD</v>
      </c>
      <c r="L23" s="14">
        <f t="shared" ca="1" si="12"/>
        <v>0.61439999999999995</v>
      </c>
      <c r="M23" s="14">
        <f t="shared" ca="1" si="10"/>
        <v>76</v>
      </c>
      <c r="N23" s="14" t="str">
        <f t="shared" ref="N23:R32" ca="1" si="13">INDIRECT("Sheet1!"&amp;INDIRECT("R1C"&amp;COLUMN(),FALSE)&amp;INDIRECT("AC"&amp;ROW()))</f>
        <v>P100</v>
      </c>
      <c r="O23" s="14">
        <f t="shared" ca="1" si="13"/>
        <v>8</v>
      </c>
      <c r="P23" s="14" t="str">
        <f t="shared" ca="1" si="13"/>
        <v>Xeon E5-2630 v3</v>
      </c>
      <c r="Q23" s="14">
        <f t="shared" ca="1" si="13"/>
        <v>2</v>
      </c>
      <c r="R23" s="14">
        <f t="shared" ca="1" si="13"/>
        <v>256</v>
      </c>
      <c r="S23" s="14" t="str">
        <f t="shared" ca="1" si="11"/>
        <v>SSD</v>
      </c>
      <c r="T23" s="14">
        <f t="shared" ca="1" si="11"/>
        <v>1000</v>
      </c>
      <c r="U23" s="14" t="str">
        <f t="shared" ca="1" si="11"/>
        <v>SATA</v>
      </c>
      <c r="V23" s="14">
        <f t="shared" ca="1" si="11"/>
        <v>4000</v>
      </c>
      <c r="W23" s="14">
        <f t="shared" ca="1" si="11"/>
        <v>0</v>
      </c>
      <c r="X23" s="14"/>
      <c r="Y23" s="16">
        <f t="shared" ca="1" si="11"/>
        <v>0</v>
      </c>
      <c r="Z23" s="16"/>
      <c r="AC23" s="45">
        <v>28</v>
      </c>
    </row>
    <row r="24" spans="1:29" s="13" customFormat="1" ht="20" customHeight="1">
      <c r="A24" s="54"/>
      <c r="B24" s="55"/>
      <c r="C24" s="22" t="str">
        <f ca="1">INDIRECT("Sheet1!B" &amp; INDIRECT("AC" &amp; ROW())) &amp; " monthly"</f>
        <v>4-GPU POWER8/10 SERVER monthly</v>
      </c>
      <c r="D24" s="22"/>
      <c r="E24" s="22" t="s">
        <v>115</v>
      </c>
      <c r="F24" s="19"/>
      <c r="G24" s="19"/>
      <c r="H24" s="19">
        <f ca="1">INDIRECT("Sheet1!"&amp;INDIRECT("R1C"&amp;COLUMN(),FALSE)&amp;INDIRECT("AC"&amp;ROW()))</f>
        <v>7449</v>
      </c>
      <c r="I24" s="19"/>
      <c r="J24" s="19"/>
      <c r="K24" s="19" t="str">
        <f t="shared" ca="1" si="3"/>
        <v>USD</v>
      </c>
      <c r="L24" s="14">
        <f t="shared" ca="1" si="12"/>
        <v>1.0960000000000001</v>
      </c>
      <c r="M24" s="14">
        <f t="shared" ca="1" si="10"/>
        <v>38</v>
      </c>
      <c r="N24" s="14" t="str">
        <f t="shared" ca="1" si="13"/>
        <v>P100</v>
      </c>
      <c r="O24" s="14">
        <f t="shared" ca="1" si="13"/>
        <v>4</v>
      </c>
      <c r="P24" s="14" t="str">
        <f t="shared" ca="1" si="13"/>
        <v>POWER8</v>
      </c>
      <c r="Q24" s="14">
        <f t="shared" ca="1" si="13"/>
        <v>2</v>
      </c>
      <c r="R24" s="14">
        <f t="shared" ca="1" si="13"/>
        <v>1000</v>
      </c>
      <c r="S24" s="14" t="str">
        <f t="shared" ca="1" si="11"/>
        <v>SSD</v>
      </c>
      <c r="T24" s="14" t="str">
        <f t="shared" ca="1" si="11"/>
        <v>4 x 960</v>
      </c>
      <c r="U24" s="14">
        <f t="shared" ca="1" si="11"/>
        <v>0</v>
      </c>
      <c r="V24" s="14">
        <f t="shared" ca="1" si="11"/>
        <v>0</v>
      </c>
      <c r="W24" s="14" t="str">
        <f t="shared" ca="1" si="11"/>
        <v>24.24/</v>
      </c>
      <c r="X24" s="14"/>
      <c r="Y24" s="16" t="str">
        <f t="shared" ca="1" si="11"/>
        <v>Infiniband EDR (24.24Gb/s)</v>
      </c>
      <c r="Z24" s="16"/>
      <c r="AC24" s="45">
        <v>29</v>
      </c>
    </row>
    <row r="25" spans="1:29" s="13" customFormat="1" ht="20" customHeight="1">
      <c r="A25" s="54"/>
      <c r="B25" s="55"/>
      <c r="C25" s="22" t="str">
        <f ca="1">INDIRECT("Sheet1!B" &amp; INDIRECT("AC" &amp; ROW())) &amp;" weekly"</f>
        <v>4-GPU POWER8/10 SERVER weekly</v>
      </c>
      <c r="D25" s="22"/>
      <c r="E25" s="22" t="s">
        <v>116</v>
      </c>
      <c r="F25" s="19"/>
      <c r="G25" s="19">
        <f ca="1">INDIRECT("Sheet1!"&amp;INDIRECT("R1C"&amp;COLUMN(),FALSE)&amp;INDIRECT("AC"&amp;ROW()))</f>
        <v>2259</v>
      </c>
      <c r="H25" s="19"/>
      <c r="I25" s="19"/>
      <c r="J25" s="19"/>
      <c r="K25" s="19" t="str">
        <f t="shared" ca="1" si="3"/>
        <v>USD</v>
      </c>
      <c r="L25" s="14">
        <f t="shared" ca="1" si="12"/>
        <v>1.0960000000000001</v>
      </c>
      <c r="M25" s="14">
        <f t="shared" ca="1" si="10"/>
        <v>38</v>
      </c>
      <c r="N25" s="14" t="str">
        <f t="shared" ca="1" si="13"/>
        <v>P100</v>
      </c>
      <c r="O25" s="14">
        <f t="shared" ca="1" si="13"/>
        <v>4</v>
      </c>
      <c r="P25" s="14" t="str">
        <f t="shared" ca="1" si="13"/>
        <v>POWER8</v>
      </c>
      <c r="Q25" s="14">
        <f t="shared" ca="1" si="13"/>
        <v>2</v>
      </c>
      <c r="R25" s="14">
        <f t="shared" ca="1" si="13"/>
        <v>1000</v>
      </c>
      <c r="S25" s="14" t="str">
        <f t="shared" ca="1" si="11"/>
        <v>SSD</v>
      </c>
      <c r="T25" s="14" t="str">
        <f t="shared" ca="1" si="11"/>
        <v>4 x 960</v>
      </c>
      <c r="U25" s="14">
        <f t="shared" ca="1" si="11"/>
        <v>0</v>
      </c>
      <c r="V25" s="14">
        <f t="shared" ca="1" si="11"/>
        <v>0</v>
      </c>
      <c r="W25" s="14" t="str">
        <f t="shared" ca="1" si="11"/>
        <v>24.24/</v>
      </c>
      <c r="X25" s="14"/>
      <c r="Y25" s="16" t="str">
        <f t="shared" ca="1" si="11"/>
        <v>Infiniband EDR (24.24Gb/s)</v>
      </c>
      <c r="Z25" s="16"/>
      <c r="AC25" s="45">
        <v>29</v>
      </c>
    </row>
    <row r="26" spans="1:29" s="13" customFormat="1" ht="20" customHeight="1">
      <c r="A26" s="54"/>
      <c r="B26" s="55"/>
      <c r="C26" s="22" t="str">
        <f ca="1">INDIRECT("Sheet1!B" &amp; INDIRECT("AC" &amp; ROW())) &amp; " monthly"</f>
        <v>4-GPU POWER8/8 SERVER monthly</v>
      </c>
      <c r="D26" s="22"/>
      <c r="E26" s="22" t="s">
        <v>167</v>
      </c>
      <c r="F26" s="19"/>
      <c r="G26" s="19"/>
      <c r="H26" s="19">
        <f ca="1">INDIRECT("Sheet1!"&amp;INDIRECT("R1C"&amp;COLUMN(),FALSE)&amp;INDIRECT("AC"&amp;ROW()))</f>
        <v>6679</v>
      </c>
      <c r="I26" s="19"/>
      <c r="J26" s="19"/>
      <c r="K26" s="19" t="str">
        <f t="shared" ca="1" si="3"/>
        <v>USD</v>
      </c>
      <c r="L26" s="14">
        <f t="shared" ca="1" si="12"/>
        <v>0.87680000000000002</v>
      </c>
      <c r="M26" s="14">
        <f t="shared" ca="1" si="10"/>
        <v>38</v>
      </c>
      <c r="N26" s="14" t="str">
        <f t="shared" ca="1" si="13"/>
        <v>P100</v>
      </c>
      <c r="O26" s="14">
        <f t="shared" ca="1" si="13"/>
        <v>4</v>
      </c>
      <c r="P26" s="14" t="str">
        <f t="shared" ca="1" si="13"/>
        <v>POWER8</v>
      </c>
      <c r="Q26" s="14">
        <f t="shared" ca="1" si="13"/>
        <v>2</v>
      </c>
      <c r="R26" s="14">
        <f t="shared" ca="1" si="13"/>
        <v>512</v>
      </c>
      <c r="S26" s="14" t="str">
        <f t="shared" ca="1" si="11"/>
        <v>SSD</v>
      </c>
      <c r="T26" s="14" t="str">
        <f t="shared" ca="1" si="11"/>
        <v>2 x 960</v>
      </c>
      <c r="U26" s="14">
        <f t="shared" ca="1" si="11"/>
        <v>0</v>
      </c>
      <c r="V26" s="14">
        <f t="shared" ca="1" si="11"/>
        <v>0</v>
      </c>
      <c r="W26" s="14">
        <f t="shared" ca="1" si="11"/>
        <v>0</v>
      </c>
      <c r="X26" s="14"/>
      <c r="Y26" s="16">
        <f t="shared" ca="1" si="11"/>
        <v>0</v>
      </c>
      <c r="Z26" s="16"/>
      <c r="AC26" s="45">
        <v>30</v>
      </c>
    </row>
    <row r="27" spans="1:29" ht="20" customHeight="1">
      <c r="A27" s="54"/>
      <c r="B27" s="55"/>
      <c r="C27" s="22" t="str">
        <f ca="1">INDIRECT("Sheet1!B" &amp; INDIRECT("AC" &amp; ROW())) &amp;" weekly"</f>
        <v>4-GPU POWER8/8 SERVER weekly</v>
      </c>
      <c r="D27" s="22"/>
      <c r="E27" s="22" t="s">
        <v>168</v>
      </c>
      <c r="F27" s="19"/>
      <c r="G27" s="19">
        <f ca="1">INDIRECT("Sheet1!"&amp;INDIRECT("R1C"&amp;COLUMN(),FALSE)&amp;INDIRECT("AC"&amp;ROW()))</f>
        <v>1999</v>
      </c>
      <c r="H27" s="19"/>
      <c r="I27" s="19"/>
      <c r="J27" s="19"/>
      <c r="K27" s="19" t="str">
        <f t="shared" ca="1" si="3"/>
        <v>USD</v>
      </c>
      <c r="L27" s="14">
        <f t="shared" ca="1" si="12"/>
        <v>0.87680000000000002</v>
      </c>
      <c r="M27" s="14">
        <f t="shared" ca="1" si="10"/>
        <v>38</v>
      </c>
      <c r="N27" s="14" t="str">
        <f t="shared" ca="1" si="13"/>
        <v>P100</v>
      </c>
      <c r="O27" s="14">
        <f t="shared" ca="1" si="13"/>
        <v>4</v>
      </c>
      <c r="P27" s="14" t="str">
        <f t="shared" ca="1" si="13"/>
        <v>POWER8</v>
      </c>
      <c r="Q27" s="14">
        <f t="shared" ca="1" si="13"/>
        <v>2</v>
      </c>
      <c r="R27" s="14">
        <f t="shared" ca="1" si="13"/>
        <v>512</v>
      </c>
      <c r="S27" s="14" t="str">
        <f t="shared" ref="S27:W32" ca="1" si="14">INDIRECT("Sheet1!"&amp;INDIRECT("R1C"&amp;COLUMN(),FALSE)&amp;INDIRECT("AC"&amp;ROW()))</f>
        <v>SSD</v>
      </c>
      <c r="T27" s="14" t="str">
        <f t="shared" ca="1" si="14"/>
        <v>2 x 960</v>
      </c>
      <c r="U27" s="14">
        <f t="shared" ca="1" si="14"/>
        <v>0</v>
      </c>
      <c r="V27" s="14">
        <f t="shared" ca="1" si="14"/>
        <v>0</v>
      </c>
      <c r="W27" s="14">
        <f t="shared" ca="1" si="14"/>
        <v>0</v>
      </c>
      <c r="X27" s="14"/>
      <c r="Y27" s="16">
        <f t="shared" ref="Y27:Y67" ca="1" si="15">INDIRECT("Sheet1!"&amp;INDIRECT("R1C"&amp;COLUMN(),FALSE)&amp;INDIRECT("AC"&amp;ROW()))</f>
        <v>0</v>
      </c>
      <c r="Z27" s="16"/>
      <c r="AC27" s="45">
        <v>30</v>
      </c>
    </row>
    <row r="28" spans="1:29" s="13" customFormat="1" ht="20" customHeight="1">
      <c r="A28" s="54"/>
      <c r="B28" s="55"/>
      <c r="C28" s="22" t="str">
        <f ca="1">INDIRECT("Sheet1!B" &amp; INDIRECT("AC" &amp; ROW())) &amp; " monthly"</f>
        <v>2-GPU POWER8/8 SERVER monthly</v>
      </c>
      <c r="D28" s="22"/>
      <c r="E28" s="22" t="s">
        <v>169</v>
      </c>
      <c r="F28" s="19"/>
      <c r="G28" s="19"/>
      <c r="H28" s="19">
        <f ca="1">INDIRECT("Sheet1!"&amp;INDIRECT("R1C"&amp;COLUMN(),FALSE)&amp;INDIRECT("AC"&amp;ROW()))</f>
        <v>4229</v>
      </c>
      <c r="I28" s="19"/>
      <c r="J28" s="19"/>
      <c r="K28" s="19" t="str">
        <f ca="1">INDIRECT("Sheet1!"&amp;INDIRECT("R1C"&amp;COLUMN(),FALSE)&amp;INDIRECT("AC"&amp;ROW()))</f>
        <v>USD</v>
      </c>
      <c r="L28" s="14">
        <f t="shared" ca="1" si="12"/>
        <v>0.87680000000000002</v>
      </c>
      <c r="M28" s="14">
        <f t="shared" ca="1" si="10"/>
        <v>19</v>
      </c>
      <c r="N28" s="14" t="str">
        <f t="shared" ca="1" si="13"/>
        <v>P100</v>
      </c>
      <c r="O28" s="14">
        <f t="shared" ca="1" si="13"/>
        <v>2</v>
      </c>
      <c r="P28" s="14" t="str">
        <f t="shared" ca="1" si="13"/>
        <v>POWER8</v>
      </c>
      <c r="Q28" s="14">
        <f t="shared" ca="1" si="13"/>
        <v>2</v>
      </c>
      <c r="R28" s="14">
        <f t="shared" ca="1" si="13"/>
        <v>128</v>
      </c>
      <c r="S28" s="14" t="str">
        <f t="shared" ca="1" si="14"/>
        <v>SSD</v>
      </c>
      <c r="T28" s="14">
        <f t="shared" ca="1" si="14"/>
        <v>960</v>
      </c>
      <c r="U28" s="14">
        <f t="shared" ca="1" si="14"/>
        <v>0</v>
      </c>
      <c r="V28" s="14">
        <f t="shared" ca="1" si="14"/>
        <v>0</v>
      </c>
      <c r="W28" s="14">
        <f t="shared" ca="1" si="14"/>
        <v>0</v>
      </c>
      <c r="X28" s="14"/>
      <c r="Y28" s="16">
        <f t="shared" ca="1" si="15"/>
        <v>0</v>
      </c>
      <c r="Z28" s="16"/>
      <c r="AC28" s="45">
        <v>31</v>
      </c>
    </row>
    <row r="29" spans="1:29" ht="20" customHeight="1">
      <c r="A29" s="54"/>
      <c r="B29" s="55"/>
      <c r="C29" s="22" t="str">
        <f ca="1">INDIRECT("Sheet1!B" &amp; INDIRECT("AC" &amp; ROW())) &amp;" weekly"</f>
        <v>2-GPU POWER8/8 SERVER weekly</v>
      </c>
      <c r="D29" s="22"/>
      <c r="E29" s="22" t="s">
        <v>170</v>
      </c>
      <c r="F29" s="19"/>
      <c r="G29" s="19">
        <f ca="1">INDIRECT("Sheet1!"&amp;INDIRECT("R1C"&amp;COLUMN(),FALSE)&amp;INDIRECT("AC"&amp;ROW()))</f>
        <v>1269</v>
      </c>
      <c r="H29" s="19"/>
      <c r="I29" s="19"/>
      <c r="J29" s="19"/>
      <c r="K29" s="19" t="str">
        <f t="shared" ca="1" si="3"/>
        <v>USD</v>
      </c>
      <c r="L29" s="14">
        <f t="shared" ca="1" si="12"/>
        <v>0.87680000000000002</v>
      </c>
      <c r="M29" s="14">
        <f t="shared" ca="1" si="10"/>
        <v>19</v>
      </c>
      <c r="N29" s="14" t="str">
        <f t="shared" ca="1" si="13"/>
        <v>P100</v>
      </c>
      <c r="O29" s="14">
        <f t="shared" ca="1" si="13"/>
        <v>2</v>
      </c>
      <c r="P29" s="14" t="str">
        <f t="shared" ca="1" si="13"/>
        <v>POWER8</v>
      </c>
      <c r="Q29" s="14">
        <f t="shared" ca="1" si="13"/>
        <v>2</v>
      </c>
      <c r="R29" s="14">
        <f t="shared" ca="1" si="13"/>
        <v>128</v>
      </c>
      <c r="S29" s="14" t="str">
        <f t="shared" ca="1" si="14"/>
        <v>SSD</v>
      </c>
      <c r="T29" s="14">
        <f t="shared" ca="1" si="14"/>
        <v>960</v>
      </c>
      <c r="U29" s="14">
        <f t="shared" ca="1" si="14"/>
        <v>0</v>
      </c>
      <c r="V29" s="14">
        <f t="shared" ca="1" si="14"/>
        <v>0</v>
      </c>
      <c r="W29" s="14">
        <f t="shared" ca="1" si="14"/>
        <v>0</v>
      </c>
      <c r="X29" s="14"/>
      <c r="Y29" s="16">
        <f t="shared" ca="1" si="15"/>
        <v>0</v>
      </c>
      <c r="Z29" s="16"/>
      <c r="AC29" s="45">
        <v>31</v>
      </c>
    </row>
    <row r="30" spans="1:29" ht="20" customHeight="1">
      <c r="A30" s="54" t="str">
        <f ca="1">INDIRECT("Sheet1!" &amp; INDIRECT("R1C"&amp;COLUMN(),FALSE) &amp; INDIRECT("AC" &amp; ROW()))</f>
        <v>Sakura</v>
      </c>
      <c r="B30" s="13" t="str">
        <f ca="1">INDIRECT("Sheet1!" &amp; INDIRECT("R1C1",FALSE) &amp; (INDIRECT("AC" &amp; ROW())+1))</f>
        <v>https://www.sakura.ad.jp/koukaryoku/specification/</v>
      </c>
      <c r="C30" s="22" t="str">
        <f ca="1">INDIRECT("Sheet1!"&amp;INDIRECT("R1C"&amp;COLUMN(),FALSE)&amp;INDIRECT("AC"&amp;ROW()))</f>
        <v>Quad GPU model</v>
      </c>
      <c r="D30" s="22"/>
      <c r="E30" s="22" t="s">
        <v>117</v>
      </c>
      <c r="F30" s="19"/>
      <c r="G30" s="19"/>
      <c r="H30" s="19">
        <f ca="1">INDIRECT("Sheet1!"&amp;INDIRECT("R1C"&amp;COLUMN(),FALSE)&amp;INDIRECT("AC"&amp;ROW()))</f>
        <v>93000</v>
      </c>
      <c r="I30" s="19"/>
      <c r="J30" s="19">
        <f ca="1">INDIRECT("Sheet1!"&amp;INDIRECT("R1C"&amp;COLUMN(),FALSE)&amp;INDIRECT("AC"&amp;ROW()))</f>
        <v>815000</v>
      </c>
      <c r="K30" s="19" t="str">
        <f t="shared" ca="1" si="3"/>
        <v>JPY</v>
      </c>
      <c r="L30" s="14">
        <f t="shared" ca="1" si="12"/>
        <v>0.38400000000000001</v>
      </c>
      <c r="M30" s="14">
        <f ca="1">INDIRECT("Sheet1!"&amp;INDIRECT("R1C"&amp;COLUMN(),FALSE)&amp;INDIRECT("AC"&amp;ROW())) * INDIRECT("Sheet1!D"&amp; INDIRECT("AC"&amp;ROW()))</f>
        <v>40.628</v>
      </c>
      <c r="N30" s="14" t="str">
        <f t="shared" ca="1" si="13"/>
        <v>TITAN X</v>
      </c>
      <c r="O30" s="14">
        <f t="shared" ca="1" si="13"/>
        <v>4</v>
      </c>
      <c r="P30" s="14" t="str">
        <f t="shared" ca="1" si="13"/>
        <v>Xeon E5-2623 v3</v>
      </c>
      <c r="Q30" s="14">
        <f t="shared" ca="1" si="13"/>
        <v>2</v>
      </c>
      <c r="R30" s="14">
        <f t="shared" ca="1" si="13"/>
        <v>128</v>
      </c>
      <c r="S30" s="14" t="str">
        <f t="shared" ca="1" si="14"/>
        <v>SSD</v>
      </c>
      <c r="T30" s="14">
        <f t="shared" ca="1" si="14"/>
        <v>480</v>
      </c>
      <c r="U30" s="14" t="str">
        <f t="shared" ca="1" si="14"/>
        <v>SSD</v>
      </c>
      <c r="V30" s="14">
        <f t="shared" ca="1" si="14"/>
        <v>480</v>
      </c>
      <c r="W30" s="14" t="str">
        <f t="shared" ca="1" si="14"/>
        <v>/0.1</v>
      </c>
      <c r="X30" s="14"/>
      <c r="Y30" s="16">
        <f t="shared" ca="1" si="15"/>
        <v>0</v>
      </c>
      <c r="Z30" s="16"/>
      <c r="AC30" s="45">
        <v>33</v>
      </c>
    </row>
    <row r="31" spans="1:29" ht="20" customHeight="1">
      <c r="A31" s="54"/>
      <c r="B31" s="55"/>
      <c r="C31" s="22" t="str">
        <f ca="1">INDIRECT("Sheet1!"&amp;INDIRECT("R1C"&amp;COLUMN(),FALSE)&amp;INDIRECT("AC"&amp;ROW()))</f>
        <v>Tesla P40 model</v>
      </c>
      <c r="D31" s="22"/>
      <c r="E31" s="22" t="s">
        <v>174</v>
      </c>
      <c r="F31" s="19"/>
      <c r="G31" s="19"/>
      <c r="H31" s="19">
        <f ca="1">INDIRECT("Sheet1!"&amp;INDIRECT("R1C"&amp;COLUMN(),FALSE)&amp;INDIRECT("AC"&amp;ROW()))</f>
        <v>97000</v>
      </c>
      <c r="I31" s="19"/>
      <c r="J31" s="19">
        <f t="shared" ref="J31:J32" ca="1" si="16">INDIRECT("Sheet1!"&amp;INDIRECT("R1C"&amp;COLUMN(),FALSE)&amp;INDIRECT("AC"&amp;ROW()))</f>
        <v>875000</v>
      </c>
      <c r="K31" s="19" t="str">
        <f t="shared" ca="1" si="3"/>
        <v>JPY</v>
      </c>
      <c r="L31" s="14">
        <f t="shared" ca="1" si="12"/>
        <v>0.38400000000000001</v>
      </c>
      <c r="M31" s="14">
        <f ca="1">INDIRECT("Sheet1!"&amp;INDIRECT("R1C"&amp;COLUMN(),FALSE)&amp;INDIRECT("AC"&amp;ROW())) * INDIRECT("Sheet1!D"&amp; INDIRECT("AC"&amp;ROW()))</f>
        <v>11.757999999999999</v>
      </c>
      <c r="N31" s="14" t="str">
        <f t="shared" ca="1" si="13"/>
        <v>P40</v>
      </c>
      <c r="O31" s="14">
        <f t="shared" ca="1" si="13"/>
        <v>1</v>
      </c>
      <c r="P31" s="14" t="str">
        <f t="shared" ca="1" si="13"/>
        <v>Xeon E5-2623 v3</v>
      </c>
      <c r="Q31" s="14">
        <f t="shared" ca="1" si="13"/>
        <v>2</v>
      </c>
      <c r="R31" s="14">
        <f t="shared" ca="1" si="13"/>
        <v>128</v>
      </c>
      <c r="S31" s="14" t="str">
        <f t="shared" ca="1" si="14"/>
        <v>SSD</v>
      </c>
      <c r="T31" s="14">
        <f t="shared" ca="1" si="14"/>
        <v>480</v>
      </c>
      <c r="U31" s="14" t="str">
        <f t="shared" ca="1" si="14"/>
        <v>SSD</v>
      </c>
      <c r="V31" s="14">
        <f t="shared" ca="1" si="14"/>
        <v>480</v>
      </c>
      <c r="W31" s="14" t="str">
        <f t="shared" ca="1" si="14"/>
        <v>/0.1</v>
      </c>
      <c r="X31" s="14"/>
      <c r="Y31" s="16">
        <f t="shared" ca="1" si="15"/>
        <v>0</v>
      </c>
      <c r="Z31" s="16"/>
      <c r="AC31" s="45">
        <v>34</v>
      </c>
    </row>
    <row r="32" spans="1:29">
      <c r="C32" s="22" t="str">
        <f ca="1">INDIRECT("Sheet1!"&amp;INDIRECT("R1C"&amp;COLUMN(),FALSE)&amp;INDIRECT("AC"&amp;ROW()))</f>
        <v>Tesla P100 model</v>
      </c>
      <c r="D32" s="22"/>
      <c r="E32" s="22" t="s">
        <v>175</v>
      </c>
      <c r="F32" s="19"/>
      <c r="G32" s="19"/>
      <c r="H32" s="19">
        <f ca="1">INDIRECT("Sheet1!"&amp;INDIRECT("R1C"&amp;COLUMN(),FALSE)&amp;INDIRECT("AC"&amp;ROW()))</f>
        <v>99000</v>
      </c>
      <c r="I32" s="19"/>
      <c r="J32" s="19">
        <f t="shared" ca="1" si="16"/>
        <v>895000</v>
      </c>
      <c r="K32" s="19" t="str">
        <f t="shared" ca="1" si="3"/>
        <v>JPY</v>
      </c>
      <c r="L32" s="14">
        <f t="shared" ca="1" si="12"/>
        <v>0.38400000000000001</v>
      </c>
      <c r="M32" s="14">
        <f ca="1">INDIRECT("Sheet1!"&amp;INDIRECT("R1C"&amp;COLUMN(),FALSE)&amp;INDIRECT("AC"&amp;ROW())) * INDIRECT("Sheet1!D"&amp; INDIRECT("AC"&amp;ROW()))</f>
        <v>9.5</v>
      </c>
      <c r="N32" s="14" t="str">
        <f t="shared" ca="1" si="13"/>
        <v>P100</v>
      </c>
      <c r="O32" s="14">
        <f t="shared" ca="1" si="13"/>
        <v>1</v>
      </c>
      <c r="P32" s="14" t="str">
        <f t="shared" ca="1" si="13"/>
        <v>Xeon E5-2623 v3</v>
      </c>
      <c r="Q32" s="14">
        <f t="shared" ca="1" si="13"/>
        <v>2</v>
      </c>
      <c r="R32" s="14">
        <f t="shared" ca="1" si="13"/>
        <v>128</v>
      </c>
      <c r="S32" s="14" t="str">
        <f t="shared" ca="1" si="14"/>
        <v>SSD</v>
      </c>
      <c r="T32" s="14">
        <f t="shared" ca="1" si="14"/>
        <v>480</v>
      </c>
      <c r="U32" s="14" t="str">
        <f t="shared" ca="1" si="14"/>
        <v>SSD</v>
      </c>
      <c r="V32" s="14">
        <f t="shared" ca="1" si="14"/>
        <v>480</v>
      </c>
      <c r="W32" s="14" t="str">
        <f t="shared" ca="1" si="14"/>
        <v>/0.1</v>
      </c>
      <c r="X32" s="14"/>
      <c r="Y32" s="16">
        <f t="shared" ca="1" si="15"/>
        <v>0</v>
      </c>
      <c r="Z32" s="16"/>
      <c r="AC32" s="45">
        <v>35</v>
      </c>
    </row>
    <row r="33" spans="1:29" ht="20">
      <c r="A33" s="21" t="str">
        <f ca="1">INDIRECT("Sheet1!" &amp; INDIRECT("R1C"&amp;COLUMN(),FALSE) &amp; INDIRECT("AC" &amp; ROW()))</f>
        <v>LeaderTelecom</v>
      </c>
      <c r="B33" s="13" t="str">
        <f ca="1">INDIRECT("Sheet1!" &amp; INDIRECT("R1C1",FALSE) &amp; (INDIRECT("AC" &amp; ROW())+1))</f>
        <v>https://www.leadergpu.com</v>
      </c>
      <c r="C33" s="22" t="str">
        <f ca="1">INDIRECT("Sheet1!" &amp; INDIRECT("R1C"&amp;COLUMN(),FALSE) &amp; INDIRECT("AC" &amp; ROW())) &amp;" minutely"</f>
        <v>2 x GeForce GTX 1080 minutely</v>
      </c>
      <c r="D33" s="22"/>
      <c r="E33" s="22" t="s">
        <v>231</v>
      </c>
      <c r="F33" s="13">
        <f ca="1">INDIRECT("Sheet1!"&amp;INDIRECT("R1C"&amp;COLUMN(),FALSE)&amp;INDIRECT("AC"&amp;ROW()))</f>
        <v>2.4</v>
      </c>
      <c r="K33" s="19" t="str">
        <f t="shared" ca="1" si="3"/>
        <v>EUR</v>
      </c>
      <c r="L33" s="14">
        <f t="shared" ref="L33:L67" ca="1" si="17">INDIRECT("Sheet1!"&amp;INDIRECT("R1C"&amp;COLUMN(),FALSE)&amp;INDIRECT("AC"&amp;ROW())) * INDIRECT("Sheet1!L"&amp; INDIRECT("AC"&amp;ROW()))</f>
        <v>0.43519999999999998</v>
      </c>
      <c r="M33" s="14">
        <f t="shared" ref="M33:M67" ca="1" si="18">INDIRECT("Sheet1!"&amp;INDIRECT("R1C"&amp;COLUMN(),FALSE)&amp;INDIRECT("AC"&amp;ROW())) * INDIRECT("Sheet1!D"&amp; INDIRECT("AC"&amp;ROW()))</f>
        <v>16.456</v>
      </c>
      <c r="N33" s="14" t="str">
        <f t="shared" ref="N33:W48" ca="1" si="19">INDIRECT("Sheet1!"&amp;INDIRECT("R1C"&amp;COLUMN(),FALSE)&amp;INDIRECT("AC"&amp;ROW()))</f>
        <v>GeForce GTX 1080</v>
      </c>
      <c r="O33" s="14">
        <f t="shared" ca="1" si="19"/>
        <v>2</v>
      </c>
      <c r="P33" s="14" t="str">
        <f t="shared" ca="1" si="19"/>
        <v>Xeon E5-2609 v4</v>
      </c>
      <c r="Q33" s="14">
        <f t="shared" ca="1" si="19"/>
        <v>2</v>
      </c>
      <c r="R33" s="14">
        <f t="shared" ca="1" si="19"/>
        <v>32</v>
      </c>
      <c r="S33" s="14" t="str">
        <f t="shared" ca="1" si="19"/>
        <v>SSD</v>
      </c>
      <c r="T33" s="14">
        <f t="shared" ca="1" si="19"/>
        <v>480</v>
      </c>
      <c r="U33" s="14">
        <f t="shared" ca="1" si="19"/>
        <v>0</v>
      </c>
      <c r="V33" s="14">
        <f t="shared" ca="1" si="19"/>
        <v>0</v>
      </c>
      <c r="W33" s="14" t="str">
        <f t="shared" ca="1" si="19"/>
        <v>40/1</v>
      </c>
      <c r="X33" s="14"/>
      <c r="Y33" s="16" t="str">
        <f ca="1">INDIRECT("Sheet1!"&amp;INDIRECT("R1C"&amp;COLUMN(),FALSE)&amp;INDIRECT("AC"&amp;ROW()))</f>
        <v>Included internet traffic (monthly based payments): 10 Tb/month. Included internet traffic (weekly based payments): 2.5 Tb/week. Included internet traffic (minute/hourly based payments): 0 Gb. Additional 1Gb (not included): 0,09 &amp;euro;/Gb.</v>
      </c>
      <c r="AC33" s="45">
        <v>37</v>
      </c>
    </row>
    <row r="34" spans="1:29">
      <c r="C34" s="22" t="str">
        <f ca="1">INDIRECT("Sheet1!" &amp; INDIRECT("R1C"&amp;COLUMN(),FALSE) &amp; INDIRECT("AC" &amp; ROW())) &amp;" weekly"</f>
        <v>2 x GeForce GTX 1080 weekly</v>
      </c>
      <c r="E34" s="22" t="s">
        <v>230</v>
      </c>
      <c r="G34" s="19">
        <f ca="1">INDIRECT("Sheet1!"&amp;INDIRECT("R1C"&amp;COLUMN(),FALSE)&amp;INDIRECT("AC"&amp;ROW()))</f>
        <v>199.25</v>
      </c>
      <c r="K34" s="19" t="str">
        <f t="shared" ca="1" si="3"/>
        <v>EUR</v>
      </c>
      <c r="L34" s="14">
        <f t="shared" ca="1" si="17"/>
        <v>0.43519999999999998</v>
      </c>
      <c r="M34" s="14">
        <f t="shared" ca="1" si="18"/>
        <v>16.456</v>
      </c>
      <c r="N34" s="14" t="str">
        <f t="shared" ca="1" si="19"/>
        <v>GeForce GTX 1080</v>
      </c>
      <c r="O34" s="14">
        <f t="shared" ca="1" si="19"/>
        <v>2</v>
      </c>
      <c r="P34" s="14" t="str">
        <f t="shared" ca="1" si="19"/>
        <v>Xeon E5-2609 v4</v>
      </c>
      <c r="Q34" s="14">
        <f t="shared" ca="1" si="19"/>
        <v>2</v>
      </c>
      <c r="R34" s="14">
        <f t="shared" ca="1" si="19"/>
        <v>32</v>
      </c>
      <c r="S34" s="14" t="str">
        <f t="shared" ca="1" si="19"/>
        <v>SSD</v>
      </c>
      <c r="T34" s="14">
        <f t="shared" ca="1" si="19"/>
        <v>480</v>
      </c>
      <c r="U34" s="14">
        <f t="shared" ca="1" si="19"/>
        <v>0</v>
      </c>
      <c r="V34" s="14">
        <f t="shared" ca="1" si="19"/>
        <v>0</v>
      </c>
      <c r="W34" s="14" t="str">
        <f t="shared" ca="1" si="19"/>
        <v>40/1</v>
      </c>
      <c r="X34" s="14"/>
      <c r="Y34" s="16" t="str">
        <f t="shared" ca="1" si="15"/>
        <v>Included internet traffic (monthly based payments): 10 Tb/month. Included internet traffic (weekly based payments): 2.5 Tb/week. Included internet traffic (minute/hourly based payments): 0 Gb. Additional 1Gb (not included): 0,09 &amp;euro;/Gb.</v>
      </c>
      <c r="AC34" s="45">
        <v>37</v>
      </c>
    </row>
    <row r="35" spans="1:29">
      <c r="C35" s="22" t="str">
        <f ca="1">INDIRECT("Sheet1!" &amp; INDIRECT("R1C"&amp;COLUMN(),FALSE) &amp; INDIRECT("AC" &amp; ROW())) &amp;" monthly"</f>
        <v>2 x GeForce GTX 1080 monthly</v>
      </c>
      <c r="E35" s="22" t="s">
        <v>229</v>
      </c>
      <c r="H35" s="19">
        <f ca="1">INDIRECT("Sheet1!"&amp;INDIRECT("R1C"&amp;COLUMN(),FALSE)&amp;INDIRECT("AC"&amp;ROW()))</f>
        <v>797</v>
      </c>
      <c r="K35" s="19" t="str">
        <f t="shared" ca="1" si="3"/>
        <v>EUR</v>
      </c>
      <c r="L35" s="14">
        <f t="shared" ca="1" si="17"/>
        <v>0.43519999999999998</v>
      </c>
      <c r="M35" s="14">
        <f t="shared" ca="1" si="18"/>
        <v>16.456</v>
      </c>
      <c r="N35" s="14" t="str">
        <f t="shared" ca="1" si="19"/>
        <v>GeForce GTX 1080</v>
      </c>
      <c r="O35" s="14">
        <f t="shared" ca="1" si="19"/>
        <v>2</v>
      </c>
      <c r="P35" s="14" t="str">
        <f t="shared" ca="1" si="19"/>
        <v>Xeon E5-2609 v4</v>
      </c>
      <c r="Q35" s="14">
        <f t="shared" ca="1" si="19"/>
        <v>2</v>
      </c>
      <c r="R35" s="14">
        <f t="shared" ca="1" si="19"/>
        <v>32</v>
      </c>
      <c r="S35" s="14" t="str">
        <f t="shared" ca="1" si="19"/>
        <v>SSD</v>
      </c>
      <c r="T35" s="14">
        <f t="shared" ca="1" si="19"/>
        <v>480</v>
      </c>
      <c r="U35" s="14">
        <f t="shared" ca="1" si="19"/>
        <v>0</v>
      </c>
      <c r="V35" s="14">
        <f t="shared" ca="1" si="19"/>
        <v>0</v>
      </c>
      <c r="W35" s="14" t="str">
        <f t="shared" ca="1" si="19"/>
        <v>40/1</v>
      </c>
      <c r="X35" s="14"/>
      <c r="Y35" s="16" t="str">
        <f t="shared" ca="1" si="15"/>
        <v>Included internet traffic (monthly based payments): 10 Tb/month. Included internet traffic (weekly based payments): 2.5 Tb/week. Included internet traffic (minute/hourly based payments): 0 Gb. Additional 1Gb (not included): 0,09 &amp;euro;/Gb.</v>
      </c>
      <c r="AC35" s="45">
        <v>37</v>
      </c>
    </row>
    <row r="36" spans="1:29">
      <c r="C36" s="22" t="str">
        <f ca="1">INDIRECT("Sheet1!" &amp; INDIRECT("R1C"&amp;COLUMN(),FALSE) &amp; INDIRECT("AC" &amp; ROW())) &amp;" minutely"</f>
        <v>4 x GeForce GTX 1080 minutely</v>
      </c>
      <c r="D36" s="22"/>
      <c r="E36" s="22" t="s">
        <v>233</v>
      </c>
      <c r="F36" s="13">
        <f ca="1">INDIRECT("Sheet1!"&amp;INDIRECT("R1C"&amp;COLUMN(),FALSE)&amp;INDIRECT("AC"&amp;ROW()))</f>
        <v>3.6</v>
      </c>
      <c r="H36" s="13"/>
      <c r="K36" s="19" t="str">
        <f t="shared" ca="1" si="3"/>
        <v>EUR</v>
      </c>
      <c r="L36" s="14">
        <f t="shared" ca="1" si="17"/>
        <v>0.43519999999999998</v>
      </c>
      <c r="M36" s="14">
        <f t="shared" ca="1" si="18"/>
        <v>32.911999999999999</v>
      </c>
      <c r="N36" s="14" t="str">
        <f t="shared" ca="1" si="19"/>
        <v>GeForce GTX 1080</v>
      </c>
      <c r="O36" s="14">
        <f t="shared" ca="1" si="19"/>
        <v>4</v>
      </c>
      <c r="P36" s="14" t="str">
        <f t="shared" ca="1" si="19"/>
        <v>Xeon E5-2609 v4</v>
      </c>
      <c r="Q36" s="14">
        <f t="shared" ca="1" si="19"/>
        <v>2</v>
      </c>
      <c r="R36" s="14">
        <f t="shared" ca="1" si="19"/>
        <v>64</v>
      </c>
      <c r="S36" s="14" t="str">
        <f t="shared" ca="1" si="19"/>
        <v>SSD</v>
      </c>
      <c r="T36" s="14">
        <f t="shared" ca="1" si="19"/>
        <v>480</v>
      </c>
      <c r="U36" s="14">
        <f t="shared" ca="1" si="19"/>
        <v>0</v>
      </c>
      <c r="V36" s="14">
        <f t="shared" ca="1" si="19"/>
        <v>0</v>
      </c>
      <c r="W36" s="14" t="str">
        <f t="shared" ca="1" si="19"/>
        <v>40/1</v>
      </c>
      <c r="X36" s="14"/>
      <c r="Y36" s="16" t="str">
        <f t="shared" ca="1" si="15"/>
        <v>Included internet traffic (monthly based payments): 10 Tb/month. Included internet traffic (weekly based payments): 2.5 Tb/week. Included internet traffic (minute/hourly based payments): 0 Gb. Additional 1Gb (not included): 0,09 &amp;euro;/Gb.</v>
      </c>
      <c r="AC36" s="45">
        <v>38</v>
      </c>
    </row>
    <row r="37" spans="1:29">
      <c r="C37" s="22" t="str">
        <f ca="1">INDIRECT("Sheet1!" &amp; INDIRECT("R1C"&amp;COLUMN(),FALSE) &amp; INDIRECT("AC" &amp; ROW())) &amp;" weekly"</f>
        <v>4 x GeForce GTX 1080 weekly</v>
      </c>
      <c r="E37" s="22" t="s">
        <v>232</v>
      </c>
      <c r="F37" s="13"/>
      <c r="G37" s="19">
        <f ca="1">INDIRECT("Sheet1!"&amp;INDIRECT("R1C"&amp;COLUMN(),FALSE)&amp;INDIRECT("AC"&amp;ROW()))</f>
        <v>264.58</v>
      </c>
      <c r="H37" s="13"/>
      <c r="K37" s="19" t="str">
        <f t="shared" ca="1" si="3"/>
        <v>EUR</v>
      </c>
      <c r="L37" s="14">
        <f t="shared" ca="1" si="17"/>
        <v>0.43519999999999998</v>
      </c>
      <c r="M37" s="14">
        <f t="shared" ca="1" si="18"/>
        <v>32.911999999999999</v>
      </c>
      <c r="N37" s="14" t="str">
        <f t="shared" ca="1" si="19"/>
        <v>GeForce GTX 1080</v>
      </c>
      <c r="O37" s="14">
        <f t="shared" ca="1" si="19"/>
        <v>4</v>
      </c>
      <c r="P37" s="14" t="str">
        <f t="shared" ca="1" si="19"/>
        <v>Xeon E5-2609 v4</v>
      </c>
      <c r="Q37" s="14">
        <f t="shared" ca="1" si="19"/>
        <v>2</v>
      </c>
      <c r="R37" s="14">
        <f t="shared" ca="1" si="19"/>
        <v>64</v>
      </c>
      <c r="S37" s="14" t="str">
        <f t="shared" ca="1" si="19"/>
        <v>SSD</v>
      </c>
      <c r="T37" s="14">
        <f t="shared" ca="1" si="19"/>
        <v>480</v>
      </c>
      <c r="U37" s="14">
        <f t="shared" ca="1" si="19"/>
        <v>0</v>
      </c>
      <c r="V37" s="14">
        <f t="shared" ca="1" si="19"/>
        <v>0</v>
      </c>
      <c r="W37" s="14" t="str">
        <f t="shared" ca="1" si="19"/>
        <v>40/1</v>
      </c>
      <c r="X37" s="14"/>
      <c r="Y37" s="16" t="str">
        <f t="shared" ca="1" si="15"/>
        <v>Included internet traffic (monthly based payments): 10 Tb/month. Included internet traffic (weekly based payments): 2.5 Tb/week. Included internet traffic (minute/hourly based payments): 0 Gb. Additional 1Gb (not included): 0,09 &amp;euro;/Gb.</v>
      </c>
      <c r="AC37" s="45">
        <v>38</v>
      </c>
    </row>
    <row r="38" spans="1:29">
      <c r="C38" s="22" t="str">
        <f ca="1">INDIRECT("Sheet1!" &amp; INDIRECT("R1C"&amp;COLUMN(),FALSE) &amp; INDIRECT("AC" &amp; ROW())) &amp;" monthly"</f>
        <v>4 x GeForce GTX 1080 monthly</v>
      </c>
      <c r="E38" s="22" t="s">
        <v>234</v>
      </c>
      <c r="F38" s="13"/>
      <c r="H38" s="19">
        <f ca="1">INDIRECT("Sheet1!"&amp;INDIRECT("R1C"&amp;COLUMN(),FALSE)&amp;INDIRECT("AC"&amp;ROW()))</f>
        <v>1058.33</v>
      </c>
      <c r="K38" s="19" t="str">
        <f t="shared" ca="1" si="3"/>
        <v>EUR</v>
      </c>
      <c r="L38" s="14">
        <f t="shared" ca="1" si="17"/>
        <v>0.43519999999999998</v>
      </c>
      <c r="M38" s="14">
        <f t="shared" ca="1" si="18"/>
        <v>32.911999999999999</v>
      </c>
      <c r="N38" s="14" t="str">
        <f t="shared" ca="1" si="19"/>
        <v>GeForce GTX 1080</v>
      </c>
      <c r="O38" s="14">
        <f t="shared" ca="1" si="19"/>
        <v>4</v>
      </c>
      <c r="P38" s="14" t="str">
        <f t="shared" ca="1" si="19"/>
        <v>Xeon E5-2609 v4</v>
      </c>
      <c r="Q38" s="14">
        <f t="shared" ca="1" si="19"/>
        <v>2</v>
      </c>
      <c r="R38" s="14">
        <f t="shared" ca="1" si="19"/>
        <v>64</v>
      </c>
      <c r="S38" s="14" t="str">
        <f t="shared" ca="1" si="19"/>
        <v>SSD</v>
      </c>
      <c r="T38" s="14">
        <f t="shared" ca="1" si="19"/>
        <v>480</v>
      </c>
      <c r="U38" s="14">
        <f t="shared" ca="1" si="19"/>
        <v>0</v>
      </c>
      <c r="V38" s="14">
        <f t="shared" ca="1" si="19"/>
        <v>0</v>
      </c>
      <c r="W38" s="14" t="str">
        <f t="shared" ca="1" si="19"/>
        <v>40/1</v>
      </c>
      <c r="X38" s="14"/>
      <c r="Y38" s="16" t="str">
        <f t="shared" ca="1" si="15"/>
        <v>Included internet traffic (monthly based payments): 10 Tb/month. Included internet traffic (weekly based payments): 2.5 Tb/week. Included internet traffic (minute/hourly based payments): 0 Gb. Additional 1Gb (not included): 0,09 &amp;euro;/Gb.</v>
      </c>
      <c r="AC38" s="45">
        <v>38</v>
      </c>
    </row>
    <row r="39" spans="1:29">
      <c r="C39" s="22" t="str">
        <f ca="1">INDIRECT("Sheet1!" &amp; INDIRECT("R1C"&amp;COLUMN(),FALSE) &amp; INDIRECT("AC" &amp; ROW())) &amp;" minutely"</f>
        <v>8 x GeForce GTX 1080 minutely</v>
      </c>
      <c r="D39" s="41"/>
      <c r="E39" s="41" t="s">
        <v>235</v>
      </c>
      <c r="F39" s="13">
        <f ca="1">INDIRECT("Sheet1!"&amp;INDIRECT("R1C"&amp;COLUMN(),FALSE)&amp;INDIRECT("AC"&amp;ROW()))</f>
        <v>5.4</v>
      </c>
      <c r="G39" s="43"/>
      <c r="H39" s="43"/>
      <c r="I39" s="43"/>
      <c r="J39" s="43"/>
      <c r="K39" s="19" t="str">
        <f t="shared" ca="1" si="3"/>
        <v>EUR</v>
      </c>
      <c r="L39" s="14">
        <f t="shared" ca="1" si="17"/>
        <v>0.70399999999999996</v>
      </c>
      <c r="M39" s="14">
        <f t="shared" ca="1" si="18"/>
        <v>65.823999999999998</v>
      </c>
      <c r="N39" s="14" t="str">
        <f t="shared" ca="1" si="19"/>
        <v>GeForce GTX 1080</v>
      </c>
      <c r="O39" s="14">
        <f t="shared" ca="1" si="19"/>
        <v>8</v>
      </c>
      <c r="P39" s="14" t="str">
        <f t="shared" ca="1" si="19"/>
        <v>Xeon E5-2630 v4</v>
      </c>
      <c r="Q39" s="14">
        <f t="shared" ca="1" si="19"/>
        <v>2</v>
      </c>
      <c r="R39" s="14">
        <f t="shared" ca="1" si="19"/>
        <v>128</v>
      </c>
      <c r="S39" s="14" t="str">
        <f t="shared" ca="1" si="19"/>
        <v>SSD</v>
      </c>
      <c r="T39" s="14">
        <f t="shared" ca="1" si="19"/>
        <v>960</v>
      </c>
      <c r="U39" s="14">
        <f t="shared" ca="1" si="19"/>
        <v>0</v>
      </c>
      <c r="V39" s="14">
        <f t="shared" ca="1" si="19"/>
        <v>0</v>
      </c>
      <c r="W39" s="14" t="str">
        <f t="shared" ca="1" si="19"/>
        <v>40/1</v>
      </c>
      <c r="X39" s="14"/>
      <c r="Y39" s="16" t="str">
        <f t="shared" ca="1" si="15"/>
        <v>Included internet traffic (monthly based payments): 10 Tb/month. Included internet traffic (weekly based payments): 2.5 Tb/week. Included internet traffic (minute/hourly based payments): 0 Gb. Additional 1Gb (not included): 0,09 &amp;euro;/Gb.</v>
      </c>
      <c r="AC39" s="45">
        <v>39</v>
      </c>
    </row>
    <row r="40" spans="1:29">
      <c r="C40" s="22" t="str">
        <f ca="1">INDIRECT("Sheet1!" &amp; INDIRECT("R1C"&amp;COLUMN(),FALSE) &amp; INDIRECT("AC" &amp; ROW())) &amp;" weekly"</f>
        <v>8 x GeForce GTX 1080 weekly</v>
      </c>
      <c r="D40" s="43"/>
      <c r="E40" s="41" t="s">
        <v>236</v>
      </c>
      <c r="F40" s="43"/>
      <c r="G40" s="19">
        <f ca="1">INDIRECT("Sheet1!"&amp;INDIRECT("R1C"&amp;COLUMN(),FALSE)&amp;INDIRECT("AC"&amp;ROW()))</f>
        <v>504.25</v>
      </c>
      <c r="H40" s="43"/>
      <c r="I40" s="43"/>
      <c r="J40" s="43"/>
      <c r="K40" s="19" t="str">
        <f t="shared" ca="1" si="3"/>
        <v>EUR</v>
      </c>
      <c r="L40" s="14">
        <f t="shared" ca="1" si="17"/>
        <v>0.70399999999999996</v>
      </c>
      <c r="M40" s="14">
        <f t="shared" ca="1" si="18"/>
        <v>65.823999999999998</v>
      </c>
      <c r="N40" s="14" t="str">
        <f t="shared" ca="1" si="19"/>
        <v>GeForce GTX 1080</v>
      </c>
      <c r="O40" s="14">
        <f t="shared" ca="1" si="19"/>
        <v>8</v>
      </c>
      <c r="P40" s="14" t="str">
        <f t="shared" ca="1" si="19"/>
        <v>Xeon E5-2630 v4</v>
      </c>
      <c r="Q40" s="14">
        <f t="shared" ca="1" si="19"/>
        <v>2</v>
      </c>
      <c r="R40" s="14">
        <f t="shared" ca="1" si="19"/>
        <v>128</v>
      </c>
      <c r="S40" s="14" t="str">
        <f t="shared" ca="1" si="19"/>
        <v>SSD</v>
      </c>
      <c r="T40" s="14">
        <f t="shared" ca="1" si="19"/>
        <v>960</v>
      </c>
      <c r="U40" s="14">
        <f t="shared" ca="1" si="19"/>
        <v>0</v>
      </c>
      <c r="V40" s="14">
        <f t="shared" ca="1" si="19"/>
        <v>0</v>
      </c>
      <c r="W40" s="14" t="str">
        <f t="shared" ca="1" si="19"/>
        <v>40/1</v>
      </c>
      <c r="X40" s="14"/>
      <c r="Y40" s="16" t="str">
        <f t="shared" ca="1" si="15"/>
        <v>Included internet traffic (monthly based payments): 10 Tb/month. Included internet traffic (weekly based payments): 2.5 Tb/week. Included internet traffic (minute/hourly based payments): 0 Gb. Additional 1Gb (not included): 0,09 &amp;euro;/Gb.</v>
      </c>
      <c r="AC40" s="45">
        <v>39</v>
      </c>
    </row>
    <row r="41" spans="1:29">
      <c r="C41" s="22" t="str">
        <f ca="1">INDIRECT("Sheet1!" &amp; INDIRECT("R1C"&amp;COLUMN(),FALSE) &amp; INDIRECT("AC" &amp; ROW())) &amp;" monthly"</f>
        <v>8 x GeForce GTX 1080 monthly</v>
      </c>
      <c r="D41" s="43"/>
      <c r="E41" s="41" t="s">
        <v>237</v>
      </c>
      <c r="F41" s="43"/>
      <c r="G41" s="43"/>
      <c r="H41" s="19">
        <f ca="1">INDIRECT("Sheet1!"&amp;INDIRECT("R1C"&amp;COLUMN(),FALSE)&amp;INDIRECT("AC"&amp;ROW()))</f>
        <v>2017</v>
      </c>
      <c r="I41" s="43"/>
      <c r="J41" s="43"/>
      <c r="K41" s="19" t="str">
        <f t="shared" ca="1" si="3"/>
        <v>EUR</v>
      </c>
      <c r="L41" s="14">
        <f t="shared" ca="1" si="17"/>
        <v>0.70399999999999996</v>
      </c>
      <c r="M41" s="14">
        <f t="shared" ca="1" si="18"/>
        <v>65.823999999999998</v>
      </c>
      <c r="N41" s="14" t="str">
        <f t="shared" ca="1" si="19"/>
        <v>GeForce GTX 1080</v>
      </c>
      <c r="O41" s="14">
        <f t="shared" ca="1" si="19"/>
        <v>8</v>
      </c>
      <c r="P41" s="14" t="str">
        <f t="shared" ca="1" si="19"/>
        <v>Xeon E5-2630 v4</v>
      </c>
      <c r="Q41" s="14">
        <f t="shared" ca="1" si="19"/>
        <v>2</v>
      </c>
      <c r="R41" s="14">
        <f t="shared" ca="1" si="19"/>
        <v>128</v>
      </c>
      <c r="S41" s="14" t="str">
        <f t="shared" ca="1" si="19"/>
        <v>SSD</v>
      </c>
      <c r="T41" s="14">
        <f t="shared" ca="1" si="19"/>
        <v>960</v>
      </c>
      <c r="U41" s="14">
        <f t="shared" ca="1" si="19"/>
        <v>0</v>
      </c>
      <c r="V41" s="14">
        <f t="shared" ca="1" si="19"/>
        <v>0</v>
      </c>
      <c r="W41" s="14" t="str">
        <f t="shared" ca="1" si="19"/>
        <v>40/1</v>
      </c>
      <c r="X41" s="14"/>
      <c r="Y41" s="16" t="str">
        <f t="shared" ca="1" si="15"/>
        <v>Included internet traffic (monthly based payments): 10 Tb/month. Included internet traffic (weekly based payments): 2.5 Tb/week. Included internet traffic (minute/hourly based payments): 0 Gb. Additional 1Gb (not included): 0,09 &amp;euro;/Gb.</v>
      </c>
      <c r="AC41" s="45">
        <v>39</v>
      </c>
    </row>
    <row r="42" spans="1:29">
      <c r="C42" s="22" t="str">
        <f ca="1">INDIRECT("Sheet1!" &amp; INDIRECT("R1C"&amp;COLUMN(),FALSE) &amp; INDIRECT("AC" &amp; ROW())) &amp;" minutely"</f>
        <v>1 x Tesla P100 minutely</v>
      </c>
      <c r="E42" s="22" t="s">
        <v>251</v>
      </c>
      <c r="F42" s="13">
        <f ca="1">INDIRECT("Sheet1!"&amp;INDIRECT("R1C"&amp;COLUMN(),FALSE)&amp;INDIRECT("AC"&amp;ROW()))</f>
        <v>3.6</v>
      </c>
      <c r="H42" s="13"/>
      <c r="K42" s="19" t="str">
        <f t="shared" ca="1" si="3"/>
        <v>EUR</v>
      </c>
      <c r="L42" s="14">
        <f t="shared" ca="1" si="17"/>
        <v>0.70399999999999996</v>
      </c>
      <c r="M42" s="14">
        <f t="shared" ca="1" si="18"/>
        <v>9.5</v>
      </c>
      <c r="N42" s="14" t="str">
        <f t="shared" ca="1" si="19"/>
        <v>P100</v>
      </c>
      <c r="O42" s="14">
        <f t="shared" ca="1" si="19"/>
        <v>1</v>
      </c>
      <c r="P42" s="14" t="str">
        <f t="shared" ca="1" si="19"/>
        <v>Xeon E5-2630 v4</v>
      </c>
      <c r="Q42" s="14">
        <f t="shared" ca="1" si="19"/>
        <v>2</v>
      </c>
      <c r="R42" s="14">
        <f t="shared" ca="1" si="19"/>
        <v>32</v>
      </c>
      <c r="S42" s="14" t="str">
        <f t="shared" ca="1" si="19"/>
        <v>SSD</v>
      </c>
      <c r="T42" s="14">
        <f t="shared" ca="1" si="19"/>
        <v>480</v>
      </c>
      <c r="U42" s="14">
        <f t="shared" ca="1" si="19"/>
        <v>0</v>
      </c>
      <c r="V42" s="14">
        <f t="shared" ca="1" si="19"/>
        <v>0</v>
      </c>
      <c r="W42" s="14" t="str">
        <f t="shared" ca="1" si="19"/>
        <v>40/1</v>
      </c>
      <c r="X42" s="14"/>
      <c r="Y42" s="16" t="str">
        <f ca="1">INDIRECT("Sheet1!"&amp;INDIRECT("R1C"&amp;COLUMN(),FALSE)&amp;INDIRECT("AC"&amp;ROW()))</f>
        <v>Included internet traffic (monthly based payments): 10 Tb/month. Included internet traffic (weekly based payments): 2.5 Tb/week. Included internet traffic (minute/hourly based payments): 0 Gb. Additional 1Gb (not included): 0,09 &amp;euro;/Gb.</v>
      </c>
      <c r="AA42" s="13"/>
      <c r="AB42" s="13"/>
      <c r="AC42" s="45">
        <v>40</v>
      </c>
    </row>
    <row r="43" spans="1:29">
      <c r="C43" s="22" t="str">
        <f ca="1">INDIRECT("Sheet1!" &amp; INDIRECT("R1C"&amp;COLUMN(),FALSE) &amp; INDIRECT("AC" &amp; ROW())) &amp;" weekly"</f>
        <v>1 x Tesla P100 weekly</v>
      </c>
      <c r="E43" s="22" t="s">
        <v>265</v>
      </c>
      <c r="F43" s="13"/>
      <c r="G43" s="19">
        <f ca="1">INDIRECT("Sheet1!"&amp;INDIRECT("R1C"&amp;COLUMN(),FALSE)&amp;INDIRECT("AC"&amp;ROW()))</f>
        <v>322.18</v>
      </c>
      <c r="H43" s="13"/>
      <c r="K43" s="19" t="str">
        <f t="shared" ca="1" si="3"/>
        <v>EUR</v>
      </c>
      <c r="L43" s="14">
        <f t="shared" ca="1" si="17"/>
        <v>0.70399999999999996</v>
      </c>
      <c r="M43" s="14">
        <f t="shared" ca="1" si="18"/>
        <v>9.5</v>
      </c>
      <c r="N43" s="14" t="str">
        <f t="shared" ca="1" si="19"/>
        <v>P100</v>
      </c>
      <c r="O43" s="14">
        <f t="shared" ca="1" si="19"/>
        <v>1</v>
      </c>
      <c r="P43" s="14" t="str">
        <f t="shared" ca="1" si="19"/>
        <v>Xeon E5-2630 v4</v>
      </c>
      <c r="Q43" s="14">
        <f t="shared" ca="1" si="19"/>
        <v>2</v>
      </c>
      <c r="R43" s="14">
        <f t="shared" ca="1" si="19"/>
        <v>32</v>
      </c>
      <c r="S43" s="14" t="str">
        <f t="shared" ca="1" si="19"/>
        <v>SSD</v>
      </c>
      <c r="T43" s="14">
        <f t="shared" ca="1" si="19"/>
        <v>480</v>
      </c>
      <c r="U43" s="14">
        <f t="shared" ca="1" si="19"/>
        <v>0</v>
      </c>
      <c r="V43" s="14">
        <f t="shared" ca="1" si="19"/>
        <v>0</v>
      </c>
      <c r="W43" s="14" t="str">
        <f t="shared" ca="1" si="19"/>
        <v>40/1</v>
      </c>
      <c r="X43" s="14"/>
      <c r="Y43" s="16" t="str">
        <f t="shared" ca="1" si="15"/>
        <v>Included internet traffic (monthly based payments): 10 Tb/month. Included internet traffic (weekly based payments): 2.5 Tb/week. Included internet traffic (minute/hourly based payments): 0 Gb. Additional 1Gb (not included): 0,09 &amp;euro;/Gb.</v>
      </c>
      <c r="AA43" s="13"/>
      <c r="AB43" s="13"/>
      <c r="AC43" s="45">
        <v>40</v>
      </c>
    </row>
    <row r="44" spans="1:29">
      <c r="C44" s="22" t="str">
        <f ca="1">INDIRECT("Sheet1!" &amp; INDIRECT("R1C"&amp;COLUMN(),FALSE) &amp; INDIRECT("AC" &amp; ROW())) &amp;" monthly"</f>
        <v>1 x Tesla P100 monthly</v>
      </c>
      <c r="E44" s="22" t="s">
        <v>252</v>
      </c>
      <c r="F44" s="13"/>
      <c r="H44" s="19">
        <f ca="1">INDIRECT("Sheet1!"&amp;INDIRECT("R1C"&amp;COLUMN(),FALSE)&amp;INDIRECT("AC"&amp;ROW()))</f>
        <v>1288.7</v>
      </c>
      <c r="K44" s="19" t="str">
        <f t="shared" ca="1" si="3"/>
        <v>EUR</v>
      </c>
      <c r="L44" s="14">
        <f t="shared" ca="1" si="17"/>
        <v>0.70399999999999996</v>
      </c>
      <c r="M44" s="14">
        <f t="shared" ca="1" si="18"/>
        <v>9.5</v>
      </c>
      <c r="N44" s="14" t="str">
        <f t="shared" ca="1" si="19"/>
        <v>P100</v>
      </c>
      <c r="O44" s="14">
        <f t="shared" ca="1" si="19"/>
        <v>1</v>
      </c>
      <c r="P44" s="14" t="str">
        <f t="shared" ca="1" si="19"/>
        <v>Xeon E5-2630 v4</v>
      </c>
      <c r="Q44" s="14">
        <f t="shared" ca="1" si="19"/>
        <v>2</v>
      </c>
      <c r="R44" s="14">
        <f t="shared" ca="1" si="19"/>
        <v>32</v>
      </c>
      <c r="S44" s="14" t="str">
        <f t="shared" ca="1" si="19"/>
        <v>SSD</v>
      </c>
      <c r="T44" s="14">
        <f t="shared" ca="1" si="19"/>
        <v>480</v>
      </c>
      <c r="U44" s="14">
        <f t="shared" ca="1" si="19"/>
        <v>0</v>
      </c>
      <c r="V44" s="14">
        <f t="shared" ca="1" si="19"/>
        <v>0</v>
      </c>
      <c r="W44" s="14" t="str">
        <f t="shared" ca="1" si="19"/>
        <v>40/1</v>
      </c>
      <c r="X44" s="14"/>
      <c r="Y44" s="16" t="str">
        <f t="shared" ca="1" si="15"/>
        <v>Included internet traffic (monthly based payments): 10 Tb/month. Included internet traffic (weekly based payments): 2.5 Tb/week. Included internet traffic (minute/hourly based payments): 0 Gb. Additional 1Gb (not included): 0,09 &amp;euro;/Gb.</v>
      </c>
      <c r="AA44" s="13"/>
      <c r="AB44" s="13"/>
      <c r="AC44" s="45">
        <v>40</v>
      </c>
    </row>
    <row r="45" spans="1:29">
      <c r="C45" s="22" t="str">
        <f ca="1">INDIRECT("Sheet1!" &amp; INDIRECT("R1C"&amp;COLUMN(),FALSE) &amp; INDIRECT("AC" &amp; ROW())) &amp;" minutely"</f>
        <v>2 x Tesla P100 minutely</v>
      </c>
      <c r="D45" s="22"/>
      <c r="E45" s="22" t="s">
        <v>253</v>
      </c>
      <c r="F45" s="13">
        <f ca="1">INDIRECT("Sheet1!"&amp;INDIRECT("R1C"&amp;COLUMN(),FALSE)&amp;INDIRECT("AC"&amp;ROW()))</f>
        <v>4.8</v>
      </c>
      <c r="H45" s="13"/>
      <c r="K45" s="19" t="str">
        <f t="shared" ca="1" si="3"/>
        <v>EUR</v>
      </c>
      <c r="L45" s="14">
        <f t="shared" ca="1" si="17"/>
        <v>0.70399999999999996</v>
      </c>
      <c r="M45" s="14">
        <f t="shared" ca="1" si="18"/>
        <v>19</v>
      </c>
      <c r="N45" s="14" t="str">
        <f t="shared" ca="1" si="19"/>
        <v>P100</v>
      </c>
      <c r="O45" s="14">
        <f t="shared" ca="1" si="19"/>
        <v>2</v>
      </c>
      <c r="P45" s="14" t="str">
        <f t="shared" ca="1" si="19"/>
        <v>Xeon E5-2630 v4</v>
      </c>
      <c r="Q45" s="14">
        <f t="shared" ca="1" si="19"/>
        <v>2</v>
      </c>
      <c r="R45" s="14">
        <f t="shared" ca="1" si="19"/>
        <v>32</v>
      </c>
      <c r="S45" s="14" t="str">
        <f t="shared" ca="1" si="19"/>
        <v>SSD</v>
      </c>
      <c r="T45" s="14">
        <f t="shared" ca="1" si="19"/>
        <v>480</v>
      </c>
      <c r="U45" s="14">
        <f t="shared" ca="1" si="19"/>
        <v>0</v>
      </c>
      <c r="V45" s="14">
        <f t="shared" ca="1" si="19"/>
        <v>0</v>
      </c>
      <c r="W45" s="14" t="str">
        <f t="shared" ca="1" si="19"/>
        <v>40/1</v>
      </c>
      <c r="X45" s="14"/>
      <c r="Y45" s="16" t="str">
        <f t="shared" ca="1" si="15"/>
        <v>Included internet traffic (monthly based payments): 10 Tb/month. Included internet traffic (weekly based payments): 2.5 Tb/week. Included internet traffic (minute/hourly based payments): 0 Gb. Additional 1Gb (not included): 0,09 &amp;euro;/Gb.</v>
      </c>
      <c r="AA45" s="13"/>
      <c r="AB45" s="13"/>
      <c r="AC45" s="45">
        <v>41</v>
      </c>
    </row>
    <row r="46" spans="1:29">
      <c r="C46" s="22" t="str">
        <f ca="1">INDIRECT("Sheet1!" &amp; INDIRECT("R1C"&amp;COLUMN(),FALSE) &amp; INDIRECT("AC" &amp; ROW())) &amp;" weekly"</f>
        <v>2 x Tesla P100 weekly</v>
      </c>
      <c r="E46" s="22" t="s">
        <v>264</v>
      </c>
      <c r="F46" s="13"/>
      <c r="G46" s="19">
        <f ca="1">INDIRECT("Sheet1!"&amp;INDIRECT("R1C"&amp;COLUMN(),FALSE)&amp;INDIRECT("AC"&amp;ROW()))</f>
        <v>439.68</v>
      </c>
      <c r="H46" s="13"/>
      <c r="K46" s="19" t="str">
        <f t="shared" ca="1" si="3"/>
        <v>EUR</v>
      </c>
      <c r="L46" s="14">
        <f t="shared" ca="1" si="17"/>
        <v>0.70399999999999996</v>
      </c>
      <c r="M46" s="14">
        <f t="shared" ca="1" si="18"/>
        <v>19</v>
      </c>
      <c r="N46" s="14" t="str">
        <f t="shared" ca="1" si="19"/>
        <v>P100</v>
      </c>
      <c r="O46" s="14">
        <f t="shared" ca="1" si="19"/>
        <v>2</v>
      </c>
      <c r="P46" s="14" t="str">
        <f t="shared" ca="1" si="19"/>
        <v>Xeon E5-2630 v4</v>
      </c>
      <c r="Q46" s="14">
        <f t="shared" ca="1" si="19"/>
        <v>2</v>
      </c>
      <c r="R46" s="14">
        <f t="shared" ca="1" si="19"/>
        <v>32</v>
      </c>
      <c r="S46" s="14" t="str">
        <f t="shared" ca="1" si="19"/>
        <v>SSD</v>
      </c>
      <c r="T46" s="14">
        <f t="shared" ca="1" si="19"/>
        <v>480</v>
      </c>
      <c r="U46" s="14">
        <f t="shared" ca="1" si="19"/>
        <v>0</v>
      </c>
      <c r="V46" s="14">
        <f t="shared" ca="1" si="19"/>
        <v>0</v>
      </c>
      <c r="W46" s="14" t="str">
        <f t="shared" ca="1" si="19"/>
        <v>40/1</v>
      </c>
      <c r="X46" s="14"/>
      <c r="Y46" s="16" t="str">
        <f t="shared" ca="1" si="15"/>
        <v>Included internet traffic (monthly based payments): 10 Tb/month. Included internet traffic (weekly based payments): 2.5 Tb/week. Included internet traffic (minute/hourly based payments): 0 Gb. Additional 1Gb (not included): 0,09 &amp;euro;/Gb.</v>
      </c>
      <c r="AA46" s="13"/>
      <c r="AB46" s="13"/>
      <c r="AC46" s="45">
        <v>41</v>
      </c>
    </row>
    <row r="47" spans="1:29">
      <c r="C47" s="22" t="str">
        <f ca="1">INDIRECT("Sheet1!" &amp; INDIRECT("R1C"&amp;COLUMN(),FALSE) &amp; INDIRECT("AC" &amp; ROW())) &amp;" monthly"</f>
        <v>2 x Tesla P100 monthly</v>
      </c>
      <c r="E47" s="22" t="s">
        <v>254</v>
      </c>
      <c r="F47" s="13"/>
      <c r="H47" s="19">
        <f ca="1">INDIRECT("Sheet1!"&amp;INDIRECT("R1C"&amp;COLUMN(),FALSE)&amp;INDIRECT("AC"&amp;ROW()))</f>
        <v>1758.7</v>
      </c>
      <c r="K47" s="19" t="str">
        <f t="shared" ca="1" si="3"/>
        <v>EUR</v>
      </c>
      <c r="L47" s="14">
        <f t="shared" ca="1" si="17"/>
        <v>0.70399999999999996</v>
      </c>
      <c r="M47" s="14">
        <f t="shared" ca="1" si="18"/>
        <v>19</v>
      </c>
      <c r="N47" s="14" t="str">
        <f t="shared" ca="1" si="19"/>
        <v>P100</v>
      </c>
      <c r="O47" s="14">
        <f t="shared" ca="1" si="19"/>
        <v>2</v>
      </c>
      <c r="P47" s="14" t="str">
        <f t="shared" ca="1" si="19"/>
        <v>Xeon E5-2630 v4</v>
      </c>
      <c r="Q47" s="14">
        <f t="shared" ca="1" si="19"/>
        <v>2</v>
      </c>
      <c r="R47" s="14">
        <f t="shared" ca="1" si="19"/>
        <v>32</v>
      </c>
      <c r="S47" s="14" t="str">
        <f t="shared" ca="1" si="19"/>
        <v>SSD</v>
      </c>
      <c r="T47" s="14">
        <f t="shared" ca="1" si="19"/>
        <v>480</v>
      </c>
      <c r="U47" s="14">
        <f t="shared" ca="1" si="19"/>
        <v>0</v>
      </c>
      <c r="V47" s="14">
        <f t="shared" ca="1" si="19"/>
        <v>0</v>
      </c>
      <c r="W47" s="14" t="str">
        <f t="shared" ca="1" si="19"/>
        <v>40/1</v>
      </c>
      <c r="X47" s="14"/>
      <c r="Y47" s="16" t="str">
        <f t="shared" ca="1" si="15"/>
        <v>Included internet traffic (monthly based payments): 10 Tb/month. Included internet traffic (weekly based payments): 2.5 Tb/week. Included internet traffic (minute/hourly based payments): 0 Gb. Additional 1Gb (not included): 0,09 &amp;euro;/Gb.</v>
      </c>
      <c r="AA47" s="13"/>
      <c r="AB47" s="13"/>
      <c r="AC47" s="45">
        <v>41</v>
      </c>
    </row>
    <row r="48" spans="1:29">
      <c r="C48" s="22" t="str">
        <f ca="1">INDIRECT("Sheet1!" &amp; INDIRECT("R1C"&amp;COLUMN(),FALSE) &amp; INDIRECT("AC" &amp; ROW())) &amp;" minutely"</f>
        <v>2 x Tesla P100 NVLink minutely</v>
      </c>
      <c r="D48" s="41"/>
      <c r="E48" s="22" t="s">
        <v>258</v>
      </c>
      <c r="F48" s="13">
        <f ca="1">INDIRECT("Sheet1!"&amp;INDIRECT("R1C"&amp;COLUMN(),FALSE)&amp;INDIRECT("AC"&amp;ROW()))</f>
        <v>9</v>
      </c>
      <c r="G48" s="43"/>
      <c r="H48" s="43"/>
      <c r="I48" s="43"/>
      <c r="J48" s="43"/>
      <c r="K48" s="19" t="str">
        <f t="shared" ca="1" si="3"/>
        <v>EUR</v>
      </c>
      <c r="L48" s="14">
        <f t="shared" ca="1" si="17"/>
        <v>0.70399999999999996</v>
      </c>
      <c r="M48" s="14">
        <f t="shared" ca="1" si="18"/>
        <v>19</v>
      </c>
      <c r="N48" s="14" t="str">
        <f t="shared" ca="1" si="19"/>
        <v>P100</v>
      </c>
      <c r="O48" s="14">
        <f t="shared" ca="1" si="19"/>
        <v>2</v>
      </c>
      <c r="P48" s="14" t="str">
        <f t="shared" ca="1" si="19"/>
        <v>Xeon E5-2630 v4</v>
      </c>
      <c r="Q48" s="14">
        <f t="shared" ca="1" si="19"/>
        <v>2</v>
      </c>
      <c r="R48" s="14">
        <f t="shared" ca="1" si="19"/>
        <v>64</v>
      </c>
      <c r="S48" s="14" t="str">
        <f t="shared" ca="1" si="19"/>
        <v>SSD</v>
      </c>
      <c r="T48" s="14">
        <f t="shared" ca="1" si="19"/>
        <v>960</v>
      </c>
      <c r="U48" s="14">
        <f t="shared" ca="1" si="19"/>
        <v>0</v>
      </c>
      <c r="V48" s="14">
        <f t="shared" ca="1" si="19"/>
        <v>0</v>
      </c>
      <c r="W48" s="14" t="str">
        <f t="shared" ca="1" si="19"/>
        <v>40/1</v>
      </c>
      <c r="X48" s="14"/>
      <c r="Y48" s="16" t="str">
        <f t="shared" ca="1" si="15"/>
        <v>Included internet traffic (monthly based payments): 10 Tb/month. Included internet traffic (weekly based payments): 2.5 Tb/week. Included internet traffic (minute/hourly based payments): 0 Gb. Additional 1Gb (not included): 0,09 &amp;euro;/Gb.</v>
      </c>
      <c r="AA48" s="13"/>
      <c r="AB48" s="13"/>
      <c r="AC48" s="45">
        <v>42</v>
      </c>
    </row>
    <row r="49" spans="1:29">
      <c r="C49" s="22" t="str">
        <f ca="1">INDIRECT("Sheet1!" &amp; INDIRECT("R1C"&amp;COLUMN(),FALSE) &amp; INDIRECT("AC" &amp; ROW())) &amp;" weekly"</f>
        <v>2 x Tesla P100 NVLink weekly</v>
      </c>
      <c r="D49" s="43"/>
      <c r="E49" s="22" t="s">
        <v>262</v>
      </c>
      <c r="F49" s="43"/>
      <c r="G49" s="19">
        <f ca="1">INDIRECT("Sheet1!"&amp;INDIRECT("R1C"&amp;COLUMN(),FALSE)&amp;INDIRECT("AC"&amp;ROW()))</f>
        <v>786.25</v>
      </c>
      <c r="H49" s="43"/>
      <c r="I49" s="43"/>
      <c r="J49" s="43"/>
      <c r="K49" s="19" t="str">
        <f t="shared" ca="1" si="3"/>
        <v>EUR</v>
      </c>
      <c r="L49" s="14">
        <f t="shared" ca="1" si="17"/>
        <v>0.70399999999999996</v>
      </c>
      <c r="M49" s="14">
        <f t="shared" ca="1" si="18"/>
        <v>19</v>
      </c>
      <c r="N49" s="14" t="str">
        <f t="shared" ref="N49:X64" ca="1" si="20">INDIRECT("Sheet1!"&amp;INDIRECT("R1C"&amp;COLUMN(),FALSE)&amp;INDIRECT("AC"&amp;ROW()))</f>
        <v>P100</v>
      </c>
      <c r="O49" s="14">
        <f t="shared" ca="1" si="20"/>
        <v>2</v>
      </c>
      <c r="P49" s="14" t="str">
        <f t="shared" ca="1" si="20"/>
        <v>Xeon E5-2630 v4</v>
      </c>
      <c r="Q49" s="14">
        <f t="shared" ca="1" si="20"/>
        <v>2</v>
      </c>
      <c r="R49" s="14">
        <f t="shared" ca="1" si="20"/>
        <v>64</v>
      </c>
      <c r="S49" s="14" t="str">
        <f t="shared" ca="1" si="20"/>
        <v>SSD</v>
      </c>
      <c r="T49" s="14">
        <f t="shared" ca="1" si="20"/>
        <v>960</v>
      </c>
      <c r="U49" s="14">
        <f t="shared" ca="1" si="20"/>
        <v>0</v>
      </c>
      <c r="V49" s="14">
        <f t="shared" ca="1" si="20"/>
        <v>0</v>
      </c>
      <c r="W49" s="14" t="str">
        <f t="shared" ca="1" si="20"/>
        <v>40/1</v>
      </c>
      <c r="X49" s="14"/>
      <c r="Y49" s="16" t="str">
        <f t="shared" ca="1" si="15"/>
        <v>Included internet traffic (monthly based payments): 10 Tb/month. Included internet traffic (weekly based payments): 2.5 Tb/week. Included internet traffic (minute/hourly based payments): 0 Gb. Additional 1Gb (not included): 0,09 &amp;euro;/Gb.</v>
      </c>
      <c r="AA49" s="13"/>
      <c r="AB49" s="13"/>
      <c r="AC49" s="45">
        <v>42</v>
      </c>
    </row>
    <row r="50" spans="1:29">
      <c r="C50" s="22" t="str">
        <f ca="1">INDIRECT("Sheet1!" &amp; INDIRECT("R1C"&amp;COLUMN(),FALSE) &amp; INDIRECT("AC" &amp; ROW())) &amp;" monthly"</f>
        <v>2 x Tesla P100 NVLink monthly</v>
      </c>
      <c r="D50" s="43"/>
      <c r="E50" s="22" t="s">
        <v>259</v>
      </c>
      <c r="F50" s="43"/>
      <c r="G50" s="43"/>
      <c r="H50" s="19">
        <f ca="1">INDIRECT("Sheet1!"&amp;INDIRECT("R1C"&amp;COLUMN(),FALSE)&amp;INDIRECT("AC"&amp;ROW()))</f>
        <v>3145</v>
      </c>
      <c r="I50" s="43"/>
      <c r="J50" s="43"/>
      <c r="K50" s="19" t="str">
        <f t="shared" ca="1" si="3"/>
        <v>EUR</v>
      </c>
      <c r="L50" s="14">
        <f t="shared" ca="1" si="17"/>
        <v>0.70399999999999996</v>
      </c>
      <c r="M50" s="14">
        <f t="shared" ca="1" si="18"/>
        <v>19</v>
      </c>
      <c r="N50" s="14" t="str">
        <f t="shared" ca="1" si="20"/>
        <v>P100</v>
      </c>
      <c r="O50" s="14">
        <f t="shared" ca="1" si="20"/>
        <v>2</v>
      </c>
      <c r="P50" s="14" t="str">
        <f t="shared" ca="1" si="20"/>
        <v>Xeon E5-2630 v4</v>
      </c>
      <c r="Q50" s="14">
        <f t="shared" ca="1" si="20"/>
        <v>2</v>
      </c>
      <c r="R50" s="14">
        <f t="shared" ca="1" si="20"/>
        <v>64</v>
      </c>
      <c r="S50" s="14" t="str">
        <f t="shared" ca="1" si="20"/>
        <v>SSD</v>
      </c>
      <c r="T50" s="14">
        <f t="shared" ca="1" si="20"/>
        <v>960</v>
      </c>
      <c r="U50" s="14">
        <f t="shared" ca="1" si="20"/>
        <v>0</v>
      </c>
      <c r="V50" s="14">
        <f t="shared" ca="1" si="20"/>
        <v>0</v>
      </c>
      <c r="W50" s="14" t="str">
        <f t="shared" ca="1" si="20"/>
        <v>40/1</v>
      </c>
      <c r="X50" s="14"/>
      <c r="Y50" s="16" t="str">
        <f t="shared" ca="1" si="15"/>
        <v>Included internet traffic (monthly based payments): 10 Tb/month. Included internet traffic (weekly based payments): 2.5 Tb/week. Included internet traffic (minute/hourly based payments): 0 Gb. Additional 1Gb (not included): 0,09 &amp;euro;/Gb.</v>
      </c>
      <c r="AA50" s="13"/>
      <c r="AB50" s="13"/>
      <c r="AC50" s="45">
        <v>42</v>
      </c>
    </row>
    <row r="51" spans="1:29">
      <c r="C51" s="22" t="str">
        <f t="shared" ref="C51:C56" ca="1" si="21">INDIRECT("Sheet1!" &amp; INDIRECT("R1C"&amp;COLUMN(),FALSE) &amp; INDIRECT("AC" &amp; ROW())) &amp;" monthly"</f>
        <v>4 x Tesla P100 NVLink monthly</v>
      </c>
      <c r="E51" s="22" t="s">
        <v>260</v>
      </c>
      <c r="F51" s="43"/>
      <c r="G51" s="43"/>
      <c r="H51" s="19">
        <f t="shared" ref="H51" ca="1" si="22">INDIRECT("Sheet1!"&amp;INDIRECT("R1C"&amp;COLUMN(),FALSE)&amp;INDIRECT("AC"&amp;ROW()))</f>
        <v>4362</v>
      </c>
      <c r="K51" s="19" t="str">
        <f t="shared" ca="1" si="3"/>
        <v>EUR</v>
      </c>
      <c r="L51" s="14">
        <f t="shared" ca="1" si="17"/>
        <v>0.70399999999999996</v>
      </c>
      <c r="M51" s="14">
        <f t="shared" ca="1" si="18"/>
        <v>38</v>
      </c>
      <c r="N51" s="14" t="str">
        <f t="shared" ca="1" si="20"/>
        <v>P100</v>
      </c>
      <c r="O51" s="14">
        <f t="shared" ca="1" si="20"/>
        <v>4</v>
      </c>
      <c r="P51" s="14" t="str">
        <f t="shared" ca="1" si="20"/>
        <v>Xeon E5-2630 v4</v>
      </c>
      <c r="Q51" s="14">
        <f t="shared" ca="1" si="20"/>
        <v>2</v>
      </c>
      <c r="R51" s="14">
        <f t="shared" ca="1" si="20"/>
        <v>64</v>
      </c>
      <c r="S51" s="14" t="str">
        <f t="shared" ca="1" si="20"/>
        <v>SSD</v>
      </c>
      <c r="T51" s="14">
        <f t="shared" ca="1" si="20"/>
        <v>1000</v>
      </c>
      <c r="U51" s="14">
        <f t="shared" ca="1" si="20"/>
        <v>0</v>
      </c>
      <c r="V51" s="14">
        <f t="shared" ca="1" si="20"/>
        <v>0</v>
      </c>
      <c r="W51" s="14" t="str">
        <f t="shared" ca="1" si="20"/>
        <v>40/1</v>
      </c>
      <c r="X51" s="14"/>
      <c r="Y51" s="16" t="str">
        <f t="shared" ca="1" si="15"/>
        <v>Included internet traffic (monthly based payments): 10 Tb/month. Included internet traffic (weekly based payments): 2.5 Tb/week. Included internet traffic (minute/hourly based payments): 0 Gb. Additional 1Gb (not included): 0,09 &amp;euro;/Gb.</v>
      </c>
      <c r="AC51" s="45">
        <v>43</v>
      </c>
    </row>
    <row r="52" spans="1:29">
      <c r="C52" s="22" t="str">
        <f t="shared" ca="1" si="21"/>
        <v>8 x Tesla P100 NVLink monthly</v>
      </c>
      <c r="E52" s="22" t="s">
        <v>261</v>
      </c>
      <c r="F52" s="43"/>
      <c r="G52" s="43"/>
      <c r="H52" s="19">
        <f t="shared" ref="H52:H54" ca="1" si="23">INDIRECT("Sheet1!"&amp;INDIRECT("R1C"&amp;COLUMN(),FALSE)&amp;INDIRECT("AC"&amp;ROW()))</f>
        <v>7133</v>
      </c>
      <c r="K52" s="19" t="str">
        <f t="shared" ca="1" si="3"/>
        <v>EUR</v>
      </c>
      <c r="L52" s="14">
        <f t="shared" ca="1" si="17"/>
        <v>0.70399999999999996</v>
      </c>
      <c r="M52" s="14">
        <f t="shared" ca="1" si="18"/>
        <v>76</v>
      </c>
      <c r="N52" s="14" t="str">
        <f t="shared" ca="1" si="20"/>
        <v>P100</v>
      </c>
      <c r="O52" s="14">
        <f t="shared" ca="1" si="20"/>
        <v>8</v>
      </c>
      <c r="P52" s="14" t="str">
        <f t="shared" ca="1" si="20"/>
        <v>Xeon E5-2630 v4</v>
      </c>
      <c r="Q52" s="14">
        <f t="shared" ca="1" si="20"/>
        <v>2</v>
      </c>
      <c r="R52" s="14">
        <f t="shared" ca="1" si="20"/>
        <v>128</v>
      </c>
      <c r="S52" s="14" t="str">
        <f t="shared" ca="1" si="20"/>
        <v>SSD</v>
      </c>
      <c r="T52" s="14">
        <f t="shared" ca="1" si="20"/>
        <v>1000</v>
      </c>
      <c r="U52" s="14">
        <f t="shared" ca="1" si="20"/>
        <v>0</v>
      </c>
      <c r="V52" s="14">
        <f t="shared" ca="1" si="20"/>
        <v>0</v>
      </c>
      <c r="W52" s="14" t="str">
        <f t="shared" ca="1" si="20"/>
        <v>40/1</v>
      </c>
      <c r="X52" s="14"/>
      <c r="Y52" s="16" t="str">
        <f t="shared" ca="1" si="15"/>
        <v>Included internet traffic (monthly based payments): 10 Tb/month. Included internet traffic (weekly based payments): 2.5 Tb/week. Included internet traffic (minute/hourly based payments): 0 Gb. Additional 1Gb (not included): 0,09 &amp;euro;/Gb.</v>
      </c>
      <c r="AC52" s="45">
        <v>44</v>
      </c>
    </row>
    <row r="53" spans="1:29">
      <c r="C53" s="22" t="str">
        <f ca="1">INDIRECT("Sheet1!" &amp; INDIRECT("R1C"&amp;COLUMN(),FALSE) &amp; INDIRECT("AC" &amp; ROW())) &amp;" minutely"</f>
        <v>2 x Titan X minutely</v>
      </c>
      <c r="E53" s="22" t="s">
        <v>318</v>
      </c>
      <c r="F53" s="13">
        <f t="shared" ref="F53" ca="1" si="24">INDIRECT("Sheet1!"&amp;INDIRECT("R1C"&amp;COLUMN(),FALSE)&amp;INDIRECT("AC"&amp;ROW()))</f>
        <v>4.2</v>
      </c>
      <c r="G53" s="43"/>
      <c r="H53" s="43"/>
      <c r="K53" s="19" t="str">
        <f t="shared" ca="1" si="3"/>
        <v>EUR</v>
      </c>
      <c r="L53" s="14">
        <f t="shared" ca="1" si="17"/>
        <v>0.43519999999999998</v>
      </c>
      <c r="M53" s="14">
        <f t="shared" ca="1" si="18"/>
        <v>12.288</v>
      </c>
      <c r="N53" s="14" t="str">
        <f ca="1">INDIRECT("Sheet1!"&amp;INDIRECT("R1C"&amp;COLUMN(),FALSE)&amp;INDIRECT("AC"&amp;ROW()))</f>
        <v>GeForce GTX Titan X</v>
      </c>
      <c r="O53" s="14">
        <f t="shared" ca="1" si="20"/>
        <v>2</v>
      </c>
      <c r="P53" s="14" t="str">
        <f t="shared" ca="1" si="20"/>
        <v>Xeon E5-2609 v4</v>
      </c>
      <c r="Q53" s="14">
        <f t="shared" ca="1" si="20"/>
        <v>2</v>
      </c>
      <c r="R53" s="14">
        <f t="shared" ca="1" si="20"/>
        <v>32</v>
      </c>
      <c r="S53" s="14" t="str">
        <f t="shared" ca="1" si="20"/>
        <v>SSD</v>
      </c>
      <c r="T53" s="14">
        <f t="shared" ca="1" si="20"/>
        <v>480</v>
      </c>
      <c r="U53" s="14">
        <f t="shared" ca="1" si="20"/>
        <v>0</v>
      </c>
      <c r="V53" s="14">
        <f t="shared" ca="1" si="20"/>
        <v>0</v>
      </c>
      <c r="W53" s="14" t="str">
        <f t="shared" ca="1" si="20"/>
        <v>40/1</v>
      </c>
      <c r="X53" s="14"/>
      <c r="Y53" s="16" t="str">
        <f t="shared" ca="1" si="15"/>
        <v>Included internet traffic (monthly based payments): 10 Tb/month. Included internet traffic (weekly based payments): 2.5 Tb/week. Included internet traffic (minute/hourly based payments): 0 Gb. Additional 1Gb (not included): 0,09 &amp;euro;/Gb.</v>
      </c>
      <c r="AC53" s="45">
        <v>45</v>
      </c>
    </row>
    <row r="54" spans="1:29">
      <c r="C54" s="22" t="str">
        <f ca="1">INDIRECT("Sheet1!" &amp; INDIRECT("R1C"&amp;COLUMN(),FALSE) &amp; INDIRECT("AC" &amp; ROW())) &amp;"  monthly"</f>
        <v>2 x Titan X  monthly</v>
      </c>
      <c r="E54" s="22" t="s">
        <v>317</v>
      </c>
      <c r="F54" s="43"/>
      <c r="G54" s="19">
        <f t="shared" ref="G54" ca="1" si="25">INDIRECT("Sheet1!"&amp;INDIRECT("R1C"&amp;COLUMN(),FALSE)&amp;INDIRECT("AC"&amp;ROW()))</f>
        <v>0</v>
      </c>
      <c r="H54" s="19">
        <f t="shared" ca="1" si="23"/>
        <v>1492.7</v>
      </c>
      <c r="K54" s="19" t="str">
        <f t="shared" ca="1" si="3"/>
        <v>EUR</v>
      </c>
      <c r="L54" s="14">
        <f t="shared" ca="1" si="17"/>
        <v>0.43519999999999998</v>
      </c>
      <c r="M54" s="14">
        <f t="shared" ca="1" si="18"/>
        <v>12.288</v>
      </c>
      <c r="N54" s="14" t="str">
        <f t="shared" ca="1" si="20"/>
        <v>GeForce GTX Titan X</v>
      </c>
      <c r="O54" s="14">
        <f t="shared" ca="1" si="20"/>
        <v>2</v>
      </c>
      <c r="P54" s="14" t="str">
        <f t="shared" ca="1" si="20"/>
        <v>Xeon E5-2609 v4</v>
      </c>
      <c r="Q54" s="14">
        <f t="shared" ca="1" si="20"/>
        <v>2</v>
      </c>
      <c r="R54" s="14">
        <f t="shared" ca="1" si="20"/>
        <v>32</v>
      </c>
      <c r="S54" s="14" t="str">
        <f t="shared" ca="1" si="20"/>
        <v>SSD</v>
      </c>
      <c r="T54" s="14">
        <f t="shared" ca="1" si="20"/>
        <v>480</v>
      </c>
      <c r="U54" s="14">
        <f t="shared" ca="1" si="20"/>
        <v>0</v>
      </c>
      <c r="V54" s="14">
        <f t="shared" ca="1" si="20"/>
        <v>0</v>
      </c>
      <c r="W54" s="14" t="str">
        <f t="shared" ca="1" si="20"/>
        <v>40/1</v>
      </c>
      <c r="X54" s="14"/>
      <c r="Y54" s="16" t="str">
        <f t="shared" ca="1" si="15"/>
        <v>Included internet traffic (monthly based payments): 10 Tb/month. Included internet traffic (weekly based payments): 2.5 Tb/week. Included internet traffic (minute/hourly based payments): 0 Gb. Additional 1Gb (not included): 0,09 &amp;euro;/Gb.</v>
      </c>
      <c r="AC54" s="45">
        <v>45</v>
      </c>
    </row>
    <row r="55" spans="1:29">
      <c r="C55" s="22" t="str">
        <f ca="1">INDIRECT("Sheet1!" &amp; INDIRECT("R1C"&amp;COLUMN(),FALSE) &amp; INDIRECT("AC" &amp; ROW())) &amp;" minutely"</f>
        <v>4 x Titan X minutely</v>
      </c>
      <c r="E55" s="22" t="s">
        <v>319</v>
      </c>
      <c r="F55" s="43">
        <f ca="1">INDIRECT("Sheet1!"&amp;INDIRECT("R1C"&amp;COLUMN(),FALSE)&amp;INDIRECT("AC"&amp;ROW()))</f>
        <v>6</v>
      </c>
      <c r="G55" s="43"/>
      <c r="H55" s="19"/>
      <c r="K55" s="19" t="str">
        <f t="shared" ca="1" si="3"/>
        <v>EUR</v>
      </c>
      <c r="L55" s="14">
        <f t="shared" ca="1" si="17"/>
        <v>0.43519999999999998</v>
      </c>
      <c r="M55" s="14">
        <f t="shared" ca="1" si="18"/>
        <v>24.576000000000001</v>
      </c>
      <c r="N55" s="14" t="str">
        <f t="shared" ca="1" si="20"/>
        <v>GeForce GTX Titan X</v>
      </c>
      <c r="O55" s="14">
        <f t="shared" ca="1" si="20"/>
        <v>4</v>
      </c>
      <c r="P55" s="14" t="str">
        <f t="shared" ca="1" si="20"/>
        <v>Xeon E5-2609 v4</v>
      </c>
      <c r="Q55" s="14">
        <f t="shared" ca="1" si="20"/>
        <v>2</v>
      </c>
      <c r="R55" s="14">
        <f t="shared" ca="1" si="20"/>
        <v>64</v>
      </c>
      <c r="S55" s="14" t="str">
        <f t="shared" ca="1" si="20"/>
        <v>SSD</v>
      </c>
      <c r="T55" s="14">
        <f t="shared" ca="1" si="20"/>
        <v>480</v>
      </c>
      <c r="U55" s="14">
        <f t="shared" ca="1" si="20"/>
        <v>0</v>
      </c>
      <c r="V55" s="14">
        <f t="shared" ca="1" si="20"/>
        <v>0</v>
      </c>
      <c r="W55" s="14" t="str">
        <f t="shared" ca="1" si="20"/>
        <v>40/1</v>
      </c>
      <c r="X55" s="14"/>
      <c r="Y55" s="16" t="str">
        <f t="shared" ca="1" si="15"/>
        <v>Included internet traffic (monthly based payments): 10 Tb/month. Included internet traffic (weekly based payments): 2.5 Tb/week. Included internet traffic (minute/hourly based payments): 0 Gb. Additional 1Gb (not included): 0,09 &amp;euro;/Gb.</v>
      </c>
      <c r="AC55" s="45">
        <v>46</v>
      </c>
    </row>
    <row r="56" spans="1:29" s="13" customFormat="1">
      <c r="C56" s="22" t="str">
        <f t="shared" ca="1" si="21"/>
        <v>4 x Titan X monthly</v>
      </c>
      <c r="E56" s="22" t="s">
        <v>320</v>
      </c>
      <c r="F56" s="43"/>
      <c r="G56" s="43"/>
      <c r="H56" s="19">
        <f ca="1">INDIRECT("Sheet1!"&amp;INDIRECT("R1C"&amp;COLUMN(),FALSE)&amp;INDIRECT("AC"&amp;ROW()))</f>
        <v>2131.4</v>
      </c>
      <c r="K56" s="19" t="str">
        <f t="shared" ca="1" si="3"/>
        <v>EUR</v>
      </c>
      <c r="L56" s="14">
        <f t="shared" ca="1" si="17"/>
        <v>0.43519999999999998</v>
      </c>
      <c r="M56" s="14">
        <f t="shared" ca="1" si="18"/>
        <v>24.576000000000001</v>
      </c>
      <c r="N56" s="14" t="str">
        <f t="shared" ca="1" si="20"/>
        <v>GeForce GTX Titan X</v>
      </c>
      <c r="O56" s="14">
        <f t="shared" ca="1" si="20"/>
        <v>4</v>
      </c>
      <c r="P56" s="14" t="str">
        <f t="shared" ca="1" si="20"/>
        <v>Xeon E5-2609 v4</v>
      </c>
      <c r="Q56" s="14">
        <f t="shared" ca="1" si="20"/>
        <v>2</v>
      </c>
      <c r="R56" s="14">
        <f t="shared" ca="1" si="20"/>
        <v>64</v>
      </c>
      <c r="S56" s="14" t="str">
        <f t="shared" ca="1" si="20"/>
        <v>SSD</v>
      </c>
      <c r="T56" s="14">
        <f t="shared" ca="1" si="20"/>
        <v>480</v>
      </c>
      <c r="U56" s="14"/>
      <c r="V56" s="14"/>
      <c r="W56" s="14" t="str">
        <f t="shared" ca="1" si="20"/>
        <v>40/1</v>
      </c>
      <c r="X56" s="14"/>
      <c r="Y56" s="16" t="str">
        <f t="shared" ca="1" si="15"/>
        <v>Included internet traffic (monthly based payments): 10 Tb/month. Included internet traffic (weekly based payments): 2.5 Tb/week. Included internet traffic (minute/hourly based payments): 0 Gb. Additional 1Gb (not included): 0,09 &amp;euro;/Gb.</v>
      </c>
      <c r="AC56" s="45">
        <v>46</v>
      </c>
    </row>
    <row r="57" spans="1:29" s="13" customFormat="1">
      <c r="C57" s="22" t="str">
        <f ca="1">INDIRECT("Sheet1!" &amp; INDIRECT("R1C"&amp;COLUMN(),FALSE) &amp; INDIRECT("AC" &amp; ROW())) &amp;" minutely"</f>
        <v>8 x Titan X minutely</v>
      </c>
      <c r="E57" s="22" t="s">
        <v>321</v>
      </c>
      <c r="F57" s="43">
        <f ca="1">INDIRECT("Sheet1!"&amp;INDIRECT("R1C"&amp;COLUMN(),FALSE)&amp;INDIRECT("AC"&amp;ROW()))</f>
        <v>9.6</v>
      </c>
      <c r="G57" s="43"/>
      <c r="H57" s="19"/>
      <c r="K57" s="19" t="str">
        <f t="shared" ca="1" si="3"/>
        <v>EUR</v>
      </c>
      <c r="L57" s="14">
        <f t="shared" ca="1" si="17"/>
        <v>0.70399999999999996</v>
      </c>
      <c r="M57" s="14">
        <f t="shared" ca="1" si="18"/>
        <v>49.152000000000001</v>
      </c>
      <c r="N57" s="14" t="str">
        <f t="shared" ca="1" si="20"/>
        <v>GeForce GTX Titan X</v>
      </c>
      <c r="O57" s="14">
        <f t="shared" ca="1" si="20"/>
        <v>8</v>
      </c>
      <c r="P57" s="14" t="str">
        <f t="shared" ca="1" si="20"/>
        <v>Xeon E5-2630 v4</v>
      </c>
      <c r="Q57" s="14">
        <f t="shared" ca="1" si="20"/>
        <v>2</v>
      </c>
      <c r="R57" s="14">
        <f t="shared" ca="1" si="20"/>
        <v>128</v>
      </c>
      <c r="S57" s="14" t="str">
        <f t="shared" ca="1" si="20"/>
        <v>SSD</v>
      </c>
      <c r="T57" s="14">
        <f t="shared" ca="1" si="20"/>
        <v>960</v>
      </c>
      <c r="U57" s="14"/>
      <c r="V57" s="14"/>
      <c r="W57" s="14" t="str">
        <f t="shared" ca="1" si="20"/>
        <v>40/1</v>
      </c>
      <c r="X57" s="14"/>
      <c r="Y57" s="16" t="str">
        <f t="shared" ca="1" si="15"/>
        <v>Included internet traffic (monthly based payments): 10 Tb/month. Included internet traffic (weekly based payments): 2.5 Tb/week. Included internet traffic (minute/hourly based payments): 0 Gb. Additional 1Gb (not included): 0,09 &amp;euro;/Gb.</v>
      </c>
      <c r="AC57" s="45">
        <v>47</v>
      </c>
    </row>
    <row r="58" spans="1:29" ht="20">
      <c r="A58" s="21">
        <f ca="1">INDIRECT("Sheet1!" &amp; INDIRECT("R1C"&amp;COLUMN(),FALSE) &amp; INDIRECT("AC" &amp; ROW()))</f>
        <v>0</v>
      </c>
      <c r="C58" s="22" t="str">
        <f ca="1">INDIRECT("Sheet1!" &amp; INDIRECT("R1C"&amp;COLUMN(),FALSE) &amp; INDIRECT("AC" &amp; ROW())) &amp;" monthly"</f>
        <v>8 x Titan X monthly</v>
      </c>
      <c r="E58" s="22" t="s">
        <v>322</v>
      </c>
      <c r="H58">
        <f ca="1">INDIRECT("Sheet1!"&amp;INDIRECT("R1C"&amp;COLUMN(),FALSE)&amp;INDIRECT("AC"&amp;ROW()))</f>
        <v>3408.81</v>
      </c>
      <c r="I58" s="19">
        <f t="shared" ref="I58:I63" ca="1" si="26">INDIRECT("Sheet1!"&amp;INDIRECT("R1C"&amp;COLUMN(),FALSE)&amp;INDIRECT("AC"&amp;ROW()))</f>
        <v>0</v>
      </c>
      <c r="K58" s="19" t="str">
        <f t="shared" ca="1" si="3"/>
        <v>EUR</v>
      </c>
      <c r="L58" s="14">
        <f t="shared" ca="1" si="17"/>
        <v>0.70399999999999996</v>
      </c>
      <c r="M58" s="14">
        <f t="shared" ca="1" si="18"/>
        <v>49.152000000000001</v>
      </c>
      <c r="N58" s="14" t="str">
        <f t="shared" ca="1" si="20"/>
        <v>GeForce GTX Titan X</v>
      </c>
      <c r="O58" s="14">
        <f t="shared" ca="1" si="20"/>
        <v>8</v>
      </c>
      <c r="P58" s="14" t="str">
        <f t="shared" ca="1" si="20"/>
        <v>Xeon E5-2630 v4</v>
      </c>
      <c r="Q58" s="14">
        <f t="shared" ca="1" si="20"/>
        <v>2</v>
      </c>
      <c r="R58" s="14">
        <f t="shared" ca="1" si="20"/>
        <v>128</v>
      </c>
      <c r="S58" s="14" t="str">
        <f t="shared" ca="1" si="20"/>
        <v>SSD</v>
      </c>
      <c r="T58" s="14">
        <f t="shared" ca="1" si="20"/>
        <v>960</v>
      </c>
      <c r="U58" s="14">
        <f t="shared" ca="1" si="20"/>
        <v>0</v>
      </c>
      <c r="V58" s="14">
        <f t="shared" ca="1" si="20"/>
        <v>0</v>
      </c>
      <c r="W58" s="14" t="str">
        <f t="shared" ca="1" si="20"/>
        <v>40/1</v>
      </c>
      <c r="X58" s="14"/>
      <c r="Y58" s="16" t="str">
        <f t="shared" ca="1" si="15"/>
        <v>Included internet traffic (monthly based payments): 10 Tb/month. Included internet traffic (weekly based payments): 2.5 Tb/week. Included internet traffic (minute/hourly based payments): 0 Gb. Additional 1Gb (not included): 0,09 &amp;euro;/Gb.</v>
      </c>
      <c r="AC58" s="45">
        <v>47</v>
      </c>
    </row>
    <row r="59" spans="1:29">
      <c r="C59" s="22" t="str">
        <f ca="1">INDIRECT("Sheet1!" &amp; INDIRECT("R1C"&amp;COLUMN(),FALSE) &amp; INDIRECT("AC" &amp; ROW())) &amp;" minutely"</f>
        <v>2 x FirePro S9300x2 minutely</v>
      </c>
      <c r="E59" s="22" t="s">
        <v>257</v>
      </c>
      <c r="F59">
        <f ca="1">INDIRECT("Sheet1!"&amp;INDIRECT("R1C"&amp;COLUMN(),FALSE)&amp;INDIRECT("AC"&amp;ROW()))</f>
        <v>2.4</v>
      </c>
      <c r="I59" s="19">
        <f t="shared" ca="1" si="26"/>
        <v>0</v>
      </c>
      <c r="K59" s="19" t="str">
        <f t="shared" ca="1" si="3"/>
        <v>EUR</v>
      </c>
      <c r="L59" s="14">
        <f t="shared" ca="1" si="17"/>
        <v>0.43519999999999998</v>
      </c>
      <c r="M59" s="14">
        <f t="shared" ca="1" si="18"/>
        <v>27.8</v>
      </c>
      <c r="N59" s="14" t="str">
        <f t="shared" ca="1" si="20"/>
        <v>FirePro S9300x2</v>
      </c>
      <c r="O59" s="14">
        <f t="shared" ca="1" si="20"/>
        <v>2</v>
      </c>
      <c r="P59" s="14" t="str">
        <f t="shared" ca="1" si="20"/>
        <v>Xeon E5-2609 v4</v>
      </c>
      <c r="Q59" s="14">
        <f t="shared" ca="1" si="20"/>
        <v>2</v>
      </c>
      <c r="R59" s="14">
        <f t="shared" ca="1" si="20"/>
        <v>32</v>
      </c>
      <c r="S59" s="14" t="str">
        <f t="shared" ca="1" si="20"/>
        <v>SSD</v>
      </c>
      <c r="T59" s="14">
        <f t="shared" ca="1" si="20"/>
        <v>480</v>
      </c>
      <c r="U59" s="14">
        <f t="shared" ca="1" si="20"/>
        <v>0</v>
      </c>
      <c r="V59" s="14">
        <f t="shared" ca="1" si="20"/>
        <v>0</v>
      </c>
      <c r="W59" s="14" t="str">
        <f t="shared" ca="1" si="20"/>
        <v>40/1</v>
      </c>
      <c r="X59" s="14"/>
      <c r="Y59" s="16" t="str">
        <f t="shared" ca="1" si="15"/>
        <v>Included internet traffic (monthly based payments): 10 Tb/month. Included internet traffic (weekly based payments): 2.5 Tb/week. Included internet traffic (minute/hourly based payments): 0 Gb. Additional 1Gb (not included): 0,09 &amp;euro;/Gb.</v>
      </c>
      <c r="AC59" s="45">
        <v>48</v>
      </c>
    </row>
    <row r="60" spans="1:29" s="13" customFormat="1">
      <c r="C60" s="22" t="str">
        <f ca="1">INDIRECT("Sheet1!" &amp; INDIRECT("R1C"&amp;COLUMN(),FALSE) &amp; INDIRECT("AC" &amp; ROW())) &amp;" weekly"</f>
        <v>2 x FirePro S9300x2 weekly</v>
      </c>
      <c r="E60" s="22" t="s">
        <v>263</v>
      </c>
      <c r="G60" s="13">
        <f ca="1">INDIRECT("Sheet1!"&amp;INDIRECT("R1C"&amp;COLUMN(),FALSE)&amp;INDIRECT("AC"&amp;ROW()))</f>
        <v>412.63</v>
      </c>
      <c r="I60" s="19"/>
      <c r="K60" s="19" t="str">
        <f t="shared" ca="1" si="3"/>
        <v>EUR</v>
      </c>
      <c r="L60" s="14">
        <f t="shared" ca="1" si="17"/>
        <v>0.43519999999999998</v>
      </c>
      <c r="M60" s="14">
        <f t="shared" ca="1" si="18"/>
        <v>27.8</v>
      </c>
      <c r="N60" s="14" t="str">
        <f t="shared" ca="1" si="20"/>
        <v>FirePro S9300x2</v>
      </c>
      <c r="O60" s="14">
        <f t="shared" ca="1" si="20"/>
        <v>2</v>
      </c>
      <c r="P60" s="14" t="str">
        <f t="shared" ca="1" si="20"/>
        <v>Xeon E5-2609 v4</v>
      </c>
      <c r="Q60" s="14">
        <f t="shared" ca="1" si="20"/>
        <v>2</v>
      </c>
      <c r="R60" s="14">
        <f t="shared" ca="1" si="20"/>
        <v>32</v>
      </c>
      <c r="S60" s="14" t="str">
        <f t="shared" ca="1" si="20"/>
        <v>SSD</v>
      </c>
      <c r="T60" s="14">
        <f t="shared" ca="1" si="20"/>
        <v>480</v>
      </c>
      <c r="U60" s="14"/>
      <c r="V60" s="14"/>
      <c r="W60" s="14" t="str">
        <f t="shared" ca="1" si="20"/>
        <v>40/1</v>
      </c>
      <c r="X60" s="14"/>
      <c r="Y60" s="16" t="str">
        <f t="shared" ca="1" si="15"/>
        <v>Included internet traffic (monthly based payments): 10 Tb/month. Included internet traffic (weekly based payments): 2.5 Tb/week. Included internet traffic (minute/hourly based payments): 0 Gb. Additional 1Gb (not included): 0,09 &amp;euro;/Gb.</v>
      </c>
      <c r="AC60" s="45">
        <v>48</v>
      </c>
    </row>
    <row r="61" spans="1:29" s="13" customFormat="1">
      <c r="C61" s="22" t="str">
        <f ca="1">INDIRECT("Sheet1!" &amp; INDIRECT("R1C"&amp;COLUMN(),FALSE) &amp; INDIRECT("AC" &amp; ROW()))  &amp;" monthly"</f>
        <v>2 x FirePro S9300x2 monthly</v>
      </c>
      <c r="E61" s="22" t="s">
        <v>255</v>
      </c>
      <c r="H61" s="13">
        <f ca="1">INDIRECT("Sheet1!"&amp;INDIRECT("R1C"&amp;COLUMN(),FALSE)&amp;INDIRECT("AC"&amp;ROW()))</f>
        <v>1630.18</v>
      </c>
      <c r="I61" s="19"/>
      <c r="K61" s="19" t="str">
        <f t="shared" ca="1" si="3"/>
        <v>EUR</v>
      </c>
      <c r="L61" s="14">
        <f t="shared" ca="1" si="17"/>
        <v>0.43519999999999998</v>
      </c>
      <c r="M61" s="14">
        <f t="shared" ca="1" si="18"/>
        <v>27.8</v>
      </c>
      <c r="N61" s="14" t="str">
        <f t="shared" ca="1" si="20"/>
        <v>FirePro S9300x2</v>
      </c>
      <c r="O61" s="14">
        <f t="shared" ca="1" si="20"/>
        <v>2</v>
      </c>
      <c r="P61" s="14" t="str">
        <f t="shared" ca="1" si="20"/>
        <v>Xeon E5-2609 v4</v>
      </c>
      <c r="Q61" s="14">
        <f t="shared" ca="1" si="20"/>
        <v>2</v>
      </c>
      <c r="R61" s="14">
        <f t="shared" ca="1" si="20"/>
        <v>32</v>
      </c>
      <c r="S61" s="14" t="str">
        <f t="shared" ca="1" si="20"/>
        <v>SSD</v>
      </c>
      <c r="T61" s="14">
        <f t="shared" ca="1" si="20"/>
        <v>480</v>
      </c>
      <c r="U61" s="14"/>
      <c r="V61" s="14"/>
      <c r="W61" s="14" t="str">
        <f t="shared" ca="1" si="20"/>
        <v>40/1</v>
      </c>
      <c r="X61" s="14"/>
      <c r="Y61" s="16" t="str">
        <f t="shared" ca="1" si="15"/>
        <v>Included internet traffic (monthly based payments): 10 Tb/month. Included internet traffic (weekly based payments): 2.5 Tb/week. Included internet traffic (minute/hourly based payments): 0 Gb. Additional 1Gb (not included): 0,09 &amp;euro;/Gb.</v>
      </c>
      <c r="AC61" s="45">
        <v>48</v>
      </c>
    </row>
    <row r="62" spans="1:29" ht="20">
      <c r="A62" s="21" t="str">
        <f ca="1">INDIRECT("Sheet1!" &amp; INDIRECT("R1C"&amp;COLUMN(),FALSE) &amp; INDIRECT("AC" &amp; ROW()))</f>
        <v>The University of Tokyo</v>
      </c>
      <c r="B62" t="s">
        <v>329</v>
      </c>
      <c r="C62" s="22" t="str">
        <f t="shared" ref="C62:C67" ca="1" si="27">INDIRECT("Sheet1!" &amp; INDIRECT("R1C"&amp;COLUMN(),FALSE) &amp; INDIRECT("AC" &amp; ROW()))</f>
        <v>Reedbush-H Personal (educational)</v>
      </c>
      <c r="E62" s="22" t="s">
        <v>286</v>
      </c>
      <c r="I62" s="19">
        <f t="shared" ca="1" si="26"/>
        <v>138888.88888888888</v>
      </c>
      <c r="K62" s="19" t="str">
        <f t="shared" ca="1" si="3"/>
        <v>JPY</v>
      </c>
      <c r="L62" s="14">
        <f t="shared" ca="1" si="17"/>
        <v>1.2096000000000002</v>
      </c>
      <c r="M62" s="14">
        <f t="shared" ca="1" si="18"/>
        <v>19</v>
      </c>
      <c r="N62" s="14" t="str">
        <f t="shared" ca="1" si="20"/>
        <v>P100</v>
      </c>
      <c r="O62" s="14">
        <f t="shared" ca="1" si="20"/>
        <v>2</v>
      </c>
      <c r="P62" s="14" t="str">
        <f t="shared" ca="1" si="20"/>
        <v xml:space="preserve">Xeon E5-2695v4 </v>
      </c>
      <c r="Q62" s="14">
        <f t="shared" ca="1" si="20"/>
        <v>2</v>
      </c>
      <c r="R62" s="14">
        <f t="shared" ca="1" si="20"/>
        <v>256</v>
      </c>
      <c r="S62" s="14" t="str">
        <f t="shared" ca="1" si="20"/>
        <v>PFS</v>
      </c>
      <c r="T62" s="14">
        <f t="shared" ca="1" si="20"/>
        <v>1000</v>
      </c>
      <c r="U62" s="14">
        <f t="shared" ca="1" si="20"/>
        <v>0</v>
      </c>
      <c r="V62" s="14">
        <f t="shared" ca="1" si="20"/>
        <v>0</v>
      </c>
      <c r="W62" s="14" t="str">
        <f t="shared" ca="1" si="20"/>
        <v>13.635/</v>
      </c>
      <c r="X62" s="14">
        <f t="shared" ca="1" si="20"/>
        <v>6912</v>
      </c>
      <c r="Y62" s="16" t="str">
        <f t="shared" ca="1" si="15"/>
        <v>Max 2 nodes. Included (17280/2.5=)6912 node hours if 1 node is used, 3456 node hours if more than 1 node is used simulateously.</v>
      </c>
      <c r="AC62" s="45">
        <v>50</v>
      </c>
    </row>
    <row r="63" spans="1:29">
      <c r="C63" s="22" t="str">
        <f t="shared" ca="1" si="27"/>
        <v>Reedbush-H Group 4 (educational)</v>
      </c>
      <c r="E63" s="22" t="s">
        <v>287</v>
      </c>
      <c r="I63" s="19">
        <f t="shared" ca="1" si="26"/>
        <v>277777.77777777775</v>
      </c>
      <c r="K63" s="19" t="str">
        <f t="shared" ca="1" si="3"/>
        <v>JPY</v>
      </c>
      <c r="L63" s="14">
        <f t="shared" ca="1" si="17"/>
        <v>1.2096000000000002</v>
      </c>
      <c r="M63" s="14">
        <f t="shared" ca="1" si="18"/>
        <v>19</v>
      </c>
      <c r="N63" s="14" t="str">
        <f t="shared" ca="1" si="20"/>
        <v>P100</v>
      </c>
      <c r="O63" s="14">
        <f t="shared" ca="1" si="20"/>
        <v>2</v>
      </c>
      <c r="P63" s="14" t="str">
        <f t="shared" ca="1" si="20"/>
        <v xml:space="preserve">Xeon E5-2695v4 </v>
      </c>
      <c r="Q63" s="14">
        <f t="shared" ca="1" si="20"/>
        <v>2</v>
      </c>
      <c r="R63" s="14">
        <f t="shared" ca="1" si="20"/>
        <v>256</v>
      </c>
      <c r="S63" s="14" t="str">
        <f t="shared" ca="1" si="20"/>
        <v>PFS</v>
      </c>
      <c r="T63" s="14">
        <f t="shared" ca="1" si="20"/>
        <v>4000</v>
      </c>
      <c r="U63" s="14">
        <f t="shared" ca="1" si="20"/>
        <v>0</v>
      </c>
      <c r="V63" s="14">
        <f t="shared" ca="1" si="20"/>
        <v>0</v>
      </c>
      <c r="W63" s="14" t="str">
        <f t="shared" ca="1" si="20"/>
        <v>13.635/</v>
      </c>
      <c r="X63" s="14">
        <f t="shared" ca="1" si="20"/>
        <v>13824</v>
      </c>
      <c r="Y63" s="16" t="str">
        <f t="shared" ca="1" si="15"/>
        <v>Included 13824 node hours if 1 node is used, 6912 node hours if more than 1 node is used simultaneously.</v>
      </c>
      <c r="AC63" s="45">
        <v>51</v>
      </c>
    </row>
    <row r="64" spans="1:29" ht="20">
      <c r="A64" s="60" t="str">
        <f ca="1">INDIRECT("Sheet1!" &amp; INDIRECT("R1C"&amp;COLUMN(),FALSE) &amp; INDIRECT("AC" &amp; ROW()))</f>
        <v>MS Azure</v>
      </c>
      <c r="B64" s="13" t="s">
        <v>295</v>
      </c>
      <c r="C64" s="22" t="str">
        <f t="shared" ca="1" si="27"/>
        <v>NC6</v>
      </c>
      <c r="E64" s="22" t="s">
        <v>304</v>
      </c>
      <c r="F64" s="13">
        <f t="shared" ref="F64:F67" ca="1" si="28">INDIRECT("Sheet1!"&amp;INDIRECT("R1C"&amp;COLUMN(),FALSE)&amp;INDIRECT("AC"&amp;ROW()))</f>
        <v>1.08</v>
      </c>
      <c r="K64" s="19" t="str">
        <f t="shared" ca="1" si="3"/>
        <v>USD</v>
      </c>
      <c r="L64" s="14">
        <f t="shared" ca="1" si="17"/>
        <v>0.24960000000000002</v>
      </c>
      <c r="M64" s="14">
        <f t="shared" ca="1" si="18"/>
        <v>4.37</v>
      </c>
      <c r="N64" s="14" t="str">
        <f t="shared" ref="N64:V67" ca="1" si="29">INDIRECT("Sheet1!"&amp;INDIRECT("R1C"&amp;COLUMN(),FALSE)&amp;INDIRECT("AC"&amp;ROW()))</f>
        <v>K80</v>
      </c>
      <c r="O64" s="14">
        <f t="shared" ca="1" si="29"/>
        <v>0.5</v>
      </c>
      <c r="P64" s="61" t="str">
        <f t="shared" ca="1" si="29"/>
        <v>Xeon E5-2690v3</v>
      </c>
      <c r="Q64" s="14">
        <f t="shared" ca="1" si="29"/>
        <v>1</v>
      </c>
      <c r="R64" s="14">
        <f t="shared" ca="1" si="29"/>
        <v>56</v>
      </c>
      <c r="S64" s="14" t="str">
        <f t="shared" ca="1" si="29"/>
        <v>SSD</v>
      </c>
      <c r="T64" s="14">
        <f t="shared" ca="1" si="29"/>
        <v>380</v>
      </c>
      <c r="U64" s="14">
        <f t="shared" ca="1" si="29"/>
        <v>0</v>
      </c>
      <c r="V64" s="14">
        <f t="shared" ca="1" si="29"/>
        <v>0</v>
      </c>
      <c r="W64" s="14">
        <f t="shared" ca="1" si="20"/>
        <v>0</v>
      </c>
      <c r="X64" s="14"/>
      <c r="Y64" s="16" t="str">
        <f t="shared" ca="1" si="15"/>
        <v xml:space="preserve">1 GPU in specification is 1/2 of K80 </v>
      </c>
      <c r="AC64" s="45">
        <v>58</v>
      </c>
    </row>
    <row r="65" spans="3:29">
      <c r="C65" s="22" t="str">
        <f t="shared" ca="1" si="27"/>
        <v>NC12</v>
      </c>
      <c r="E65" s="22" t="s">
        <v>305</v>
      </c>
      <c r="F65" s="13">
        <f t="shared" ca="1" si="28"/>
        <v>2.16</v>
      </c>
      <c r="K65" s="19" t="str">
        <f t="shared" ca="1" si="3"/>
        <v>USD</v>
      </c>
      <c r="L65" s="14">
        <f t="shared" ca="1" si="17"/>
        <v>0.49920000000000003</v>
      </c>
      <c r="M65" s="14">
        <f t="shared" ca="1" si="18"/>
        <v>8.74</v>
      </c>
      <c r="N65" s="14" t="str">
        <f t="shared" ca="1" si="29"/>
        <v>K80</v>
      </c>
      <c r="O65" s="14">
        <f t="shared" ca="1" si="29"/>
        <v>1</v>
      </c>
      <c r="P65" s="61" t="str">
        <f t="shared" ca="1" si="29"/>
        <v>Xeon E5-2690v3</v>
      </c>
      <c r="Q65" s="14">
        <f t="shared" ca="1" si="29"/>
        <v>1</v>
      </c>
      <c r="R65" s="14">
        <f t="shared" ca="1" si="29"/>
        <v>112</v>
      </c>
      <c r="S65" s="14" t="str">
        <f t="shared" ca="1" si="29"/>
        <v>SSD</v>
      </c>
      <c r="T65" s="14">
        <f t="shared" ca="1" si="29"/>
        <v>680</v>
      </c>
      <c r="W65" s="14">
        <f t="shared" ref="W65:W67" ca="1" si="30">INDIRECT("Sheet1!"&amp;INDIRECT("R1C"&amp;COLUMN(),FALSE)&amp;INDIRECT("AC"&amp;ROW()))</f>
        <v>0</v>
      </c>
      <c r="X65" s="14"/>
      <c r="Y65" s="16">
        <f t="shared" ca="1" si="15"/>
        <v>0</v>
      </c>
      <c r="AC65" s="45">
        <v>59</v>
      </c>
    </row>
    <row r="66" spans="3:29">
      <c r="C66" s="22" t="str">
        <f t="shared" ca="1" si="27"/>
        <v>NC24</v>
      </c>
      <c r="E66" s="22" t="s">
        <v>315</v>
      </c>
      <c r="F66" s="13">
        <f t="shared" ca="1" si="28"/>
        <v>4.32</v>
      </c>
      <c r="K66" s="19" t="str">
        <f t="shared" ca="1" si="3"/>
        <v>USD</v>
      </c>
      <c r="L66" s="14">
        <f t="shared" ca="1" si="17"/>
        <v>0.99840000000000007</v>
      </c>
      <c r="M66" s="14">
        <f t="shared" ca="1" si="18"/>
        <v>17.48</v>
      </c>
      <c r="N66" s="14" t="str">
        <f t="shared" ca="1" si="29"/>
        <v>K80</v>
      </c>
      <c r="O66" s="14">
        <f t="shared" ca="1" si="29"/>
        <v>2</v>
      </c>
      <c r="P66" s="61" t="str">
        <f t="shared" ca="1" si="29"/>
        <v>Xeon E5-2690v3</v>
      </c>
      <c r="Q66" s="14">
        <f t="shared" ca="1" si="29"/>
        <v>1</v>
      </c>
      <c r="R66" s="14">
        <f t="shared" ca="1" si="29"/>
        <v>224</v>
      </c>
      <c r="S66" s="14" t="str">
        <f t="shared" ca="1" si="29"/>
        <v>SSD</v>
      </c>
      <c r="T66" s="14">
        <f t="shared" ca="1" si="29"/>
        <v>1440</v>
      </c>
      <c r="W66" s="14">
        <f t="shared" ca="1" si="30"/>
        <v>0</v>
      </c>
      <c r="X66" s="14"/>
      <c r="Y66" s="16">
        <f t="shared" ca="1" si="15"/>
        <v>0</v>
      </c>
      <c r="AC66" s="45">
        <v>60</v>
      </c>
    </row>
    <row r="67" spans="3:29">
      <c r="C67" s="22" t="str">
        <f t="shared" ca="1" si="27"/>
        <v>NC24r</v>
      </c>
      <c r="E67" s="22" t="s">
        <v>314</v>
      </c>
      <c r="F67" s="13">
        <f t="shared" ca="1" si="28"/>
        <v>4.7519999999999998</v>
      </c>
      <c r="K67" s="19" t="str">
        <f t="shared" ca="1" si="3"/>
        <v>USD</v>
      </c>
      <c r="L67" s="14">
        <f t="shared" ca="1" si="17"/>
        <v>0.99840000000000007</v>
      </c>
      <c r="M67" s="14">
        <f t="shared" ca="1" si="18"/>
        <v>17.48</v>
      </c>
      <c r="N67" s="14" t="str">
        <f t="shared" ca="1" si="29"/>
        <v>K80</v>
      </c>
      <c r="O67" s="14">
        <f t="shared" ca="1" si="29"/>
        <v>2</v>
      </c>
      <c r="P67" s="61" t="str">
        <f t="shared" ca="1" si="29"/>
        <v>Xeon E5-2690v3</v>
      </c>
      <c r="Q67" s="14">
        <f t="shared" ca="1" si="29"/>
        <v>1</v>
      </c>
      <c r="R67" s="14">
        <f t="shared" ca="1" si="29"/>
        <v>224</v>
      </c>
      <c r="S67" s="14" t="str">
        <f t="shared" ca="1" si="29"/>
        <v>SSD</v>
      </c>
      <c r="T67" s="14">
        <f t="shared" ca="1" si="29"/>
        <v>1440</v>
      </c>
      <c r="W67" s="14" t="str">
        <f t="shared" ca="1" si="30"/>
        <v>Infiniband/</v>
      </c>
      <c r="X67" s="14"/>
      <c r="Y67" s="16" t="str">
        <f t="shared" ca="1" si="15"/>
        <v>RDMA capable</v>
      </c>
      <c r="AC67" s="45">
        <v>61</v>
      </c>
    </row>
  </sheetData>
  <phoneticPr fontId="2"/>
  <conditionalFormatting sqref="I23:J23 I25:J25 I27:J27 I29:J29 F25:G25 F29:G29 H22:H31 S13:S15 E23:G23 E18:J22 C30:C32 E26:G28 D26:D33 E17:F17 D10:D24 D3:D8 C3:C21 E7:G7 E9:J16 E4:J6 K4:K35 E30:I32 M32:O41 N16:O16 L30:O31 E3:O3 L4:O15 M16:M17 L16:L29 M18:O29 E8:H8 J8 I58:I63 H50:H52 L42:S61 T45:Y61 K48:K64 K65:T67 L64:V64 L62:Y63 W64:Y67">
    <cfRule type="expression" dxfId="44" priority="113">
      <formula>MOD(ROW(),2)=0</formula>
    </cfRule>
  </conditionalFormatting>
  <conditionalFormatting sqref="D25 I24:J24 F24:G24">
    <cfRule type="expression" dxfId="43" priority="111">
      <formula>MOD(ROW(),2)=0</formula>
    </cfRule>
  </conditionalFormatting>
  <conditionalFormatting sqref="I26:J26">
    <cfRule type="expression" dxfId="42" priority="110">
      <formula>MOD(ROW(),2)=0</formula>
    </cfRule>
  </conditionalFormatting>
  <conditionalFormatting sqref="I28:J28">
    <cfRule type="expression" dxfId="41" priority="109">
      <formula>MOD(ROW(),2)=0</formula>
    </cfRule>
  </conditionalFormatting>
  <conditionalFormatting sqref="E29">
    <cfRule type="expression" dxfId="40" priority="100">
      <formula>MOD(ROW(),2)=0</formula>
    </cfRule>
  </conditionalFormatting>
  <conditionalFormatting sqref="P3:P15 P18:P41">
    <cfRule type="expression" dxfId="39" priority="55">
      <formula>MOD(ROW(),2)=0</formula>
    </cfRule>
  </conditionalFormatting>
  <conditionalFormatting sqref="S3:X3 T4:X12 T18:V31 T13:V15 W13:X31 R3:R15 R18:R41 Y6:Y41 T32:X38 U39:X41 T39:T44">
    <cfRule type="expression" dxfId="38" priority="53">
      <formula>MOD(ROW(),2)=0</formula>
    </cfRule>
  </conditionalFormatting>
  <conditionalFormatting sqref="C22:C23">
    <cfRule type="expression" dxfId="37" priority="62">
      <formula>MOD(ROW(),2)=0</formula>
    </cfRule>
  </conditionalFormatting>
  <conditionalFormatting sqref="C24:C25">
    <cfRule type="expression" dxfId="36" priority="61">
      <formula>MOD(ROW(),2)=0</formula>
    </cfRule>
  </conditionalFormatting>
  <conditionalFormatting sqref="C26:C27">
    <cfRule type="expression" dxfId="35" priority="60">
      <formula>MOD(ROW(),2)=0</formula>
    </cfRule>
  </conditionalFormatting>
  <conditionalFormatting sqref="C28:C29">
    <cfRule type="expression" dxfId="34" priority="59">
      <formula>MOD(ROW(),2)=0</formula>
    </cfRule>
  </conditionalFormatting>
  <conditionalFormatting sqref="Q3:Q15 Q18:Q41">
    <cfRule type="expression" dxfId="33" priority="54">
      <formula>MOD(ROW(),2)=0</formula>
    </cfRule>
  </conditionalFormatting>
  <conditionalFormatting sqref="S4:S12">
    <cfRule type="expression" dxfId="32" priority="52">
      <formula>MOD(ROW(),2)=0</formula>
    </cfRule>
  </conditionalFormatting>
  <conditionalFormatting sqref="S18:S41">
    <cfRule type="expression" dxfId="31" priority="51">
      <formula>MOD(ROW(),2)=0</formula>
    </cfRule>
  </conditionalFormatting>
  <conditionalFormatting sqref="H17:J17 N17:O17">
    <cfRule type="expression" dxfId="30" priority="42">
      <formula>MOD(ROW(),2)=0</formula>
    </cfRule>
  </conditionalFormatting>
  <conditionalFormatting sqref="P16:P17">
    <cfRule type="expression" dxfId="29" priority="41">
      <formula>MOD(ROW(),2)=0</formula>
    </cfRule>
  </conditionalFormatting>
  <conditionalFormatting sqref="T16:V17 R16:R17">
    <cfRule type="expression" dxfId="28" priority="39">
      <formula>MOD(ROW(),2)=0</formula>
    </cfRule>
  </conditionalFormatting>
  <conditionalFormatting sqref="Q16:Q17">
    <cfRule type="expression" dxfId="27" priority="40">
      <formula>MOD(ROW(),2)=0</formula>
    </cfRule>
  </conditionalFormatting>
  <conditionalFormatting sqref="S16:S17">
    <cfRule type="expression" dxfId="26" priority="38">
      <formula>MOD(ROW(),2)=0</formula>
    </cfRule>
  </conditionalFormatting>
  <conditionalFormatting sqref="G17">
    <cfRule type="expression" dxfId="25" priority="37">
      <formula>MOD(ROW(),2)=0</formula>
    </cfRule>
  </conditionalFormatting>
  <conditionalFormatting sqref="E25">
    <cfRule type="expression" dxfId="24" priority="36">
      <formula>MOD(ROW(),2)=0</formula>
    </cfRule>
  </conditionalFormatting>
  <conditionalFormatting sqref="E24">
    <cfRule type="expression" dxfId="23" priority="35">
      <formula>MOD(ROW(),2)=0</formula>
    </cfRule>
  </conditionalFormatting>
  <conditionalFormatting sqref="L32:L41">
    <cfRule type="expression" dxfId="22" priority="34">
      <formula>MOD(ROW(),2)=0</formula>
    </cfRule>
  </conditionalFormatting>
  <conditionalFormatting sqref="G34">
    <cfRule type="expression" dxfId="21" priority="33">
      <formula>MOD(ROW(),2)=0</formula>
    </cfRule>
  </conditionalFormatting>
  <conditionalFormatting sqref="H35">
    <cfRule type="expression" dxfId="20" priority="32">
      <formula>MOD(ROW(),2)=0</formula>
    </cfRule>
  </conditionalFormatting>
  <conditionalFormatting sqref="J7">
    <cfRule type="expression" dxfId="19" priority="31">
      <formula>MOD(ROW(),2)=0</formula>
    </cfRule>
  </conditionalFormatting>
  <conditionalFormatting sqref="H7">
    <cfRule type="expression" dxfId="18" priority="29">
      <formula>MOD(ROW(),2)=0</formula>
    </cfRule>
  </conditionalFormatting>
  <conditionalFormatting sqref="J30:J32">
    <cfRule type="expression" dxfId="17" priority="28">
      <formula>MOD(ROW(),2)=0</formula>
    </cfRule>
  </conditionalFormatting>
  <conditionalFormatting sqref="D36 K36:K47">
    <cfRule type="expression" dxfId="16" priority="27">
      <formula>MOD(ROW(),2)=0</formula>
    </cfRule>
  </conditionalFormatting>
  <conditionalFormatting sqref="G37">
    <cfRule type="expression" dxfId="15" priority="26">
      <formula>MOD(ROW(),2)=0</formula>
    </cfRule>
  </conditionalFormatting>
  <conditionalFormatting sqref="H38">
    <cfRule type="expression" dxfId="14" priority="25">
      <formula>MOD(ROW(),2)=0</formula>
    </cfRule>
  </conditionalFormatting>
  <conditionalFormatting sqref="I8">
    <cfRule type="expression" dxfId="13" priority="20">
      <formula>MOD(ROW(),2)=0</formula>
    </cfRule>
  </conditionalFormatting>
  <conditionalFormatting sqref="I7">
    <cfRule type="expression" dxfId="12" priority="19">
      <formula>MOD(ROW(),2)=0</formula>
    </cfRule>
  </conditionalFormatting>
  <conditionalFormatting sqref="H41">
    <cfRule type="expression" dxfId="11" priority="18">
      <formula>MOD(ROW(),2)=0</formula>
    </cfRule>
  </conditionalFormatting>
  <conditionalFormatting sqref="G40">
    <cfRule type="expression" dxfId="10" priority="17">
      <formula>MOD(ROW(),2)=0</formula>
    </cfRule>
  </conditionalFormatting>
  <conditionalFormatting sqref="D42">
    <cfRule type="expression" dxfId="9" priority="16">
      <formula>MOD(ROW(),2)=0</formula>
    </cfRule>
  </conditionalFormatting>
  <conditionalFormatting sqref="U42:Y44">
    <cfRule type="expression" dxfId="8" priority="13">
      <formula>MOD(ROW(),2)=0</formula>
    </cfRule>
  </conditionalFormatting>
  <conditionalFormatting sqref="G43">
    <cfRule type="expression" dxfId="7" priority="10">
      <formula>MOD(ROW(),2)=0</formula>
    </cfRule>
  </conditionalFormatting>
  <conditionalFormatting sqref="H44">
    <cfRule type="expression" dxfId="6" priority="9">
      <formula>MOD(ROW(),2)=0</formula>
    </cfRule>
  </conditionalFormatting>
  <conditionalFormatting sqref="D45">
    <cfRule type="expression" dxfId="5" priority="8">
      <formula>MOD(ROW(),2)=0</formula>
    </cfRule>
  </conditionalFormatting>
  <conditionalFormatting sqref="G46">
    <cfRule type="expression" dxfId="4" priority="7">
      <formula>MOD(ROW(),2)=0</formula>
    </cfRule>
  </conditionalFormatting>
  <conditionalFormatting sqref="H47">
    <cfRule type="expression" dxfId="3" priority="6">
      <formula>MOD(ROW(),2)=0</formula>
    </cfRule>
  </conditionalFormatting>
  <conditionalFormatting sqref="H55:H57">
    <cfRule type="expression" dxfId="2" priority="5">
      <formula>MOD(ROW(),2)=0</formula>
    </cfRule>
  </conditionalFormatting>
  <conditionalFormatting sqref="G49 G54">
    <cfRule type="expression" dxfId="1" priority="4">
      <formula>MOD(ROW(),2)=0</formula>
    </cfRule>
  </conditionalFormatting>
  <conditionalFormatting sqref="H54">
    <cfRule type="expression" dxfId="0" priority="1">
      <formula>MOD(ROW(),2)=0</formula>
    </cfRule>
  </conditionalFormatting>
  <hyperlinks>
    <hyperlink ref="D3" r:id="rId1"/>
    <hyperlink ref="D4:D5" r:id="rId2" display="https://aws.amazon.com/ec2/pricing/on-demand/?refid=em_22240"/>
    <hyperlink ref="D7" r:id="rId3"/>
    <hyperlink ref="D8" r:id="rId4"/>
  </hyperlinks>
  <pageMargins left="0.75000000000000011" right="0.75000000000000011" top="1" bottom="1" header="0.5" footer="0.5"/>
  <pageSetup paperSize="9" scale="70" orientation="landscape" horizontalDpi="4294967292" verticalDpi="4294967292"/>
  <ignoredErrors>
    <ignoredError sqref="C21:C23 C20 C56" formula="1"/>
    <ignoredError sqref="S13" emptyCellReference="1"/>
  </ignoredErrors>
  <extLst>
    <ext xmlns:mx="http://schemas.microsoft.com/office/mac/excel/2008/main" uri="{64002731-A6B0-56B0-2670-7721B7C09600}">
      <mx:PLV Mode="0" OnePage="0" WScale="7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cost-performance</vt:lpstr>
    </vt:vector>
  </TitlesOfParts>
  <Company>RIKEN AICS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Bryzgalov</dc:creator>
  <cp:lastModifiedBy>Peter Bryzgalov</cp:lastModifiedBy>
  <cp:lastPrinted>2016-11-15T04:46:41Z</cp:lastPrinted>
  <dcterms:created xsi:type="dcterms:W3CDTF">2016-10-13T08:03:06Z</dcterms:created>
  <dcterms:modified xsi:type="dcterms:W3CDTF">2017-02-22T04:10:12Z</dcterms:modified>
</cp:coreProperties>
</file>