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640" yWindow="0" windowWidth="25180" windowHeight="2826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Y26" i="1" l="1"/>
  <c r="J3" i="3"/>
  <c r="J4" i="3"/>
  <c r="J5" i="3"/>
  <c r="J6" i="3"/>
  <c r="J7" i="3"/>
  <c r="G7" i="3"/>
  <c r="G8" i="3"/>
  <c r="G9" i="3"/>
  <c r="G10" i="3"/>
  <c r="G11" i="3"/>
  <c r="G12" i="3"/>
  <c r="G13" i="3"/>
  <c r="G14" i="3"/>
  <c r="G15" i="3"/>
  <c r="G16" i="3"/>
  <c r="G17" i="3"/>
  <c r="G18" i="3"/>
  <c r="G19" i="3"/>
  <c r="G20" i="3"/>
  <c r="G21" i="3"/>
  <c r="G22" i="3"/>
  <c r="G23" i="3"/>
  <c r="G24" i="3"/>
  <c r="G25" i="3"/>
  <c r="G26" i="3"/>
  <c r="G32" i="3"/>
  <c r="G33" i="3"/>
  <c r="G34" i="3"/>
  <c r="G35" i="3"/>
  <c r="G36" i="3"/>
  <c r="G37" i="3"/>
  <c r="G38" i="3"/>
  <c r="G39" i="3"/>
  <c r="G40" i="3"/>
  <c r="G41" i="3"/>
  <c r="G42" i="3"/>
  <c r="I4" i="3"/>
  <c r="I5" i="3"/>
  <c r="I6" i="3"/>
  <c r="I7"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 i="3"/>
  <c r="J11" i="3"/>
  <c r="J12" i="3"/>
  <c r="J13" i="3"/>
  <c r="J14" i="3"/>
  <c r="J15" i="3"/>
  <c r="J16" i="3"/>
  <c r="J17" i="3"/>
  <c r="J18" i="3"/>
  <c r="J19" i="3"/>
  <c r="J20" i="3"/>
  <c r="J21" i="3"/>
  <c r="J22" i="3"/>
  <c r="J23" i="3"/>
  <c r="J24" i="3"/>
  <c r="J25" i="3"/>
  <c r="I14" i="3"/>
  <c r="I15" i="3"/>
  <c r="I16" i="3"/>
  <c r="I17" i="3"/>
  <c r="I18" i="3"/>
  <c r="I19" i="3"/>
  <c r="I20" i="3"/>
  <c r="I21"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AB34" i="3"/>
  <c r="AB35" i="3"/>
  <c r="AB36" i="3"/>
  <c r="AB37" i="3"/>
  <c r="AB38" i="3"/>
  <c r="AB39" i="3"/>
  <c r="AB40" i="3"/>
  <c r="AB41" i="3"/>
  <c r="AB42" i="3"/>
  <c r="AB43" i="3"/>
  <c r="AB44" i="3"/>
  <c r="AB45" i="3"/>
  <c r="AB46" i="3"/>
  <c r="AB47" i="3"/>
  <c r="AB48" i="3"/>
  <c r="AB49" i="3"/>
  <c r="N49" i="3"/>
  <c r="O49" i="3"/>
  <c r="P49" i="3"/>
  <c r="Q49" i="3"/>
  <c r="R49" i="3"/>
  <c r="S49" i="3"/>
  <c r="T49" i="3"/>
  <c r="U49" i="3"/>
  <c r="V49" i="3"/>
  <c r="W49" i="3"/>
  <c r="X49" i="3"/>
  <c r="Y49" i="3"/>
  <c r="W19" i="3"/>
  <c r="W20" i="3"/>
  <c r="W21" i="3"/>
  <c r="W22" i="3"/>
  <c r="W23" i="3"/>
  <c r="W24" i="3"/>
  <c r="W25" i="3"/>
  <c r="W26" i="3"/>
  <c r="W27" i="3"/>
  <c r="W28" i="3"/>
  <c r="W29" i="3"/>
  <c r="W30" i="3"/>
  <c r="W31" i="3"/>
  <c r="N19" i="3"/>
  <c r="O19" i="3"/>
  <c r="P19" i="3"/>
  <c r="Q19" i="3"/>
  <c r="R19" i="3"/>
  <c r="S19" i="3"/>
  <c r="T19" i="3"/>
  <c r="U19" i="3"/>
  <c r="V19" i="3"/>
  <c r="N20" i="3"/>
  <c r="O20" i="3"/>
  <c r="P20" i="3"/>
  <c r="Q20" i="3"/>
  <c r="R20" i="3"/>
  <c r="S20" i="3"/>
  <c r="T20" i="3"/>
  <c r="U20" i="3"/>
  <c r="V20" i="3"/>
  <c r="N21" i="3"/>
  <c r="O21" i="3"/>
  <c r="P21" i="3"/>
  <c r="Q21" i="3"/>
  <c r="R21" i="3"/>
  <c r="S21" i="3"/>
  <c r="T21" i="3"/>
  <c r="U21" i="3"/>
  <c r="V21" i="3"/>
  <c r="F49" i="3"/>
  <c r="G49" i="3"/>
  <c r="H49" i="3"/>
  <c r="I49" i="3"/>
  <c r="J49" i="3"/>
  <c r="K49" i="3"/>
  <c r="L49" i="3"/>
  <c r="M49" i="3"/>
  <c r="M19" i="3"/>
  <c r="M20" i="3"/>
  <c r="M21" i="3"/>
  <c r="I26" i="3"/>
  <c r="I27" i="3"/>
  <c r="I28" i="3"/>
  <c r="I29" i="3"/>
  <c r="I30" i="3"/>
  <c r="I31" i="3"/>
  <c r="G27" i="3"/>
  <c r="G28" i="3"/>
  <c r="G29" i="3"/>
  <c r="G30" i="3"/>
  <c r="G31" i="3"/>
  <c r="F31" i="3"/>
  <c r="J31" i="3"/>
  <c r="K31" i="3"/>
  <c r="L31" i="3"/>
  <c r="P31" i="3"/>
  <c r="M31" i="3"/>
  <c r="N31" i="3"/>
  <c r="O31" i="3"/>
  <c r="Q31" i="3"/>
  <c r="R31" i="3"/>
  <c r="S31" i="3"/>
  <c r="T31" i="3"/>
  <c r="U31" i="3"/>
  <c r="V31" i="3"/>
  <c r="X31" i="3"/>
  <c r="Y31" i="3"/>
  <c r="AB31" i="3"/>
  <c r="C31" i="3"/>
  <c r="D31" i="3"/>
  <c r="E31" i="3"/>
  <c r="Z47" i="1"/>
  <c r="X48" i="1"/>
  <c r="Z48" i="1"/>
  <c r="X49" i="1"/>
  <c r="Z49" i="1"/>
  <c r="Q47" i="1"/>
  <c r="C27" i="3"/>
  <c r="E27" i="3"/>
  <c r="C28" i="3"/>
  <c r="E28" i="3"/>
  <c r="C29" i="3"/>
  <c r="E29" i="3"/>
  <c r="C30" i="3"/>
  <c r="E30" i="3"/>
  <c r="C26" i="3"/>
  <c r="E26"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32" i="3"/>
  <c r="C33" i="3"/>
  <c r="C34" i="3"/>
  <c r="B50" i="3"/>
  <c r="A50" i="3"/>
  <c r="C49" i="3"/>
  <c r="D49" i="3"/>
  <c r="C75" i="3"/>
  <c r="A74" i="3"/>
  <c r="C74" i="3"/>
  <c r="B76" i="3"/>
  <c r="A76" i="3"/>
  <c r="B74" i="3"/>
  <c r="B69" i="3"/>
  <c r="A69" i="3"/>
  <c r="B62" i="3"/>
  <c r="A62" i="3"/>
  <c r="B56" i="3"/>
  <c r="A56" i="3"/>
  <c r="C76" i="3"/>
  <c r="D76" i="3"/>
  <c r="E76" i="3"/>
  <c r="C77" i="3"/>
  <c r="D77" i="3"/>
  <c r="E77" i="3"/>
  <c r="C78" i="3"/>
  <c r="D78" i="3"/>
  <c r="E78" i="3"/>
  <c r="C79" i="3"/>
  <c r="D79" i="3"/>
  <c r="E79" i="3"/>
  <c r="C80" i="3"/>
  <c r="D80" i="3"/>
  <c r="E80" i="3"/>
  <c r="C81" i="3"/>
  <c r="D81" i="3"/>
  <c r="E81"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M76" i="3"/>
  <c r="Q147" i="1"/>
  <c r="N76" i="3"/>
  <c r="O76" i="3"/>
  <c r="M77" i="3"/>
  <c r="Q148" i="1"/>
  <c r="N77" i="3"/>
  <c r="O77" i="3"/>
  <c r="M78" i="3"/>
  <c r="Q149" i="1"/>
  <c r="N78" i="3"/>
  <c r="O78" i="3"/>
  <c r="M79" i="3"/>
  <c r="Q150" i="1"/>
  <c r="N79" i="3"/>
  <c r="O79" i="3"/>
  <c r="M80" i="3"/>
  <c r="Q151" i="1"/>
  <c r="L151" i="1"/>
  <c r="N80" i="3"/>
  <c r="O80" i="3"/>
  <c r="M81" i="3"/>
  <c r="Q152" i="1"/>
  <c r="L152" i="1"/>
  <c r="N81" i="3"/>
  <c r="O81" i="3"/>
  <c r="P76" i="3"/>
  <c r="Q76" i="3"/>
  <c r="R76" i="3"/>
  <c r="S76" i="3"/>
  <c r="T76" i="3"/>
  <c r="U76"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V75" i="3"/>
  <c r="W75" i="3"/>
  <c r="X75" i="3"/>
  <c r="Y75" i="3"/>
  <c r="Z75" i="3"/>
  <c r="AA75" i="3"/>
  <c r="V76" i="3"/>
  <c r="W76" i="3"/>
  <c r="X76" i="3"/>
  <c r="Z147" i="1"/>
  <c r="Y76" i="3"/>
  <c r="Z76" i="3"/>
  <c r="AA76" i="3"/>
  <c r="V77" i="3"/>
  <c r="W77" i="3"/>
  <c r="X77" i="3"/>
  <c r="Z148" i="1"/>
  <c r="Y77" i="3"/>
  <c r="Z77" i="3"/>
  <c r="AA77" i="3"/>
  <c r="V78" i="3"/>
  <c r="W78" i="3"/>
  <c r="X78" i="3"/>
  <c r="Z149" i="1"/>
  <c r="Y78" i="3"/>
  <c r="AI149" i="1"/>
  <c r="Z78" i="3"/>
  <c r="AA78" i="3"/>
  <c r="V79" i="3"/>
  <c r="W79" i="3"/>
  <c r="X79" i="3"/>
  <c r="Z150" i="1"/>
  <c r="Y79" i="3"/>
  <c r="AI150" i="1"/>
  <c r="Z79" i="3"/>
  <c r="AA79" i="3"/>
  <c r="V80" i="3"/>
  <c r="W80" i="3"/>
  <c r="X80" i="3"/>
  <c r="Z151" i="1"/>
  <c r="Y80" i="3"/>
  <c r="AI151" i="1"/>
  <c r="Z80" i="3"/>
  <c r="AA80" i="3"/>
  <c r="V81" i="3"/>
  <c r="W81" i="3"/>
  <c r="X81" i="3"/>
  <c r="Z152" i="1"/>
  <c r="Y81" i="3"/>
  <c r="AI152" i="1"/>
  <c r="Z81" i="3"/>
  <c r="AA81" i="3"/>
  <c r="AB76" i="3"/>
  <c r="AB77" i="3"/>
  <c r="AB78" i="3"/>
  <c r="AB79" i="3"/>
  <c r="AB80" i="3"/>
  <c r="AB81" i="3"/>
  <c r="B43" i="3"/>
  <c r="A43" i="3"/>
  <c r="X44" i="1"/>
  <c r="X45" i="1"/>
  <c r="X46" i="1"/>
  <c r="B32" i="3"/>
  <c r="A32" i="3"/>
  <c r="D27" i="3"/>
  <c r="D28" i="3"/>
  <c r="D29" i="3"/>
  <c r="D30" i="3"/>
  <c r="D32" i="3"/>
  <c r="D33" i="3"/>
  <c r="D34" i="3"/>
  <c r="C35" i="3"/>
  <c r="D35" i="3"/>
  <c r="C36" i="3"/>
  <c r="D36" i="3"/>
  <c r="C37" i="3"/>
  <c r="D37" i="3"/>
  <c r="B26" i="3"/>
  <c r="A26"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Z44" i="1"/>
  <c r="Y26" i="3"/>
  <c r="Z26" i="3"/>
  <c r="X27" i="3"/>
  <c r="Z45" i="1"/>
  <c r="Y27" i="3"/>
  <c r="Z27" i="3"/>
  <c r="X28" i="3"/>
  <c r="Z46" i="1"/>
  <c r="Y28" i="3"/>
  <c r="X29" i="3"/>
  <c r="Y29" i="3"/>
  <c r="X30" i="3"/>
  <c r="Y30" i="3"/>
  <c r="X32" i="3"/>
  <c r="Y32" i="3"/>
  <c r="X33" i="3"/>
  <c r="Y33" i="3"/>
  <c r="X34" i="3"/>
  <c r="Y34" i="3"/>
  <c r="AA3" i="3"/>
  <c r="AB16" i="3"/>
  <c r="AB17" i="3"/>
  <c r="AB18" i="3"/>
  <c r="AB19" i="3"/>
  <c r="AB20" i="3"/>
  <c r="AB21" i="3"/>
  <c r="L141" i="1"/>
  <c r="Q141" i="1"/>
  <c r="L142" i="1"/>
  <c r="Q142" i="1"/>
  <c r="Q114" i="1"/>
  <c r="Q115" i="1"/>
  <c r="Q116" i="1"/>
  <c r="Q117" i="1"/>
  <c r="Q118" i="1"/>
  <c r="Q119" i="1"/>
  <c r="Q120" i="1"/>
  <c r="AE100" i="1"/>
  <c r="AI100" i="1"/>
  <c r="AE101" i="1"/>
  <c r="AI101" i="1"/>
  <c r="AE102" i="1"/>
  <c r="AI102" i="1"/>
  <c r="AE103" i="1"/>
  <c r="AI103" i="1"/>
  <c r="AE104" i="1"/>
  <c r="AI104" i="1"/>
  <c r="AE105" i="1"/>
  <c r="AI105" i="1"/>
  <c r="AD114" i="1"/>
  <c r="AD115" i="1"/>
  <c r="AD116" i="1"/>
  <c r="AD117" i="1"/>
  <c r="X141" i="1"/>
  <c r="X142" i="1"/>
  <c r="Z117" i="1"/>
  <c r="X100" i="1"/>
  <c r="Z100" i="1"/>
  <c r="X101" i="1"/>
  <c r="Z101" i="1"/>
  <c r="X102" i="1"/>
  <c r="Z102" i="1"/>
  <c r="X103" i="1"/>
  <c r="Z103" i="1"/>
  <c r="X104" i="1"/>
  <c r="Z104" i="1"/>
  <c r="X105" i="1"/>
  <c r="Z105" i="1"/>
  <c r="Q100" i="1"/>
  <c r="Q101" i="1"/>
  <c r="Q102" i="1"/>
  <c r="Q103" i="1"/>
  <c r="Q104" i="1"/>
  <c r="Q105" i="1"/>
  <c r="X92" i="1"/>
  <c r="Z92" i="1"/>
  <c r="X93" i="1"/>
  <c r="Z93" i="1"/>
  <c r="X88" i="1"/>
  <c r="Z88" i="1"/>
  <c r="X89" i="1"/>
  <c r="Z89" i="1"/>
  <c r="X90" i="1"/>
  <c r="Z90" i="1"/>
  <c r="X91" i="1"/>
  <c r="Z91" i="1"/>
  <c r="Q92" i="1"/>
  <c r="Q93" i="1"/>
  <c r="Q88" i="1"/>
  <c r="Q89" i="1"/>
  <c r="Q90" i="1"/>
  <c r="Q91" i="1"/>
  <c r="D3" i="3"/>
  <c r="D4" i="3"/>
  <c r="D5" i="3"/>
  <c r="D6" i="3"/>
  <c r="D7" i="3"/>
  <c r="D8" i="3"/>
  <c r="D9" i="3"/>
  <c r="D10"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D74" i="3"/>
  <c r="D75" i="3"/>
  <c r="C41" i="3"/>
  <c r="D41" i="3"/>
  <c r="C42" i="3"/>
  <c r="D42" i="3"/>
  <c r="C43" i="3"/>
  <c r="D43" i="3"/>
  <c r="C44" i="3"/>
  <c r="D44" i="3"/>
  <c r="C45" i="3"/>
  <c r="D45" i="3"/>
  <c r="C46" i="3"/>
  <c r="D46" i="3"/>
  <c r="C47" i="3"/>
  <c r="D47" i="3"/>
  <c r="C48" i="3"/>
  <c r="D48" i="3"/>
  <c r="C50" i="3"/>
  <c r="D50" i="3"/>
  <c r="C51" i="3"/>
  <c r="D51" i="3"/>
  <c r="C52" i="3"/>
  <c r="D52" i="3"/>
  <c r="C53" i="3"/>
  <c r="D53" i="3"/>
  <c r="C54" i="3"/>
  <c r="D54" i="3"/>
  <c r="C55" i="3"/>
  <c r="D55" i="3"/>
  <c r="C56" i="3"/>
  <c r="D56" i="3"/>
  <c r="C57" i="3"/>
  <c r="D57" i="3"/>
  <c r="D12" i="3"/>
  <c r="D13" i="3"/>
  <c r="D14" i="3"/>
  <c r="D15" i="3"/>
  <c r="D16" i="3"/>
  <c r="D17" i="3"/>
  <c r="D18" i="3"/>
  <c r="D19" i="3"/>
  <c r="D20" i="3"/>
  <c r="D21" i="3"/>
  <c r="D22" i="3"/>
  <c r="D23" i="3"/>
  <c r="D24" i="3"/>
  <c r="D25" i="3"/>
  <c r="D26" i="3"/>
  <c r="C38" i="3"/>
  <c r="D38" i="3"/>
  <c r="C39" i="3"/>
  <c r="D39" i="3"/>
  <c r="C40" i="3"/>
  <c r="D40" i="3"/>
  <c r="D11" i="3"/>
  <c r="B48" i="3"/>
  <c r="A48" i="3"/>
  <c r="B52" i="3"/>
  <c r="B41" i="3"/>
  <c r="B24" i="3"/>
  <c r="A24" i="3"/>
  <c r="Q49" i="1"/>
  <c r="Q46" i="1"/>
  <c r="Q44" i="1"/>
  <c r="Q36" i="1"/>
  <c r="F36" i="1"/>
  <c r="Q35" i="1"/>
  <c r="F35" i="1"/>
  <c r="Q34" i="1"/>
  <c r="F34" i="1"/>
  <c r="Q31" i="1"/>
  <c r="Q30" i="1"/>
  <c r="Q29" i="1"/>
  <c r="Q28" i="1"/>
  <c r="Y78" i="1"/>
  <c r="Y79" i="1"/>
  <c r="Y80" i="1"/>
  <c r="Y81" i="1"/>
  <c r="Y82" i="1"/>
  <c r="Y83" i="1"/>
  <c r="X78" i="1"/>
  <c r="X79" i="1"/>
  <c r="X80" i="1"/>
  <c r="X81" i="1"/>
  <c r="X82" i="1"/>
  <c r="X83" i="1"/>
  <c r="Y77" i="1"/>
  <c r="X77" i="1"/>
  <c r="X66" i="1"/>
  <c r="X26" i="1"/>
  <c r="Q27" i="1"/>
  <c r="Z26" i="1"/>
  <c r="Q26" i="1"/>
  <c r="Q24" i="1"/>
  <c r="Q25" i="1"/>
  <c r="Q23" i="1"/>
  <c r="F50" i="3"/>
  <c r="G50" i="3"/>
  <c r="H50" i="3"/>
  <c r="I50" i="3"/>
  <c r="J50" i="3"/>
  <c r="K50" i="3"/>
  <c r="L50" i="3"/>
  <c r="M50" i="3"/>
  <c r="N50" i="3"/>
  <c r="O50" i="3"/>
  <c r="P50" i="3"/>
  <c r="Q50" i="3"/>
  <c r="R50" i="3"/>
  <c r="S50" i="3"/>
  <c r="T50" i="3"/>
  <c r="U50" i="3"/>
  <c r="V50" i="3"/>
  <c r="W50" i="3"/>
  <c r="X50" i="3"/>
  <c r="Y50" i="3"/>
  <c r="AB50" i="3"/>
  <c r="F51" i="3"/>
  <c r="G51" i="3"/>
  <c r="H51" i="3"/>
  <c r="I51" i="3"/>
  <c r="J51" i="3"/>
  <c r="K51" i="3"/>
  <c r="L51" i="3"/>
  <c r="M51" i="3"/>
  <c r="Q77" i="1"/>
  <c r="N51" i="3"/>
  <c r="O51" i="3"/>
  <c r="P51" i="3"/>
  <c r="Q51" i="3"/>
  <c r="R51" i="3"/>
  <c r="S51" i="3"/>
  <c r="T51" i="3"/>
  <c r="U51" i="3"/>
  <c r="V51" i="3"/>
  <c r="W51" i="3"/>
  <c r="X51" i="3"/>
  <c r="Z77" i="1"/>
  <c r="Y51" i="3"/>
  <c r="AB51" i="3"/>
  <c r="F74" i="3"/>
  <c r="G74" i="3"/>
  <c r="H74" i="3"/>
  <c r="I74" i="3"/>
  <c r="J74" i="3"/>
  <c r="K74" i="3"/>
  <c r="L74" i="3"/>
  <c r="M74" i="3"/>
  <c r="N74" i="3"/>
  <c r="O74" i="3"/>
  <c r="P74" i="3"/>
  <c r="Q74" i="3"/>
  <c r="R74" i="3"/>
  <c r="S74" i="3"/>
  <c r="T74" i="3"/>
  <c r="U74" i="3"/>
  <c r="V74" i="3"/>
  <c r="W74" i="3"/>
  <c r="X74" i="3"/>
  <c r="Y74" i="3"/>
  <c r="Z74" i="3"/>
  <c r="AA74" i="3"/>
  <c r="AB74" i="3"/>
  <c r="F75" i="3"/>
  <c r="G75" i="3"/>
  <c r="H75" i="3"/>
  <c r="I75" i="3"/>
  <c r="J75" i="3"/>
  <c r="K75" i="3"/>
  <c r="L75" i="3"/>
  <c r="M75" i="3"/>
  <c r="N75" i="3"/>
  <c r="O75" i="3"/>
  <c r="P75" i="3"/>
  <c r="Q75" i="3"/>
  <c r="R75" i="3"/>
  <c r="S75" i="3"/>
  <c r="T75" i="3"/>
  <c r="U75" i="3"/>
  <c r="AB75" i="3"/>
  <c r="F66" i="3"/>
  <c r="G66" i="3"/>
  <c r="H66" i="3"/>
  <c r="I66" i="3"/>
  <c r="J66" i="3"/>
  <c r="K66" i="3"/>
  <c r="L66" i="3"/>
  <c r="M66" i="3"/>
  <c r="N66" i="3"/>
  <c r="O66" i="3"/>
  <c r="P66" i="3"/>
  <c r="AA67" i="3"/>
  <c r="AA68" i="3"/>
  <c r="AA69" i="3"/>
  <c r="AA70" i="3"/>
  <c r="AA71" i="3"/>
  <c r="AA72" i="3"/>
  <c r="AA73" i="3"/>
  <c r="AA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K4" i="3"/>
  <c r="K5" i="3"/>
  <c r="K6" i="3"/>
  <c r="K7" i="3"/>
  <c r="K8" i="3"/>
  <c r="K9" i="3"/>
  <c r="K10" i="3"/>
  <c r="K11" i="3"/>
  <c r="K12" i="3"/>
  <c r="K13" i="3"/>
  <c r="K14" i="3"/>
  <c r="K15" i="3"/>
  <c r="K16" i="3"/>
  <c r="K17" i="3"/>
  <c r="K18" i="3"/>
  <c r="K22" i="3"/>
  <c r="K23" i="3"/>
  <c r="K24" i="3"/>
  <c r="K25" i="3"/>
  <c r="K26" i="3"/>
  <c r="K27" i="3"/>
  <c r="K28" i="3"/>
  <c r="K29" i="3"/>
  <c r="K30" i="3"/>
  <c r="K32" i="3"/>
  <c r="K33" i="3"/>
  <c r="K34" i="3"/>
  <c r="K35" i="3"/>
  <c r="K36" i="3"/>
  <c r="K37" i="3"/>
  <c r="K38" i="3"/>
  <c r="K39" i="3"/>
  <c r="K40" i="3"/>
  <c r="K41" i="3"/>
  <c r="K42" i="3"/>
  <c r="K43" i="3"/>
  <c r="K44" i="3"/>
  <c r="K45" i="3"/>
  <c r="K46" i="3"/>
  <c r="K47" i="3"/>
  <c r="K48" i="3"/>
  <c r="K52" i="3"/>
  <c r="K53" i="3"/>
  <c r="K54" i="3"/>
  <c r="K55" i="3"/>
  <c r="K56" i="3"/>
  <c r="K57" i="3"/>
  <c r="K58" i="3"/>
  <c r="K59" i="3"/>
  <c r="K60" i="3"/>
  <c r="K61" i="3"/>
  <c r="K62" i="3"/>
  <c r="K63" i="3"/>
  <c r="K64" i="3"/>
  <c r="K65" i="3"/>
  <c r="K3" i="3"/>
  <c r="L3" i="3"/>
  <c r="I3" i="3"/>
  <c r="F36" i="3"/>
  <c r="F37" i="3"/>
  <c r="F38" i="3"/>
  <c r="F39" i="3"/>
  <c r="F40" i="3"/>
  <c r="F41" i="3"/>
  <c r="F42" i="3"/>
  <c r="F43" i="3"/>
  <c r="F44" i="3"/>
  <c r="F45" i="3"/>
  <c r="F46" i="3"/>
  <c r="F47" i="3"/>
  <c r="F48" i="3"/>
  <c r="F52" i="3"/>
  <c r="F53" i="3"/>
  <c r="F54" i="3"/>
  <c r="F55" i="3"/>
  <c r="F56" i="3"/>
  <c r="F57" i="3"/>
  <c r="F58" i="3"/>
  <c r="F59" i="3"/>
  <c r="F60" i="3"/>
  <c r="F61" i="3"/>
  <c r="F62" i="3"/>
  <c r="F63" i="3"/>
  <c r="F64" i="3"/>
  <c r="F65" i="3"/>
  <c r="F4" i="3"/>
  <c r="F5" i="3"/>
  <c r="F6" i="3"/>
  <c r="F7" i="3"/>
  <c r="F8" i="3"/>
  <c r="F9" i="3"/>
  <c r="F10" i="3"/>
  <c r="F11" i="3"/>
  <c r="F12" i="3"/>
  <c r="F13" i="3"/>
  <c r="F14" i="3"/>
  <c r="F15" i="3"/>
  <c r="F16" i="3"/>
  <c r="F17" i="3"/>
  <c r="F18" i="3"/>
  <c r="F22" i="3"/>
  <c r="F23" i="3"/>
  <c r="F24" i="3"/>
  <c r="F25" i="3"/>
  <c r="F26" i="3"/>
  <c r="F27" i="3"/>
  <c r="F28" i="3"/>
  <c r="F29" i="3"/>
  <c r="F30" i="3"/>
  <c r="F32" i="3"/>
  <c r="F33" i="3"/>
  <c r="F34" i="3"/>
  <c r="F35" i="3"/>
  <c r="F3" i="3"/>
  <c r="H64" i="3"/>
  <c r="I64" i="3"/>
  <c r="J64" i="3"/>
  <c r="L64" i="3"/>
  <c r="H65" i="3"/>
  <c r="I65" i="3"/>
  <c r="J65" i="3"/>
  <c r="L65" i="3"/>
  <c r="P64" i="3"/>
  <c r="Q64" i="3"/>
  <c r="R64" i="3"/>
  <c r="S64" i="3"/>
  <c r="T64" i="3"/>
  <c r="U64" i="3"/>
  <c r="V64" i="3"/>
  <c r="W64" i="3"/>
  <c r="X64" i="3"/>
  <c r="Y64" i="3"/>
  <c r="Z64" i="3"/>
  <c r="AB64" i="3"/>
  <c r="P65" i="3"/>
  <c r="Q65" i="3"/>
  <c r="R65" i="3"/>
  <c r="S65" i="3"/>
  <c r="T65" i="3"/>
  <c r="U65" i="3"/>
  <c r="V65" i="3"/>
  <c r="W65" i="3"/>
  <c r="X65" i="3"/>
  <c r="Y65" i="3"/>
  <c r="Z65" i="3"/>
  <c r="AB65" i="3"/>
  <c r="O64" i="3"/>
  <c r="O65" i="3"/>
  <c r="N64" i="3"/>
  <c r="N65" i="3"/>
  <c r="M64" i="3"/>
  <c r="M65" i="3"/>
  <c r="G64" i="3"/>
  <c r="G65" i="3"/>
  <c r="AB8" i="3"/>
  <c r="AB9" i="3"/>
  <c r="AB10" i="3"/>
  <c r="O9" i="3"/>
  <c r="P9" i="3"/>
  <c r="Q9" i="3"/>
  <c r="R9" i="3"/>
  <c r="S9" i="3"/>
  <c r="O10" i="3"/>
  <c r="P10" i="3"/>
  <c r="Q10" i="3"/>
  <c r="R10" i="3"/>
  <c r="S10" i="3"/>
  <c r="Q11" i="1"/>
  <c r="N9" i="3"/>
  <c r="Q12" i="1"/>
  <c r="N10" i="3"/>
  <c r="M9" i="3"/>
  <c r="M10" i="3"/>
  <c r="I8" i="3"/>
  <c r="J8" i="3"/>
  <c r="I9" i="3"/>
  <c r="J9" i="3"/>
  <c r="I10" i="3"/>
  <c r="J10" i="3"/>
  <c r="C9" i="3"/>
  <c r="C10" i="3"/>
  <c r="G43" i="3"/>
  <c r="G44" i="3"/>
  <c r="G45" i="3"/>
  <c r="G46" i="3"/>
  <c r="G47" i="3"/>
  <c r="G48" i="3"/>
  <c r="G52" i="3"/>
  <c r="G53" i="3"/>
  <c r="G54" i="3"/>
  <c r="G55" i="3"/>
  <c r="G56" i="3"/>
  <c r="G57" i="3"/>
  <c r="G58" i="3"/>
  <c r="G59" i="3"/>
  <c r="G60" i="3"/>
  <c r="G61" i="3"/>
  <c r="G62" i="3"/>
  <c r="G63" i="3"/>
  <c r="I56" i="3"/>
  <c r="I57" i="3"/>
  <c r="I58" i="3"/>
  <c r="I59" i="3"/>
  <c r="I60" i="3"/>
  <c r="I61" i="3"/>
  <c r="I62" i="3"/>
  <c r="I63" i="3"/>
  <c r="J52" i="3"/>
  <c r="J53" i="3"/>
  <c r="J54" i="3"/>
  <c r="J55" i="3"/>
  <c r="J56" i="3"/>
  <c r="J57" i="3"/>
  <c r="J58" i="3"/>
  <c r="J59" i="3"/>
  <c r="J60" i="3"/>
  <c r="J61" i="3"/>
  <c r="J62" i="3"/>
  <c r="J63" i="3"/>
  <c r="L41" i="3"/>
  <c r="L42" i="3"/>
  <c r="L43" i="3"/>
  <c r="L44" i="3"/>
  <c r="L45" i="3"/>
  <c r="L46" i="3"/>
  <c r="L47" i="3"/>
  <c r="L48" i="3"/>
  <c r="L52" i="3"/>
  <c r="L53" i="3"/>
  <c r="L54" i="3"/>
  <c r="L55" i="3"/>
  <c r="L56" i="3"/>
  <c r="L57" i="3"/>
  <c r="L58" i="3"/>
  <c r="L59" i="3"/>
  <c r="L60" i="3"/>
  <c r="L61" i="3"/>
  <c r="L62" i="3"/>
  <c r="L63" i="3"/>
  <c r="J26" i="3"/>
  <c r="J27" i="3"/>
  <c r="J28" i="3"/>
  <c r="J29" i="3"/>
  <c r="J30" i="3"/>
  <c r="J32" i="3"/>
  <c r="J33" i="3"/>
  <c r="J34" i="3"/>
  <c r="J35" i="3"/>
  <c r="J36" i="3"/>
  <c r="J37" i="3"/>
  <c r="J38" i="3"/>
  <c r="J39" i="3"/>
  <c r="J40" i="3"/>
  <c r="J41" i="3"/>
  <c r="J42" i="3"/>
  <c r="J43" i="3"/>
  <c r="J44"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52" i="3"/>
  <c r="I52" i="3"/>
  <c r="H53" i="3"/>
  <c r="I53" i="3"/>
  <c r="H54" i="3"/>
  <c r="I54" i="3"/>
  <c r="H55" i="3"/>
  <c r="I55" i="3"/>
  <c r="H56" i="3"/>
  <c r="H57" i="3"/>
  <c r="H58" i="3"/>
  <c r="H59" i="3"/>
  <c r="H60" i="3"/>
  <c r="H61" i="3"/>
  <c r="H62" i="3"/>
  <c r="H63" i="3"/>
  <c r="R57" i="3"/>
  <c r="R58" i="3"/>
  <c r="R59" i="3"/>
  <c r="R60" i="3"/>
  <c r="R61" i="3"/>
  <c r="R62" i="3"/>
  <c r="R63"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6" i="3"/>
  <c r="Z57" i="3"/>
  <c r="Z58" i="3"/>
  <c r="Z59" i="3"/>
  <c r="Z60" i="3"/>
  <c r="Z61" i="3"/>
  <c r="Z62" i="3"/>
  <c r="Z63" i="3"/>
  <c r="Z78" i="1"/>
  <c r="Y52" i="3"/>
  <c r="Z79" i="1"/>
  <c r="Y53" i="3"/>
  <c r="Z80" i="1"/>
  <c r="Y54" i="3"/>
  <c r="Z81" i="1"/>
  <c r="Y55" i="3"/>
  <c r="Z82" i="1"/>
  <c r="Y56" i="3"/>
  <c r="Z83" i="1"/>
  <c r="Y57" i="3"/>
  <c r="Y58" i="3"/>
  <c r="Y59" i="3"/>
  <c r="Y60" i="3"/>
  <c r="Y61" i="3"/>
  <c r="Y62" i="3"/>
  <c r="Y63" i="3"/>
  <c r="W41" i="3"/>
  <c r="X41" i="3"/>
  <c r="W42" i="3"/>
  <c r="X42" i="3"/>
  <c r="W43" i="3"/>
  <c r="X43" i="3"/>
  <c r="W44" i="3"/>
  <c r="X44" i="3"/>
  <c r="W45" i="3"/>
  <c r="X45" i="3"/>
  <c r="W46" i="3"/>
  <c r="X46" i="3"/>
  <c r="W47" i="3"/>
  <c r="X47" i="3"/>
  <c r="W48" i="3"/>
  <c r="X48" i="3"/>
  <c r="W52" i="3"/>
  <c r="X52" i="3"/>
  <c r="W53" i="3"/>
  <c r="X53" i="3"/>
  <c r="W54" i="3"/>
  <c r="X54" i="3"/>
  <c r="W55" i="3"/>
  <c r="X55" i="3"/>
  <c r="W56" i="3"/>
  <c r="X56" i="3"/>
  <c r="W57" i="3"/>
  <c r="X57" i="3"/>
  <c r="W58" i="3"/>
  <c r="X58" i="3"/>
  <c r="W59" i="3"/>
  <c r="X59" i="3"/>
  <c r="W60" i="3"/>
  <c r="X60" i="3"/>
  <c r="W61" i="3"/>
  <c r="X61" i="3"/>
  <c r="W62" i="3"/>
  <c r="X62" i="3"/>
  <c r="W63" i="3"/>
  <c r="X63" i="3"/>
  <c r="M61" i="3"/>
  <c r="N61" i="3"/>
  <c r="O61" i="3"/>
  <c r="P61" i="3"/>
  <c r="Q61" i="3"/>
  <c r="S61" i="3"/>
  <c r="T61" i="3"/>
  <c r="U61" i="3"/>
  <c r="V61" i="3"/>
  <c r="M62" i="3"/>
  <c r="N62" i="3"/>
  <c r="O62" i="3"/>
  <c r="P62" i="3"/>
  <c r="Q62" i="3"/>
  <c r="S62" i="3"/>
  <c r="T62" i="3"/>
  <c r="U62" i="3"/>
  <c r="V62" i="3"/>
  <c r="M63" i="3"/>
  <c r="N63" i="3"/>
  <c r="O63" i="3"/>
  <c r="P63" i="3"/>
  <c r="Q63" i="3"/>
  <c r="S63" i="3"/>
  <c r="T63" i="3"/>
  <c r="U63" i="3"/>
  <c r="V63" i="3"/>
  <c r="AB54" i="3"/>
  <c r="AB55" i="3"/>
  <c r="AB56" i="3"/>
  <c r="AB57" i="3"/>
  <c r="AB58" i="3"/>
  <c r="AB61" i="3"/>
  <c r="AB62" i="3"/>
  <c r="AB63" i="3"/>
  <c r="J45" i="3"/>
  <c r="M45" i="3"/>
  <c r="Q65" i="1"/>
  <c r="Q80" i="1"/>
  <c r="Q79" i="1"/>
  <c r="N45" i="3"/>
  <c r="O45" i="3"/>
  <c r="P45" i="3"/>
  <c r="Q45" i="3"/>
  <c r="R45" i="3"/>
  <c r="S45" i="3"/>
  <c r="T45" i="3"/>
  <c r="U45" i="3"/>
  <c r="V45" i="3"/>
  <c r="Y45" i="3"/>
  <c r="Q83" i="1"/>
  <c r="Q82" i="1"/>
  <c r="Q81" i="1"/>
  <c r="Q78" i="1"/>
  <c r="Q62" i="1"/>
  <c r="N36" i="3"/>
  <c r="O36" i="3"/>
  <c r="P36" i="3"/>
  <c r="Q36" i="3"/>
  <c r="R36" i="3"/>
  <c r="S36" i="3"/>
  <c r="T36" i="3"/>
  <c r="U36" i="3"/>
  <c r="V36" i="3"/>
  <c r="W36" i="3"/>
  <c r="X36" i="3"/>
  <c r="Y36" i="3"/>
  <c r="L35" i="3"/>
  <c r="M35" i="3"/>
  <c r="L36" i="3"/>
  <c r="M36" i="3"/>
  <c r="L37" i="3"/>
  <c r="M37" i="3"/>
  <c r="Q61" i="1"/>
  <c r="Q67" i="1"/>
  <c r="N41" i="3"/>
  <c r="O41" i="3"/>
  <c r="P41" i="3"/>
  <c r="Q41" i="3"/>
  <c r="R41" i="3"/>
  <c r="S41" i="3"/>
  <c r="T41" i="3"/>
  <c r="U41" i="3"/>
  <c r="V41" i="3"/>
  <c r="Y41" i="3"/>
  <c r="M41" i="3"/>
  <c r="A52" i="3"/>
  <c r="A55" i="3"/>
  <c r="A45" i="3"/>
  <c r="M42" i="3"/>
  <c r="Q68" i="1"/>
  <c r="N42" i="3"/>
  <c r="O42" i="3"/>
  <c r="P42" i="3"/>
  <c r="Q42" i="3"/>
  <c r="R42" i="3"/>
  <c r="S42" i="3"/>
  <c r="T42" i="3"/>
  <c r="U42" i="3"/>
  <c r="V42" i="3"/>
  <c r="Y42" i="3"/>
  <c r="M43" i="3"/>
  <c r="Q63" i="1"/>
  <c r="N43" i="3"/>
  <c r="O43" i="3"/>
  <c r="P43" i="3"/>
  <c r="Q43" i="3"/>
  <c r="R43" i="3"/>
  <c r="S43" i="3"/>
  <c r="T43" i="3"/>
  <c r="U43" i="3"/>
  <c r="V43" i="3"/>
  <c r="Y43" i="3"/>
  <c r="M44" i="3"/>
  <c r="Q64" i="1"/>
  <c r="N44" i="3"/>
  <c r="O44" i="3"/>
  <c r="P44" i="3"/>
  <c r="Q44" i="3"/>
  <c r="R44" i="3"/>
  <c r="S44" i="3"/>
  <c r="T44" i="3"/>
  <c r="U44" i="3"/>
  <c r="V44" i="3"/>
  <c r="Y44" i="3"/>
  <c r="T18" i="3"/>
  <c r="S18" i="3"/>
  <c r="R18" i="3"/>
  <c r="Q18" i="3"/>
  <c r="P18" i="3"/>
  <c r="O18" i="3"/>
  <c r="Q32" i="1"/>
  <c r="N18" i="3"/>
  <c r="M18" i="3"/>
  <c r="L18" i="3"/>
  <c r="T17" i="3"/>
  <c r="S17" i="3"/>
  <c r="R17" i="3"/>
  <c r="Q17" i="3"/>
  <c r="P17" i="3"/>
  <c r="O17" i="3"/>
  <c r="Q48" i="1"/>
  <c r="N17" i="3"/>
  <c r="M17" i="3"/>
  <c r="L17" i="3"/>
  <c r="H32" i="3"/>
  <c r="H33" i="3"/>
  <c r="AB60" i="3"/>
  <c r="AB59" i="3"/>
  <c r="V60" i="3"/>
  <c r="U60" i="3"/>
  <c r="T60" i="3"/>
  <c r="S60" i="3"/>
  <c r="V59" i="3"/>
  <c r="U59" i="3"/>
  <c r="T59" i="3"/>
  <c r="S59" i="3"/>
  <c r="V58" i="3"/>
  <c r="U58" i="3"/>
  <c r="T58" i="3"/>
  <c r="S58" i="3"/>
  <c r="V57" i="3"/>
  <c r="U57" i="3"/>
  <c r="T57" i="3"/>
  <c r="S57" i="3"/>
  <c r="Q60" i="3"/>
  <c r="P60" i="3"/>
  <c r="O60" i="3"/>
  <c r="N60" i="3"/>
  <c r="M60" i="3"/>
  <c r="Q59" i="3"/>
  <c r="P59" i="3"/>
  <c r="O59" i="3"/>
  <c r="N59" i="3"/>
  <c r="M59" i="3"/>
  <c r="Q58" i="3"/>
  <c r="P58" i="3"/>
  <c r="O58" i="3"/>
  <c r="N58" i="3"/>
  <c r="M58" i="3"/>
  <c r="Q57" i="3"/>
  <c r="P57" i="3"/>
  <c r="O57" i="3"/>
  <c r="N57" i="3"/>
  <c r="M57" i="3"/>
  <c r="L7" i="1"/>
  <c r="L6" i="1"/>
  <c r="L5" i="1"/>
  <c r="Q5" i="1"/>
  <c r="Q6" i="1"/>
  <c r="Q7" i="1"/>
  <c r="L4" i="3"/>
  <c r="L5" i="3"/>
  <c r="L6" i="3"/>
  <c r="L7" i="3"/>
  <c r="L8" i="3"/>
  <c r="L11" i="3"/>
  <c r="L12" i="3"/>
  <c r="L13" i="3"/>
  <c r="L14" i="3"/>
  <c r="J47" i="3"/>
  <c r="J48" i="3"/>
  <c r="L38" i="3"/>
  <c r="L39" i="3"/>
  <c r="L40" i="3"/>
  <c r="L15" i="3"/>
  <c r="L16" i="3"/>
  <c r="L22" i="3"/>
  <c r="L23" i="3"/>
  <c r="L24" i="3"/>
  <c r="L25" i="3"/>
  <c r="L26" i="3"/>
  <c r="L27" i="3"/>
  <c r="L28" i="3"/>
  <c r="L29" i="3"/>
  <c r="L30" i="3"/>
  <c r="L32" i="3"/>
  <c r="L33" i="3"/>
  <c r="L34" i="3"/>
  <c r="Q66" i="1"/>
  <c r="Q59" i="1"/>
  <c r="Q60" i="1"/>
  <c r="Q58" i="1"/>
  <c r="Q45" i="1"/>
  <c r="Q33" i="1"/>
  <c r="Q9" i="1"/>
  <c r="Q10" i="1"/>
  <c r="Q8" i="1"/>
  <c r="M54" i="3"/>
  <c r="N54" i="3"/>
  <c r="O54" i="3"/>
  <c r="P54" i="3"/>
  <c r="Q54" i="3"/>
  <c r="R54" i="3"/>
  <c r="S54" i="3"/>
  <c r="T54" i="3"/>
  <c r="U54" i="3"/>
  <c r="V54" i="3"/>
  <c r="M55" i="3"/>
  <c r="N55" i="3"/>
  <c r="O55" i="3"/>
  <c r="P55" i="3"/>
  <c r="Q55" i="3"/>
  <c r="R55" i="3"/>
  <c r="S55" i="3"/>
  <c r="T55" i="3"/>
  <c r="U55" i="3"/>
  <c r="V55" i="3"/>
  <c r="M56" i="3"/>
  <c r="N56" i="3"/>
  <c r="O56" i="3"/>
  <c r="P56" i="3"/>
  <c r="Q56" i="3"/>
  <c r="R56" i="3"/>
  <c r="S56" i="3"/>
  <c r="T56" i="3"/>
  <c r="U56" i="3"/>
  <c r="V56" i="3"/>
  <c r="M32" i="3"/>
  <c r="N32" i="3"/>
  <c r="O32" i="3"/>
  <c r="P32" i="3"/>
  <c r="Q32" i="3"/>
  <c r="R32" i="3"/>
  <c r="S32" i="3"/>
  <c r="T32" i="3"/>
  <c r="U32" i="3"/>
  <c r="V32" i="3"/>
  <c r="W32" i="3"/>
  <c r="AB32" i="3"/>
  <c r="M33" i="3"/>
  <c r="N33" i="3"/>
  <c r="O33" i="3"/>
  <c r="P33" i="3"/>
  <c r="Q33" i="3"/>
  <c r="R33" i="3"/>
  <c r="S33" i="3"/>
  <c r="T33" i="3"/>
  <c r="U33" i="3"/>
  <c r="V33" i="3"/>
  <c r="W33" i="3"/>
  <c r="AB33" i="3"/>
  <c r="M34" i="3"/>
  <c r="N34" i="3"/>
  <c r="O34" i="3"/>
  <c r="P34" i="3"/>
  <c r="Q34" i="3"/>
  <c r="R34" i="3"/>
  <c r="S34" i="3"/>
  <c r="T34" i="3"/>
  <c r="U34" i="3"/>
  <c r="V34" i="3"/>
  <c r="W34" i="3"/>
  <c r="N35" i="3"/>
  <c r="O35" i="3"/>
  <c r="P35" i="3"/>
  <c r="Q35" i="3"/>
  <c r="R35" i="3"/>
  <c r="S35" i="3"/>
  <c r="T35" i="3"/>
  <c r="U35" i="3"/>
  <c r="V35" i="3"/>
  <c r="W35" i="3"/>
  <c r="X35" i="3"/>
  <c r="Y35" i="3"/>
  <c r="N37" i="3"/>
  <c r="O37" i="3"/>
  <c r="P37" i="3"/>
  <c r="Q37" i="3"/>
  <c r="R37" i="3"/>
  <c r="S37" i="3"/>
  <c r="T37" i="3"/>
  <c r="U37" i="3"/>
  <c r="V37" i="3"/>
  <c r="W37" i="3"/>
  <c r="X37" i="3"/>
  <c r="Z66" i="1"/>
  <c r="Y37" i="3"/>
  <c r="I33" i="3"/>
  <c r="N46" i="3"/>
  <c r="O46" i="3"/>
  <c r="P46" i="3"/>
  <c r="Q46" i="3"/>
  <c r="R46" i="3"/>
  <c r="S46" i="3"/>
  <c r="T46" i="3"/>
  <c r="U46" i="3"/>
  <c r="V46" i="3"/>
  <c r="Y46" i="3"/>
  <c r="M46" i="3"/>
  <c r="J46" i="3"/>
  <c r="AB52" i="3"/>
  <c r="AB53" i="3"/>
  <c r="Y47" i="3"/>
  <c r="Y48" i="3"/>
  <c r="M48" i="3"/>
  <c r="N48" i="3"/>
  <c r="O48" i="3"/>
  <c r="P48" i="3"/>
  <c r="Q48" i="3"/>
  <c r="R48" i="3"/>
  <c r="S48" i="3"/>
  <c r="T48" i="3"/>
  <c r="U48" i="3"/>
  <c r="V48" i="3"/>
  <c r="M52" i="3"/>
  <c r="N52" i="3"/>
  <c r="O52" i="3"/>
  <c r="P52" i="3"/>
  <c r="Q52" i="3"/>
  <c r="R52" i="3"/>
  <c r="S52" i="3"/>
  <c r="T52" i="3"/>
  <c r="U52" i="3"/>
  <c r="V52" i="3"/>
  <c r="M53" i="3"/>
  <c r="N53" i="3"/>
  <c r="O53" i="3"/>
  <c r="P53" i="3"/>
  <c r="Q53" i="3"/>
  <c r="R53" i="3"/>
  <c r="S53" i="3"/>
  <c r="T53" i="3"/>
  <c r="U53" i="3"/>
  <c r="V53" i="3"/>
  <c r="A47" i="3"/>
  <c r="N47" i="3"/>
  <c r="O47" i="3"/>
  <c r="P47" i="3"/>
  <c r="Q47" i="3"/>
  <c r="R47" i="3"/>
  <c r="S47" i="3"/>
  <c r="T47" i="3"/>
  <c r="U47" i="3"/>
  <c r="V47" i="3"/>
  <c r="M47" i="3"/>
  <c r="B3" i="3"/>
  <c r="B11" i="3"/>
  <c r="B14" i="3"/>
  <c r="B22" i="3"/>
  <c r="B38" i="3"/>
  <c r="V40" i="3"/>
  <c r="AB4" i="3"/>
  <c r="AB5" i="3"/>
  <c r="AB3" i="3"/>
  <c r="A22" i="3"/>
  <c r="A14" i="3"/>
  <c r="A11" i="3"/>
  <c r="A3" i="3"/>
  <c r="M40" i="3"/>
  <c r="O23" i="3"/>
  <c r="O24" i="3"/>
  <c r="O25" i="3"/>
  <c r="O26" i="3"/>
  <c r="O27" i="3"/>
  <c r="O28" i="3"/>
  <c r="O22" i="3"/>
  <c r="O4" i="3"/>
  <c r="O5" i="3"/>
  <c r="O6" i="3"/>
  <c r="O7" i="3"/>
  <c r="O8" i="3"/>
  <c r="O11" i="3"/>
  <c r="O3" i="3"/>
  <c r="N22" i="3"/>
  <c r="N23" i="3"/>
  <c r="AB28" i="3"/>
  <c r="AB29" i="3"/>
  <c r="AB30" i="3"/>
  <c r="N38" i="3"/>
  <c r="O38" i="3"/>
  <c r="P38" i="3"/>
  <c r="Q38" i="3"/>
  <c r="R38" i="3"/>
  <c r="S38" i="3"/>
  <c r="T38" i="3"/>
  <c r="U38" i="3"/>
  <c r="V38" i="3"/>
  <c r="W38" i="3"/>
  <c r="X38" i="3"/>
  <c r="Y38" i="3"/>
  <c r="N39" i="3"/>
  <c r="O39" i="3"/>
  <c r="P39" i="3"/>
  <c r="Q39" i="3"/>
  <c r="R39" i="3"/>
  <c r="S39" i="3"/>
  <c r="T39" i="3"/>
  <c r="U39" i="3"/>
  <c r="V39" i="3"/>
  <c r="W39" i="3"/>
  <c r="X39" i="3"/>
  <c r="Y39" i="3"/>
  <c r="N40" i="3"/>
  <c r="O40" i="3"/>
  <c r="P40" i="3"/>
  <c r="Q40" i="3"/>
  <c r="R40" i="3"/>
  <c r="S40" i="3"/>
  <c r="T40" i="3"/>
  <c r="U40" i="3"/>
  <c r="W40" i="3"/>
  <c r="X40" i="3"/>
  <c r="Y40" i="3"/>
  <c r="M39" i="3"/>
  <c r="M28" i="3"/>
  <c r="M29" i="3"/>
  <c r="M30" i="3"/>
  <c r="M38" i="3"/>
  <c r="M4" i="3"/>
  <c r="M5" i="3"/>
  <c r="M6" i="3"/>
  <c r="M7" i="3"/>
  <c r="M8" i="3"/>
  <c r="M11" i="3"/>
  <c r="M12" i="3"/>
  <c r="M13" i="3"/>
  <c r="M14" i="3"/>
  <c r="M15" i="3"/>
  <c r="M16" i="3"/>
  <c r="M22" i="3"/>
  <c r="M23" i="3"/>
  <c r="M24" i="3"/>
  <c r="M25" i="3"/>
  <c r="M26" i="3"/>
  <c r="M27" i="3"/>
  <c r="M3" i="3"/>
  <c r="A38" i="3"/>
  <c r="AB27" i="3"/>
  <c r="AB26" i="3"/>
  <c r="AB25" i="3"/>
  <c r="AB24" i="3"/>
  <c r="AB23" i="3"/>
  <c r="AB22" i="3"/>
  <c r="AB15" i="3"/>
  <c r="AB14" i="3"/>
  <c r="AB13" i="3"/>
  <c r="AB12" i="3"/>
  <c r="AB11" i="3"/>
  <c r="AB7" i="3"/>
  <c r="AB6" i="3"/>
  <c r="Y3" i="3"/>
  <c r="X3" i="3"/>
  <c r="W11" i="3"/>
  <c r="W3" i="3"/>
  <c r="V30" i="3"/>
  <c r="V29" i="3"/>
  <c r="V28" i="3"/>
  <c r="V27" i="3"/>
  <c r="V26" i="3"/>
  <c r="V25" i="3"/>
  <c r="V24" i="3"/>
  <c r="V23" i="3"/>
  <c r="V22" i="3"/>
  <c r="V13" i="3"/>
  <c r="V12" i="3"/>
  <c r="V11" i="3"/>
  <c r="V3" i="3"/>
  <c r="U30" i="3"/>
  <c r="U29" i="3"/>
  <c r="U28" i="3"/>
  <c r="U27" i="3"/>
  <c r="U26" i="3"/>
  <c r="U25" i="3"/>
  <c r="U24" i="3"/>
  <c r="U23" i="3"/>
  <c r="U22" i="3"/>
  <c r="U13" i="3"/>
  <c r="U12" i="3"/>
  <c r="U11" i="3"/>
  <c r="U3" i="3"/>
  <c r="T30" i="3"/>
  <c r="T29" i="3"/>
  <c r="T28" i="3"/>
  <c r="T27" i="3"/>
  <c r="T26" i="3"/>
  <c r="T25" i="3"/>
  <c r="T24" i="3"/>
  <c r="T23" i="3"/>
  <c r="T22" i="3"/>
  <c r="T16" i="3"/>
  <c r="T15" i="3"/>
  <c r="T14" i="3"/>
  <c r="T13" i="3"/>
  <c r="T12" i="3"/>
  <c r="T11" i="3"/>
  <c r="T5" i="3"/>
  <c r="T4" i="3"/>
  <c r="T3" i="3"/>
  <c r="S30" i="3"/>
  <c r="S29" i="3"/>
  <c r="S28" i="3"/>
  <c r="S27" i="3"/>
  <c r="S26" i="3"/>
  <c r="S25" i="3"/>
  <c r="S24" i="3"/>
  <c r="S23" i="3"/>
  <c r="S22" i="3"/>
  <c r="S16" i="3"/>
  <c r="S15" i="3"/>
  <c r="S14" i="3"/>
  <c r="S13" i="3"/>
  <c r="S12" i="3"/>
  <c r="S11" i="3"/>
  <c r="S8" i="3"/>
  <c r="S7" i="3"/>
  <c r="S6" i="3"/>
  <c r="S5" i="3"/>
  <c r="S4" i="3"/>
  <c r="S3" i="3"/>
  <c r="R30" i="3"/>
  <c r="R29" i="3"/>
  <c r="R28" i="3"/>
  <c r="R27" i="3"/>
  <c r="R26" i="3"/>
  <c r="R25" i="3"/>
  <c r="R24" i="3"/>
  <c r="R23" i="3"/>
  <c r="R22" i="3"/>
  <c r="R16" i="3"/>
  <c r="R15" i="3"/>
  <c r="R14" i="3"/>
  <c r="R13" i="3"/>
  <c r="R12" i="3"/>
  <c r="R11" i="3"/>
  <c r="R8" i="3"/>
  <c r="R7" i="3"/>
  <c r="R6" i="3"/>
  <c r="R5" i="3"/>
  <c r="R4" i="3"/>
  <c r="R3" i="3"/>
  <c r="Q30" i="3"/>
  <c r="Q29" i="3"/>
  <c r="Q28" i="3"/>
  <c r="Q27" i="3"/>
  <c r="Q26" i="3"/>
  <c r="Q25" i="3"/>
  <c r="Q24" i="3"/>
  <c r="Q23" i="3"/>
  <c r="Q22" i="3"/>
  <c r="Q16" i="3"/>
  <c r="Q15" i="3"/>
  <c r="Q14" i="3"/>
  <c r="Q13" i="3"/>
  <c r="Q12" i="3"/>
  <c r="Q11" i="3"/>
  <c r="Q8" i="3"/>
  <c r="Q7" i="3"/>
  <c r="Q6" i="3"/>
  <c r="Q5" i="3"/>
  <c r="Q4" i="3"/>
  <c r="Q3" i="3"/>
  <c r="P30" i="3"/>
  <c r="P29" i="3"/>
  <c r="P28" i="3"/>
  <c r="P27" i="3"/>
  <c r="P26" i="3"/>
  <c r="P25" i="3"/>
  <c r="P24" i="3"/>
  <c r="P23" i="3"/>
  <c r="P22" i="3"/>
  <c r="P16" i="3"/>
  <c r="P15" i="3"/>
  <c r="P14" i="3"/>
  <c r="P13" i="3"/>
  <c r="P12" i="3"/>
  <c r="P11" i="3"/>
  <c r="P8" i="3"/>
  <c r="P7" i="3"/>
  <c r="P6" i="3"/>
  <c r="P5" i="3"/>
  <c r="P4" i="3"/>
  <c r="P3" i="3"/>
  <c r="O30" i="3"/>
  <c r="O29" i="3"/>
  <c r="O16" i="3"/>
  <c r="O15" i="3"/>
  <c r="O14" i="3"/>
  <c r="O13" i="3"/>
  <c r="O12" i="3"/>
  <c r="N30" i="3"/>
  <c r="N29" i="3"/>
  <c r="N28" i="3"/>
  <c r="N27" i="3"/>
  <c r="N26" i="3"/>
  <c r="N25" i="3"/>
  <c r="N24" i="3"/>
  <c r="N16" i="3"/>
  <c r="N15" i="3"/>
  <c r="N14" i="3"/>
  <c r="N13" i="3"/>
  <c r="N12" i="3"/>
  <c r="N11" i="3"/>
  <c r="N8" i="3"/>
  <c r="N7" i="3"/>
  <c r="N6" i="3"/>
  <c r="N5" i="3"/>
  <c r="N4" i="3"/>
  <c r="N3" i="3"/>
  <c r="I32" i="3"/>
  <c r="I25" i="3"/>
  <c r="I24" i="3"/>
  <c r="I23" i="3"/>
  <c r="I22" i="3"/>
  <c r="I13" i="3"/>
  <c r="I12" i="3"/>
  <c r="I11"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4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45"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4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100"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10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10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<sst xmlns="http://schemas.openxmlformats.org/spreadsheetml/2006/main" count="738" uniqueCount="415">
  <si>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</si>
  <si>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</si>
  <si>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</si>
  <si>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</si>
  <si>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</si>
  <si>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</si>
  <si>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</si>
  <si>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</si>
  <si>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</si>
  <si>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</si>
  <si>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</si>
  <si>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</si>
  <si>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</si>
  <si>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</si>
  <si>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</si>
  <si>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</si>
  <si>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</si>
  <si>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</si>
  <si>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</si>
  <si>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</si>
  <si>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</si>
  <si>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</si>
  <si>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</si>
  <si>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</si>
  <si>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</si>
  <si>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</si>
  <si>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</si>
  <si>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</si>
  <si>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</si>
  <si>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</si>
  <si>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</si>
  <si>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</si>
  <si>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</si>
  <si>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</si>
  <si>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</si>
  <si>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</si>
  <si>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</si>
  <si>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</si>
  <si>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</si>
  <si>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</si>
  <si>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</si>
  <si>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</si>
  <si>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</si>
  <si>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</si>
  <si>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</si>
  <si>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</si>
  <si>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</si>
  <si>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</si>
  <si>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</si>
  <si>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</si>
  <si>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</si>
  <si>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</si>
  <si>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</si>
  <si>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</si>
  <si>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</si>
  <si>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</si>
  <si>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</si>
  <si>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</si>
  <si>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</si>
  <si>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</si>
  <si>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</si>
  <si>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</si>
  <si>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</si>
  <si>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</si>
  <si>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</si>
  <si>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</si>
  <si>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</si>
  <si>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</si>
  <si>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</si>
  <si>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</si>
  <si>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</si>
  <si>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</si>
  <si>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</si>
  <si>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</si>
  <si>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</si>
  <si>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</si>
  <si>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</si>
  <si>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</si>
  <si>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</si>
  <si>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</si>
  <si>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</si>
  <si>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</si>
  <si>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</si>
  <si>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</si>
  <si>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</si>
  <si>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</si>
  <si>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</si>
  <si>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</si>
  <si>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</si>
  <si>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</si>
  <si>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</si>
  <si>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</si>
  <si>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</si>
  <si>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</si>
  <si>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</si>
  <si>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</si>
  <si>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</si>
  <si>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</si>
  <si>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</si>
  <si>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</si>
  <si>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</si>
  <si>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</si>
  <si>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</si>
  <si>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</si>
  <si>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</si>
  <si>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</si>
  <si>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</si>
  <si>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</si>
  <si>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</si>
  <si>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</si>
  <si>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</si>
  <si>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</si>
  <si>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</si>
  <si>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</si>
  <si>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</si>
  <si>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</si>
  <si>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</si>
  <si>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</si>
  <si>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</si>
  <si>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</si>
  <si>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</si>
  <si>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</si>
  <si>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</si>
  <si>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</si>
  <si>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</si>
  <si>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</si>
  <si>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</si>
  <si>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</si>
  <si>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</si>
  <si>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</si>
  <si>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</si>
  <si>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</si>
  <si>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</si>
  <si>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</si>
  <si>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</si>
  <si>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</si>
  <si>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</si>
  <si>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</si>
  <si>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</si>
  <si>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</si>
  <si>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</si>
  <si>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</si>
  <si>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</si>
  <si>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</si>
  <si>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</si>
  <si>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</si>
  <si>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</si>
  <si>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</si>
  <si>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</si>
  <si>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</si>
  <si>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</si>
  <si>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</si>
  <si>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</si>
  <si>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</si>
  <si>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</si>
  <si>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</si>
  <si>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</si>
  <si>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</si>
  <si>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</si>
  <si>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</si>
  <si>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</si>
  <si>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</si>
  <si>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</si>
  <si>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</si>
  <si>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</si>
  <si>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</si>
  <si>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</si>
  <si>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</si>
  <si>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</si>
  <si>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</si>
  <si>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</si>
  <si>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</si>
  <si>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</si>
  <si>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</si>
  <si>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</si>
  <si>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</si>
  <si>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</si>
  <si>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</si>
  <si>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</si>
  <si>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</si>
  <si>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MS NV24</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</si>
  <si>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</si>
  <si>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</si>
  <si>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</si>
  <si>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</si>
  <si>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</si>
  <si>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</si>
  <si>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</si>
  <si>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</si>
  <si>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</si>
  <si>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</si>
  <si>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</si>
  <si>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</si>
  <si>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</si>
  <si>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</si>
  <si>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</si>
  <si>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</si>
  <si>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</si>
  <si>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</si>
  <si>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</si>
  <si>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</si>
  <si>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</si>
  <si>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</si>
  <si>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</si>
  <si>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</si>
  <si>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</si>
  <si>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</si>
  <si>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</si>
  <si>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</si>
  <si>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</si>
  <si>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</si>
  <si>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GL 12c78m2g</t>
    <phoneticPr fontId="2"/>
  </si>
  <si>
    <t>GL 24c156m4g</t>
    <phoneticPr fontId="2"/>
  </si>
  <si>
    <t>GL 32c208m4g</t>
    <phoneticPr fontId="2"/>
  </si>
  <si>
    <t>GL 64c416m8g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</si>
  <si>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</si>
  <si>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</si>
  <si>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</si>
  <si>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</si>
  <si>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</si>
  <si>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</si>
  <si>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</si>
  <si>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</si>
  <si>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</si>
  <si>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</si>
  <si>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</si>
  <si>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</si>
  <si>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</si>
  <si>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</si>
  <si>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</si>
  <si>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</si>
  <si>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</si>
  <si>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</si>
  <si>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</si>
  <si>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</si>
  <si>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</si>
  <si>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</si>
  <si>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</si>
  <si>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</si>
  <si>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</si>
  <si>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</si>
  <si>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</si>
  <si>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</si>
  <si>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</si>
  <si>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</si>
  <si>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</si>
  <si>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</si>
  <si>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</si>
  <si>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</si>
  <si>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</si>
  <si>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</si>
  <si>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</si>
  <si>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</si>
  <si>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</si>
  <si>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</si>
  <si>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</si>
  <si>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</si>
  <si>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</si>
  <si>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</si>
  <si>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</si>
  <si>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</si>
  <si>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</si>
  <si>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</si>
  <si>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</si>
  <si>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</si>
  <si>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</si>
  <si>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</si>
  <si>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</si>
  <si>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</si>
  <si>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</si>
  <si>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</si>
  <si>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</si>
  <si>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</si>
  <si>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</si>
  <si>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</si>
  <si>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</si>
  <si>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</si>
  <si>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</si>
  <si>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</si>
  <si>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</si>
  <si>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</si>
  <si>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</si>
  <si>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</si>
  <si>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</si>
  <si>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</si>
  <si>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</si>
  <si>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</si>
  <si>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</si>
  <si>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</si>
  <si>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</si>
  <si>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</si>
  <si>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</si>
  <si>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</si>
  <si>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</si>
  <si>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</si>
  <si>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</si>
  <si>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</si>
  <si>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</si>
  <si>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</si>
  <si>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</si>
  <si>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</si>
  <si>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</si>
  <si>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</si>
  <si>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</si>
  <si>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</si>
  <si>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</si>
  <si>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</si>
  <si>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</si>
  <si>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</si>
  <si>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</si>
  <si>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</si>
  <si>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</si>
  <si>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</si>
  <si>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</si>
  <si>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</si>
  <si>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</si>
  <si>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</si>
  <si>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</si>
  <si>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</si>
  <si>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</si>
  <si>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</si>
  <si>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</si>
  <si>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</si>
  <si>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</si>
  <si>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</si>
  <si>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</si>
  <si>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</si>
  <si>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</si>
  <si>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</si>
  <si>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</si>
  <si>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</si>
  <si>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</si>
  <si>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</si>
  <si>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</si>
  <si>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</si>
  <si>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</si>
  <si>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</si>
  <si>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</si>
  <si>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</si>
  <si>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</si>
  <si>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</si>
  <si>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</si>
  <si>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</si>
  <si>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</si>
  <si>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</si>
  <si>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</si>
  <si>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</si>
  <si>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</si>
  <si>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</si>
  <si>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</si>
  <si>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</si>
  <si>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</si>
  <si>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</si>
  <si>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</si>
  <si>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</si>
  <si>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</si>
  <si>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</si>
  <si>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</si>
  <si>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</si>
  <si>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</si>
  <si>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</si>
  <si>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</si>
  <si>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</si>
  <si>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</si>
  <si>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</si>
  <si>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</si>
  <si>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</si>
  <si>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</si>
  <si>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</si>
  <si>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</si>
  <si>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</si>
  <si>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</si>
  <si>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</si>
  <si>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</si>
  <si>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</si>
  <si>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</si>
  <si>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</si>
  <si>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</si>
  <si>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</si>
  <si>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</si>
  <si>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</si>
  <si>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</si>
  <si>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</si>
  <si>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</si>
  <si>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</si>
  <si>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</si>
  <si>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</si>
  <si>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</si>
  <si>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</si>
  <si>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</si>
  <si>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</si>
  <si>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</si>
  <si>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</si>
  <si>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</si>
  <si>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</si>
  <si>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</si>
  <si>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</si>
  <si>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</si>
  <si>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</si>
  <si>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</si>
  <si>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</si>
  <si>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</si>
  <si>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</si>
  <si>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NG08</t>
    <phoneticPr fontId="2"/>
  </si>
  <si>
    <t>P100</t>
    <phoneticPr fontId="2"/>
  </si>
  <si>
    <t>Provider web site mentions 32 threads, and Wikipedia says each core has 8 thread, while 1 CPU has 8 cores. That gives 64 threads per 1 CPU, thus 0.5 CPUs.</t>
    <phoneticPr fontId="2"/>
  </si>
  <si>
    <t xml:space="preserve">Provider web site mentions 128 threads, and Wikipedia says each core has 8 thread, while 1 CPU has 8 cores. That gives 64 threads per 1 CPU, thus 2 CPUs. </t>
    <phoneticPr fontId="2"/>
  </si>
  <si>
    <t>InternetIncluded  traffic for monthly based payments: 10 Tb/month; weekly based payments: 2.5 Tb/week; minute/hourly based payments: 0 Gb. Additional 1Gb (not included): 0,10 &amp;euro;/Gb. Special price till end of August 2017.</t>
    <phoneticPr fontId="2"/>
  </si>
  <si>
    <t>InternetIncluded  traffic for monthly based payments: 10 Tb/month; weekly based payments: 2.5 Tb/week; minute/hourly based payments: 0 Gb. Additional 1Gb (not included): 0,14 &amp;euro;/Gb. Special price till end of August 2017.</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</si>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</sst>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7"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5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23" fillId="6" borderId="0" xfId="0" applyFont="1" applyFill="1"/>
    <xf numFmtId="0" fontId="23" fillId="6" borderId="0" xfId="0" applyFont="1" applyFill="1" applyAlignment="1">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25" fillId="6" borderId="0" xfId="0" applyFont="1" applyFill="1"/>
    <xf numFmtId="0" fontId="24" fillId="6" borderId="0" xfId="0" applyFont="1" applyFill="1"/>
    <xf numFmtId="0" fontId="13" fillId="0" borderId="0" xfId="0" applyFont="1"/>
    <xf numFmtId="0" fontId="26" fillId="7" borderId="0" xfId="594"/>
    <xf numFmtId="0" fontId="26" fillId="7" borderId="0" xfId="594" applyBorder="1"/>
    <xf numFmtId="0" fontId="6" fillId="0" borderId="0" xfId="119" applyAlignment="1">
      <alignment horizontal="center" vertical="top"/>
    </xf>
    <xf numFmtId="0" fontId="26" fillId="7"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2" fillId="0" borderId="0" xfId="120"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5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2">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8"/>
  <sheetViews>
    <sheetView workbookViewId="0">
      <pane xSplit="2" ySplit="4" topLeftCell="C130" activePane="bottomRight" state="frozen"/>
      <selection pane="topRight" activeCell="C1" sqref="C1"/>
      <selection pane="bottomLeft" activeCell="A5" sqref="A5"/>
      <selection pane="bottomRight" activeCell="A156" sqref="A156"/>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7" t="s">
        <v>17</v>
      </c>
      <c r="D3" s="47"/>
      <c r="E3" s="47"/>
      <c r="F3" s="47"/>
      <c r="G3" s="47"/>
      <c r="H3" s="47"/>
      <c r="I3" s="47"/>
      <c r="J3" s="22"/>
      <c r="K3" s="47" t="s">
        <v>18</v>
      </c>
      <c r="L3" s="47"/>
      <c r="M3" s="47"/>
      <c r="N3" s="47"/>
      <c r="O3" s="47"/>
      <c r="P3" s="47"/>
      <c r="Q3" s="47"/>
      <c r="R3" s="47"/>
      <c r="S3" s="22" t="s">
        <v>23</v>
      </c>
      <c r="T3" s="47" t="s">
        <v>7</v>
      </c>
      <c r="U3" s="47"/>
      <c r="V3" s="47"/>
      <c r="W3" s="47"/>
      <c r="X3" s="47" t="s">
        <v>14</v>
      </c>
      <c r="Y3" s="47"/>
      <c r="Z3" s="47"/>
      <c r="AA3" s="44"/>
      <c r="AB3" s="47" t="s">
        <v>13</v>
      </c>
      <c r="AC3" s="47"/>
      <c r="AD3" s="47"/>
      <c r="AE3" s="47"/>
      <c r="AF3" s="47"/>
      <c r="AG3" s="47"/>
      <c r="AH3" s="47"/>
      <c r="AI3" s="45" t="s">
        <v>158</v>
      </c>
      <c r="AJ3" s="45" t="s">
        <v>285</v>
      </c>
      <c r="AK3" s="1" t="s">
        <v>30</v>
      </c>
      <c r="AL3" s="1" t="s">
        <v>299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76</v>
      </c>
      <c r="K4" s="16" t="s">
        <v>4</v>
      </c>
      <c r="L4" s="16" t="s">
        <v>5</v>
      </c>
      <c r="M4" s="16" t="s">
        <v>6</v>
      </c>
      <c r="N4" s="16" t="s">
        <v>123</v>
      </c>
      <c r="O4" s="16" t="s">
        <v>182</v>
      </c>
      <c r="P4" s="16" t="s">
        <v>181</v>
      </c>
      <c r="Q4" s="16" t="s">
        <v>183</v>
      </c>
      <c r="R4" s="16" t="s">
        <v>10</v>
      </c>
      <c r="S4" s="16" t="s">
        <v>24</v>
      </c>
      <c r="T4" s="16" t="s">
        <v>8</v>
      </c>
      <c r="U4" s="16" t="s">
        <v>11</v>
      </c>
      <c r="V4" s="16" t="s">
        <v>12</v>
      </c>
      <c r="W4" s="16" t="s">
        <v>9</v>
      </c>
      <c r="X4" s="16" t="s">
        <v>316</v>
      </c>
      <c r="Y4" s="16" t="s">
        <v>317</v>
      </c>
      <c r="Z4" s="16" t="s">
        <v>134</v>
      </c>
      <c r="AA4" s="16" t="s">
        <v>260</v>
      </c>
      <c r="AB4" s="16" t="s">
        <v>141</v>
      </c>
      <c r="AC4" s="16" t="s">
        <v>142</v>
      </c>
      <c r="AD4" s="16" t="s">
        <v>304</v>
      </c>
      <c r="AE4" s="16" t="s">
        <v>143</v>
      </c>
      <c r="AF4" s="16" t="s">
        <v>261</v>
      </c>
      <c r="AG4" s="16" t="s">
        <v>129</v>
      </c>
      <c r="AH4" s="16" t="s">
        <v>127</v>
      </c>
      <c r="AI4" s="46"/>
      <c r="AJ4" s="46"/>
      <c r="AK4" s="16"/>
      <c r="AL4" s="16"/>
    </row>
    <row r="5" spans="1:166" s="12" customFormat="1" ht="21" thickTop="1">
      <c r="A5" s="20" t="s">
        <v>25</v>
      </c>
      <c r="B5" s="21" t="s">
        <v>42</v>
      </c>
      <c r="C5" s="26" t="s">
        <v>15</v>
      </c>
      <c r="D5" s="13">
        <v>8</v>
      </c>
      <c r="E5" s="13" t="s">
        <v>16</v>
      </c>
      <c r="F5" s="13">
        <v>8.74</v>
      </c>
      <c r="G5" s="13">
        <v>2.91</v>
      </c>
      <c r="H5" s="13" t="s">
        <v>198</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128</v>
      </c>
      <c r="AI5" s="13"/>
      <c r="AJ5" s="13"/>
      <c r="AK5" s="15" t="s">
        <v>153</v>
      </c>
      <c r="AL5" s="15" t="s">
        <v>85</v>
      </c>
    </row>
    <row r="6" spans="1:166">
      <c r="A6" s="14" t="s">
        <v>85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128</v>
      </c>
      <c r="AK6" s="15" t="s">
        <v>151</v>
      </c>
      <c r="AL6" s="15" t="s">
        <v>86</v>
      </c>
    </row>
    <row r="7" spans="1:166">
      <c r="A7" s="15" t="s">
        <v>67</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128</v>
      </c>
      <c r="AK7" s="15" t="s">
        <v>152</v>
      </c>
      <c r="AL7" s="15" t="s">
        <v>87</v>
      </c>
    </row>
    <row r="8" spans="1:166">
      <c r="A8" s="15" t="s">
        <v>200</v>
      </c>
      <c r="B8" s="21" t="s">
        <v>68</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128</v>
      </c>
      <c r="AL8" s="15" t="s">
        <v>88</v>
      </c>
    </row>
    <row r="9" spans="1:166">
      <c r="A9" s="15" t="s">
        <v>204</v>
      </c>
      <c r="B9" s="21" t="s">
        <v>89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128</v>
      </c>
      <c r="AK9" s="15" t="s">
        <v>130</v>
      </c>
      <c r="AL9" s="15" t="s">
        <v>249</v>
      </c>
    </row>
    <row r="10" spans="1:166">
      <c r="A10" s="15"/>
      <c r="B10" s="21" t="s">
        <v>90</v>
      </c>
      <c r="C10" s="26" t="s">
        <v>15</v>
      </c>
      <c r="D10" s="5">
        <v>8</v>
      </c>
      <c r="E10" s="13" t="s">
        <v>337</v>
      </c>
      <c r="F10" s="5">
        <v>8.74</v>
      </c>
      <c r="G10" s="5">
        <v>2.91</v>
      </c>
      <c r="H10" s="7" t="s">
        <v>339</v>
      </c>
      <c r="I10" s="7" t="s">
        <v>226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128</v>
      </c>
      <c r="AL10" s="15" t="s">
        <v>250</v>
      </c>
    </row>
    <row r="11" spans="1:166" s="12" customFormat="1">
      <c r="A11" s="15"/>
      <c r="B11" s="21" t="s">
        <v>248</v>
      </c>
      <c r="C11" s="26" t="s">
        <v>15</v>
      </c>
      <c r="D11" s="5">
        <v>8</v>
      </c>
      <c r="E11" s="13" t="s">
        <v>338</v>
      </c>
      <c r="F11" s="5">
        <v>8.74</v>
      </c>
      <c r="G11" s="5">
        <v>2.91</v>
      </c>
      <c r="H11" s="7" t="s">
        <v>339</v>
      </c>
      <c r="I11" s="7" t="s">
        <v>226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128</v>
      </c>
      <c r="AI11" s="13"/>
      <c r="AJ11" s="13"/>
      <c r="AK11" s="15" t="s">
        <v>130</v>
      </c>
      <c r="AL11" s="15" t="s">
        <v>356</v>
      </c>
    </row>
    <row r="12" spans="1:166">
      <c r="A12" s="15"/>
      <c r="B12" s="21" t="s">
        <v>91</v>
      </c>
      <c r="C12" s="26" t="s">
        <v>15</v>
      </c>
      <c r="D12" s="5">
        <v>8</v>
      </c>
      <c r="E12" s="13" t="s">
        <v>338</v>
      </c>
      <c r="F12" s="5">
        <v>8.74</v>
      </c>
      <c r="G12" s="5">
        <v>2.91</v>
      </c>
      <c r="H12" s="7" t="s">
        <v>339</v>
      </c>
      <c r="I12" s="7" t="s">
        <v>227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128</v>
      </c>
      <c r="AL12" s="15" t="s">
        <v>357</v>
      </c>
    </row>
    <row r="13" spans="1:166" s="12" customFormat="1">
      <c r="A13" s="15"/>
      <c r="B13" s="21"/>
      <c r="C13" s="26"/>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6"/>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6"/>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6"/>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6"/>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6"/>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6"/>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6"/>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6"/>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6"/>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297</v>
      </c>
      <c r="B23" s="21" t="s">
        <v>358</v>
      </c>
      <c r="C23" s="26" t="s">
        <v>293</v>
      </c>
      <c r="D23" s="5">
        <v>1</v>
      </c>
      <c r="E23" s="13">
        <v>3584</v>
      </c>
      <c r="F23" s="9">
        <v>9.5</v>
      </c>
      <c r="G23" s="9">
        <v>4.7</v>
      </c>
      <c r="H23" s="5">
        <v>16.399999999999999</v>
      </c>
      <c r="I23" s="5">
        <v>720</v>
      </c>
      <c r="J23" s="7"/>
      <c r="K23" s="5" t="s">
        <v>294</v>
      </c>
      <c r="L23" s="5">
        <v>2</v>
      </c>
      <c r="M23" s="5">
        <v>8</v>
      </c>
      <c r="N23" s="5">
        <v>2.1</v>
      </c>
      <c r="O23" s="5">
        <v>16</v>
      </c>
      <c r="P23" s="5">
        <v>32</v>
      </c>
      <c r="Q23" s="13">
        <f>M23*N23*P23/1000</f>
        <v>0.53760000000000008</v>
      </c>
      <c r="R23" s="7">
        <v>2133</v>
      </c>
      <c r="S23" s="5">
        <v>64</v>
      </c>
      <c r="T23" s="5" t="s">
        <v>303</v>
      </c>
      <c r="U23" s="5">
        <v>1000</v>
      </c>
      <c r="V23" s="5"/>
      <c r="W23" s="5"/>
      <c r="X23" s="5">
        <f>100/1000</f>
        <v>0.1</v>
      </c>
      <c r="Y23" s="5">
        <f>100/1000</f>
        <v>0.1</v>
      </c>
      <c r="Z23" s="13" t="str">
        <f t="shared" ref="Z23:Z36" si="3">X23&amp;"/"&amp;Y23</f>
        <v>0.1/0.1</v>
      </c>
      <c r="AA23" s="13"/>
      <c r="AB23" s="23"/>
      <c r="AC23" s="23"/>
      <c r="AD23" s="23">
        <v>1569</v>
      </c>
      <c r="AE23" s="23"/>
      <c r="AF23" s="23"/>
      <c r="AG23" s="23"/>
      <c r="AH23" s="15" t="s">
        <v>128</v>
      </c>
      <c r="AK23" s="15" t="s">
        <v>305</v>
      </c>
      <c r="AL23" s="15" t="s">
        <v>300</v>
      </c>
    </row>
    <row r="24" spans="1:38">
      <c r="A24" s="15" t="s">
        <v>298</v>
      </c>
      <c r="B24" s="21" t="s">
        <v>310</v>
      </c>
      <c r="C24" s="26" t="s">
        <v>293</v>
      </c>
      <c r="D24" s="5">
        <v>1</v>
      </c>
      <c r="E24" s="13">
        <v>3584</v>
      </c>
      <c r="F24" s="9">
        <v>9.5</v>
      </c>
      <c r="G24" s="9">
        <v>4.7</v>
      </c>
      <c r="H24" s="5">
        <v>16.399999999999999</v>
      </c>
      <c r="I24" s="5">
        <v>720</v>
      </c>
      <c r="J24" s="7"/>
      <c r="K24" s="5" t="s">
        <v>295</v>
      </c>
      <c r="L24" s="5">
        <v>2</v>
      </c>
      <c r="M24" s="5">
        <v>12</v>
      </c>
      <c r="N24" s="5">
        <v>2.2000000000000002</v>
      </c>
      <c r="O24" s="5">
        <v>16</v>
      </c>
      <c r="P24" s="5">
        <v>32</v>
      </c>
      <c r="Q24" s="13">
        <f t="shared" ref="Q24:Q25" si="4">M24*N24*P24/1000</f>
        <v>0.84480000000000011</v>
      </c>
      <c r="R24" s="5">
        <v>2400</v>
      </c>
      <c r="S24" s="5">
        <v>64</v>
      </c>
      <c r="T24" s="5" t="s">
        <v>303</v>
      </c>
      <c r="U24" s="5">
        <v>1000</v>
      </c>
      <c r="V24" s="5"/>
      <c r="W24" s="5"/>
      <c r="X24" s="5">
        <f>100/1000</f>
        <v>0.1</v>
      </c>
      <c r="Y24" s="5">
        <f>100/1000</f>
        <v>0.1</v>
      </c>
      <c r="Z24" s="13" t="str">
        <f t="shared" si="3"/>
        <v>0.1/0.1</v>
      </c>
      <c r="AA24" s="13"/>
      <c r="AB24" s="23"/>
      <c r="AC24" s="23"/>
      <c r="AD24" s="23">
        <v>1649</v>
      </c>
      <c r="AE24" s="23"/>
      <c r="AF24" s="23"/>
      <c r="AG24" s="23"/>
      <c r="AH24" s="15" t="s">
        <v>128</v>
      </c>
      <c r="AK24" s="15" t="s">
        <v>305</v>
      </c>
      <c r="AL24" s="15" t="s">
        <v>301</v>
      </c>
    </row>
    <row r="25" spans="1:38">
      <c r="A25" s="15"/>
      <c r="B25" s="21" t="s">
        <v>409</v>
      </c>
      <c r="C25" s="26" t="s">
        <v>293</v>
      </c>
      <c r="D25" s="5">
        <v>1</v>
      </c>
      <c r="E25" s="13">
        <v>3584</v>
      </c>
      <c r="F25" s="9">
        <v>9.5</v>
      </c>
      <c r="G25" s="9">
        <v>4.7</v>
      </c>
      <c r="H25" s="5">
        <v>16.399999999999999</v>
      </c>
      <c r="I25" s="5">
        <v>720</v>
      </c>
      <c r="J25" s="7"/>
      <c r="K25" s="5" t="s">
        <v>296</v>
      </c>
      <c r="L25" s="5">
        <v>2</v>
      </c>
      <c r="M25" s="5">
        <v>14</v>
      </c>
      <c r="N25" s="5">
        <v>2.6</v>
      </c>
      <c r="O25" s="5">
        <v>16</v>
      </c>
      <c r="P25" s="5">
        <v>32</v>
      </c>
      <c r="Q25" s="13">
        <f t="shared" si="4"/>
        <v>1.1648000000000001</v>
      </c>
      <c r="R25" s="5">
        <v>2400</v>
      </c>
      <c r="S25" s="5">
        <v>128</v>
      </c>
      <c r="T25" s="5" t="s">
        <v>306</v>
      </c>
      <c r="U25" s="5">
        <v>960</v>
      </c>
      <c r="V25" s="5"/>
      <c r="W25" s="5"/>
      <c r="X25" s="5">
        <f>1</f>
        <v>1</v>
      </c>
      <c r="Y25" s="5">
        <f>1</f>
        <v>1</v>
      </c>
      <c r="Z25" s="13" t="str">
        <f t="shared" si="3"/>
        <v>1/1</v>
      </c>
      <c r="AA25" s="13"/>
      <c r="AB25" s="23"/>
      <c r="AC25" s="23"/>
      <c r="AD25" s="23">
        <v>2884</v>
      </c>
      <c r="AE25" s="23"/>
      <c r="AF25" s="23"/>
      <c r="AG25" s="23"/>
      <c r="AH25" s="15" t="s">
        <v>128</v>
      </c>
      <c r="AK25" s="15" t="s">
        <v>410</v>
      </c>
      <c r="AL25" s="15" t="s">
        <v>302</v>
      </c>
    </row>
    <row r="26" spans="1:38" s="12" customFormat="1">
      <c r="A26" s="15"/>
      <c r="B26" s="21" t="s">
        <v>311</v>
      </c>
      <c r="C26" s="26" t="s">
        <v>307</v>
      </c>
      <c r="D26" s="5">
        <v>1</v>
      </c>
      <c r="E26" s="13">
        <v>4096</v>
      </c>
      <c r="F26" s="9">
        <v>9.65</v>
      </c>
      <c r="G26" s="9">
        <v>0.3</v>
      </c>
      <c r="H26" s="7" t="s">
        <v>63</v>
      </c>
      <c r="I26" s="7" t="s">
        <v>64</v>
      </c>
      <c r="J26" s="7"/>
      <c r="K26" s="5" t="s">
        <v>294</v>
      </c>
      <c r="L26" s="5">
        <v>2</v>
      </c>
      <c r="M26" s="5">
        <v>8</v>
      </c>
      <c r="N26" s="5">
        <v>2.1</v>
      </c>
      <c r="O26" s="5">
        <v>16</v>
      </c>
      <c r="P26" s="5">
        <v>32</v>
      </c>
      <c r="Q26" s="13">
        <f>M26*N26*P26/1000</f>
        <v>0.53760000000000008</v>
      </c>
      <c r="R26" s="7">
        <v>2133</v>
      </c>
      <c r="S26" s="5">
        <v>128</v>
      </c>
      <c r="T26" s="5" t="s">
        <v>303</v>
      </c>
      <c r="U26" s="5">
        <v>1000</v>
      </c>
      <c r="V26" s="5" t="s">
        <v>411</v>
      </c>
      <c r="W26" s="5">
        <v>1000</v>
      </c>
      <c r="X26" s="5">
        <f>100/1000</f>
        <v>0.1</v>
      </c>
      <c r="Y26" s="5">
        <f>100/1000</f>
        <v>0.1</v>
      </c>
      <c r="Z26" s="13" t="str">
        <f t="shared" si="3"/>
        <v>0.1/0.1</v>
      </c>
      <c r="AA26" s="13"/>
      <c r="AB26" s="23">
        <v>3.4969999999999999</v>
      </c>
      <c r="AC26" s="23"/>
      <c r="AD26" s="23"/>
      <c r="AE26" s="23"/>
      <c r="AF26" s="23"/>
      <c r="AG26" s="23"/>
      <c r="AH26" s="15" t="s">
        <v>128</v>
      </c>
      <c r="AI26" s="13"/>
      <c r="AJ26" s="13"/>
      <c r="AK26" s="15" t="s">
        <v>308</v>
      </c>
      <c r="AL26" s="15" t="s">
        <v>309</v>
      </c>
    </row>
    <row r="27" spans="1:38" s="12" customFormat="1">
      <c r="A27" s="15"/>
      <c r="B27" s="21" t="s">
        <v>312</v>
      </c>
      <c r="C27" s="26" t="s">
        <v>307</v>
      </c>
      <c r="D27" s="5">
        <v>1</v>
      </c>
      <c r="E27" s="13">
        <v>4096</v>
      </c>
      <c r="F27" s="9">
        <v>9.65</v>
      </c>
      <c r="G27" s="9">
        <v>0.3</v>
      </c>
      <c r="H27" s="7" t="s">
        <v>63</v>
      </c>
      <c r="I27" s="7" t="s">
        <v>64</v>
      </c>
      <c r="J27" s="7"/>
      <c r="K27" s="5" t="s">
        <v>296</v>
      </c>
      <c r="L27" s="5">
        <v>2</v>
      </c>
      <c r="M27" s="5">
        <v>14</v>
      </c>
      <c r="N27" s="5">
        <v>2.6</v>
      </c>
      <c r="O27" s="5">
        <v>16</v>
      </c>
      <c r="P27" s="5">
        <v>32</v>
      </c>
      <c r="Q27" s="13">
        <f t="shared" ref="Q27:Q28" si="5">M27*N27*P27/1000</f>
        <v>1.1648000000000001</v>
      </c>
      <c r="R27" s="5">
        <v>2400</v>
      </c>
      <c r="S27" s="5">
        <v>256</v>
      </c>
      <c r="T27" s="5" t="s">
        <v>303</v>
      </c>
      <c r="U27" s="5">
        <v>4000</v>
      </c>
      <c r="V27" s="5" t="s">
        <v>412</v>
      </c>
      <c r="W27" s="5">
        <v>4000</v>
      </c>
      <c r="X27" s="5">
        <f>100/1000</f>
        <v>0.1</v>
      </c>
      <c r="Y27" s="5">
        <f>100/1000</f>
        <v>0.1</v>
      </c>
      <c r="Z27" s="13" t="str">
        <f t="shared" si="3"/>
        <v>0.1/0.1</v>
      </c>
      <c r="AA27" s="13"/>
      <c r="AB27" s="23">
        <v>6.0709999999999997</v>
      </c>
      <c r="AC27" s="23"/>
      <c r="AD27" s="23"/>
      <c r="AE27" s="23"/>
      <c r="AF27" s="23"/>
      <c r="AG27" s="23"/>
      <c r="AH27" s="15" t="s">
        <v>128</v>
      </c>
      <c r="AI27" s="13"/>
      <c r="AJ27" s="13"/>
      <c r="AK27" s="15" t="s">
        <v>308</v>
      </c>
      <c r="AL27" s="15" t="s">
        <v>313</v>
      </c>
    </row>
    <row r="28" spans="1:38" s="12" customFormat="1">
      <c r="A28" s="15"/>
      <c r="B28" s="21" t="s">
        <v>318</v>
      </c>
      <c r="C28" s="26" t="s">
        <v>319</v>
      </c>
      <c r="D28" s="5">
        <v>1</v>
      </c>
      <c r="E28" s="13">
        <v>4096</v>
      </c>
      <c r="F28" s="9">
        <v>9.65</v>
      </c>
      <c r="G28" s="9">
        <v>0.3</v>
      </c>
      <c r="H28" s="7" t="s">
        <v>320</v>
      </c>
      <c r="I28" s="7" t="s">
        <v>321</v>
      </c>
      <c r="J28" s="7"/>
      <c r="K28" s="5" t="s">
        <v>322</v>
      </c>
      <c r="L28" s="5">
        <v>2</v>
      </c>
      <c r="M28" s="5">
        <v>6</v>
      </c>
      <c r="N28" s="5">
        <v>2.4</v>
      </c>
      <c r="O28" s="5">
        <v>16</v>
      </c>
      <c r="P28" s="5">
        <v>32</v>
      </c>
      <c r="Q28" s="13">
        <f t="shared" si="5"/>
        <v>0.46079999999999993</v>
      </c>
      <c r="R28" s="5">
        <v>1866</v>
      </c>
      <c r="S28" s="5">
        <v>64</v>
      </c>
      <c r="T28" s="5" t="s">
        <v>323</v>
      </c>
      <c r="U28" s="5">
        <v>1000</v>
      </c>
      <c r="V28" s="5"/>
      <c r="W28" s="5"/>
      <c r="X28" s="5">
        <v>10</v>
      </c>
      <c r="Y28" s="5">
        <v>10</v>
      </c>
      <c r="Z28" s="13" t="str">
        <f t="shared" si="3"/>
        <v>10/10</v>
      </c>
      <c r="AA28" s="13"/>
      <c r="AB28" s="23"/>
      <c r="AC28" s="23"/>
      <c r="AD28" s="23">
        <v>1609</v>
      </c>
      <c r="AE28" s="23"/>
      <c r="AF28" s="23"/>
      <c r="AG28" s="23"/>
      <c r="AH28" s="15" t="s">
        <v>128</v>
      </c>
      <c r="AI28" s="13"/>
      <c r="AJ28" s="13"/>
      <c r="AK28" s="15" t="s">
        <v>305</v>
      </c>
      <c r="AL28" s="15" t="s">
        <v>325</v>
      </c>
    </row>
    <row r="29" spans="1:38" s="12" customFormat="1">
      <c r="A29" s="15"/>
      <c r="B29" s="21" t="s">
        <v>326</v>
      </c>
      <c r="C29" s="26" t="s">
        <v>319</v>
      </c>
      <c r="D29" s="5">
        <v>1</v>
      </c>
      <c r="E29" s="13">
        <v>4096</v>
      </c>
      <c r="F29" s="9">
        <v>9.65</v>
      </c>
      <c r="G29" s="9">
        <v>0.3</v>
      </c>
      <c r="H29" s="7" t="s">
        <v>320</v>
      </c>
      <c r="I29" s="7" t="s">
        <v>321</v>
      </c>
      <c r="J29" s="7"/>
      <c r="K29" s="5" t="s">
        <v>327</v>
      </c>
      <c r="L29" s="5">
        <v>2</v>
      </c>
      <c r="M29" s="5">
        <v>10</v>
      </c>
      <c r="N29" s="5">
        <v>2.2999999999999998</v>
      </c>
      <c r="O29" s="5">
        <v>16</v>
      </c>
      <c r="P29" s="5">
        <v>32</v>
      </c>
      <c r="Q29" s="13">
        <f t="shared" ref="Q29" si="6">M29*N29*P29/1000</f>
        <v>0.73599999999999999</v>
      </c>
      <c r="R29" s="5">
        <v>2133</v>
      </c>
      <c r="S29" s="5">
        <v>64</v>
      </c>
      <c r="T29" s="5" t="s">
        <v>323</v>
      </c>
      <c r="U29" s="5">
        <v>1000</v>
      </c>
      <c r="V29" s="5"/>
      <c r="W29" s="5"/>
      <c r="X29" s="5">
        <v>10</v>
      </c>
      <c r="Y29" s="5">
        <v>10</v>
      </c>
      <c r="Z29" s="13" t="str">
        <f t="shared" si="3"/>
        <v>10/10</v>
      </c>
      <c r="AA29" s="13"/>
      <c r="AB29" s="23"/>
      <c r="AC29" s="23"/>
      <c r="AD29" s="23">
        <v>1689</v>
      </c>
      <c r="AE29" s="23"/>
      <c r="AF29" s="23"/>
      <c r="AG29" s="23"/>
      <c r="AH29" s="15" t="s">
        <v>128</v>
      </c>
      <c r="AI29" s="13"/>
      <c r="AJ29" s="13"/>
      <c r="AK29" s="15" t="s">
        <v>305</v>
      </c>
      <c r="AL29" s="15" t="s">
        <v>324</v>
      </c>
    </row>
    <row r="30" spans="1:38" s="12" customFormat="1">
      <c r="A30" s="15"/>
      <c r="B30" s="21" t="s">
        <v>332</v>
      </c>
      <c r="C30" s="26" t="s">
        <v>329</v>
      </c>
      <c r="D30" s="5">
        <v>2</v>
      </c>
      <c r="E30" s="13">
        <v>4096</v>
      </c>
      <c r="F30" s="9">
        <v>9.65</v>
      </c>
      <c r="G30" s="9">
        <v>0.3</v>
      </c>
      <c r="H30" s="7" t="s">
        <v>330</v>
      </c>
      <c r="I30" s="7" t="s">
        <v>331</v>
      </c>
      <c r="J30" s="7"/>
      <c r="K30" s="5" t="s">
        <v>294</v>
      </c>
      <c r="L30" s="5">
        <v>2</v>
      </c>
      <c r="M30" s="5">
        <v>8</v>
      </c>
      <c r="N30" s="5">
        <v>2.1</v>
      </c>
      <c r="O30" s="5">
        <v>16</v>
      </c>
      <c r="P30" s="5">
        <v>32</v>
      </c>
      <c r="Q30" s="13">
        <f>M30*N30*P30/1000</f>
        <v>0.53760000000000008</v>
      </c>
      <c r="R30" s="7">
        <v>2133</v>
      </c>
      <c r="S30" s="5">
        <v>128</v>
      </c>
      <c r="T30" s="5" t="s">
        <v>306</v>
      </c>
      <c r="U30" s="5">
        <v>960</v>
      </c>
      <c r="V30" s="5"/>
      <c r="W30" s="5"/>
      <c r="X30" s="5">
        <v>0.1</v>
      </c>
      <c r="Y30" s="5">
        <v>0.1</v>
      </c>
      <c r="Z30" s="13" t="str">
        <f t="shared" si="3"/>
        <v>0.1/0.1</v>
      </c>
      <c r="AA30" s="13"/>
      <c r="AB30" s="23"/>
      <c r="AC30" s="23"/>
      <c r="AD30" s="23">
        <v>2649</v>
      </c>
      <c r="AE30" s="23"/>
      <c r="AF30" s="23"/>
      <c r="AG30" s="23"/>
      <c r="AH30" s="15" t="s">
        <v>128</v>
      </c>
      <c r="AI30" s="13"/>
      <c r="AJ30" s="13"/>
      <c r="AK30" s="15" t="s">
        <v>305</v>
      </c>
      <c r="AL30" s="15" t="s">
        <v>328</v>
      </c>
    </row>
    <row r="31" spans="1:38">
      <c r="A31" s="15"/>
      <c r="B31" s="21" t="s">
        <v>333</v>
      </c>
      <c r="C31" s="26" t="s">
        <v>335</v>
      </c>
      <c r="D31" s="5">
        <v>2</v>
      </c>
      <c r="E31" s="13">
        <v>4096</v>
      </c>
      <c r="F31" s="9">
        <v>9.65</v>
      </c>
      <c r="G31" s="9">
        <v>0.3</v>
      </c>
      <c r="H31" s="7" t="s">
        <v>320</v>
      </c>
      <c r="I31" s="7" t="s">
        <v>336</v>
      </c>
      <c r="J31" s="7"/>
      <c r="K31" s="5" t="s">
        <v>296</v>
      </c>
      <c r="L31" s="5">
        <v>2</v>
      </c>
      <c r="M31" s="5">
        <v>14</v>
      </c>
      <c r="N31" s="5">
        <v>2.6</v>
      </c>
      <c r="O31" s="5">
        <v>16</v>
      </c>
      <c r="P31" s="5">
        <v>32</v>
      </c>
      <c r="Q31" s="13">
        <f t="shared" ref="Q31" si="7">M31*N31*P31/1000</f>
        <v>1.1648000000000001</v>
      </c>
      <c r="R31" s="5">
        <v>2400</v>
      </c>
      <c r="S31" s="5">
        <v>256</v>
      </c>
      <c r="T31" s="5" t="s">
        <v>306</v>
      </c>
      <c r="U31" s="5">
        <v>960</v>
      </c>
      <c r="V31" s="5"/>
      <c r="W31" s="5"/>
      <c r="X31" s="5">
        <v>0.1</v>
      </c>
      <c r="Y31" s="5">
        <v>0.1</v>
      </c>
      <c r="Z31" s="13" t="str">
        <f t="shared" si="3"/>
        <v>0.1/0.1</v>
      </c>
      <c r="AA31" s="13"/>
      <c r="AB31" s="23"/>
      <c r="AC31" s="23"/>
      <c r="AD31" s="23">
        <v>3075</v>
      </c>
      <c r="AE31" s="23"/>
      <c r="AF31" s="23"/>
      <c r="AG31" s="23"/>
      <c r="AH31" s="15" t="s">
        <v>128</v>
      </c>
      <c r="AK31" s="15" t="s">
        <v>305</v>
      </c>
      <c r="AL31" s="15" t="s">
        <v>334</v>
      </c>
    </row>
    <row r="32" spans="1:38" s="12" customFormat="1">
      <c r="A32" s="15"/>
      <c r="B32" s="21" t="s">
        <v>341</v>
      </c>
      <c r="C32" s="26" t="s">
        <v>26</v>
      </c>
      <c r="D32" s="5">
        <v>2</v>
      </c>
      <c r="E32" s="13" t="s">
        <v>16</v>
      </c>
      <c r="F32" s="5">
        <v>8.74</v>
      </c>
      <c r="G32" s="5">
        <v>2.91</v>
      </c>
      <c r="H32" s="7" t="s">
        <v>34</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23"/>
      <c r="AH32" s="15" t="s">
        <v>128</v>
      </c>
      <c r="AI32" s="13"/>
      <c r="AJ32" s="13"/>
      <c r="AK32" s="15" t="s">
        <v>308</v>
      </c>
      <c r="AL32" s="15" t="s">
        <v>340</v>
      </c>
    </row>
    <row r="33" spans="1:166" s="12" customFormat="1">
      <c r="A33" s="15"/>
      <c r="B33" s="21" t="s">
        <v>342</v>
      </c>
      <c r="C33" s="26" t="s">
        <v>48</v>
      </c>
      <c r="D33" s="5">
        <v>1</v>
      </c>
      <c r="E33" s="13" t="s">
        <v>16</v>
      </c>
      <c r="F33" s="5">
        <v>8.74</v>
      </c>
      <c r="G33" s="5">
        <v>2.91</v>
      </c>
      <c r="H33" s="7" t="s">
        <v>34</v>
      </c>
      <c r="I33" s="7" t="s">
        <v>20</v>
      </c>
      <c r="J33" s="7"/>
      <c r="K33" s="5" t="s">
        <v>49</v>
      </c>
      <c r="L33" s="5">
        <v>2</v>
      </c>
      <c r="M33" s="5">
        <v>12</v>
      </c>
      <c r="N33" s="5">
        <v>2.6</v>
      </c>
      <c r="O33" s="5">
        <v>16</v>
      </c>
      <c r="P33" s="5">
        <v>32</v>
      </c>
      <c r="Q33" s="13">
        <f>M33*N33*P33/1000</f>
        <v>0.99840000000000007</v>
      </c>
      <c r="R33" s="5">
        <v>2133</v>
      </c>
      <c r="S33" s="5">
        <v>64</v>
      </c>
      <c r="T33" s="5" t="s">
        <v>50</v>
      </c>
      <c r="U33" s="5">
        <v>1000</v>
      </c>
      <c r="V33" s="5"/>
      <c r="W33" s="5"/>
      <c r="X33" s="5">
        <v>10</v>
      </c>
      <c r="Y33" s="5">
        <v>10</v>
      </c>
      <c r="Z33" s="13" t="str">
        <f t="shared" si="3"/>
        <v>10/10</v>
      </c>
      <c r="AA33" s="13"/>
      <c r="AB33" s="10"/>
      <c r="AC33" s="23"/>
      <c r="AD33" s="23">
        <v>1529</v>
      </c>
      <c r="AE33" s="23"/>
      <c r="AF33" s="23"/>
      <c r="AG33" s="23"/>
      <c r="AH33" s="15" t="s">
        <v>128</v>
      </c>
      <c r="AI33" s="13"/>
      <c r="AJ33" s="13"/>
      <c r="AK33" s="15" t="s">
        <v>305</v>
      </c>
      <c r="AL33" s="15" t="s">
        <v>343</v>
      </c>
    </row>
    <row r="34" spans="1:166">
      <c r="A34" s="15"/>
      <c r="B34" s="21" t="s">
        <v>389</v>
      </c>
      <c r="C34" s="26" t="s">
        <v>344</v>
      </c>
      <c r="D34" s="13">
        <v>2</v>
      </c>
      <c r="E34" s="13" t="s">
        <v>345</v>
      </c>
      <c r="F34" s="13">
        <f>2*2.28864</f>
        <v>4.57728</v>
      </c>
      <c r="G34" s="13"/>
      <c r="H34" s="13" t="s">
        <v>346</v>
      </c>
      <c r="I34" s="13"/>
      <c r="J34" s="13"/>
      <c r="K34" s="5" t="s">
        <v>296</v>
      </c>
      <c r="L34" s="5">
        <v>2</v>
      </c>
      <c r="M34" s="5">
        <v>14</v>
      </c>
      <c r="N34" s="5">
        <v>2.6</v>
      </c>
      <c r="O34" s="5">
        <v>16</v>
      </c>
      <c r="P34" s="5">
        <v>32</v>
      </c>
      <c r="Q34" s="13">
        <f t="shared" ref="Q34:Q35" si="8">M34*N34*P34/1000</f>
        <v>1.1648000000000001</v>
      </c>
      <c r="R34" s="5">
        <v>2400</v>
      </c>
      <c r="S34" s="13">
        <v>128</v>
      </c>
      <c r="T34" s="5" t="s">
        <v>303</v>
      </c>
      <c r="U34" s="5">
        <v>4000</v>
      </c>
      <c r="V34" s="5" t="s">
        <v>303</v>
      </c>
      <c r="W34" s="5">
        <v>4000</v>
      </c>
      <c r="X34" s="5">
        <v>0.1</v>
      </c>
      <c r="Y34" s="5">
        <v>0.1</v>
      </c>
      <c r="Z34" s="13" t="str">
        <f t="shared" si="3"/>
        <v>0.1/0.1</v>
      </c>
      <c r="AB34" s="23">
        <v>3.9590000000000001</v>
      </c>
      <c r="AG34" s="23"/>
      <c r="AH34" s="15" t="s">
        <v>128</v>
      </c>
      <c r="AK34" s="15" t="s">
        <v>308</v>
      </c>
      <c r="AL34" s="15" t="s">
        <v>347</v>
      </c>
    </row>
    <row r="35" spans="1:166">
      <c r="A35" s="15"/>
      <c r="B35" s="21" t="s">
        <v>359</v>
      </c>
      <c r="C35" s="26" t="s">
        <v>348</v>
      </c>
      <c r="D35" s="5">
        <v>1</v>
      </c>
      <c r="E35" s="13" t="s">
        <v>345</v>
      </c>
      <c r="F35" s="5">
        <f>2*2.28864</f>
        <v>4.57728</v>
      </c>
      <c r="G35" s="5"/>
      <c r="H35" s="7" t="s">
        <v>349</v>
      </c>
      <c r="I35" s="7"/>
      <c r="J35" s="7"/>
      <c r="K35" s="5" t="s">
        <v>322</v>
      </c>
      <c r="L35" s="5">
        <v>2</v>
      </c>
      <c r="M35" s="5">
        <v>6</v>
      </c>
      <c r="N35" s="5">
        <v>2.4</v>
      </c>
      <c r="O35" s="5">
        <v>16</v>
      </c>
      <c r="P35" s="5">
        <v>32</v>
      </c>
      <c r="Q35" s="13">
        <f t="shared" si="8"/>
        <v>0.46079999999999993</v>
      </c>
      <c r="R35" s="5">
        <v>1866</v>
      </c>
      <c r="S35" s="5">
        <v>64</v>
      </c>
      <c r="T35" s="5" t="s">
        <v>323</v>
      </c>
      <c r="U35" s="5">
        <v>1000</v>
      </c>
      <c r="V35" s="5"/>
      <c r="W35" s="5"/>
      <c r="X35" s="5">
        <v>0.1</v>
      </c>
      <c r="Y35" s="5">
        <v>0.1</v>
      </c>
      <c r="Z35" s="13" t="str">
        <f t="shared" si="3"/>
        <v>0.1/0.1</v>
      </c>
      <c r="AA35" s="13"/>
      <c r="AB35" s="23"/>
      <c r="AC35" s="23"/>
      <c r="AD35" s="23">
        <v>1054</v>
      </c>
      <c r="AE35" s="23"/>
      <c r="AF35" s="23"/>
      <c r="AG35" s="23"/>
      <c r="AH35" s="15" t="s">
        <v>128</v>
      </c>
      <c r="AK35" s="15" t="s">
        <v>305</v>
      </c>
      <c r="AL35" s="15" t="s">
        <v>350</v>
      </c>
      <c r="AO35" s="12"/>
      <c r="AP35" s="12"/>
    </row>
    <row r="36" spans="1:166" s="12" customFormat="1">
      <c r="A36" s="15"/>
      <c r="B36" s="21" t="s">
        <v>390</v>
      </c>
      <c r="C36" s="26" t="s">
        <v>351</v>
      </c>
      <c r="D36" s="5">
        <v>1</v>
      </c>
      <c r="E36" s="13" t="s">
        <v>352</v>
      </c>
      <c r="F36" s="5">
        <f>2*2.28864</f>
        <v>4.57728</v>
      </c>
      <c r="G36" s="5"/>
      <c r="H36" s="7" t="s">
        <v>353</v>
      </c>
      <c r="I36" s="7"/>
      <c r="J36" s="7"/>
      <c r="K36" s="5" t="s">
        <v>49</v>
      </c>
      <c r="L36" s="5">
        <v>2</v>
      </c>
      <c r="M36" s="5">
        <v>12</v>
      </c>
      <c r="N36" s="5">
        <v>2.6</v>
      </c>
      <c r="O36" s="5">
        <v>16</v>
      </c>
      <c r="P36" s="5">
        <v>32</v>
      </c>
      <c r="Q36" s="13">
        <f>M36*N36*P36/1000</f>
        <v>0.99840000000000007</v>
      </c>
      <c r="R36" s="5">
        <v>2133</v>
      </c>
      <c r="S36" s="5">
        <v>64</v>
      </c>
      <c r="T36" s="5" t="s">
        <v>37</v>
      </c>
      <c r="U36" s="5">
        <v>1000</v>
      </c>
      <c r="V36" s="5"/>
      <c r="W36" s="5"/>
      <c r="X36" s="5">
        <v>0.1</v>
      </c>
      <c r="Y36" s="5">
        <v>0.1</v>
      </c>
      <c r="Z36" s="13" t="str">
        <f t="shared" si="3"/>
        <v>0.1/0.1</v>
      </c>
      <c r="AA36" s="13"/>
      <c r="AB36" s="23"/>
      <c r="AC36" s="23"/>
      <c r="AD36" s="23">
        <v>1224</v>
      </c>
      <c r="AE36" s="23"/>
      <c r="AF36" s="23"/>
      <c r="AG36" s="23"/>
      <c r="AH36" s="15" t="s">
        <v>128</v>
      </c>
      <c r="AI36" s="13"/>
      <c r="AJ36" s="13"/>
      <c r="AK36" s="15" t="s">
        <v>305</v>
      </c>
      <c r="AL36" s="15" t="s">
        <v>354</v>
      </c>
    </row>
    <row r="37" spans="1:166" s="12" customFormat="1">
      <c r="A37" s="15"/>
      <c r="B37" s="21"/>
      <c r="C37" s="26"/>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row>
    <row r="38" spans="1:166" s="12" customFormat="1">
      <c r="A38" s="15"/>
      <c r="B38" s="21"/>
      <c r="C38" s="26"/>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row>
    <row r="39" spans="1:166" s="12" customFormat="1">
      <c r="A39" s="15"/>
      <c r="B39" s="21"/>
      <c r="C39" s="26"/>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row>
    <row r="40" spans="1:166" s="12" customFormat="1">
      <c r="A40" s="15"/>
      <c r="B40" s="21"/>
      <c r="C40" s="26"/>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row>
    <row r="41" spans="1:166" s="12" customFormat="1">
      <c r="A41" s="15"/>
      <c r="B41" s="21"/>
      <c r="C41" s="26"/>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row>
    <row r="42" spans="1:166" s="12" customFormat="1">
      <c r="A42" s="15"/>
      <c r="B42" s="21"/>
      <c r="C42" s="26"/>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row>
    <row r="43" spans="1:166">
      <c r="B43" s="21"/>
      <c r="C43" s="26"/>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row>
    <row r="44" spans="1:166" ht="20">
      <c r="A44" s="20" t="s">
        <v>39</v>
      </c>
      <c r="B44" s="21" t="s">
        <v>102</v>
      </c>
      <c r="C44" s="26" t="s">
        <v>103</v>
      </c>
      <c r="D44" s="5">
        <v>2</v>
      </c>
      <c r="E44" s="13">
        <v>2880</v>
      </c>
      <c r="F44" s="9">
        <v>5.04</v>
      </c>
      <c r="G44" s="9">
        <v>1.68</v>
      </c>
      <c r="H44" s="7">
        <v>12.3</v>
      </c>
      <c r="I44" s="7">
        <v>288</v>
      </c>
      <c r="J44" s="7">
        <v>1</v>
      </c>
      <c r="K44" s="5" t="s">
        <v>33</v>
      </c>
      <c r="L44" s="5">
        <v>2</v>
      </c>
      <c r="M44" s="5">
        <v>8</v>
      </c>
      <c r="N44" s="5">
        <v>3.25</v>
      </c>
      <c r="O44" s="5">
        <v>8</v>
      </c>
      <c r="P44" s="5">
        <v>16</v>
      </c>
      <c r="Q44" s="13">
        <f t="shared" ref="Q44" si="9">M44*N44*P44/1000</f>
        <v>0.41599999999999998</v>
      </c>
      <c r="R44" s="5">
        <v>1600</v>
      </c>
      <c r="S44" s="5">
        <v>128</v>
      </c>
      <c r="T44" s="5"/>
      <c r="U44" s="5"/>
      <c r="V44" s="5"/>
      <c r="W44" s="5"/>
      <c r="X44" s="5">
        <f>56</f>
        <v>56</v>
      </c>
      <c r="Y44" s="5"/>
      <c r="Z44" s="13" t="str">
        <f>X44&amp;"/"&amp;Y44</f>
        <v>56/</v>
      </c>
      <c r="AA44" s="13"/>
      <c r="AB44" s="23">
        <v>3.5</v>
      </c>
      <c r="AC44" s="23"/>
      <c r="AD44" s="23"/>
      <c r="AE44" s="23"/>
      <c r="AF44" s="23"/>
      <c r="AG44" s="23"/>
      <c r="AH44" s="15" t="s">
        <v>128</v>
      </c>
      <c r="AK44" s="15" t="s">
        <v>51</v>
      </c>
    </row>
    <row r="45" spans="1:166" s="12" customFormat="1">
      <c r="A45" s="15" t="s">
        <v>314</v>
      </c>
      <c r="B45" s="21" t="s">
        <v>41</v>
      </c>
      <c r="C45" s="26" t="s">
        <v>31</v>
      </c>
      <c r="D45" s="5">
        <v>4</v>
      </c>
      <c r="E45" s="13" t="s">
        <v>104</v>
      </c>
      <c r="F45" s="9">
        <v>8.74</v>
      </c>
      <c r="G45" s="9">
        <v>2.91</v>
      </c>
      <c r="H45" s="7" t="s">
        <v>105</v>
      </c>
      <c r="I45" s="7" t="s">
        <v>20</v>
      </c>
      <c r="J45" s="25">
        <v>1</v>
      </c>
      <c r="K45" s="5" t="s">
        <v>33</v>
      </c>
      <c r="L45" s="24">
        <v>2</v>
      </c>
      <c r="M45" s="24">
        <v>8</v>
      </c>
      <c r="N45" s="24">
        <v>3.25</v>
      </c>
      <c r="O45" s="24">
        <v>8</v>
      </c>
      <c r="P45" s="24">
        <v>16</v>
      </c>
      <c r="Q45" s="13">
        <f t="shared" ref="Q45:Q46" si="10">M45*N45*P45/1000</f>
        <v>0.41599999999999998</v>
      </c>
      <c r="R45" s="24">
        <v>1600</v>
      </c>
      <c r="S45" s="5">
        <v>128</v>
      </c>
      <c r="T45" s="5"/>
      <c r="U45" s="5"/>
      <c r="V45" s="5"/>
      <c r="W45" s="5"/>
      <c r="X45" s="5">
        <f>56</f>
        <v>56</v>
      </c>
      <c r="Y45" s="5"/>
      <c r="Z45" s="13" t="str">
        <f t="shared" ref="Z45:Z46" si="11">X45&amp;"/"&amp;Y45</f>
        <v>56/</v>
      </c>
      <c r="AA45" s="13"/>
      <c r="AB45" s="23">
        <v>4.8499999999999996</v>
      </c>
      <c r="AC45" s="23"/>
      <c r="AD45" s="10"/>
      <c r="AE45" s="10"/>
      <c r="AF45" s="10"/>
      <c r="AG45" s="10"/>
      <c r="AH45" s="15" t="s">
        <v>128</v>
      </c>
      <c r="AI45" s="13"/>
      <c r="AJ45" s="13"/>
      <c r="AK45" s="15" t="s">
        <v>51</v>
      </c>
    </row>
    <row r="46" spans="1:166" s="12" customFormat="1">
      <c r="A46" s="15"/>
      <c r="B46" s="21" t="s">
        <v>116</v>
      </c>
      <c r="C46" s="26" t="s">
        <v>118</v>
      </c>
      <c r="D46" s="5">
        <v>4</v>
      </c>
      <c r="E46" s="13">
        <v>3072</v>
      </c>
      <c r="F46" s="9">
        <v>6.8440000000000003</v>
      </c>
      <c r="G46" s="9">
        <v>0.214</v>
      </c>
      <c r="H46" s="7">
        <v>12.3</v>
      </c>
      <c r="I46" s="7">
        <v>288</v>
      </c>
      <c r="J46" s="7">
        <v>1</v>
      </c>
      <c r="K46" s="5" t="s">
        <v>33</v>
      </c>
      <c r="L46" s="5">
        <v>2</v>
      </c>
      <c r="M46" s="5">
        <v>8</v>
      </c>
      <c r="N46" s="5">
        <v>3.25</v>
      </c>
      <c r="O46" s="5">
        <v>8</v>
      </c>
      <c r="P46" s="5">
        <v>16</v>
      </c>
      <c r="Q46" s="13">
        <f t="shared" si="10"/>
        <v>0.41599999999999998</v>
      </c>
      <c r="R46" s="5">
        <v>1600</v>
      </c>
      <c r="S46" s="5">
        <v>128</v>
      </c>
      <c r="T46" s="5"/>
      <c r="U46" s="5"/>
      <c r="V46" s="5"/>
      <c r="W46" s="5"/>
      <c r="X46" s="5">
        <f>56</f>
        <v>56</v>
      </c>
      <c r="Y46" s="5"/>
      <c r="Z46" s="13" t="str">
        <f t="shared" si="11"/>
        <v>56/</v>
      </c>
      <c r="AA46" s="13"/>
      <c r="AB46" s="23">
        <v>7.4</v>
      </c>
      <c r="AC46" s="23"/>
      <c r="AD46" s="23"/>
      <c r="AE46" s="23"/>
      <c r="AF46" s="10"/>
      <c r="AG46" s="10"/>
      <c r="AH46" s="15" t="s">
        <v>128</v>
      </c>
      <c r="AI46" s="13"/>
      <c r="AJ46" s="13"/>
      <c r="AK46" s="15" t="s">
        <v>51</v>
      </c>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row>
    <row r="47" spans="1:166">
      <c r="A47" s="15" t="s">
        <v>315</v>
      </c>
      <c r="B47" s="21" t="s">
        <v>403</v>
      </c>
      <c r="C47" s="26" t="s">
        <v>404</v>
      </c>
      <c r="D47">
        <v>8</v>
      </c>
      <c r="E47" s="13">
        <v>3584</v>
      </c>
      <c r="F47" s="9">
        <v>9.5</v>
      </c>
      <c r="G47" s="9">
        <v>4.7</v>
      </c>
      <c r="H47" s="7">
        <v>16.399999999999999</v>
      </c>
      <c r="I47" s="7">
        <v>720</v>
      </c>
      <c r="J47" s="7">
        <v>1</v>
      </c>
      <c r="K47" s="5" t="s">
        <v>33</v>
      </c>
      <c r="L47" s="5">
        <v>2</v>
      </c>
      <c r="M47" s="5">
        <v>8</v>
      </c>
      <c r="N47" s="5">
        <v>3.25</v>
      </c>
      <c r="O47" s="5">
        <v>8</v>
      </c>
      <c r="P47" s="5">
        <v>16</v>
      </c>
      <c r="Q47" s="13">
        <f t="shared" ref="Q47" si="12">M47*N47*P47/1000</f>
        <v>0.41599999999999998</v>
      </c>
      <c r="R47" s="5">
        <v>1600</v>
      </c>
      <c r="S47" s="5">
        <v>512</v>
      </c>
      <c r="T47" s="5"/>
      <c r="U47" s="5"/>
      <c r="V47" s="5"/>
      <c r="W47" s="5"/>
      <c r="X47" s="5">
        <v>100</v>
      </c>
      <c r="Y47" s="5"/>
      <c r="Z47" s="13" t="str">
        <f t="shared" ref="Z47:Z49" si="13">X47&amp;"/"&amp;Y47</f>
        <v>100/</v>
      </c>
      <c r="AA47" s="13"/>
      <c r="AB47" s="17">
        <v>29.5</v>
      </c>
      <c r="AC47" s="23"/>
      <c r="AD47" s="23"/>
      <c r="AE47" s="23"/>
      <c r="AF47" s="23"/>
      <c r="AG47" s="23"/>
      <c r="AH47" s="15" t="s">
        <v>128</v>
      </c>
      <c r="AK47" s="15" t="s">
        <v>51</v>
      </c>
    </row>
    <row r="48" spans="1:166" s="12" customFormat="1" ht="20">
      <c r="A48" s="30"/>
      <c r="B48" s="21" t="s">
        <v>115</v>
      </c>
      <c r="C48" s="26" t="s">
        <v>32</v>
      </c>
      <c r="D48" s="5">
        <v>1</v>
      </c>
      <c r="E48" s="13">
        <v>3584</v>
      </c>
      <c r="F48" s="9">
        <v>9.5</v>
      </c>
      <c r="G48" s="9">
        <v>4.7</v>
      </c>
      <c r="H48" s="5">
        <v>16.399999999999999</v>
      </c>
      <c r="I48" s="5">
        <v>720</v>
      </c>
      <c r="J48" s="5">
        <v>1</v>
      </c>
      <c r="K48" s="5" t="s">
        <v>33</v>
      </c>
      <c r="L48" s="24">
        <v>0.5</v>
      </c>
      <c r="M48" s="24">
        <v>8</v>
      </c>
      <c r="N48" s="24">
        <v>3.25</v>
      </c>
      <c r="O48" s="24">
        <v>8</v>
      </c>
      <c r="P48" s="24">
        <v>16</v>
      </c>
      <c r="Q48" s="13">
        <f>M48*N48*P48/1000</f>
        <v>0.41599999999999998</v>
      </c>
      <c r="R48" s="24">
        <v>1600</v>
      </c>
      <c r="S48" s="5">
        <v>128</v>
      </c>
      <c r="T48" s="5"/>
      <c r="U48" s="5"/>
      <c r="V48" s="5"/>
      <c r="W48" s="5"/>
      <c r="X48" s="5">
        <f>56</f>
        <v>56</v>
      </c>
      <c r="Y48" s="5"/>
      <c r="Z48" s="13" t="str">
        <f t="shared" si="13"/>
        <v>56/</v>
      </c>
      <c r="AA48" s="13"/>
      <c r="AB48" s="23">
        <v>4.95</v>
      </c>
      <c r="AC48" s="23"/>
      <c r="AD48" s="23"/>
      <c r="AE48" s="23"/>
      <c r="AF48" s="23"/>
      <c r="AG48" s="23"/>
      <c r="AH48" s="15" t="s">
        <v>128</v>
      </c>
      <c r="AI48" s="13"/>
      <c r="AJ48" s="13"/>
      <c r="AK48" s="15" t="s">
        <v>405</v>
      </c>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row>
    <row r="49" spans="1:37">
      <c r="A49" s="15" t="s">
        <v>197</v>
      </c>
      <c r="B49" s="21" t="s">
        <v>117</v>
      </c>
      <c r="C49" s="26" t="s">
        <v>32</v>
      </c>
      <c r="D49" s="5">
        <v>4</v>
      </c>
      <c r="E49" s="13">
        <v>3584</v>
      </c>
      <c r="F49" s="9">
        <v>9.5</v>
      </c>
      <c r="G49" s="9">
        <v>4.7</v>
      </c>
      <c r="H49" s="7">
        <v>16.399999999999999</v>
      </c>
      <c r="I49" s="7">
        <v>720</v>
      </c>
      <c r="J49" s="7">
        <v>1</v>
      </c>
      <c r="K49" s="5" t="s">
        <v>33</v>
      </c>
      <c r="L49" s="5">
        <v>2</v>
      </c>
      <c r="M49" s="5">
        <v>8</v>
      </c>
      <c r="N49" s="5">
        <v>3.25</v>
      </c>
      <c r="O49" s="5">
        <v>8</v>
      </c>
      <c r="P49" s="5">
        <v>16</v>
      </c>
      <c r="Q49" s="13">
        <f>M49*N49*P49/1000</f>
        <v>0.41599999999999998</v>
      </c>
      <c r="R49" s="5">
        <v>1600</v>
      </c>
      <c r="S49" s="5">
        <v>512</v>
      </c>
      <c r="T49" s="5"/>
      <c r="U49" s="5"/>
      <c r="V49" s="5"/>
      <c r="W49" s="5"/>
      <c r="X49" s="5">
        <f>56</f>
        <v>56</v>
      </c>
      <c r="Y49" s="5"/>
      <c r="Z49" s="13" t="str">
        <f t="shared" si="13"/>
        <v>56/</v>
      </c>
      <c r="AA49" s="13"/>
      <c r="AB49" s="23">
        <v>14.2</v>
      </c>
      <c r="AC49" s="23"/>
      <c r="AD49" s="23"/>
      <c r="AE49" s="23"/>
      <c r="AF49" s="23"/>
      <c r="AG49" s="23"/>
      <c r="AH49" s="15" t="s">
        <v>128</v>
      </c>
      <c r="AK49" s="15" t="s">
        <v>406</v>
      </c>
    </row>
    <row r="51" spans="1:37" s="12" customFormat="1">
      <c r="A51" s="15"/>
      <c r="B51" s="21"/>
      <c r="C51" s="26"/>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row>
    <row r="52" spans="1:37" s="12" customFormat="1">
      <c r="A52" s="15"/>
      <c r="B52" s="21"/>
      <c r="C52" s="26"/>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row>
    <row r="53" spans="1:37" s="12" customFormat="1">
      <c r="A53" s="15"/>
      <c r="B53" s="21"/>
      <c r="C53" s="26"/>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row>
    <row r="54" spans="1:37" s="12" customFormat="1">
      <c r="A54" s="15"/>
      <c r="B54" s="21"/>
      <c r="C54" s="26"/>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row>
    <row r="55" spans="1:37" s="12" customFormat="1">
      <c r="A55" s="15"/>
      <c r="B55" s="21"/>
      <c r="C55" s="26"/>
      <c r="E55" s="13"/>
      <c r="F55" s="19"/>
      <c r="G55" s="19"/>
      <c r="I55" s="5"/>
      <c r="J55" s="5"/>
      <c r="K55" s="5"/>
      <c r="L55" s="5"/>
      <c r="M55" s="5"/>
      <c r="N55" s="5"/>
      <c r="O55" s="5"/>
      <c r="P55" s="5"/>
      <c r="Q55" s="5"/>
      <c r="R55" s="5"/>
      <c r="S55" s="5"/>
      <c r="T55" s="5"/>
      <c r="U55" s="5"/>
      <c r="V55" s="5"/>
      <c r="W55" s="5"/>
      <c r="X55" s="5"/>
      <c r="Y55" s="5"/>
      <c r="Z55" s="13"/>
      <c r="AA55" s="13"/>
      <c r="AB55" s="17"/>
      <c r="AC55" s="23"/>
      <c r="AD55" s="23"/>
      <c r="AE55" s="23"/>
      <c r="AF55" s="23"/>
      <c r="AG55" s="23"/>
      <c r="AH55" s="15"/>
      <c r="AI55" s="13"/>
      <c r="AJ55" s="13"/>
      <c r="AK55" s="15"/>
    </row>
    <row r="56" spans="1:37">
      <c r="A56" s="15"/>
      <c r="B56" s="21"/>
      <c r="C56" s="26"/>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row>
    <row r="57" spans="1:37">
      <c r="B57" s="21"/>
      <c r="C57" s="26"/>
      <c r="E57" s="13"/>
      <c r="F57" s="19"/>
      <c r="G57" s="19"/>
      <c r="I57" s="5"/>
      <c r="J57" s="5"/>
      <c r="K57" s="5"/>
      <c r="L57" s="5"/>
      <c r="M57" s="5"/>
      <c r="N57" s="5"/>
      <c r="O57" s="5"/>
      <c r="P57" s="5"/>
      <c r="Q57" s="5"/>
      <c r="R57" s="5"/>
      <c r="S57" s="5"/>
      <c r="T57" s="5"/>
      <c r="U57" s="5"/>
      <c r="V57" s="5"/>
      <c r="W57" s="5"/>
      <c r="X57" s="5"/>
      <c r="Y57" s="5"/>
      <c r="Z57" s="5"/>
      <c r="AA57" s="5"/>
      <c r="AB57" s="17"/>
      <c r="AC57" s="23"/>
      <c r="AD57" s="23"/>
      <c r="AE57" s="23"/>
      <c r="AF57" s="23"/>
      <c r="AG57" s="23"/>
      <c r="AH57" s="15"/>
    </row>
    <row r="58" spans="1:37" ht="20">
      <c r="A58" s="20" t="s">
        <v>40</v>
      </c>
      <c r="B58" s="21" t="s">
        <v>172</v>
      </c>
      <c r="C58" s="26" t="s">
        <v>15</v>
      </c>
      <c r="D58">
        <v>8</v>
      </c>
      <c r="E58" s="13" t="s">
        <v>16</v>
      </c>
      <c r="F58" s="9">
        <v>8.74</v>
      </c>
      <c r="G58" s="9">
        <v>2.91</v>
      </c>
      <c r="H58" s="7" t="s">
        <v>34</v>
      </c>
      <c r="I58" s="7" t="s">
        <v>20</v>
      </c>
      <c r="J58" s="7"/>
      <c r="K58" s="8" t="s">
        <v>35</v>
      </c>
      <c r="L58" s="5">
        <v>2</v>
      </c>
      <c r="M58" s="5">
        <v>8</v>
      </c>
      <c r="N58" s="5">
        <v>3.2</v>
      </c>
      <c r="O58" s="5">
        <v>16</v>
      </c>
      <c r="P58" s="5">
        <v>32</v>
      </c>
      <c r="Q58" s="13">
        <f>M58*N58*P58/1000</f>
        <v>0.81920000000000004</v>
      </c>
      <c r="R58" s="5">
        <v>1866</v>
      </c>
      <c r="S58" s="5">
        <v>512</v>
      </c>
      <c r="T58" s="5" t="s">
        <v>28</v>
      </c>
      <c r="U58" s="13">
        <v>1000</v>
      </c>
      <c r="V58" t="s">
        <v>37</v>
      </c>
      <c r="W58" s="13">
        <v>4000</v>
      </c>
      <c r="X58" s="13"/>
      <c r="Y58" s="5"/>
      <c r="Z58" s="5"/>
      <c r="AA58" s="5"/>
      <c r="AB58" s="10"/>
      <c r="AC58" s="23">
        <v>1499</v>
      </c>
      <c r="AD58" s="23">
        <v>4999</v>
      </c>
      <c r="AE58" s="23"/>
      <c r="AF58" s="23"/>
      <c r="AG58" s="23"/>
      <c r="AH58" s="15" t="s">
        <v>128</v>
      </c>
      <c r="AK58" s="15" t="s">
        <v>360</v>
      </c>
    </row>
    <row r="59" spans="1:37">
      <c r="A59" s="15" t="s">
        <v>244</v>
      </c>
      <c r="B59" s="21" t="s">
        <v>173</v>
      </c>
      <c r="C59" s="26" t="s">
        <v>38</v>
      </c>
      <c r="D59">
        <v>8</v>
      </c>
      <c r="E59" s="13">
        <v>3072</v>
      </c>
      <c r="F59" s="5">
        <v>6.8440000000000003</v>
      </c>
      <c r="G59" s="5">
        <v>0.214</v>
      </c>
      <c r="H59" s="7">
        <v>12.3</v>
      </c>
      <c r="I59" s="7">
        <v>288</v>
      </c>
      <c r="J59" s="7"/>
      <c r="K59" s="8" t="s">
        <v>36</v>
      </c>
      <c r="L59" s="5">
        <v>2</v>
      </c>
      <c r="M59" s="5">
        <v>8</v>
      </c>
      <c r="N59" s="5">
        <v>2.4</v>
      </c>
      <c r="O59" s="5">
        <v>16</v>
      </c>
      <c r="P59" s="5">
        <v>32</v>
      </c>
      <c r="Q59" s="13">
        <f t="shared" ref="Q59:Q68" si="14">M59*N59*P59/1000</f>
        <v>0.61439999999999995</v>
      </c>
      <c r="R59" s="5">
        <v>1866</v>
      </c>
      <c r="S59" s="5">
        <v>256</v>
      </c>
      <c r="T59" s="5" t="s">
        <v>28</v>
      </c>
      <c r="U59" s="13">
        <v>1000</v>
      </c>
      <c r="V59" t="s">
        <v>37</v>
      </c>
      <c r="W59" s="13">
        <v>4000</v>
      </c>
      <c r="X59" s="13"/>
      <c r="Y59" s="5"/>
      <c r="Z59" s="5"/>
      <c r="AA59" s="5"/>
      <c r="AB59" s="10"/>
      <c r="AC59" s="23">
        <v>1499</v>
      </c>
      <c r="AD59" s="23">
        <v>4999</v>
      </c>
      <c r="AE59" s="23"/>
      <c r="AF59" s="23"/>
      <c r="AG59" s="23"/>
      <c r="AH59" s="15" t="s">
        <v>128</v>
      </c>
      <c r="AK59" s="15" t="s">
        <v>360</v>
      </c>
    </row>
    <row r="60" spans="1:37" s="12" customFormat="1">
      <c r="A60" s="2"/>
      <c r="B60" s="21" t="s">
        <v>164</v>
      </c>
      <c r="C60" s="26" t="s">
        <v>71</v>
      </c>
      <c r="D60" s="12">
        <v>8</v>
      </c>
      <c r="E60" s="13">
        <v>3840</v>
      </c>
      <c r="F60" s="18">
        <v>11.757999999999999</v>
      </c>
      <c r="G60" s="18">
        <v>0.36699999999999999</v>
      </c>
      <c r="H60" s="13">
        <v>24.576000000000001</v>
      </c>
      <c r="I60" s="13">
        <v>345.6</v>
      </c>
      <c r="J60" s="13"/>
      <c r="K60" s="8" t="s">
        <v>36</v>
      </c>
      <c r="L60" s="5">
        <v>2</v>
      </c>
      <c r="M60" s="5">
        <v>8</v>
      </c>
      <c r="N60" s="5">
        <v>2.4</v>
      </c>
      <c r="O60" s="5">
        <v>16</v>
      </c>
      <c r="P60" s="5">
        <v>32</v>
      </c>
      <c r="Q60" s="13">
        <f t="shared" si="14"/>
        <v>0.61439999999999995</v>
      </c>
      <c r="R60" s="5">
        <v>1866</v>
      </c>
      <c r="S60" s="5">
        <v>256</v>
      </c>
      <c r="T60" s="5" t="s">
        <v>73</v>
      </c>
      <c r="U60" s="13">
        <v>1000</v>
      </c>
      <c r="V60" s="12" t="s">
        <v>74</v>
      </c>
      <c r="W60" s="13">
        <v>4000</v>
      </c>
      <c r="X60" s="13"/>
      <c r="Y60" s="5"/>
      <c r="Z60" s="5"/>
      <c r="AA60" s="5"/>
      <c r="AB60" s="10"/>
      <c r="AC60" s="23">
        <v>2369</v>
      </c>
      <c r="AD60" s="23">
        <v>7899</v>
      </c>
      <c r="AE60" s="23"/>
      <c r="AF60" s="23"/>
      <c r="AG60" s="23"/>
      <c r="AH60" s="15" t="s">
        <v>128</v>
      </c>
      <c r="AI60" s="13"/>
      <c r="AJ60" s="13"/>
      <c r="AK60" s="15"/>
    </row>
    <row r="61" spans="1:37" s="12" customFormat="1">
      <c r="A61" s="2"/>
      <c r="B61" s="21" t="s">
        <v>165</v>
      </c>
      <c r="C61" s="26" t="s">
        <v>72</v>
      </c>
      <c r="D61" s="12">
        <v>8</v>
      </c>
      <c r="E61" s="13">
        <v>3584</v>
      </c>
      <c r="F61" s="9">
        <v>9.5</v>
      </c>
      <c r="G61" s="9">
        <v>4.7</v>
      </c>
      <c r="H61" s="5">
        <v>16.399999999999999</v>
      </c>
      <c r="I61" s="5">
        <v>720</v>
      </c>
      <c r="J61" s="5"/>
      <c r="K61" s="8" t="s">
        <v>106</v>
      </c>
      <c r="L61" s="5">
        <v>2</v>
      </c>
      <c r="M61" s="5">
        <v>8</v>
      </c>
      <c r="N61" s="5">
        <v>2.4</v>
      </c>
      <c r="O61" s="5">
        <v>16</v>
      </c>
      <c r="P61" s="5">
        <v>32</v>
      </c>
      <c r="Q61" s="13">
        <f t="shared" si="14"/>
        <v>0.61439999999999995</v>
      </c>
      <c r="R61" s="5">
        <v>1866</v>
      </c>
      <c r="S61" s="5">
        <v>256</v>
      </c>
      <c r="T61" s="5" t="s">
        <v>73</v>
      </c>
      <c r="U61" s="13">
        <v>1000</v>
      </c>
      <c r="V61" s="12" t="s">
        <v>75</v>
      </c>
      <c r="W61" s="13">
        <v>4000</v>
      </c>
      <c r="X61" s="13"/>
      <c r="Y61" s="5"/>
      <c r="Z61" s="5"/>
      <c r="AA61" s="5"/>
      <c r="AB61" s="10"/>
      <c r="AC61" s="23">
        <v>2369</v>
      </c>
      <c r="AD61" s="23">
        <v>7899</v>
      </c>
      <c r="AE61" s="23"/>
      <c r="AF61" s="23"/>
      <c r="AG61" s="23"/>
      <c r="AH61" s="15" t="s">
        <v>128</v>
      </c>
      <c r="AI61" s="13"/>
      <c r="AJ61" s="13"/>
      <c r="AK61" s="15"/>
    </row>
    <row r="62" spans="1:37" s="12" customFormat="1">
      <c r="A62" s="2"/>
      <c r="B62" s="21" t="s">
        <v>166</v>
      </c>
      <c r="C62" s="26" t="s">
        <v>245</v>
      </c>
      <c r="D62" s="12">
        <v>8</v>
      </c>
      <c r="E62" s="13">
        <v>3820</v>
      </c>
      <c r="F62" s="9">
        <v>10.882</v>
      </c>
      <c r="G62" s="9">
        <v>0.375</v>
      </c>
      <c r="H62" s="5">
        <v>24</v>
      </c>
      <c r="I62" s="5">
        <v>432</v>
      </c>
      <c r="J62" s="5"/>
      <c r="K62" s="8" t="s">
        <v>106</v>
      </c>
      <c r="L62" s="5">
        <v>2</v>
      </c>
      <c r="M62" s="5">
        <v>8</v>
      </c>
      <c r="N62" s="5">
        <v>2.4</v>
      </c>
      <c r="O62" s="5">
        <v>16</v>
      </c>
      <c r="P62" s="5">
        <v>32</v>
      </c>
      <c r="Q62" s="13">
        <f t="shared" si="14"/>
        <v>0.61439999999999995</v>
      </c>
      <c r="R62" s="5">
        <v>1866</v>
      </c>
      <c r="S62" s="5">
        <v>256</v>
      </c>
      <c r="T62" s="5" t="s">
        <v>73</v>
      </c>
      <c r="U62" s="13">
        <v>1000</v>
      </c>
      <c r="V62" s="12" t="s">
        <v>75</v>
      </c>
      <c r="W62" s="13">
        <v>4000</v>
      </c>
      <c r="X62" s="13"/>
      <c r="Y62" s="5"/>
      <c r="Z62" s="5"/>
      <c r="AA62" s="5"/>
      <c r="AB62" s="10"/>
      <c r="AC62" s="23">
        <v>2059</v>
      </c>
      <c r="AD62" s="23">
        <v>6429</v>
      </c>
      <c r="AE62" s="23"/>
      <c r="AF62" s="23"/>
      <c r="AG62" s="23"/>
      <c r="AH62" s="15" t="s">
        <v>128</v>
      </c>
      <c r="AI62" s="13"/>
      <c r="AJ62" s="13"/>
      <c r="AK62" s="15"/>
    </row>
    <row r="63" spans="1:37" s="12" customFormat="1">
      <c r="A63" s="2"/>
      <c r="B63" s="21" t="s">
        <v>167</v>
      </c>
      <c r="C63" s="26" t="s">
        <v>71</v>
      </c>
      <c r="D63" s="12">
        <v>4</v>
      </c>
      <c r="E63" s="13">
        <v>3840</v>
      </c>
      <c r="F63" s="18">
        <v>11.757999999999999</v>
      </c>
      <c r="G63" s="18">
        <v>0.36699999999999999</v>
      </c>
      <c r="H63" s="13">
        <v>24.576000000000001</v>
      </c>
      <c r="I63" s="13">
        <v>345.6</v>
      </c>
      <c r="J63" s="5"/>
      <c r="K63" s="8" t="s">
        <v>170</v>
      </c>
      <c r="L63" s="5">
        <v>1</v>
      </c>
      <c r="M63" s="5">
        <v>6</v>
      </c>
      <c r="N63" s="5">
        <v>3.6</v>
      </c>
      <c r="O63" s="5">
        <v>16</v>
      </c>
      <c r="P63" s="5">
        <v>32</v>
      </c>
      <c r="Q63" s="13">
        <f t="shared" si="14"/>
        <v>0.69120000000000004</v>
      </c>
      <c r="R63" s="5">
        <v>2400</v>
      </c>
      <c r="S63" s="5">
        <v>128</v>
      </c>
      <c r="T63" s="5" t="s">
        <v>73</v>
      </c>
      <c r="U63" s="13">
        <v>1000</v>
      </c>
      <c r="V63" s="12" t="s">
        <v>75</v>
      </c>
      <c r="W63" s="13">
        <v>4000</v>
      </c>
      <c r="X63" s="13"/>
      <c r="Y63" s="5"/>
      <c r="Z63" s="5"/>
      <c r="AA63" s="5"/>
      <c r="AB63" s="10"/>
      <c r="AC63" s="23">
        <v>1199</v>
      </c>
      <c r="AD63" s="23">
        <v>3999</v>
      </c>
      <c r="AE63" s="23"/>
      <c r="AF63" s="23"/>
      <c r="AG63" s="23"/>
      <c r="AH63" s="15" t="s">
        <v>128</v>
      </c>
      <c r="AI63" s="13"/>
      <c r="AJ63" s="13"/>
      <c r="AK63" s="15"/>
    </row>
    <row r="64" spans="1:37" s="12" customFormat="1">
      <c r="A64" s="2"/>
      <c r="B64" s="21" t="s">
        <v>168</v>
      </c>
      <c r="C64" s="26" t="s">
        <v>32</v>
      </c>
      <c r="D64" s="12">
        <v>4</v>
      </c>
      <c r="E64" s="13">
        <v>3584</v>
      </c>
      <c r="F64" s="9">
        <v>9.5</v>
      </c>
      <c r="G64" s="9">
        <v>4.7</v>
      </c>
      <c r="H64" s="5">
        <v>16.399999999999999</v>
      </c>
      <c r="I64" s="5">
        <v>720</v>
      </c>
      <c r="J64" s="5"/>
      <c r="K64" s="8" t="s">
        <v>170</v>
      </c>
      <c r="L64" s="5">
        <v>1</v>
      </c>
      <c r="M64" s="5">
        <v>6</v>
      </c>
      <c r="N64" s="5">
        <v>3.6</v>
      </c>
      <c r="O64" s="5">
        <v>16</v>
      </c>
      <c r="P64" s="5">
        <v>32</v>
      </c>
      <c r="Q64" s="13">
        <f t="shared" si="14"/>
        <v>0.69120000000000004</v>
      </c>
      <c r="R64" s="5">
        <v>2400</v>
      </c>
      <c r="S64" s="5">
        <v>128</v>
      </c>
      <c r="T64" s="5" t="s">
        <v>73</v>
      </c>
      <c r="U64" s="13">
        <v>1000</v>
      </c>
      <c r="V64" s="12" t="s">
        <v>75</v>
      </c>
      <c r="W64" s="13">
        <v>4000</v>
      </c>
      <c r="X64" s="13"/>
      <c r="Y64" s="5"/>
      <c r="Z64" s="5"/>
      <c r="AA64" s="5"/>
      <c r="AB64" s="10"/>
      <c r="AC64" s="23">
        <v>1199</v>
      </c>
      <c r="AD64" s="23">
        <v>3999</v>
      </c>
      <c r="AE64" s="23"/>
      <c r="AF64" s="23"/>
      <c r="AG64" s="23"/>
      <c r="AH64" s="15" t="s">
        <v>128</v>
      </c>
      <c r="AI64" s="13"/>
      <c r="AJ64" s="13"/>
      <c r="AK64" s="15"/>
    </row>
    <row r="65" spans="1:166" s="12" customFormat="1">
      <c r="A65" s="2"/>
      <c r="B65" s="21" t="s">
        <v>169</v>
      </c>
      <c r="C65" s="26" t="s">
        <v>246</v>
      </c>
      <c r="D65" s="12">
        <v>4</v>
      </c>
      <c r="E65" s="13">
        <v>3820</v>
      </c>
      <c r="F65" s="9">
        <v>10.882</v>
      </c>
      <c r="G65" s="9">
        <v>0.375</v>
      </c>
      <c r="H65" s="5">
        <v>24</v>
      </c>
      <c r="I65" s="5">
        <v>432</v>
      </c>
      <c r="J65" s="5"/>
      <c r="K65" s="8" t="s">
        <v>170</v>
      </c>
      <c r="L65" s="5">
        <v>1</v>
      </c>
      <c r="M65" s="5">
        <v>6</v>
      </c>
      <c r="N65" s="5">
        <v>3.6</v>
      </c>
      <c r="O65" s="5">
        <v>16</v>
      </c>
      <c r="P65" s="5">
        <v>32</v>
      </c>
      <c r="Q65" s="13">
        <f t="shared" si="14"/>
        <v>0.69120000000000004</v>
      </c>
      <c r="R65" s="5">
        <v>2400</v>
      </c>
      <c r="S65" s="5">
        <v>128</v>
      </c>
      <c r="T65" s="5" t="s">
        <v>73</v>
      </c>
      <c r="U65" s="13">
        <v>1000</v>
      </c>
      <c r="V65" s="12" t="s">
        <v>75</v>
      </c>
      <c r="W65" s="13">
        <v>4000</v>
      </c>
      <c r="X65" s="13"/>
      <c r="Y65" s="5"/>
      <c r="Z65" s="5"/>
      <c r="AA65" s="5"/>
      <c r="AB65" s="10"/>
      <c r="AC65" s="23">
        <v>989</v>
      </c>
      <c r="AD65" s="23">
        <v>3299</v>
      </c>
      <c r="AE65" s="23"/>
      <c r="AF65" s="23"/>
      <c r="AG65" s="23"/>
      <c r="AH65" s="15" t="s">
        <v>128</v>
      </c>
      <c r="AI65" s="13"/>
      <c r="AJ65" s="13"/>
      <c r="AK65" s="15"/>
    </row>
    <row r="66" spans="1:166">
      <c r="B66" s="21" t="s">
        <v>171</v>
      </c>
      <c r="C66" s="26" t="s">
        <v>65</v>
      </c>
      <c r="D66">
        <v>4</v>
      </c>
      <c r="E66" s="13">
        <v>3584</v>
      </c>
      <c r="F66" s="9">
        <v>9.5</v>
      </c>
      <c r="G66" s="9">
        <v>4.7</v>
      </c>
      <c r="H66" s="5">
        <v>16.399999999999999</v>
      </c>
      <c r="I66" s="5">
        <v>720</v>
      </c>
      <c r="J66" s="5">
        <v>1</v>
      </c>
      <c r="K66" s="5" t="s">
        <v>33</v>
      </c>
      <c r="L66" s="5">
        <v>2</v>
      </c>
      <c r="M66" s="5">
        <v>10</v>
      </c>
      <c r="N66" s="5">
        <v>2.86</v>
      </c>
      <c r="O66" s="5">
        <v>8</v>
      </c>
      <c r="P66" s="5">
        <v>16</v>
      </c>
      <c r="Q66" s="13">
        <f t="shared" si="14"/>
        <v>0.45759999999999995</v>
      </c>
      <c r="R66" s="5">
        <v>1333</v>
      </c>
      <c r="S66" s="5">
        <v>1000</v>
      </c>
      <c r="T66" s="5" t="s">
        <v>28</v>
      </c>
      <c r="U66" s="13" t="s">
        <v>66</v>
      </c>
      <c r="V66" s="5" t="s">
        <v>28</v>
      </c>
      <c r="W66" s="13" t="s">
        <v>66</v>
      </c>
      <c r="X66" s="13">
        <f>24.24</f>
        <v>24.24</v>
      </c>
      <c r="Y66" s="5"/>
      <c r="Z66" s="13" t="str">
        <f t="shared" ref="Z66" si="15">X66&amp;"/"&amp;Y66</f>
        <v>24.24/</v>
      </c>
      <c r="AA66" s="13"/>
      <c r="AB66" s="10"/>
      <c r="AC66" s="23">
        <v>2259</v>
      </c>
      <c r="AD66" s="23">
        <v>7449</v>
      </c>
      <c r="AE66" s="23"/>
      <c r="AF66" s="23"/>
      <c r="AG66" s="23"/>
      <c r="AH66" s="15" t="s">
        <v>128</v>
      </c>
      <c r="AK66" s="15" t="s">
        <v>77</v>
      </c>
    </row>
    <row r="67" spans="1:166">
      <c r="B67" s="21" t="s">
        <v>394</v>
      </c>
      <c r="C67" s="26" t="s">
        <v>32</v>
      </c>
      <c r="D67" s="12">
        <v>4</v>
      </c>
      <c r="E67" s="13">
        <v>3584</v>
      </c>
      <c r="F67" s="9">
        <v>9.5</v>
      </c>
      <c r="G67" s="9">
        <v>4.7</v>
      </c>
      <c r="H67" s="5">
        <v>16.399999999999999</v>
      </c>
      <c r="I67" s="5">
        <v>720</v>
      </c>
      <c r="J67" s="5">
        <v>1</v>
      </c>
      <c r="K67" s="5" t="s">
        <v>33</v>
      </c>
      <c r="L67" s="5">
        <v>2</v>
      </c>
      <c r="M67" s="5">
        <v>8</v>
      </c>
      <c r="N67" s="5">
        <v>3.25</v>
      </c>
      <c r="O67" s="5">
        <v>8</v>
      </c>
      <c r="P67" s="5">
        <v>16</v>
      </c>
      <c r="Q67" s="13">
        <f t="shared" si="14"/>
        <v>0.41599999999999998</v>
      </c>
      <c r="R67" s="5">
        <v>1333</v>
      </c>
      <c r="S67" s="5">
        <v>512</v>
      </c>
      <c r="T67" s="5" t="s">
        <v>28</v>
      </c>
      <c r="U67" s="13">
        <v>960</v>
      </c>
      <c r="V67" s="5" t="s">
        <v>28</v>
      </c>
      <c r="W67" s="13">
        <v>960</v>
      </c>
      <c r="X67" s="13"/>
      <c r="Y67" s="5"/>
      <c r="Z67" s="5"/>
      <c r="AA67" s="5"/>
      <c r="AB67" s="10"/>
      <c r="AC67" s="23">
        <v>1999</v>
      </c>
      <c r="AD67" s="23">
        <v>6679</v>
      </c>
      <c r="AE67" s="23"/>
      <c r="AF67" s="23"/>
      <c r="AG67" s="23"/>
      <c r="AH67" s="15" t="s">
        <v>128</v>
      </c>
    </row>
    <row r="68" spans="1:166" s="12" customFormat="1">
      <c r="A68" s="2"/>
      <c r="B68" s="21" t="s">
        <v>395</v>
      </c>
      <c r="C68" s="26" t="s">
        <v>32</v>
      </c>
      <c r="D68" s="12">
        <v>2</v>
      </c>
      <c r="E68" s="13">
        <v>3584</v>
      </c>
      <c r="F68" s="9">
        <v>9.5</v>
      </c>
      <c r="G68" s="9">
        <v>4.7</v>
      </c>
      <c r="H68" s="5">
        <v>16.399999999999999</v>
      </c>
      <c r="I68" s="5">
        <v>720</v>
      </c>
      <c r="J68" s="5">
        <v>1</v>
      </c>
      <c r="K68" s="5" t="s">
        <v>33</v>
      </c>
      <c r="L68" s="5">
        <v>2</v>
      </c>
      <c r="M68" s="5">
        <v>8</v>
      </c>
      <c r="N68" s="5">
        <v>3.25</v>
      </c>
      <c r="O68" s="5">
        <v>8</v>
      </c>
      <c r="P68" s="5">
        <v>16</v>
      </c>
      <c r="Q68" s="13">
        <f t="shared" si="14"/>
        <v>0.41599999999999998</v>
      </c>
      <c r="R68" s="5">
        <v>1333</v>
      </c>
      <c r="S68" s="5">
        <v>128</v>
      </c>
      <c r="T68" s="5" t="s">
        <v>28</v>
      </c>
      <c r="U68" s="13">
        <v>960</v>
      </c>
      <c r="V68" s="13"/>
      <c r="W68" s="13"/>
      <c r="X68" s="13"/>
      <c r="Y68" s="5"/>
      <c r="Z68" s="5"/>
      <c r="AA68" s="5"/>
      <c r="AB68" s="10"/>
      <c r="AC68" s="23">
        <v>1269</v>
      </c>
      <c r="AD68" s="23">
        <v>4229</v>
      </c>
      <c r="AE68" s="23"/>
      <c r="AF68" s="23"/>
      <c r="AG68" s="23"/>
      <c r="AH68" s="15" t="s">
        <v>128</v>
      </c>
      <c r="AI68" s="13"/>
      <c r="AJ68" s="13"/>
      <c r="AK68" s="15"/>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row>
    <row r="69" spans="1:166" s="12" customFormat="1">
      <c r="A69" s="2"/>
      <c r="B69" s="21"/>
      <c r="C69" s="26"/>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row>
    <row r="70" spans="1:166" s="12" customFormat="1">
      <c r="A70" s="2"/>
      <c r="B70" s="21"/>
      <c r="C70" s="26"/>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row>
    <row r="71" spans="1:166" s="12" customFormat="1">
      <c r="A71" s="2"/>
      <c r="B71" s="21"/>
      <c r="C71" s="26"/>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row>
    <row r="72" spans="1:166" s="12" customFormat="1">
      <c r="A72" s="2"/>
      <c r="B72" s="21"/>
      <c r="C72" s="26"/>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row>
    <row r="73" spans="1:166" s="12" customFormat="1">
      <c r="A73" s="2"/>
      <c r="B73" s="21"/>
      <c r="C73" s="26"/>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row>
    <row r="74" spans="1:166" s="12" customFormat="1">
      <c r="A74" s="2"/>
      <c r="B74" s="21"/>
      <c r="C74" s="26"/>
      <c r="E74" s="13"/>
      <c r="F74" s="9"/>
      <c r="G74" s="9"/>
      <c r="H74" s="5"/>
      <c r="I74" s="5"/>
      <c r="J74" s="5"/>
      <c r="K74" s="5"/>
      <c r="L74" s="5"/>
      <c r="M74" s="5"/>
      <c r="N74" s="5"/>
      <c r="O74" s="5"/>
      <c r="P74" s="5"/>
      <c r="Q74" s="13"/>
      <c r="R74" s="5"/>
      <c r="S74" s="5"/>
      <c r="T74" s="5"/>
      <c r="U74" s="13"/>
      <c r="V74" s="13"/>
      <c r="W74" s="13"/>
      <c r="X74" s="13"/>
      <c r="Y74" s="5"/>
      <c r="Z74" s="5"/>
      <c r="AA74" s="5"/>
      <c r="AB74" s="10"/>
      <c r="AC74" s="23"/>
      <c r="AD74" s="23"/>
      <c r="AE74" s="23"/>
      <c r="AF74" s="23"/>
      <c r="AG74" s="23"/>
      <c r="AH74" s="15"/>
      <c r="AI74" s="13"/>
      <c r="AJ74" s="13"/>
      <c r="AK74" s="15"/>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row>
    <row r="75" spans="1:166" s="12" customFormat="1">
      <c r="A75" s="2"/>
      <c r="B75" s="21"/>
      <c r="C75" s="26"/>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I75" s="13"/>
      <c r="AJ75" s="13"/>
      <c r="AK75" s="15"/>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row>
    <row r="76" spans="1:166">
      <c r="B76" s="21"/>
      <c r="C76" s="26"/>
      <c r="D76" s="12"/>
      <c r="E76" s="13"/>
      <c r="F76" s="9"/>
      <c r="G76" s="9"/>
      <c r="H76" s="5"/>
      <c r="I76" s="5"/>
      <c r="J76" s="5"/>
      <c r="K76" s="5"/>
      <c r="L76" s="5"/>
      <c r="M76" s="5"/>
      <c r="N76" s="5"/>
      <c r="O76" s="5"/>
      <c r="P76" s="5"/>
      <c r="Q76" s="13"/>
      <c r="R76" s="5"/>
      <c r="S76" s="5"/>
      <c r="T76" s="5"/>
      <c r="U76" s="5"/>
      <c r="V76" s="13"/>
      <c r="W76" s="13"/>
      <c r="X76" s="13"/>
      <c r="Y76" s="5"/>
      <c r="Z76" s="5"/>
      <c r="AA76" s="5"/>
      <c r="AB76" s="15"/>
      <c r="AC76" s="23"/>
      <c r="AD76" s="23"/>
      <c r="AE76" s="23"/>
      <c r="AF76" s="23"/>
      <c r="AG76" s="23"/>
      <c r="AH76" s="15"/>
    </row>
    <row r="77" spans="1:166" ht="20">
      <c r="A77" s="20" t="s">
        <v>45</v>
      </c>
      <c r="B77" s="21" t="s">
        <v>236</v>
      </c>
      <c r="C77" s="26" t="s">
        <v>231</v>
      </c>
      <c r="D77" s="12">
        <v>4</v>
      </c>
      <c r="E77" s="13">
        <v>3072</v>
      </c>
      <c r="F77" s="9">
        <v>6.1440000000000001</v>
      </c>
      <c r="G77" s="9">
        <v>0.192</v>
      </c>
      <c r="H77" s="5">
        <v>12.288</v>
      </c>
      <c r="I77" s="5">
        <v>336</v>
      </c>
      <c r="J77" s="5"/>
      <c r="K77" s="26" t="s">
        <v>47</v>
      </c>
      <c r="L77" s="26">
        <v>2</v>
      </c>
      <c r="M77" s="26">
        <v>4</v>
      </c>
      <c r="N77" s="26">
        <v>3</v>
      </c>
      <c r="O77" s="26">
        <v>16</v>
      </c>
      <c r="P77" s="5">
        <v>32</v>
      </c>
      <c r="Q77" s="13">
        <f>M77*N77*P77/1000</f>
        <v>0.38400000000000001</v>
      </c>
      <c r="R77" s="26">
        <v>1866</v>
      </c>
      <c r="S77" s="26">
        <v>128</v>
      </c>
      <c r="T77" s="26" t="s">
        <v>52</v>
      </c>
      <c r="U77" s="26">
        <v>480</v>
      </c>
      <c r="V77" s="26" t="s">
        <v>52</v>
      </c>
      <c r="W77" s="26">
        <v>480</v>
      </c>
      <c r="X77" s="26">
        <f>10</f>
        <v>10</v>
      </c>
      <c r="Y77" s="26">
        <f>0.1</f>
        <v>0.1</v>
      </c>
      <c r="Z77" s="13" t="str">
        <f>X77&amp;"/"&amp;Y77</f>
        <v>10/0.1</v>
      </c>
      <c r="AA77" s="13"/>
      <c r="AB77" s="39">
        <v>267</v>
      </c>
      <c r="AC77" s="23"/>
      <c r="AD77" s="23"/>
      <c r="AE77" s="23"/>
      <c r="AF77" s="23"/>
      <c r="AG77" s="23"/>
      <c r="AH77" s="15" t="s">
        <v>136</v>
      </c>
    </row>
    <row r="78" spans="1:166" s="12" customFormat="1">
      <c r="A78" s="15" t="s">
        <v>55</v>
      </c>
      <c r="B78" s="21" t="s">
        <v>237</v>
      </c>
      <c r="C78" s="26" t="s">
        <v>228</v>
      </c>
      <c r="D78" s="12">
        <v>4</v>
      </c>
      <c r="E78" s="13">
        <v>3584</v>
      </c>
      <c r="F78" s="9">
        <v>10.157</v>
      </c>
      <c r="G78" s="9">
        <v>0.317</v>
      </c>
      <c r="H78" s="5">
        <v>12</v>
      </c>
      <c r="I78" s="5">
        <v>480</v>
      </c>
      <c r="J78" s="5"/>
      <c r="K78" s="26" t="s">
        <v>47</v>
      </c>
      <c r="L78" s="26">
        <v>2</v>
      </c>
      <c r="M78" s="26">
        <v>4</v>
      </c>
      <c r="N78" s="26">
        <v>3</v>
      </c>
      <c r="O78" s="26">
        <v>16</v>
      </c>
      <c r="P78" s="5">
        <v>32</v>
      </c>
      <c r="Q78" s="13">
        <f t="shared" ref="Q78" si="16">M78*N78*P78/1000</f>
        <v>0.38400000000000001</v>
      </c>
      <c r="R78" s="26">
        <v>1866</v>
      </c>
      <c r="S78" s="26">
        <v>128</v>
      </c>
      <c r="T78" s="26" t="s">
        <v>28</v>
      </c>
      <c r="U78" s="26">
        <v>480</v>
      </c>
      <c r="V78" s="26" t="s">
        <v>28</v>
      </c>
      <c r="W78" s="26">
        <v>480</v>
      </c>
      <c r="X78" s="26">
        <f>10</f>
        <v>10</v>
      </c>
      <c r="Y78" s="26">
        <f t="shared" ref="Y78:Y83" si="17">0.1</f>
        <v>0.1</v>
      </c>
      <c r="Z78" s="13" t="str">
        <f t="shared" ref="Z78" si="18">X78&amp;"/"&amp;Y78</f>
        <v>10/0.1</v>
      </c>
      <c r="AA78" s="13"/>
      <c r="AB78" s="39">
        <v>294</v>
      </c>
      <c r="AC78" s="23"/>
      <c r="AD78" s="23"/>
      <c r="AE78" s="23"/>
      <c r="AF78" s="23"/>
      <c r="AG78" s="23"/>
      <c r="AH78" s="15" t="s">
        <v>136</v>
      </c>
      <c r="AI78" s="13"/>
      <c r="AJ78" s="13"/>
      <c r="AK78" s="15"/>
    </row>
    <row r="79" spans="1:166" s="12" customFormat="1">
      <c r="A79" s="21"/>
      <c r="B79" s="21" t="s">
        <v>238</v>
      </c>
      <c r="C79" s="26" t="s">
        <v>71</v>
      </c>
      <c r="D79" s="12">
        <v>1</v>
      </c>
      <c r="E79" s="13">
        <v>3840</v>
      </c>
      <c r="F79" s="9">
        <v>11.757999999999999</v>
      </c>
      <c r="G79" s="9">
        <v>0.36699999999999999</v>
      </c>
      <c r="H79" s="5">
        <v>24.576000000000001</v>
      </c>
      <c r="I79" s="5">
        <v>345.6</v>
      </c>
      <c r="J79" s="5"/>
      <c r="K79" s="26" t="s">
        <v>47</v>
      </c>
      <c r="L79" s="26">
        <v>2</v>
      </c>
      <c r="M79" s="26">
        <v>4</v>
      </c>
      <c r="N79" s="26">
        <v>3</v>
      </c>
      <c r="O79" s="26">
        <v>16</v>
      </c>
      <c r="P79" s="5">
        <v>32</v>
      </c>
      <c r="Q79" s="13">
        <f>M79*N79*P79/1000</f>
        <v>0.38400000000000001</v>
      </c>
      <c r="R79" s="26">
        <v>1866</v>
      </c>
      <c r="S79" s="26">
        <v>128</v>
      </c>
      <c r="T79" s="26" t="s">
        <v>56</v>
      </c>
      <c r="U79" s="26">
        <v>480</v>
      </c>
      <c r="V79" s="26" t="s">
        <v>28</v>
      </c>
      <c r="W79" s="26">
        <v>480</v>
      </c>
      <c r="X79" s="26">
        <f>10</f>
        <v>10</v>
      </c>
      <c r="Y79" s="26">
        <f t="shared" si="17"/>
        <v>0.1</v>
      </c>
      <c r="Z79" s="13" t="str">
        <f>X79&amp;"/"&amp;Y79</f>
        <v>10/0.1</v>
      </c>
      <c r="AA79" s="13"/>
      <c r="AB79" s="39">
        <v>349</v>
      </c>
      <c r="AC79" s="23"/>
      <c r="AD79" s="23"/>
      <c r="AE79" s="23"/>
      <c r="AF79" s="23"/>
      <c r="AG79" s="23"/>
      <c r="AH79" s="15" t="s">
        <v>136</v>
      </c>
      <c r="AI79" s="13"/>
      <c r="AJ79" s="13"/>
      <c r="AK79" s="15"/>
    </row>
    <row r="80" spans="1:166">
      <c r="A80" s="21"/>
      <c r="B80" s="21" t="s">
        <v>239</v>
      </c>
      <c r="C80" s="26" t="s">
        <v>114</v>
      </c>
      <c r="D80" s="12">
        <v>1</v>
      </c>
      <c r="E80" s="13">
        <v>3584</v>
      </c>
      <c r="F80" s="9">
        <v>9.5</v>
      </c>
      <c r="G80" s="9">
        <v>4.7</v>
      </c>
      <c r="H80" s="5">
        <v>16.399999999999999</v>
      </c>
      <c r="I80" s="5">
        <v>720</v>
      </c>
      <c r="J80" s="5"/>
      <c r="K80" s="26" t="s">
        <v>47</v>
      </c>
      <c r="L80" s="26">
        <v>2</v>
      </c>
      <c r="M80" s="26">
        <v>4</v>
      </c>
      <c r="N80" s="26">
        <v>3</v>
      </c>
      <c r="O80" s="26">
        <v>16</v>
      </c>
      <c r="P80" s="5">
        <v>32</v>
      </c>
      <c r="Q80" s="13">
        <f>M80*N80*P80/1000</f>
        <v>0.38400000000000001</v>
      </c>
      <c r="R80" s="26">
        <v>1866</v>
      </c>
      <c r="S80" s="26">
        <v>128</v>
      </c>
      <c r="T80" s="26" t="s">
        <v>28</v>
      </c>
      <c r="U80" s="26">
        <v>480</v>
      </c>
      <c r="V80" s="26" t="s">
        <v>28</v>
      </c>
      <c r="W80" s="26">
        <v>480</v>
      </c>
      <c r="X80" s="26">
        <f>10</f>
        <v>10</v>
      </c>
      <c r="Y80" s="26">
        <f t="shared" si="17"/>
        <v>0.1</v>
      </c>
      <c r="Z80" s="13" t="str">
        <f>X80&amp;"/"&amp;Y80</f>
        <v>10/0.1</v>
      </c>
      <c r="AA80" s="13"/>
      <c r="AB80" s="39">
        <v>357</v>
      </c>
      <c r="AC80" s="23"/>
      <c r="AD80" s="23"/>
      <c r="AE80" s="23"/>
      <c r="AF80" s="23"/>
      <c r="AG80" s="23"/>
      <c r="AH80" s="15" t="s">
        <v>136</v>
      </c>
    </row>
    <row r="81" spans="1:41">
      <c r="A81" s="21"/>
      <c r="B81" s="21" t="s">
        <v>230</v>
      </c>
      <c r="C81" s="26" t="s">
        <v>228</v>
      </c>
      <c r="D81" s="12">
        <v>4</v>
      </c>
      <c r="E81" s="13">
        <v>3584</v>
      </c>
      <c r="F81" s="9">
        <v>10.157</v>
      </c>
      <c r="G81" s="9">
        <v>0.317</v>
      </c>
      <c r="H81" s="5">
        <v>12</v>
      </c>
      <c r="I81" s="5">
        <v>480</v>
      </c>
      <c r="J81" s="5"/>
      <c r="K81" s="26" t="s">
        <v>47</v>
      </c>
      <c r="L81" s="26">
        <v>2</v>
      </c>
      <c r="M81" s="26">
        <v>4</v>
      </c>
      <c r="N81" s="26">
        <v>3</v>
      </c>
      <c r="O81" s="26">
        <v>16</v>
      </c>
      <c r="P81" s="5">
        <v>32</v>
      </c>
      <c r="Q81" s="13">
        <f t="shared" ref="Q81" si="19">M81*N81*P81/1000</f>
        <v>0.38400000000000001</v>
      </c>
      <c r="R81" s="26">
        <v>1866</v>
      </c>
      <c r="S81" s="26">
        <v>128</v>
      </c>
      <c r="T81" s="26" t="s">
        <v>28</v>
      </c>
      <c r="U81" s="26">
        <v>480</v>
      </c>
      <c r="V81" s="26" t="s">
        <v>28</v>
      </c>
      <c r="W81" s="26">
        <v>480</v>
      </c>
      <c r="X81" s="26">
        <f>10</f>
        <v>10</v>
      </c>
      <c r="Y81" s="26">
        <f t="shared" si="17"/>
        <v>0.1</v>
      </c>
      <c r="Z81" s="13" t="str">
        <f t="shared" ref="Z81" si="20">X81&amp;"/"&amp;Y81</f>
        <v>10/0.1</v>
      </c>
      <c r="AA81" s="13"/>
      <c r="AB81" s="39"/>
      <c r="AC81" s="23"/>
      <c r="AD81" s="39">
        <v>93000</v>
      </c>
      <c r="AE81" s="23"/>
      <c r="AF81" s="23"/>
      <c r="AG81" s="39">
        <v>815000</v>
      </c>
      <c r="AH81" s="15" t="s">
        <v>136</v>
      </c>
    </row>
    <row r="82" spans="1:41" s="12" customFormat="1">
      <c r="A82" s="21"/>
      <c r="B82" s="21" t="s">
        <v>112</v>
      </c>
      <c r="C82" s="26" t="s">
        <v>71</v>
      </c>
      <c r="D82" s="13">
        <v>1</v>
      </c>
      <c r="E82" s="26">
        <v>3840</v>
      </c>
      <c r="F82" s="26">
        <v>11.757999999999999</v>
      </c>
      <c r="G82" s="26">
        <v>0.36699999999999999</v>
      </c>
      <c r="H82" s="26">
        <v>24.576000000000001</v>
      </c>
      <c r="I82" s="26">
        <v>345.6</v>
      </c>
      <c r="J82" s="26"/>
      <c r="K82" s="26" t="s">
        <v>47</v>
      </c>
      <c r="L82" s="26">
        <v>2</v>
      </c>
      <c r="M82" s="26">
        <v>4</v>
      </c>
      <c r="N82" s="26">
        <v>3</v>
      </c>
      <c r="O82" s="26">
        <v>16</v>
      </c>
      <c r="P82" s="5">
        <v>32</v>
      </c>
      <c r="Q82" s="13">
        <f>M82*N82*P82/1000</f>
        <v>0.38400000000000001</v>
      </c>
      <c r="R82" s="26">
        <v>1866</v>
      </c>
      <c r="S82" s="26">
        <v>128</v>
      </c>
      <c r="T82" s="26" t="s">
        <v>28</v>
      </c>
      <c r="U82" s="26">
        <v>480</v>
      </c>
      <c r="V82" s="26" t="s">
        <v>28</v>
      </c>
      <c r="W82" s="26">
        <v>480</v>
      </c>
      <c r="X82" s="26">
        <f>10</f>
        <v>10</v>
      </c>
      <c r="Y82" s="26">
        <f t="shared" si="17"/>
        <v>0.1</v>
      </c>
      <c r="Z82" s="13" t="str">
        <f>X82&amp;"/"&amp;Y82</f>
        <v>10/0.1</v>
      </c>
      <c r="AA82" s="13"/>
      <c r="AB82" s="39"/>
      <c r="AC82" s="23"/>
      <c r="AD82" s="39">
        <v>97000</v>
      </c>
      <c r="AE82" s="23"/>
      <c r="AF82" s="23"/>
      <c r="AG82" s="39">
        <v>875000</v>
      </c>
      <c r="AH82" s="15" t="s">
        <v>136</v>
      </c>
      <c r="AI82" s="13"/>
      <c r="AJ82" s="13"/>
      <c r="AK82" s="15"/>
    </row>
    <row r="83" spans="1:41" s="12" customFormat="1">
      <c r="A83" s="21"/>
      <c r="B83" s="21" t="s">
        <v>113</v>
      </c>
      <c r="C83" s="5" t="s">
        <v>32</v>
      </c>
      <c r="D83" s="5">
        <v>1</v>
      </c>
      <c r="E83" s="5">
        <v>3584</v>
      </c>
      <c r="F83" s="5">
        <v>9.5</v>
      </c>
      <c r="G83" s="5">
        <v>4.7</v>
      </c>
      <c r="H83" s="5">
        <v>16.399999999999999</v>
      </c>
      <c r="I83" s="5">
        <v>720</v>
      </c>
      <c r="J83" s="5"/>
      <c r="K83" s="26" t="s">
        <v>47</v>
      </c>
      <c r="L83" s="26">
        <v>2</v>
      </c>
      <c r="M83" s="26">
        <v>4</v>
      </c>
      <c r="N83" s="26">
        <v>3</v>
      </c>
      <c r="O83" s="26">
        <v>16</v>
      </c>
      <c r="P83" s="5">
        <v>32</v>
      </c>
      <c r="Q83" s="13">
        <f>M83*N83*P83/1000</f>
        <v>0.38400000000000001</v>
      </c>
      <c r="R83" s="26">
        <v>1866</v>
      </c>
      <c r="S83" s="26">
        <v>128</v>
      </c>
      <c r="T83" s="26" t="s">
        <v>28</v>
      </c>
      <c r="U83" s="26">
        <v>480</v>
      </c>
      <c r="V83" s="26" t="s">
        <v>28</v>
      </c>
      <c r="W83" s="26">
        <v>480</v>
      </c>
      <c r="X83" s="26">
        <f>10</f>
        <v>10</v>
      </c>
      <c r="Y83" s="26">
        <f t="shared" si="17"/>
        <v>0.1</v>
      </c>
      <c r="Z83" s="13" t="str">
        <f>X83&amp;"/"&amp;Y83</f>
        <v>10/0.1</v>
      </c>
      <c r="AA83" s="13"/>
      <c r="AB83" s="39"/>
      <c r="AC83" s="23"/>
      <c r="AD83" s="39">
        <v>99000</v>
      </c>
      <c r="AE83" s="23"/>
      <c r="AF83" s="23"/>
      <c r="AG83" s="39">
        <v>895000</v>
      </c>
      <c r="AH83" s="15" t="s">
        <v>136</v>
      </c>
      <c r="AI83" s="13"/>
      <c r="AJ83" s="13"/>
      <c r="AK83" s="15"/>
    </row>
    <row r="84" spans="1:41" s="12" customFormat="1">
      <c r="A84" s="21"/>
      <c r="B84" s="21"/>
      <c r="C84" s="5"/>
      <c r="D84" s="5"/>
      <c r="E84" s="5"/>
      <c r="F84" s="5"/>
      <c r="G84" s="5"/>
      <c r="H84" s="5"/>
      <c r="I84" s="5"/>
      <c r="J84" s="5"/>
      <c r="K84" s="26"/>
      <c r="L84" s="26"/>
      <c r="M84" s="26"/>
      <c r="N84" s="26"/>
      <c r="O84" s="26"/>
      <c r="P84" s="5"/>
      <c r="Q84" s="13"/>
      <c r="R84" s="26"/>
      <c r="S84" s="26"/>
      <c r="T84" s="26"/>
      <c r="U84" s="26"/>
      <c r="V84" s="26"/>
      <c r="W84" s="26"/>
      <c r="X84" s="26"/>
      <c r="Y84" s="26"/>
      <c r="Z84" s="13"/>
      <c r="AA84" s="13"/>
      <c r="AB84" s="39"/>
      <c r="AC84" s="15"/>
      <c r="AD84" s="15"/>
      <c r="AE84" s="23"/>
      <c r="AF84" s="23"/>
      <c r="AG84" s="23"/>
      <c r="AH84" s="39"/>
      <c r="AI84" s="39"/>
      <c r="AJ84" s="39"/>
      <c r="AK84" s="15"/>
    </row>
    <row r="85" spans="1:41" s="12" customFormat="1">
      <c r="A85" s="21"/>
      <c r="B85" s="21"/>
      <c r="C85" s="5"/>
      <c r="D85" s="5"/>
      <c r="E85" s="5"/>
      <c r="F85" s="5"/>
      <c r="G85" s="5"/>
      <c r="H85" s="5"/>
      <c r="I85" s="5"/>
      <c r="J85" s="5"/>
      <c r="K85" s="26"/>
      <c r="L85" s="26"/>
      <c r="M85" s="26"/>
      <c r="N85" s="26"/>
      <c r="O85" s="26"/>
      <c r="P85" s="5"/>
      <c r="Q85" s="13"/>
      <c r="R85" s="26"/>
      <c r="S85" s="26"/>
      <c r="T85" s="26"/>
      <c r="U85" s="26"/>
      <c r="V85" s="26"/>
      <c r="W85" s="26"/>
      <c r="X85" s="26"/>
      <c r="Y85" s="26"/>
      <c r="Z85" s="13"/>
      <c r="AA85" s="13"/>
      <c r="AB85" s="39"/>
      <c r="AC85" s="39"/>
      <c r="AD85" s="39"/>
      <c r="AE85" s="39"/>
      <c r="AF85" s="39"/>
      <c r="AG85" s="39"/>
      <c r="AH85" s="39"/>
      <c r="AI85" s="39"/>
      <c r="AJ85" s="39"/>
      <c r="AK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row>
    <row r="87" spans="1:41" s="12" customFormat="1">
      <c r="A87" s="21"/>
      <c r="B87" s="21"/>
      <c r="C87" s="5"/>
      <c r="D87" s="5"/>
      <c r="E87" s="5"/>
      <c r="F87" s="5"/>
      <c r="G87" s="5"/>
      <c r="H87" s="5"/>
      <c r="I87" s="5"/>
      <c r="J87" s="5"/>
      <c r="K87" s="5"/>
      <c r="L87" s="5"/>
      <c r="M87" s="5"/>
      <c r="N87" s="5"/>
      <c r="O87" s="5"/>
      <c r="P87" s="5"/>
      <c r="Q87" s="13"/>
      <c r="R87" s="5"/>
      <c r="S87" s="5"/>
      <c r="T87" s="5"/>
      <c r="U87" s="5"/>
      <c r="V87" s="13"/>
      <c r="W87" s="13"/>
      <c r="X87" s="13"/>
      <c r="Y87" s="13"/>
      <c r="Z87" s="13"/>
      <c r="AA87" s="13"/>
      <c r="AB87" s="13"/>
      <c r="AC87" s="13"/>
      <c r="AD87" s="13"/>
      <c r="AE87" s="13"/>
      <c r="AF87" s="13"/>
      <c r="AG87" s="13"/>
      <c r="AH87" s="13"/>
      <c r="AI87" s="13"/>
      <c r="AJ87" s="13"/>
      <c r="AK87" s="15"/>
    </row>
    <row r="88" spans="1:41" ht="23" customHeight="1">
      <c r="A88" s="20" t="s">
        <v>174</v>
      </c>
      <c r="B88" s="21" t="s">
        <v>268</v>
      </c>
      <c r="C88" s="5" t="s">
        <v>120</v>
      </c>
      <c r="D88" s="5">
        <v>2</v>
      </c>
      <c r="E88" s="5">
        <v>2560</v>
      </c>
      <c r="F88" s="5">
        <v>8.2279999999999998</v>
      </c>
      <c r="G88" s="5">
        <v>0.25700000000000001</v>
      </c>
      <c r="H88" s="5">
        <v>8</v>
      </c>
      <c r="I88" s="5">
        <v>320</v>
      </c>
      <c r="J88" s="5"/>
      <c r="K88" s="26" t="s">
        <v>122</v>
      </c>
      <c r="L88" s="26">
        <v>2</v>
      </c>
      <c r="M88" s="26">
        <v>8</v>
      </c>
      <c r="N88" s="26">
        <v>1.7</v>
      </c>
      <c r="O88" s="26">
        <v>16</v>
      </c>
      <c r="P88" s="5">
        <v>32</v>
      </c>
      <c r="Q88" s="13">
        <f>M88*N88*P88/1000</f>
        <v>0.43519999999999998</v>
      </c>
      <c r="R88" s="26">
        <v>1866</v>
      </c>
      <c r="S88" s="26">
        <v>32</v>
      </c>
      <c r="T88" s="26" t="s">
        <v>126</v>
      </c>
      <c r="U88" s="26">
        <v>480</v>
      </c>
      <c r="V88" s="26"/>
      <c r="W88" s="26"/>
      <c r="X88" s="26">
        <f>40</f>
        <v>40</v>
      </c>
      <c r="Y88" s="26">
        <v>1</v>
      </c>
      <c r="Z88" s="13" t="str">
        <f t="shared" ref="Z88:Z90" si="21">X88&amp;"/"&amp;Y88</f>
        <v>40/1</v>
      </c>
      <c r="AA88" s="13">
        <v>0.02</v>
      </c>
      <c r="AB88" s="39"/>
      <c r="AC88" s="26">
        <v>91.11</v>
      </c>
      <c r="AD88" s="26">
        <v>364.45</v>
      </c>
      <c r="AE88" s="26"/>
      <c r="AF88" s="26"/>
      <c r="AG88" s="26"/>
      <c r="AH88" s="15" t="s">
        <v>137</v>
      </c>
      <c r="AI88" s="26"/>
      <c r="AJ88" s="26"/>
      <c r="AK88" s="15" t="s">
        <v>361</v>
      </c>
      <c r="AL88" s="13"/>
      <c r="AM88" s="13"/>
      <c r="AN88" s="13"/>
      <c r="AO88" s="13"/>
    </row>
    <row r="89" spans="1:41" ht="24" customHeight="1">
      <c r="A89" s="15" t="s">
        <v>225</v>
      </c>
      <c r="B89" s="21" t="s">
        <v>269</v>
      </c>
      <c r="C89" s="5" t="s">
        <v>121</v>
      </c>
      <c r="D89" s="5">
        <v>4</v>
      </c>
      <c r="E89" s="5">
        <v>2560</v>
      </c>
      <c r="F89" s="5">
        <v>8.2279999999999998</v>
      </c>
      <c r="G89" s="5">
        <v>0.25700000000000001</v>
      </c>
      <c r="H89" s="5">
        <v>8</v>
      </c>
      <c r="I89" s="5">
        <v>320</v>
      </c>
      <c r="J89" s="5"/>
      <c r="K89" s="26" t="s">
        <v>124</v>
      </c>
      <c r="L89" s="26">
        <v>2</v>
      </c>
      <c r="M89" s="26">
        <v>8</v>
      </c>
      <c r="N89" s="26">
        <v>1.7</v>
      </c>
      <c r="O89" s="26">
        <v>16</v>
      </c>
      <c r="P89" s="5">
        <v>32</v>
      </c>
      <c r="Q89" s="13">
        <f t="shared" ref="Q89:Q120" si="22">M89*N89*P89/1000</f>
        <v>0.43519999999999998</v>
      </c>
      <c r="R89" s="26">
        <v>1866</v>
      </c>
      <c r="S89" s="26">
        <v>64</v>
      </c>
      <c r="T89" s="26" t="s">
        <v>126</v>
      </c>
      <c r="U89" s="26">
        <v>480</v>
      </c>
      <c r="V89" s="26"/>
      <c r="W89" s="26"/>
      <c r="X89" s="26">
        <f>40</f>
        <v>40</v>
      </c>
      <c r="Y89" s="26">
        <v>1</v>
      </c>
      <c r="Z89" s="13" t="str">
        <f t="shared" si="21"/>
        <v>40/1</v>
      </c>
      <c r="AA89" s="13">
        <v>0.03</v>
      </c>
      <c r="AB89" s="39"/>
      <c r="AC89" s="26">
        <v>240</v>
      </c>
      <c r="AD89" s="26">
        <v>848.65</v>
      </c>
      <c r="AE89" s="26"/>
      <c r="AF89" s="26"/>
      <c r="AG89" s="26"/>
      <c r="AH89" s="15" t="s">
        <v>137</v>
      </c>
      <c r="AI89" s="26"/>
      <c r="AJ89" s="26"/>
      <c r="AK89" s="15" t="s">
        <v>407</v>
      </c>
      <c r="AL89" s="13"/>
      <c r="AM89" s="13"/>
      <c r="AN89" s="13"/>
      <c r="AO89" s="13"/>
    </row>
    <row r="90" spans="1:41" ht="28" customHeight="1">
      <c r="A90" s="21"/>
      <c r="B90" s="21" t="s">
        <v>270</v>
      </c>
      <c r="C90" s="5" t="s">
        <v>121</v>
      </c>
      <c r="D90" s="5">
        <v>8</v>
      </c>
      <c r="E90" s="5">
        <v>2560</v>
      </c>
      <c r="F90" s="5">
        <v>8.2279999999999998</v>
      </c>
      <c r="G90" s="5">
        <v>0.25700000000000001</v>
      </c>
      <c r="H90" s="5">
        <v>8</v>
      </c>
      <c r="I90" s="5">
        <v>320</v>
      </c>
      <c r="J90" s="5"/>
      <c r="K90" s="5" t="s">
        <v>125</v>
      </c>
      <c r="L90" s="5">
        <v>2</v>
      </c>
      <c r="M90" s="5">
        <v>10</v>
      </c>
      <c r="N90" s="5">
        <v>2.2000000000000002</v>
      </c>
      <c r="O90" s="5">
        <v>16</v>
      </c>
      <c r="P90" s="5">
        <v>32</v>
      </c>
      <c r="Q90" s="13">
        <f t="shared" si="22"/>
        <v>0.70399999999999996</v>
      </c>
      <c r="R90" s="5">
        <v>2133</v>
      </c>
      <c r="S90" s="5">
        <v>32</v>
      </c>
      <c r="T90" s="5" t="s">
        <v>126</v>
      </c>
      <c r="U90" s="5">
        <v>480</v>
      </c>
      <c r="V90" s="13"/>
      <c r="W90" s="13"/>
      <c r="X90" s="13">
        <f>40</f>
        <v>40</v>
      </c>
      <c r="Y90" s="13">
        <v>1</v>
      </c>
      <c r="Z90" s="13" t="str">
        <f t="shared" si="21"/>
        <v>40/1</v>
      </c>
      <c r="AA90" s="13">
        <v>0.09</v>
      </c>
      <c r="AB90" s="13"/>
      <c r="AC90" s="13">
        <v>504.25</v>
      </c>
      <c r="AD90" s="13">
        <v>2017</v>
      </c>
      <c r="AE90" s="13"/>
      <c r="AF90" s="13"/>
      <c r="AG90" s="13"/>
      <c r="AH90" s="15" t="s">
        <v>137</v>
      </c>
      <c r="AK90" s="15" t="s">
        <v>362</v>
      </c>
      <c r="AL90" s="13"/>
      <c r="AM90" s="13"/>
      <c r="AN90" s="13"/>
      <c r="AO90" s="13"/>
    </row>
    <row r="91" spans="1:41">
      <c r="A91" s="21"/>
      <c r="B91" s="21" t="s">
        <v>271</v>
      </c>
      <c r="C91" s="5" t="s">
        <v>139</v>
      </c>
      <c r="D91" s="5">
        <v>2</v>
      </c>
      <c r="E91" s="5">
        <v>3584</v>
      </c>
      <c r="F91" s="5">
        <v>9.5</v>
      </c>
      <c r="G91" s="5">
        <v>4.7</v>
      </c>
      <c r="H91" s="5">
        <v>16.399999999999999</v>
      </c>
      <c r="I91" s="5">
        <v>720</v>
      </c>
      <c r="J91" s="5"/>
      <c r="K91" s="5" t="s">
        <v>125</v>
      </c>
      <c r="L91" s="5">
        <v>2</v>
      </c>
      <c r="M91" s="5">
        <v>10</v>
      </c>
      <c r="N91" s="5">
        <v>2.2000000000000002</v>
      </c>
      <c r="O91" s="5">
        <v>16</v>
      </c>
      <c r="P91" s="5">
        <v>32</v>
      </c>
      <c r="Q91" s="13">
        <f t="shared" ref="Q91" si="23">M91*N91*P91/1000</f>
        <v>0.70399999999999996</v>
      </c>
      <c r="R91" s="5">
        <v>2133</v>
      </c>
      <c r="S91" s="5">
        <v>32</v>
      </c>
      <c r="T91" s="5" t="s">
        <v>229</v>
      </c>
      <c r="U91" s="5">
        <v>480</v>
      </c>
      <c r="V91" s="13"/>
      <c r="W91" s="13"/>
      <c r="X91" s="13">
        <f>40</f>
        <v>40</v>
      </c>
      <c r="Y91" s="13">
        <v>1</v>
      </c>
      <c r="Z91" s="13" t="str">
        <f t="shared" ref="Z91" si="24">X91&amp;"/"&amp;Y91</f>
        <v>40/1</v>
      </c>
      <c r="AA91" s="13">
        <v>0.08</v>
      </c>
      <c r="AB91" s="13"/>
      <c r="AC91" s="13">
        <v>439.68</v>
      </c>
      <c r="AD91" s="13">
        <v>1768.7</v>
      </c>
      <c r="AE91" s="13"/>
      <c r="AF91" s="13"/>
      <c r="AG91" s="13"/>
      <c r="AH91" s="15" t="s">
        <v>137</v>
      </c>
      <c r="AK91" s="15" t="s">
        <v>363</v>
      </c>
      <c r="AL91" s="13"/>
      <c r="AM91" s="13"/>
      <c r="AN91" s="13"/>
      <c r="AO91" s="13"/>
    </row>
    <row r="92" spans="1:41" s="12" customFormat="1">
      <c r="A92" s="21"/>
      <c r="B92" s="21" t="s">
        <v>290</v>
      </c>
      <c r="C92" s="5" t="s">
        <v>291</v>
      </c>
      <c r="D92" s="5">
        <v>2</v>
      </c>
      <c r="E92" s="5">
        <v>3584</v>
      </c>
      <c r="F92" s="5">
        <v>10.609</v>
      </c>
      <c r="G92" s="5">
        <v>0.33200000000000002</v>
      </c>
      <c r="H92" s="5">
        <v>11</v>
      </c>
      <c r="I92" s="5">
        <v>484</v>
      </c>
      <c r="J92" s="5"/>
      <c r="K92" s="26" t="s">
        <v>122</v>
      </c>
      <c r="L92" s="26">
        <v>2</v>
      </c>
      <c r="M92" s="26">
        <v>8</v>
      </c>
      <c r="N92" s="26">
        <v>1.7</v>
      </c>
      <c r="O92" s="26">
        <v>16</v>
      </c>
      <c r="P92" s="5">
        <v>32</v>
      </c>
      <c r="Q92" s="13">
        <f>M92*N92*P92/1000</f>
        <v>0.43519999999999998</v>
      </c>
      <c r="R92" s="26">
        <v>1866</v>
      </c>
      <c r="S92" s="26">
        <v>32</v>
      </c>
      <c r="T92" s="26" t="s">
        <v>126</v>
      </c>
      <c r="U92" s="26">
        <v>480</v>
      </c>
      <c r="V92" s="26"/>
      <c r="W92" s="26"/>
      <c r="X92" s="26">
        <f>40</f>
        <v>40</v>
      </c>
      <c r="Y92" s="26">
        <v>1</v>
      </c>
      <c r="Z92" s="13" t="str">
        <f t="shared" ref="Z92" si="25">X92&amp;"/"&amp;Y92</f>
        <v>40/1</v>
      </c>
      <c r="AA92" s="13">
        <v>0.02</v>
      </c>
      <c r="AB92" s="39"/>
      <c r="AC92" s="26">
        <v>109.33</v>
      </c>
      <c r="AD92" s="26">
        <v>437.34</v>
      </c>
      <c r="AE92" s="26"/>
      <c r="AF92" s="26"/>
      <c r="AG92" s="26"/>
      <c r="AH92" s="15" t="s">
        <v>137</v>
      </c>
      <c r="AI92" s="26"/>
      <c r="AJ92" s="26"/>
      <c r="AK92" s="15" t="s">
        <v>364</v>
      </c>
      <c r="AL92" s="13"/>
      <c r="AM92" s="13"/>
      <c r="AN92" s="13"/>
      <c r="AO92" s="13"/>
    </row>
    <row r="93" spans="1:41" s="12" customFormat="1">
      <c r="A93" s="21"/>
      <c r="B93" s="21" t="s">
        <v>292</v>
      </c>
      <c r="C93" s="5" t="s">
        <v>291</v>
      </c>
      <c r="D93" s="5">
        <v>4</v>
      </c>
      <c r="E93" s="5">
        <v>3584</v>
      </c>
      <c r="F93" s="5">
        <v>10.609</v>
      </c>
      <c r="G93" s="5">
        <v>0.33200000000000002</v>
      </c>
      <c r="H93" s="5">
        <v>11</v>
      </c>
      <c r="I93" s="5">
        <v>484</v>
      </c>
      <c r="J93" s="5"/>
      <c r="K93" s="26" t="s">
        <v>122</v>
      </c>
      <c r="L93" s="26">
        <v>2</v>
      </c>
      <c r="M93" s="26">
        <v>8</v>
      </c>
      <c r="N93" s="26">
        <v>1.7</v>
      </c>
      <c r="O93" s="26">
        <v>16</v>
      </c>
      <c r="P93" s="5">
        <v>32</v>
      </c>
      <c r="Q93" s="13">
        <f>M93*N93*P93/1000</f>
        <v>0.43519999999999998</v>
      </c>
      <c r="R93" s="26">
        <v>1866</v>
      </c>
      <c r="S93" s="26">
        <v>64</v>
      </c>
      <c r="T93" s="26" t="s">
        <v>126</v>
      </c>
      <c r="U93" s="26">
        <v>480</v>
      </c>
      <c r="V93" s="26"/>
      <c r="W93" s="26"/>
      <c r="X93" s="26">
        <f>40</f>
        <v>40</v>
      </c>
      <c r="Y93" s="26">
        <v>1</v>
      </c>
      <c r="Z93" s="13" t="str">
        <f t="shared" ref="Z93" si="26">X93&amp;"/"&amp;Y93</f>
        <v>40/1</v>
      </c>
      <c r="AA93" s="13">
        <v>0.04</v>
      </c>
      <c r="AB93" s="39"/>
      <c r="AC93" s="26">
        <v>288</v>
      </c>
      <c r="AD93" s="26">
        <v>1018.38</v>
      </c>
      <c r="AE93" s="26"/>
      <c r="AF93" s="26"/>
      <c r="AG93" s="26"/>
      <c r="AH93" s="15" t="s">
        <v>137</v>
      </c>
      <c r="AI93" s="26"/>
      <c r="AJ93" s="26"/>
      <c r="AK93" s="15" t="s">
        <v>408</v>
      </c>
      <c r="AL93" s="13"/>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3"/>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3"/>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3"/>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3"/>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3"/>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13"/>
      <c r="AF99" s="13"/>
      <c r="AG99" s="13"/>
      <c r="AH99" s="15"/>
      <c r="AI99" s="13"/>
      <c r="AJ99" s="13"/>
      <c r="AK99" s="15"/>
      <c r="AL99" s="13"/>
      <c r="AM99" s="13"/>
      <c r="AN99" s="13"/>
      <c r="AO99" s="13"/>
    </row>
    <row r="100" spans="1:41" ht="20">
      <c r="A100" s="20" t="s">
        <v>138</v>
      </c>
      <c r="B100" s="21" t="s">
        <v>288</v>
      </c>
      <c r="C100" s="5" t="s">
        <v>139</v>
      </c>
      <c r="D100" s="5">
        <v>2</v>
      </c>
      <c r="E100" s="5">
        <v>3584</v>
      </c>
      <c r="F100" s="5">
        <v>9.5</v>
      </c>
      <c r="G100" s="5">
        <v>4.7</v>
      </c>
      <c r="H100" s="5">
        <v>16.399999999999999</v>
      </c>
      <c r="I100" s="5">
        <v>720</v>
      </c>
      <c r="J100" s="5">
        <v>1</v>
      </c>
      <c r="K100" s="5" t="s">
        <v>209</v>
      </c>
      <c r="L100" s="5">
        <v>2</v>
      </c>
      <c r="M100" s="5">
        <v>18</v>
      </c>
      <c r="N100" s="5">
        <v>2.1</v>
      </c>
      <c r="O100" s="5">
        <v>16</v>
      </c>
      <c r="P100" s="5">
        <v>32</v>
      </c>
      <c r="Q100" s="13">
        <f t="shared" si="22"/>
        <v>1.2096000000000002</v>
      </c>
      <c r="R100" s="13">
        <v>2400</v>
      </c>
      <c r="S100" s="13">
        <v>256</v>
      </c>
      <c r="T100" s="13" t="s">
        <v>140</v>
      </c>
      <c r="U100" s="13">
        <v>1000</v>
      </c>
      <c r="V100" s="13"/>
      <c r="W100" s="13"/>
      <c r="X100" s="13">
        <f>13.64*4*2</f>
        <v>109.12</v>
      </c>
      <c r="Y100" s="13"/>
      <c r="Z100" s="13" t="str">
        <f t="shared" ref="Z100:Z103" si="27">X100&amp;"/"&amp;Y100</f>
        <v>109.12/</v>
      </c>
      <c r="AA100" s="13"/>
      <c r="AB100" s="13"/>
      <c r="AC100" s="13"/>
      <c r="AD100" s="13"/>
      <c r="AE100" s="39">
        <f>150000/1.08</f>
        <v>138888.88888888888</v>
      </c>
      <c r="AF100" s="13"/>
      <c r="AG100" s="13"/>
      <c r="AH100" s="15" t="s">
        <v>136</v>
      </c>
      <c r="AI100" s="13">
        <f>17280/2.5</f>
        <v>6912</v>
      </c>
      <c r="AK100" s="15" t="s">
        <v>365</v>
      </c>
      <c r="AL100" s="13"/>
      <c r="AM100" s="13"/>
      <c r="AN100" s="13"/>
      <c r="AO100" s="13"/>
    </row>
    <row r="101" spans="1:41">
      <c r="A101" s="15" t="s">
        <v>286</v>
      </c>
      <c r="B101" s="21" t="s">
        <v>233</v>
      </c>
      <c r="C101" s="5" t="s">
        <v>139</v>
      </c>
      <c r="D101" s="5">
        <v>2</v>
      </c>
      <c r="E101" s="5">
        <v>3584</v>
      </c>
      <c r="F101" s="5">
        <v>9.5</v>
      </c>
      <c r="G101" s="5">
        <v>4.7</v>
      </c>
      <c r="H101" s="5">
        <v>16.399999999999999</v>
      </c>
      <c r="I101" s="5">
        <v>720</v>
      </c>
      <c r="J101" s="5">
        <v>1</v>
      </c>
      <c r="K101" s="5" t="s">
        <v>209</v>
      </c>
      <c r="L101" s="5">
        <v>2</v>
      </c>
      <c r="M101" s="5">
        <v>18</v>
      </c>
      <c r="N101" s="5">
        <v>2.1</v>
      </c>
      <c r="O101" s="5">
        <v>16</v>
      </c>
      <c r="P101" s="5">
        <v>32</v>
      </c>
      <c r="Q101" s="13">
        <f t="shared" si="22"/>
        <v>1.2096000000000002</v>
      </c>
      <c r="R101" s="13">
        <v>2400</v>
      </c>
      <c r="S101" s="13">
        <v>256</v>
      </c>
      <c r="T101" s="13" t="s">
        <v>140</v>
      </c>
      <c r="U101" s="13">
        <v>4000</v>
      </c>
      <c r="V101" s="13"/>
      <c r="W101" s="13"/>
      <c r="X101" s="13">
        <f t="shared" ref="X101:X105" si="28">13.64*4*2</f>
        <v>109.12</v>
      </c>
      <c r="Y101" s="13"/>
      <c r="Z101" s="13" t="str">
        <f t="shared" si="27"/>
        <v>109.12/</v>
      </c>
      <c r="AA101" s="13"/>
      <c r="AB101" s="13"/>
      <c r="AC101" s="13"/>
      <c r="AD101" s="13"/>
      <c r="AE101" s="39">
        <f>300000/1.08</f>
        <v>277777.77777777775</v>
      </c>
      <c r="AF101" s="13"/>
      <c r="AG101" s="13"/>
      <c r="AH101" s="15" t="s">
        <v>136</v>
      </c>
      <c r="AI101" s="13">
        <f>34560/2.5</f>
        <v>13824</v>
      </c>
      <c r="AK101" s="15" t="s">
        <v>366</v>
      </c>
      <c r="AL101" s="13"/>
      <c r="AM101" s="13"/>
      <c r="AN101" s="13"/>
      <c r="AO101" s="13"/>
    </row>
    <row r="102" spans="1:41">
      <c r="A102" s="21"/>
      <c r="B102" s="21" t="s">
        <v>160</v>
      </c>
      <c r="C102" s="5" t="s">
        <v>139</v>
      </c>
      <c r="D102" s="5">
        <v>2</v>
      </c>
      <c r="E102" s="5">
        <v>3584</v>
      </c>
      <c r="F102" s="5">
        <v>9.5</v>
      </c>
      <c r="G102" s="5">
        <v>4.7</v>
      </c>
      <c r="H102" s="5">
        <v>16.399999999999999</v>
      </c>
      <c r="I102" s="5">
        <v>720</v>
      </c>
      <c r="J102" s="5">
        <v>1</v>
      </c>
      <c r="K102" s="5" t="s">
        <v>209</v>
      </c>
      <c r="L102" s="5">
        <v>2</v>
      </c>
      <c r="M102" s="5">
        <v>18</v>
      </c>
      <c r="N102" s="5">
        <v>2.1</v>
      </c>
      <c r="O102" s="5">
        <v>16</v>
      </c>
      <c r="P102" s="5">
        <v>32</v>
      </c>
      <c r="Q102" s="13">
        <f t="shared" si="22"/>
        <v>1.2096000000000002</v>
      </c>
      <c r="R102" s="13">
        <v>2400</v>
      </c>
      <c r="S102" s="13">
        <v>256</v>
      </c>
      <c r="T102" s="13" t="s">
        <v>140</v>
      </c>
      <c r="U102" s="13">
        <v>4000</v>
      </c>
      <c r="V102" s="13"/>
      <c r="W102" s="13"/>
      <c r="X102" s="13">
        <f t="shared" si="28"/>
        <v>109.12</v>
      </c>
      <c r="Y102" s="13"/>
      <c r="Z102" s="13" t="str">
        <f t="shared" si="27"/>
        <v>109.12/</v>
      </c>
      <c r="AA102" s="13"/>
      <c r="AB102" s="13"/>
      <c r="AC102" s="13"/>
      <c r="AD102" s="13"/>
      <c r="AE102" s="39">
        <f>180000/1.08</f>
        <v>166666.66666666666</v>
      </c>
      <c r="AF102" s="13"/>
      <c r="AG102" s="13"/>
      <c r="AH102" s="15" t="s">
        <v>136</v>
      </c>
      <c r="AI102" s="13">
        <f>21600/2.5</f>
        <v>8640</v>
      </c>
      <c r="AK102" s="15" t="s">
        <v>367</v>
      </c>
      <c r="AL102" s="13"/>
      <c r="AM102" s="13"/>
      <c r="AN102" s="13"/>
      <c r="AO102" s="13"/>
    </row>
    <row r="103" spans="1:41">
      <c r="A103" s="21"/>
      <c r="B103" s="21" t="s">
        <v>161</v>
      </c>
      <c r="C103" s="5" t="s">
        <v>139</v>
      </c>
      <c r="D103" s="5">
        <v>2</v>
      </c>
      <c r="E103" s="5">
        <v>3584</v>
      </c>
      <c r="F103" s="5">
        <v>9.5</v>
      </c>
      <c r="G103" s="5">
        <v>4.7</v>
      </c>
      <c r="H103" s="5">
        <v>16.399999999999999</v>
      </c>
      <c r="I103" s="5">
        <v>720</v>
      </c>
      <c r="J103" s="5">
        <v>1</v>
      </c>
      <c r="K103" s="5" t="s">
        <v>209</v>
      </c>
      <c r="L103" s="5">
        <v>2</v>
      </c>
      <c r="M103" s="5">
        <v>18</v>
      </c>
      <c r="N103" s="5">
        <v>2.1</v>
      </c>
      <c r="O103" s="5">
        <v>16</v>
      </c>
      <c r="P103" s="5">
        <v>32</v>
      </c>
      <c r="Q103" s="13">
        <f t="shared" si="22"/>
        <v>1.2096000000000002</v>
      </c>
      <c r="R103" s="13">
        <v>2400</v>
      </c>
      <c r="S103" s="13">
        <v>256</v>
      </c>
      <c r="T103" s="13" t="s">
        <v>140</v>
      </c>
      <c r="U103" s="13">
        <v>4000</v>
      </c>
      <c r="V103" s="13"/>
      <c r="W103" s="13"/>
      <c r="X103" s="13">
        <f t="shared" si="28"/>
        <v>109.12</v>
      </c>
      <c r="Y103" s="13"/>
      <c r="Z103" s="13" t="str">
        <f t="shared" si="27"/>
        <v>109.12/</v>
      </c>
      <c r="AA103" s="13"/>
      <c r="AB103" s="13"/>
      <c r="AC103" s="13"/>
      <c r="AD103" s="13"/>
      <c r="AE103" s="39">
        <f>216000/1.08</f>
        <v>200000</v>
      </c>
      <c r="AF103" s="13"/>
      <c r="AG103" s="13"/>
      <c r="AH103" s="15" t="s">
        <v>136</v>
      </c>
      <c r="AI103" s="13">
        <f>21600/2.5</f>
        <v>8640</v>
      </c>
      <c r="AK103" s="15" t="s">
        <v>368</v>
      </c>
      <c r="AL103" s="13"/>
      <c r="AM103" s="13"/>
      <c r="AN103" s="13"/>
      <c r="AO103" s="13"/>
    </row>
    <row r="104" spans="1:41" s="12" customFormat="1">
      <c r="A104" s="21"/>
      <c r="B104" s="21" t="s">
        <v>287</v>
      </c>
      <c r="C104" s="5" t="s">
        <v>139</v>
      </c>
      <c r="D104" s="5">
        <v>2</v>
      </c>
      <c r="E104" s="5">
        <v>3584</v>
      </c>
      <c r="F104" s="5">
        <v>9.5</v>
      </c>
      <c r="G104" s="5">
        <v>4.7</v>
      </c>
      <c r="H104" s="5">
        <v>16.399999999999999</v>
      </c>
      <c r="I104" s="5">
        <v>720</v>
      </c>
      <c r="J104" s="5">
        <v>1</v>
      </c>
      <c r="K104" s="5" t="s">
        <v>209</v>
      </c>
      <c r="L104" s="5">
        <v>2</v>
      </c>
      <c r="M104" s="5">
        <v>18</v>
      </c>
      <c r="N104" s="5">
        <v>2.1</v>
      </c>
      <c r="O104" s="5">
        <v>16</v>
      </c>
      <c r="P104" s="5">
        <v>32</v>
      </c>
      <c r="Q104" s="13">
        <f t="shared" ref="Q104:Q105" si="29">M104*N104*P104/1000</f>
        <v>1.2096000000000002</v>
      </c>
      <c r="R104" s="13">
        <v>2400</v>
      </c>
      <c r="S104" s="13">
        <v>256</v>
      </c>
      <c r="T104" s="13" t="s">
        <v>140</v>
      </c>
      <c r="U104" s="13">
        <v>4000</v>
      </c>
      <c r="V104" s="13"/>
      <c r="W104" s="13"/>
      <c r="X104" s="13">
        <f t="shared" si="28"/>
        <v>109.12</v>
      </c>
      <c r="Y104" s="13"/>
      <c r="Z104" s="13" t="str">
        <f t="shared" ref="Z104:Z105" si="30">X104&amp;"/"&amp;Y104</f>
        <v>109.12/</v>
      </c>
      <c r="AA104" s="13"/>
      <c r="AB104" s="13"/>
      <c r="AC104" s="13"/>
      <c r="AD104" s="13"/>
      <c r="AE104" s="39">
        <f>270000/1.08</f>
        <v>249999.99999999997</v>
      </c>
      <c r="AF104" s="13"/>
      <c r="AG104" s="13"/>
      <c r="AH104" s="15" t="s">
        <v>136</v>
      </c>
      <c r="AI104" s="13">
        <f t="shared" ref="AI104:AI105" si="31">21600/2.5</f>
        <v>8640</v>
      </c>
      <c r="AJ104" s="13"/>
      <c r="AK104" s="15" t="s">
        <v>368</v>
      </c>
      <c r="AL104" s="13"/>
      <c r="AM104" s="13"/>
      <c r="AN104" s="13"/>
      <c r="AO104" s="13"/>
    </row>
    <row r="105" spans="1:41">
      <c r="A105" s="21"/>
      <c r="B105" s="21" t="s">
        <v>289</v>
      </c>
      <c r="C105" s="5" t="s">
        <v>139</v>
      </c>
      <c r="D105" s="5">
        <v>2</v>
      </c>
      <c r="E105" s="5">
        <v>3584</v>
      </c>
      <c r="F105" s="5">
        <v>9.5</v>
      </c>
      <c r="G105" s="5">
        <v>4.7</v>
      </c>
      <c r="H105" s="5">
        <v>16.399999999999999</v>
      </c>
      <c r="I105" s="5">
        <v>720</v>
      </c>
      <c r="J105" s="5">
        <v>1</v>
      </c>
      <c r="K105" s="5" t="s">
        <v>209</v>
      </c>
      <c r="L105" s="5">
        <v>2</v>
      </c>
      <c r="M105" s="5">
        <v>18</v>
      </c>
      <c r="N105" s="5">
        <v>2.1</v>
      </c>
      <c r="O105" s="5">
        <v>16</v>
      </c>
      <c r="P105" s="5">
        <v>32</v>
      </c>
      <c r="Q105" s="13">
        <f t="shared" si="29"/>
        <v>1.2096000000000002</v>
      </c>
      <c r="R105" s="13">
        <v>2400</v>
      </c>
      <c r="S105" s="13">
        <v>256</v>
      </c>
      <c r="T105" s="13" t="s">
        <v>140</v>
      </c>
      <c r="U105" s="13">
        <v>4000</v>
      </c>
      <c r="V105" s="13"/>
      <c r="W105" s="13"/>
      <c r="X105" s="13">
        <f t="shared" si="28"/>
        <v>109.12</v>
      </c>
      <c r="Y105" s="13"/>
      <c r="Z105" s="13" t="str">
        <f t="shared" si="30"/>
        <v>109.12/</v>
      </c>
      <c r="AA105" s="13"/>
      <c r="AB105" s="13"/>
      <c r="AC105" s="13"/>
      <c r="AD105" s="13"/>
      <c r="AE105" s="39">
        <f>324000/1.08</f>
        <v>300000</v>
      </c>
      <c r="AF105" s="13"/>
      <c r="AG105" s="13"/>
      <c r="AH105" s="15" t="s">
        <v>136</v>
      </c>
      <c r="AI105" s="13">
        <f t="shared" si="31"/>
        <v>8640</v>
      </c>
      <c r="AK105" s="15" t="s">
        <v>368</v>
      </c>
      <c r="AL105" s="13"/>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9"/>
      <c r="AF106" s="13"/>
      <c r="AG106" s="13"/>
      <c r="AH106" s="15"/>
      <c r="AI106" s="13"/>
      <c r="AJ106" s="13"/>
      <c r="AK106" s="15"/>
      <c r="AL106" s="13"/>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9"/>
      <c r="AF107" s="13"/>
      <c r="AG107" s="13"/>
      <c r="AH107" s="15"/>
      <c r="AI107" s="13"/>
      <c r="AJ107" s="13"/>
      <c r="AK107" s="15"/>
      <c r="AL107" s="13"/>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9"/>
      <c r="AF108" s="13"/>
      <c r="AG108" s="13"/>
      <c r="AH108" s="15"/>
      <c r="AI108" s="13"/>
      <c r="AJ108" s="13"/>
      <c r="AK108" s="15"/>
      <c r="AL108" s="13"/>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9"/>
      <c r="AF109" s="13"/>
      <c r="AG109" s="13"/>
      <c r="AH109" s="15"/>
      <c r="AI109" s="13"/>
      <c r="AJ109" s="13"/>
      <c r="AK109" s="15"/>
      <c r="AL109" s="13"/>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9"/>
      <c r="AF110" s="13"/>
      <c r="AG110" s="13"/>
      <c r="AH110" s="15"/>
      <c r="AI110" s="13"/>
      <c r="AJ110" s="13"/>
      <c r="AK110" s="15"/>
      <c r="AL110" s="13"/>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9"/>
      <c r="AF111" s="13"/>
      <c r="AG111" s="13"/>
      <c r="AH111" s="15"/>
      <c r="AI111" s="13"/>
      <c r="AJ111" s="13"/>
      <c r="AK111" s="15"/>
      <c r="AL111" s="13"/>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39"/>
      <c r="AF112" s="13"/>
      <c r="AG112" s="13"/>
      <c r="AH112" s="15"/>
      <c r="AI112" s="13"/>
      <c r="AJ112" s="13"/>
      <c r="AK112" s="15"/>
      <c r="AL112" s="13"/>
      <c r="AM112" s="13"/>
      <c r="AN112" s="13"/>
      <c r="AO112" s="13"/>
    </row>
    <row r="113" spans="1:41" s="12" customFormat="1">
      <c r="A113" s="21"/>
      <c r="B113" s="21"/>
      <c r="C113" s="5"/>
      <c r="D113" s="5"/>
      <c r="E113" s="5"/>
      <c r="F113" s="5"/>
      <c r="G113" s="5"/>
      <c r="H113" s="5"/>
      <c r="I113" s="5"/>
      <c r="J113" s="5"/>
      <c r="K113" s="5"/>
      <c r="L113" s="5"/>
      <c r="M113" s="5"/>
      <c r="N113" s="5"/>
      <c r="O113" s="5"/>
      <c r="P113" s="5"/>
      <c r="Q113" s="13"/>
      <c r="R113" s="13"/>
      <c r="S113" s="13"/>
      <c r="T113" s="13"/>
      <c r="U113" s="13"/>
      <c r="V113" s="13"/>
      <c r="W113" s="13"/>
      <c r="X113" s="13"/>
      <c r="Y113" s="13"/>
      <c r="Z113" s="13"/>
      <c r="AA113" s="13"/>
      <c r="AB113" s="13"/>
      <c r="AC113" s="13"/>
      <c r="AD113" s="13"/>
      <c r="AE113" s="13"/>
      <c r="AF113" s="13"/>
      <c r="AG113" s="13"/>
      <c r="AH113" s="15"/>
      <c r="AI113" s="13"/>
      <c r="AJ113" s="13"/>
      <c r="AK113" s="15"/>
      <c r="AL113" s="13"/>
      <c r="AM113" s="13"/>
      <c r="AN113" s="13"/>
      <c r="AO113" s="13"/>
    </row>
    <row r="114" spans="1:41" ht="20">
      <c r="A114" s="20" t="s">
        <v>145</v>
      </c>
      <c r="B114" s="21" t="s">
        <v>150</v>
      </c>
      <c r="C114" s="5" t="s">
        <v>15</v>
      </c>
      <c r="D114" s="5">
        <v>0.5</v>
      </c>
      <c r="E114" s="5" t="s">
        <v>16</v>
      </c>
      <c r="F114" s="5">
        <v>8.74</v>
      </c>
      <c r="G114" s="5">
        <v>2.91</v>
      </c>
      <c r="H114" s="5" t="s">
        <v>34</v>
      </c>
      <c r="I114" s="5" t="s">
        <v>20</v>
      </c>
      <c r="J114" s="5"/>
      <c r="K114" s="5" t="s">
        <v>383</v>
      </c>
      <c r="L114" s="5">
        <v>0.5</v>
      </c>
      <c r="M114" s="5">
        <v>12</v>
      </c>
      <c r="N114" s="5">
        <v>2.6</v>
      </c>
      <c r="O114" s="5">
        <v>16</v>
      </c>
      <c r="P114" s="5">
        <v>32</v>
      </c>
      <c r="Q114" s="13">
        <f t="shared" si="22"/>
        <v>0.99840000000000007</v>
      </c>
      <c r="R114" s="13">
        <v>2133</v>
      </c>
      <c r="S114" s="13">
        <v>56</v>
      </c>
      <c r="T114" s="13" t="s">
        <v>177</v>
      </c>
      <c r="U114" s="13">
        <v>380</v>
      </c>
      <c r="V114" s="13"/>
      <c r="W114" s="13"/>
      <c r="X114" s="13"/>
      <c r="Y114" s="13"/>
      <c r="Z114" s="13"/>
      <c r="AA114" s="13"/>
      <c r="AB114" s="23">
        <v>0.9</v>
      </c>
      <c r="AC114" s="13"/>
      <c r="AD114" s="23">
        <f>AB114*24*31</f>
        <v>669.6</v>
      </c>
      <c r="AE114" s="13"/>
      <c r="AF114" s="13"/>
      <c r="AG114" s="13"/>
      <c r="AH114" s="15" t="s">
        <v>149</v>
      </c>
      <c r="AK114" s="15" t="s">
        <v>369</v>
      </c>
      <c r="AL114" s="13"/>
      <c r="AM114" s="13"/>
      <c r="AN114" s="13"/>
      <c r="AO114" s="13"/>
    </row>
    <row r="115" spans="1:41">
      <c r="A115" s="15" t="s">
        <v>205</v>
      </c>
      <c r="B115" s="21" t="s">
        <v>146</v>
      </c>
      <c r="C115" s="5" t="s">
        <v>384</v>
      </c>
      <c r="D115" s="5">
        <v>1</v>
      </c>
      <c r="E115" s="5" t="s">
        <v>16</v>
      </c>
      <c r="F115" s="5">
        <v>8.74</v>
      </c>
      <c r="G115" s="5">
        <v>2.91</v>
      </c>
      <c r="H115" s="5" t="s">
        <v>34</v>
      </c>
      <c r="I115" s="5" t="s">
        <v>20</v>
      </c>
      <c r="J115" s="5"/>
      <c r="K115" s="5" t="s">
        <v>385</v>
      </c>
      <c r="L115" s="5">
        <v>1</v>
      </c>
      <c r="M115" s="5">
        <v>12</v>
      </c>
      <c r="N115" s="5">
        <v>2.6</v>
      </c>
      <c r="O115" s="5">
        <v>16</v>
      </c>
      <c r="P115" s="5">
        <v>32</v>
      </c>
      <c r="Q115" s="13">
        <f t="shared" si="22"/>
        <v>0.99840000000000007</v>
      </c>
      <c r="R115" s="13">
        <v>2133</v>
      </c>
      <c r="S115" s="13">
        <v>112</v>
      </c>
      <c r="T115" s="13" t="s">
        <v>177</v>
      </c>
      <c r="U115" s="13">
        <v>680</v>
      </c>
      <c r="V115" s="13"/>
      <c r="W115" s="13"/>
      <c r="X115" s="13"/>
      <c r="Y115" s="13"/>
      <c r="Z115" s="13"/>
      <c r="AA115" s="13"/>
      <c r="AB115" s="23">
        <v>1.8</v>
      </c>
      <c r="AC115" s="13"/>
      <c r="AD115" s="23">
        <f t="shared" ref="AD115:AD117" si="32">AB115*24*31</f>
        <v>1339.2</v>
      </c>
      <c r="AE115" s="13"/>
      <c r="AF115" s="13"/>
      <c r="AG115" s="13"/>
      <c r="AH115" s="15" t="s">
        <v>149</v>
      </c>
      <c r="AL115" s="13"/>
      <c r="AM115" s="13"/>
      <c r="AN115" s="13"/>
      <c r="AO115" s="13"/>
    </row>
    <row r="116" spans="1:41">
      <c r="A116" s="15" t="s">
        <v>176</v>
      </c>
      <c r="B116" s="21" t="s">
        <v>147</v>
      </c>
      <c r="C116" s="5" t="s">
        <v>386</v>
      </c>
      <c r="D116" s="5">
        <v>2</v>
      </c>
      <c r="E116" s="5" t="s">
        <v>16</v>
      </c>
      <c r="F116" s="5">
        <v>8.74</v>
      </c>
      <c r="G116" s="5">
        <v>2.91</v>
      </c>
      <c r="H116" s="5" t="s">
        <v>34</v>
      </c>
      <c r="I116" s="5" t="s">
        <v>20</v>
      </c>
      <c r="J116" s="5"/>
      <c r="K116" s="5" t="s">
        <v>385</v>
      </c>
      <c r="L116" s="5">
        <v>2</v>
      </c>
      <c r="M116" s="5">
        <v>12</v>
      </c>
      <c r="N116" s="5">
        <v>2.6</v>
      </c>
      <c r="O116" s="5">
        <v>16</v>
      </c>
      <c r="P116" s="5">
        <v>32</v>
      </c>
      <c r="Q116" s="13">
        <f t="shared" si="22"/>
        <v>0.99840000000000007</v>
      </c>
      <c r="R116" s="13">
        <v>2133</v>
      </c>
      <c r="S116" s="13">
        <v>224</v>
      </c>
      <c r="T116" s="13" t="s">
        <v>177</v>
      </c>
      <c r="U116" s="13">
        <v>1440</v>
      </c>
      <c r="V116" s="13"/>
      <c r="W116" s="13"/>
      <c r="X116" s="13"/>
      <c r="Y116" s="13"/>
      <c r="Z116" s="13"/>
      <c r="AA116" s="13"/>
      <c r="AB116" s="23">
        <v>3.6</v>
      </c>
      <c r="AC116" s="13"/>
      <c r="AD116" s="23">
        <f t="shared" si="32"/>
        <v>2678.4</v>
      </c>
      <c r="AE116" s="13"/>
      <c r="AF116" s="13"/>
      <c r="AG116" s="13"/>
      <c r="AH116" s="15" t="s">
        <v>149</v>
      </c>
      <c r="AL116" s="13"/>
      <c r="AM116" s="13"/>
      <c r="AN116" s="13"/>
      <c r="AO116" s="13"/>
    </row>
    <row r="117" spans="1:41">
      <c r="A117" s="21"/>
      <c r="B117" s="21" t="s">
        <v>148</v>
      </c>
      <c r="C117" s="5" t="s">
        <v>386</v>
      </c>
      <c r="D117" s="5">
        <v>2</v>
      </c>
      <c r="E117" s="5" t="s">
        <v>16</v>
      </c>
      <c r="F117" s="5">
        <v>8.74</v>
      </c>
      <c r="G117" s="5">
        <v>2.91</v>
      </c>
      <c r="H117" s="5" t="s">
        <v>34</v>
      </c>
      <c r="I117" s="5" t="s">
        <v>20</v>
      </c>
      <c r="J117" s="5"/>
      <c r="K117" s="5" t="s">
        <v>385</v>
      </c>
      <c r="L117" s="5">
        <v>2</v>
      </c>
      <c r="M117" s="5">
        <v>12</v>
      </c>
      <c r="N117" s="5">
        <v>2.6</v>
      </c>
      <c r="O117" s="5">
        <v>16</v>
      </c>
      <c r="P117" s="5">
        <v>32</v>
      </c>
      <c r="Q117" s="13">
        <f t="shared" si="22"/>
        <v>0.99840000000000007</v>
      </c>
      <c r="R117" s="13">
        <v>2133</v>
      </c>
      <c r="S117" s="13">
        <v>224</v>
      </c>
      <c r="T117" s="13" t="s">
        <v>177</v>
      </c>
      <c r="U117" s="13">
        <v>1440</v>
      </c>
      <c r="V117" s="13"/>
      <c r="W117" s="13"/>
      <c r="X117" s="13" t="s">
        <v>154</v>
      </c>
      <c r="Y117" s="13"/>
      <c r="Z117" s="13" t="str">
        <f t="shared" ref="Z117" si="33">X117&amp;"/"&amp;Y117</f>
        <v>Infiniband/</v>
      </c>
      <c r="AA117" s="13"/>
      <c r="AB117" s="23">
        <v>3.96</v>
      </c>
      <c r="AC117" s="13"/>
      <c r="AD117" s="23">
        <f t="shared" si="32"/>
        <v>2946.24</v>
      </c>
      <c r="AE117" s="13"/>
      <c r="AF117" s="13"/>
      <c r="AG117" s="13"/>
      <c r="AH117" s="15" t="s">
        <v>149</v>
      </c>
      <c r="AK117" s="15" t="s">
        <v>370</v>
      </c>
      <c r="AL117" s="13"/>
      <c r="AM117" s="13"/>
      <c r="AN117" s="13"/>
      <c r="AO117" s="13"/>
    </row>
    <row r="118" spans="1:41">
      <c r="A118" s="21"/>
      <c r="B118" s="21" t="s">
        <v>175</v>
      </c>
      <c r="C118" s="5" t="s">
        <v>387</v>
      </c>
      <c r="D118" s="5">
        <v>1</v>
      </c>
      <c r="E118" s="5" t="s">
        <v>62</v>
      </c>
      <c r="F118" s="5">
        <v>9.65</v>
      </c>
      <c r="G118" s="5">
        <v>0.3</v>
      </c>
      <c r="H118" s="5" t="s">
        <v>63</v>
      </c>
      <c r="I118" s="5" t="s">
        <v>64</v>
      </c>
      <c r="J118" s="5"/>
      <c r="K118" s="5" t="s">
        <v>385</v>
      </c>
      <c r="L118" s="5">
        <v>0.5</v>
      </c>
      <c r="M118" s="5">
        <v>12</v>
      </c>
      <c r="N118" s="5">
        <v>2.6</v>
      </c>
      <c r="O118" s="5">
        <v>16</v>
      </c>
      <c r="P118" s="5">
        <v>32</v>
      </c>
      <c r="Q118" s="13">
        <f t="shared" si="22"/>
        <v>0.99840000000000007</v>
      </c>
      <c r="R118" s="13">
        <v>2133</v>
      </c>
      <c r="S118" s="13">
        <v>56</v>
      </c>
      <c r="T118" s="13" t="s">
        <v>177</v>
      </c>
      <c r="U118" s="13">
        <v>340</v>
      </c>
      <c r="V118" s="13"/>
      <c r="W118" s="13"/>
      <c r="X118" s="13"/>
      <c r="Y118" s="13"/>
      <c r="Z118" s="13"/>
      <c r="AA118" s="13"/>
      <c r="AB118" s="23">
        <v>1.24</v>
      </c>
      <c r="AC118" s="13"/>
      <c r="AD118" s="13"/>
      <c r="AE118" s="13"/>
      <c r="AF118" s="13"/>
      <c r="AG118" s="13"/>
      <c r="AH118" s="15" t="s">
        <v>149</v>
      </c>
      <c r="AL118" s="13"/>
      <c r="AM118" s="13"/>
      <c r="AN118" s="13"/>
      <c r="AO118" s="13"/>
    </row>
    <row r="119" spans="1:41">
      <c r="A119" s="21"/>
      <c r="B119" s="21" t="s">
        <v>374</v>
      </c>
      <c r="C119" s="5" t="s">
        <v>387</v>
      </c>
      <c r="D119" s="5">
        <v>2</v>
      </c>
      <c r="E119" s="5" t="s">
        <v>62</v>
      </c>
      <c r="F119" s="5">
        <v>9.65</v>
      </c>
      <c r="G119" s="5">
        <v>0.3</v>
      </c>
      <c r="H119" s="5" t="s">
        <v>63</v>
      </c>
      <c r="I119" s="5" t="s">
        <v>64</v>
      </c>
      <c r="J119" s="5"/>
      <c r="K119" s="5" t="s">
        <v>385</v>
      </c>
      <c r="L119" s="5">
        <v>1</v>
      </c>
      <c r="M119" s="5">
        <v>12</v>
      </c>
      <c r="N119" s="5">
        <v>2.6</v>
      </c>
      <c r="O119" s="5">
        <v>16</v>
      </c>
      <c r="P119" s="5">
        <v>32</v>
      </c>
      <c r="Q119" s="13">
        <f t="shared" si="22"/>
        <v>0.99840000000000007</v>
      </c>
      <c r="R119" s="13">
        <v>2133</v>
      </c>
      <c r="S119" s="13">
        <v>112</v>
      </c>
      <c r="T119" s="13" t="s">
        <v>177</v>
      </c>
      <c r="U119" s="13">
        <v>680</v>
      </c>
      <c r="V119" s="13"/>
      <c r="W119" s="13"/>
      <c r="X119" s="13"/>
      <c r="Y119" s="13"/>
      <c r="Z119" s="13"/>
      <c r="AA119" s="13"/>
      <c r="AB119" s="23">
        <v>2.48</v>
      </c>
      <c r="AC119" s="13"/>
      <c r="AD119" s="13"/>
      <c r="AE119" s="13"/>
      <c r="AF119" s="13"/>
      <c r="AG119" s="13"/>
      <c r="AH119" s="15" t="s">
        <v>149</v>
      </c>
      <c r="AL119" s="13"/>
      <c r="AM119" s="13"/>
      <c r="AN119" s="13"/>
      <c r="AO119" s="13"/>
    </row>
    <row r="120" spans="1:41">
      <c r="A120" s="21"/>
      <c r="B120" s="21" t="s">
        <v>375</v>
      </c>
      <c r="C120" s="5" t="s">
        <v>387</v>
      </c>
      <c r="D120" s="5">
        <v>4</v>
      </c>
      <c r="E120" s="5" t="s">
        <v>62</v>
      </c>
      <c r="F120" s="5">
        <v>9.65</v>
      </c>
      <c r="G120" s="5">
        <v>0.3</v>
      </c>
      <c r="H120" s="5" t="s">
        <v>63</v>
      </c>
      <c r="I120" s="5" t="s">
        <v>64</v>
      </c>
      <c r="J120" s="5"/>
      <c r="K120" s="5" t="s">
        <v>385</v>
      </c>
      <c r="L120" s="5">
        <v>2</v>
      </c>
      <c r="M120" s="5">
        <v>12</v>
      </c>
      <c r="N120" s="5">
        <v>2.6</v>
      </c>
      <c r="O120" s="5">
        <v>16</v>
      </c>
      <c r="P120" s="5">
        <v>32</v>
      </c>
      <c r="Q120" s="13">
        <f t="shared" si="22"/>
        <v>0.99840000000000007</v>
      </c>
      <c r="R120" s="13">
        <v>2133</v>
      </c>
      <c r="S120" s="13">
        <v>224</v>
      </c>
      <c r="T120" s="13" t="s">
        <v>177</v>
      </c>
      <c r="U120" s="13">
        <v>1440</v>
      </c>
      <c r="V120" s="13"/>
      <c r="W120" s="13"/>
      <c r="X120" s="13"/>
      <c r="Y120" s="13"/>
      <c r="Z120" s="13"/>
      <c r="AA120" s="13"/>
      <c r="AB120" s="23">
        <v>4.97</v>
      </c>
      <c r="AC120" s="13"/>
      <c r="AD120" s="13"/>
      <c r="AE120" s="13"/>
      <c r="AF120" s="13"/>
      <c r="AG120" s="13"/>
      <c r="AH120" s="15" t="s">
        <v>149</v>
      </c>
      <c r="AK120" s="13"/>
      <c r="AL120" s="13"/>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3"/>
      <c r="AM126" s="13"/>
      <c r="AN126" s="13"/>
      <c r="AO126" s="13"/>
    </row>
    <row r="127" spans="1:41" s="12" customFormat="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I127" s="13"/>
      <c r="AJ127" s="13"/>
      <c r="AK127" s="13"/>
      <c r="AL127" s="13"/>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23"/>
      <c r="AC128" s="13"/>
      <c r="AD128" s="13"/>
      <c r="AE128" s="13"/>
      <c r="AF128" s="13"/>
      <c r="AG128" s="13"/>
      <c r="AH128" s="15"/>
      <c r="AK128" s="13"/>
      <c r="AL128" s="13"/>
      <c r="AM128" s="13"/>
      <c r="AN128" s="13"/>
      <c r="AO128" s="13"/>
    </row>
    <row r="129" spans="1:41" ht="20" customHeight="1">
      <c r="A129" s="20" t="s">
        <v>201</v>
      </c>
      <c r="B129" s="21" t="s">
        <v>376</v>
      </c>
      <c r="C129" s="5" t="s">
        <v>386</v>
      </c>
      <c r="D129" s="5">
        <v>0.5</v>
      </c>
      <c r="E129" s="5" t="s">
        <v>16</v>
      </c>
      <c r="F129" s="5">
        <v>8.74</v>
      </c>
      <c r="G129" s="5">
        <v>2.91</v>
      </c>
      <c r="H129" s="5" t="s">
        <v>34</v>
      </c>
      <c r="I129" s="5" t="s">
        <v>20</v>
      </c>
      <c r="J129" s="5"/>
      <c r="K129" s="5"/>
      <c r="L129" s="5">
        <v>6</v>
      </c>
      <c r="M129" s="5"/>
      <c r="N129" s="5"/>
      <c r="O129" s="5"/>
      <c r="P129" s="5"/>
      <c r="Q129" s="13">
        <v>2.8199999999999999E-2</v>
      </c>
      <c r="R129" s="13"/>
      <c r="S129" s="13">
        <v>39</v>
      </c>
      <c r="T129" s="13" t="s">
        <v>206</v>
      </c>
      <c r="U129" s="13">
        <v>375</v>
      </c>
      <c r="V129" s="13"/>
      <c r="W129" s="13"/>
      <c r="X129" s="13"/>
      <c r="Y129" s="13"/>
      <c r="Z129" s="13"/>
      <c r="AA129" s="13"/>
      <c r="AB129" s="23">
        <v>1.073</v>
      </c>
      <c r="AC129" s="13"/>
      <c r="AD129" s="13"/>
      <c r="AE129" s="13"/>
      <c r="AF129" s="13"/>
      <c r="AG129" s="13"/>
      <c r="AH129" s="15" t="s">
        <v>207</v>
      </c>
      <c r="AK129" s="15" t="s">
        <v>208</v>
      </c>
      <c r="AL129" s="13"/>
      <c r="AM129" s="13"/>
      <c r="AN129" s="13"/>
      <c r="AO129" s="13"/>
    </row>
    <row r="130" spans="1:41" ht="20" customHeight="1">
      <c r="A130" s="15" t="s">
        <v>202</v>
      </c>
      <c r="B130" s="21" t="s">
        <v>377</v>
      </c>
      <c r="C130" s="5" t="s">
        <v>388</v>
      </c>
      <c r="D130" s="5">
        <v>1</v>
      </c>
      <c r="E130" s="5" t="s">
        <v>16</v>
      </c>
      <c r="F130" s="5">
        <v>8.74</v>
      </c>
      <c r="G130" s="5">
        <v>2.91</v>
      </c>
      <c r="H130" s="5" t="s">
        <v>34</v>
      </c>
      <c r="I130" s="5" t="s">
        <v>20</v>
      </c>
      <c r="J130" s="5"/>
      <c r="K130" s="5"/>
      <c r="L130" s="5">
        <v>12</v>
      </c>
      <c r="M130" s="5"/>
      <c r="N130" s="5"/>
      <c r="O130" s="5"/>
      <c r="P130" s="5"/>
      <c r="Q130" s="13">
        <v>2.8199999999999999E-2</v>
      </c>
      <c r="R130" s="13"/>
      <c r="S130" s="13">
        <v>78</v>
      </c>
      <c r="T130" s="13" t="s">
        <v>206</v>
      </c>
      <c r="U130" s="13">
        <v>375</v>
      </c>
      <c r="V130" s="13"/>
      <c r="W130" s="13"/>
      <c r="X130" s="13"/>
      <c r="Y130" s="13"/>
      <c r="Z130" s="13"/>
      <c r="AA130" s="13"/>
      <c r="AB130" s="23">
        <v>2.0339999999999998</v>
      </c>
      <c r="AC130" s="13"/>
      <c r="AD130" s="13"/>
      <c r="AE130" s="13"/>
      <c r="AF130" s="13"/>
      <c r="AG130" s="13"/>
      <c r="AH130" s="15" t="s">
        <v>207</v>
      </c>
      <c r="AK130" s="15" t="s">
        <v>208</v>
      </c>
      <c r="AL130" s="13"/>
      <c r="AM130" s="13"/>
      <c r="AN130" s="13"/>
      <c r="AO130" s="13"/>
    </row>
    <row r="131" spans="1:41" ht="20" customHeight="1">
      <c r="A131" s="15" t="s">
        <v>203</v>
      </c>
      <c r="B131" s="21" t="s">
        <v>378</v>
      </c>
      <c r="C131" s="5" t="s">
        <v>388</v>
      </c>
      <c r="D131" s="5">
        <v>2</v>
      </c>
      <c r="E131" s="5" t="s">
        <v>16</v>
      </c>
      <c r="F131" s="5">
        <v>8.74</v>
      </c>
      <c r="G131" s="5">
        <v>2.91</v>
      </c>
      <c r="H131" s="5" t="s">
        <v>34</v>
      </c>
      <c r="I131" s="5" t="s">
        <v>20</v>
      </c>
      <c r="J131" s="5"/>
      <c r="K131" s="5"/>
      <c r="L131" s="5">
        <v>24</v>
      </c>
      <c r="M131" s="5"/>
      <c r="N131" s="5"/>
      <c r="O131" s="5"/>
      <c r="P131" s="5"/>
      <c r="Q131" s="13">
        <v>2.8199999999999999E-2</v>
      </c>
      <c r="R131" s="13"/>
      <c r="S131" s="13">
        <v>156</v>
      </c>
      <c r="T131" s="13" t="s">
        <v>206</v>
      </c>
      <c r="U131" s="13">
        <v>375</v>
      </c>
      <c r="V131" s="13"/>
      <c r="W131" s="13"/>
      <c r="X131" s="13"/>
      <c r="Y131" s="13"/>
      <c r="Z131" s="13"/>
      <c r="AA131" s="13"/>
      <c r="AB131" s="23">
        <v>3.9550000000000001</v>
      </c>
      <c r="AC131" s="13"/>
      <c r="AD131" s="13"/>
      <c r="AE131" s="13"/>
      <c r="AF131" s="13"/>
      <c r="AG131" s="13"/>
      <c r="AH131" s="15" t="s">
        <v>207</v>
      </c>
      <c r="AK131" s="15" t="s">
        <v>208</v>
      </c>
      <c r="AL131" s="13"/>
      <c r="AM131" s="13"/>
      <c r="AN131" s="13"/>
      <c r="AO131" s="13"/>
    </row>
    <row r="132" spans="1:41" ht="20" customHeight="1">
      <c r="A132" s="21"/>
      <c r="B132" s="21" t="s">
        <v>379</v>
      </c>
      <c r="C132" s="5" t="s">
        <v>388</v>
      </c>
      <c r="D132" s="5">
        <v>2</v>
      </c>
      <c r="E132" s="5" t="s">
        <v>16</v>
      </c>
      <c r="F132" s="5">
        <v>8.74</v>
      </c>
      <c r="G132" s="5">
        <v>2.91</v>
      </c>
      <c r="H132" s="5" t="s">
        <v>34</v>
      </c>
      <c r="I132" s="5" t="s">
        <v>20</v>
      </c>
      <c r="J132" s="5"/>
      <c r="K132" s="5"/>
      <c r="L132" s="5">
        <v>32</v>
      </c>
      <c r="M132" s="5"/>
      <c r="N132" s="5"/>
      <c r="O132" s="5"/>
      <c r="P132" s="5"/>
      <c r="Q132" s="13">
        <v>2.8199999999999999E-2</v>
      </c>
      <c r="R132" s="13"/>
      <c r="S132" s="13">
        <v>208</v>
      </c>
      <c r="T132" s="13" t="s">
        <v>206</v>
      </c>
      <c r="U132" s="13">
        <v>375</v>
      </c>
      <c r="V132" s="13"/>
      <c r="W132" s="13"/>
      <c r="X132" s="13"/>
      <c r="Y132" s="13"/>
      <c r="Z132" s="13"/>
      <c r="AA132" s="13"/>
      <c r="AB132" s="23">
        <v>4.3029999999999999</v>
      </c>
      <c r="AC132" s="13"/>
      <c r="AD132" s="13"/>
      <c r="AE132" s="13"/>
      <c r="AF132" s="13"/>
      <c r="AG132" s="13"/>
      <c r="AH132" s="15" t="s">
        <v>207</v>
      </c>
      <c r="AK132" s="15" t="s">
        <v>208</v>
      </c>
      <c r="AL132" s="13"/>
      <c r="AM132" s="13"/>
      <c r="AN132" s="13"/>
      <c r="AO132" s="13"/>
    </row>
    <row r="133" spans="1:41" ht="20" customHeight="1">
      <c r="A133" s="21"/>
      <c r="B133" s="21" t="s">
        <v>380</v>
      </c>
      <c r="C133" s="5" t="s">
        <v>388</v>
      </c>
      <c r="D133" s="5">
        <v>4</v>
      </c>
      <c r="E133" s="5" t="s">
        <v>16</v>
      </c>
      <c r="F133" s="5">
        <v>8.74</v>
      </c>
      <c r="G133" s="5">
        <v>2.91</v>
      </c>
      <c r="H133" s="5" t="s">
        <v>34</v>
      </c>
      <c r="I133" s="5" t="s">
        <v>20</v>
      </c>
      <c r="J133" s="5"/>
      <c r="K133" s="5"/>
      <c r="L133" s="5">
        <v>64</v>
      </c>
      <c r="M133" s="5"/>
      <c r="N133" s="5"/>
      <c r="O133" s="5"/>
      <c r="P133" s="5"/>
      <c r="Q133" s="13">
        <v>2.8199999999999999E-2</v>
      </c>
      <c r="R133" s="13"/>
      <c r="S133" s="13">
        <v>416</v>
      </c>
      <c r="T133" s="13" t="s">
        <v>206</v>
      </c>
      <c r="U133" s="13">
        <v>375</v>
      </c>
      <c r="V133" s="13"/>
      <c r="W133" s="13"/>
      <c r="X133" s="13"/>
      <c r="Y133" s="13"/>
      <c r="Z133" s="13"/>
      <c r="AA133" s="13"/>
      <c r="AB133" s="23">
        <v>8.4930000000000003</v>
      </c>
      <c r="AC133" s="13"/>
      <c r="AD133" s="13"/>
      <c r="AE133" s="13"/>
      <c r="AF133" s="13"/>
      <c r="AG133" s="13"/>
      <c r="AH133" s="15" t="s">
        <v>207</v>
      </c>
      <c r="AK133" s="15" t="s">
        <v>208</v>
      </c>
      <c r="AL133" s="13"/>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3"/>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3"/>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3"/>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3"/>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3"/>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3"/>
      <c r="AM139" s="13"/>
      <c r="AN139" s="13"/>
      <c r="AO139" s="13"/>
    </row>
    <row r="140" spans="1:41">
      <c r="A140" s="21"/>
      <c r="B140" s="21"/>
      <c r="C140" s="5"/>
      <c r="D140" s="5"/>
      <c r="E140" s="5"/>
      <c r="F140" s="5"/>
      <c r="G140" s="5"/>
      <c r="H140" s="5"/>
      <c r="I140" s="5"/>
      <c r="J140" s="5"/>
      <c r="K140" s="5"/>
      <c r="L140" s="5"/>
      <c r="M140" s="5"/>
      <c r="N140" s="5"/>
      <c r="O140" s="5"/>
      <c r="P140" s="5"/>
      <c r="Q140" s="13"/>
      <c r="R140" s="13"/>
      <c r="S140" s="13"/>
      <c r="T140" s="13"/>
      <c r="U140" s="13"/>
      <c r="V140" s="13"/>
      <c r="W140" s="13"/>
      <c r="X140" s="13"/>
      <c r="Y140" s="13"/>
      <c r="Z140" s="13"/>
      <c r="AA140" s="13"/>
      <c r="AB140" s="13"/>
      <c r="AC140" s="13"/>
      <c r="AD140" s="13"/>
      <c r="AE140" s="13"/>
      <c r="AF140" s="13"/>
      <c r="AG140" s="13"/>
      <c r="AH140" s="15"/>
      <c r="AL140" s="13"/>
      <c r="AM140" s="13"/>
      <c r="AN140" s="13"/>
      <c r="AO140" s="13"/>
    </row>
    <row r="141" spans="1:41" ht="20">
      <c r="A141" s="20" t="s">
        <v>253</v>
      </c>
      <c r="B141" s="21" t="s">
        <v>381</v>
      </c>
      <c r="C141" s="5" t="s">
        <v>256</v>
      </c>
      <c r="D141" s="5">
        <v>1</v>
      </c>
      <c r="E141" s="5">
        <v>3584</v>
      </c>
      <c r="F141" s="5">
        <v>9.5</v>
      </c>
      <c r="G141" s="5">
        <v>4.7</v>
      </c>
      <c r="H141" s="5">
        <v>16.399999999999999</v>
      </c>
      <c r="I141" s="5">
        <v>720</v>
      </c>
      <c r="J141" s="5"/>
      <c r="K141" s="5"/>
      <c r="L141" s="5">
        <f>1/28*56</f>
        <v>2</v>
      </c>
      <c r="M141" s="5">
        <v>14</v>
      </c>
      <c r="N141" s="5">
        <v>2.5</v>
      </c>
      <c r="O141" s="5">
        <v>16</v>
      </c>
      <c r="P141" s="5">
        <v>32</v>
      </c>
      <c r="Q141" s="13">
        <f t="shared" ref="Q141" si="34">M141*N141*P141/1000</f>
        <v>1.1200000000000001</v>
      </c>
      <c r="R141" s="13"/>
      <c r="S141" s="13">
        <v>256</v>
      </c>
      <c r="T141" s="13" t="s">
        <v>257</v>
      </c>
      <c r="U141" s="13">
        <v>2100</v>
      </c>
      <c r="V141" s="13"/>
      <c r="W141" s="13"/>
      <c r="X141" s="13">
        <f>5</f>
        <v>5</v>
      </c>
      <c r="Y141" s="13"/>
      <c r="Z141" s="13"/>
      <c r="AA141" s="13"/>
      <c r="AB141" s="39">
        <v>440</v>
      </c>
      <c r="AC141" s="13"/>
      <c r="AD141" s="13"/>
      <c r="AE141" s="13"/>
      <c r="AF141" s="13">
        <v>220000</v>
      </c>
      <c r="AG141" s="13"/>
      <c r="AH141" s="15" t="s">
        <v>371</v>
      </c>
      <c r="AK141" s="15" t="s">
        <v>372</v>
      </c>
      <c r="AL141" s="13"/>
      <c r="AM141" s="13"/>
      <c r="AN141" s="13"/>
      <c r="AO141" s="13"/>
    </row>
    <row r="142" spans="1:41">
      <c r="A142" s="15" t="s">
        <v>254</v>
      </c>
      <c r="B142" s="21" t="s">
        <v>382</v>
      </c>
      <c r="C142" s="5" t="s">
        <v>255</v>
      </c>
      <c r="D142" s="5">
        <v>1</v>
      </c>
      <c r="E142" s="5">
        <v>3072</v>
      </c>
      <c r="F142" s="5">
        <v>6.8440000000000003</v>
      </c>
      <c r="G142" s="5">
        <v>0.214</v>
      </c>
      <c r="H142" s="5">
        <v>12.3</v>
      </c>
      <c r="I142" s="5">
        <v>288</v>
      </c>
      <c r="J142" s="5"/>
      <c r="K142" s="5"/>
      <c r="L142" s="5">
        <f>1/28*56</f>
        <v>2</v>
      </c>
      <c r="M142" s="5">
        <v>14</v>
      </c>
      <c r="N142" s="5">
        <v>2.5</v>
      </c>
      <c r="O142" s="5">
        <v>16</v>
      </c>
      <c r="P142" s="5">
        <v>32</v>
      </c>
      <c r="Q142" s="13">
        <f t="shared" ref="Q142" si="35">M142*N142*P142/1000</f>
        <v>1.1200000000000001</v>
      </c>
      <c r="R142" s="13"/>
      <c r="S142" s="13">
        <v>256</v>
      </c>
      <c r="T142" s="13" t="s">
        <v>257</v>
      </c>
      <c r="U142" s="13">
        <v>2100</v>
      </c>
      <c r="V142" s="13"/>
      <c r="W142" s="13"/>
      <c r="X142" s="13">
        <f>5</f>
        <v>5</v>
      </c>
      <c r="Y142" s="13"/>
      <c r="Z142" s="13"/>
      <c r="AA142" s="13"/>
      <c r="AB142" s="39">
        <v>400</v>
      </c>
      <c r="AC142" s="13"/>
      <c r="AD142" s="13"/>
      <c r="AE142" s="13"/>
      <c r="AF142" s="13">
        <v>198000</v>
      </c>
      <c r="AG142" s="13"/>
      <c r="AH142" s="15" t="s">
        <v>371</v>
      </c>
      <c r="AK142" s="15" t="s">
        <v>373</v>
      </c>
      <c r="AL142" s="13"/>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3"/>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3"/>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3"/>
      <c r="AM145" s="13"/>
      <c r="AN145" s="13"/>
      <c r="AO145" s="13"/>
    </row>
    <row r="146" spans="1:41">
      <c r="A146" s="21"/>
      <c r="B146" s="21"/>
      <c r="C146" s="5"/>
      <c r="D146" s="5"/>
      <c r="E146" s="5"/>
      <c r="F146" s="5"/>
      <c r="G146" s="5"/>
      <c r="H146" s="5"/>
      <c r="I146" s="5"/>
      <c r="J146" s="5"/>
      <c r="K146" s="5"/>
      <c r="L146" s="5"/>
      <c r="M146" s="5"/>
      <c r="N146" s="5"/>
      <c r="O146" s="5"/>
      <c r="P146" s="5"/>
      <c r="Q146" s="13"/>
      <c r="R146" s="13"/>
      <c r="S146" s="13"/>
      <c r="T146" s="13"/>
      <c r="U146" s="13"/>
      <c r="V146" s="13"/>
      <c r="W146" s="13"/>
      <c r="X146" s="13"/>
      <c r="Y146" s="13"/>
      <c r="Z146" s="13"/>
      <c r="AA146" s="13"/>
      <c r="AB146" s="13"/>
      <c r="AC146" s="13"/>
      <c r="AD146" s="13"/>
      <c r="AE146" s="13"/>
      <c r="AF146" s="13"/>
      <c r="AG146" s="13"/>
      <c r="AH146" s="15"/>
      <c r="AL146" s="13"/>
      <c r="AM146" s="13"/>
      <c r="AN146" s="13"/>
      <c r="AO146" s="13"/>
    </row>
    <row r="147" spans="1:41" ht="20">
      <c r="A147" s="20" t="s">
        <v>272</v>
      </c>
      <c r="B147" s="21" t="s">
        <v>274</v>
      </c>
      <c r="C147" s="5" t="s">
        <v>279</v>
      </c>
      <c r="D147" s="5">
        <v>3</v>
      </c>
      <c r="E147" s="13">
        <v>2496</v>
      </c>
      <c r="F147" s="13">
        <v>3.524</v>
      </c>
      <c r="G147" s="13">
        <v>1.175</v>
      </c>
      <c r="H147" s="13">
        <v>5</v>
      </c>
      <c r="I147" s="13">
        <v>208</v>
      </c>
      <c r="J147" s="5"/>
      <c r="K147" s="5" t="s">
        <v>280</v>
      </c>
      <c r="L147" s="5">
        <v>2</v>
      </c>
      <c r="M147" s="5">
        <v>6</v>
      </c>
      <c r="N147" s="5">
        <v>2.93</v>
      </c>
      <c r="O147" s="5">
        <v>4</v>
      </c>
      <c r="P147" s="5">
        <v>8</v>
      </c>
      <c r="Q147" s="13">
        <f t="shared" ref="Q147" si="36">M147*N147*P147/1000</f>
        <v>0.14064000000000002</v>
      </c>
      <c r="R147" s="13">
        <v>1333</v>
      </c>
      <c r="S147" s="13">
        <v>54</v>
      </c>
      <c r="T147" s="13" t="s">
        <v>281</v>
      </c>
      <c r="U147" s="13">
        <v>50</v>
      </c>
      <c r="V147" s="13"/>
      <c r="W147" s="13"/>
      <c r="X147" s="13">
        <v>80</v>
      </c>
      <c r="Y147" s="13"/>
      <c r="Z147" s="13" t="str">
        <f t="shared" ref="Z147" si="37">X147&amp;"/"&amp;Y147</f>
        <v>80/</v>
      </c>
      <c r="AA147" s="13"/>
      <c r="AB147" s="13"/>
      <c r="AC147" s="13"/>
      <c r="AD147" s="13"/>
      <c r="AE147" s="39">
        <v>480000</v>
      </c>
      <c r="AF147" s="13"/>
      <c r="AG147" s="13"/>
      <c r="AH147" s="15" t="s">
        <v>136</v>
      </c>
      <c r="AI147" s="13">
        <v>3000</v>
      </c>
      <c r="AJ147" s="13">
        <v>2.5</v>
      </c>
      <c r="AK147" s="15" t="s">
        <v>413</v>
      </c>
      <c r="AL147" s="13"/>
      <c r="AM147" s="13"/>
      <c r="AN147" s="13"/>
      <c r="AO147" s="13"/>
    </row>
    <row r="148" spans="1:41">
      <c r="A148" s="15" t="s">
        <v>282</v>
      </c>
      <c r="B148" s="21" t="s">
        <v>276</v>
      </c>
      <c r="C148" s="5" t="s">
        <v>279</v>
      </c>
      <c r="D148" s="5">
        <v>3</v>
      </c>
      <c r="E148" s="13">
        <v>2496</v>
      </c>
      <c r="F148" s="13">
        <v>3.524</v>
      </c>
      <c r="G148" s="13">
        <v>1.175</v>
      </c>
      <c r="H148" s="13">
        <v>5</v>
      </c>
      <c r="I148" s="13">
        <v>208</v>
      </c>
      <c r="J148" s="5"/>
      <c r="K148" s="5" t="s">
        <v>280</v>
      </c>
      <c r="L148" s="5">
        <v>2</v>
      </c>
      <c r="M148" s="5">
        <v>6</v>
      </c>
      <c r="N148" s="5">
        <v>2.93</v>
      </c>
      <c r="O148" s="5">
        <v>4</v>
      </c>
      <c r="P148" s="5">
        <v>8</v>
      </c>
      <c r="Q148" s="13">
        <f t="shared" ref="Q148:Q150" si="38">M148*N148*P148/1000</f>
        <v>0.14064000000000002</v>
      </c>
      <c r="R148" s="13">
        <v>1333</v>
      </c>
      <c r="S148" s="13">
        <v>54</v>
      </c>
      <c r="T148" s="13" t="s">
        <v>281</v>
      </c>
      <c r="U148" s="13">
        <v>50</v>
      </c>
      <c r="V148" s="13"/>
      <c r="W148" s="13"/>
      <c r="X148" s="13">
        <v>80</v>
      </c>
      <c r="Y148" s="13"/>
      <c r="Z148" s="13" t="str">
        <f t="shared" ref="Z148:Z150" si="39">X148&amp;"/"&amp;Y148</f>
        <v>80/</v>
      </c>
      <c r="AA148" s="13"/>
      <c r="AB148" s="13"/>
      <c r="AC148" s="13"/>
      <c r="AD148" s="13"/>
      <c r="AE148" s="39">
        <v>120000</v>
      </c>
      <c r="AF148" s="13"/>
      <c r="AG148" s="13"/>
      <c r="AH148" s="15" t="s">
        <v>136</v>
      </c>
      <c r="AI148" s="13">
        <v>3000</v>
      </c>
      <c r="AJ148" s="13">
        <v>2.5</v>
      </c>
      <c r="AK148" s="15" t="s">
        <v>414</v>
      </c>
      <c r="AL148" s="13"/>
      <c r="AM148" s="13"/>
      <c r="AN148" s="13"/>
      <c r="AO148" s="13"/>
    </row>
    <row r="149" spans="1:41" s="12" customFormat="1">
      <c r="A149" s="21"/>
      <c r="B149" s="21" t="s">
        <v>277</v>
      </c>
      <c r="C149" s="5" t="s">
        <v>279</v>
      </c>
      <c r="D149" s="5">
        <v>3</v>
      </c>
      <c r="E149" s="13">
        <v>2496</v>
      </c>
      <c r="F149" s="13">
        <v>3.524</v>
      </c>
      <c r="G149" s="13">
        <v>1.175</v>
      </c>
      <c r="H149" s="13">
        <v>5</v>
      </c>
      <c r="I149" s="13">
        <v>208</v>
      </c>
      <c r="J149" s="5"/>
      <c r="K149" s="5" t="s">
        <v>280</v>
      </c>
      <c r="L149" s="5">
        <v>2</v>
      </c>
      <c r="M149" s="5">
        <v>6</v>
      </c>
      <c r="N149" s="5">
        <v>2.93</v>
      </c>
      <c r="O149" s="5">
        <v>4</v>
      </c>
      <c r="P149" s="5">
        <v>8</v>
      </c>
      <c r="Q149" s="13">
        <f t="shared" si="38"/>
        <v>0.14064000000000002</v>
      </c>
      <c r="R149" s="13">
        <v>1333</v>
      </c>
      <c r="S149" s="13">
        <v>96</v>
      </c>
      <c r="T149" s="13" t="s">
        <v>281</v>
      </c>
      <c r="U149" s="13">
        <v>50</v>
      </c>
      <c r="V149" s="13"/>
      <c r="W149" s="13"/>
      <c r="X149" s="13">
        <v>80</v>
      </c>
      <c r="Y149" s="13"/>
      <c r="Z149" s="13" t="str">
        <f t="shared" si="39"/>
        <v>80/</v>
      </c>
      <c r="AA149" s="13"/>
      <c r="AB149" s="13"/>
      <c r="AC149" s="13"/>
      <c r="AD149" s="13"/>
      <c r="AE149" s="39">
        <v>480000</v>
      </c>
      <c r="AF149" s="13"/>
      <c r="AG149" s="13"/>
      <c r="AH149" s="15" t="s">
        <v>136</v>
      </c>
      <c r="AI149" s="13">
        <f>3000/1.2</f>
        <v>2500</v>
      </c>
      <c r="AJ149" s="13">
        <v>2.5</v>
      </c>
      <c r="AK149" s="15" t="s">
        <v>413</v>
      </c>
      <c r="AL149" s="13"/>
      <c r="AM149" s="13"/>
      <c r="AN149" s="13"/>
      <c r="AO149" s="13"/>
    </row>
    <row r="150" spans="1:41" s="12" customFormat="1">
      <c r="A150" s="21"/>
      <c r="B150" s="21" t="s">
        <v>278</v>
      </c>
      <c r="C150" s="5" t="s">
        <v>279</v>
      </c>
      <c r="D150" s="5">
        <v>3</v>
      </c>
      <c r="E150" s="13">
        <v>2496</v>
      </c>
      <c r="F150" s="13">
        <v>3.524</v>
      </c>
      <c r="G150" s="13">
        <v>1.175</v>
      </c>
      <c r="H150" s="13">
        <v>5</v>
      </c>
      <c r="I150" s="13">
        <v>208</v>
      </c>
      <c r="J150" s="5"/>
      <c r="K150" s="5" t="s">
        <v>280</v>
      </c>
      <c r="L150" s="5">
        <v>2</v>
      </c>
      <c r="M150" s="5">
        <v>6</v>
      </c>
      <c r="N150" s="5">
        <v>2.93</v>
      </c>
      <c r="O150" s="5">
        <v>4</v>
      </c>
      <c r="P150" s="5">
        <v>8</v>
      </c>
      <c r="Q150" s="13">
        <f t="shared" si="38"/>
        <v>0.14064000000000002</v>
      </c>
      <c r="R150" s="13">
        <v>1333</v>
      </c>
      <c r="S150" s="13">
        <v>96</v>
      </c>
      <c r="T150" s="13" t="s">
        <v>281</v>
      </c>
      <c r="U150" s="13">
        <v>50</v>
      </c>
      <c r="V150" s="13"/>
      <c r="W150" s="13"/>
      <c r="X150" s="13">
        <v>80</v>
      </c>
      <c r="Y150" s="13"/>
      <c r="Z150" s="13" t="str">
        <f t="shared" si="39"/>
        <v>80/</v>
      </c>
      <c r="AA150" s="13"/>
      <c r="AB150" s="13"/>
      <c r="AC150" s="13"/>
      <c r="AD150" s="13"/>
      <c r="AE150" s="39">
        <v>120000</v>
      </c>
      <c r="AF150" s="13"/>
      <c r="AG150" s="13"/>
      <c r="AH150" s="15" t="s">
        <v>136</v>
      </c>
      <c r="AI150" s="13">
        <f>3000/1.2</f>
        <v>2500</v>
      </c>
      <c r="AJ150" s="13">
        <v>2.5</v>
      </c>
      <c r="AK150" s="15" t="s">
        <v>414</v>
      </c>
      <c r="AL150" s="13"/>
      <c r="AM150" s="13"/>
      <c r="AN150" s="13"/>
      <c r="AO150" s="13"/>
    </row>
    <row r="151" spans="1:41">
      <c r="A151" s="21"/>
      <c r="B151" s="21" t="s">
        <v>273</v>
      </c>
      <c r="C151" s="5" t="s">
        <v>279</v>
      </c>
      <c r="D151" s="5">
        <v>3</v>
      </c>
      <c r="E151" s="13">
        <v>2496</v>
      </c>
      <c r="F151" s="13">
        <v>3.524</v>
      </c>
      <c r="G151" s="13">
        <v>1.175</v>
      </c>
      <c r="H151" s="13">
        <v>5</v>
      </c>
      <c r="I151" s="13">
        <v>208</v>
      </c>
      <c r="J151" s="5"/>
      <c r="K151" s="5" t="s">
        <v>280</v>
      </c>
      <c r="L151" s="5">
        <f>2/3</f>
        <v>0.66666666666666663</v>
      </c>
      <c r="M151" s="5">
        <v>6</v>
      </c>
      <c r="N151" s="5">
        <v>2.93</v>
      </c>
      <c r="O151" s="5">
        <v>4</v>
      </c>
      <c r="P151" s="5">
        <v>8</v>
      </c>
      <c r="Q151" s="13">
        <f t="shared" ref="Q151:Q152" si="40">M151*N151*P151/1000</f>
        <v>0.14064000000000002</v>
      </c>
      <c r="R151" s="13">
        <v>1333</v>
      </c>
      <c r="S151" s="13">
        <v>25</v>
      </c>
      <c r="T151" s="13" t="s">
        <v>281</v>
      </c>
      <c r="U151" s="13">
        <v>30</v>
      </c>
      <c r="V151" s="13"/>
      <c r="W151" s="13"/>
      <c r="X151" s="13">
        <v>80</v>
      </c>
      <c r="Y151" s="13"/>
      <c r="Z151" s="13" t="str">
        <f t="shared" ref="Z151:Z152" si="41">X151&amp;"/"&amp;Y151</f>
        <v>80/</v>
      </c>
      <c r="AA151" s="13"/>
      <c r="AB151" s="13"/>
      <c r="AC151" s="13"/>
      <c r="AD151" s="13"/>
      <c r="AE151" s="39">
        <v>480000</v>
      </c>
      <c r="AF151" s="13"/>
      <c r="AG151" s="13"/>
      <c r="AH151" s="15" t="s">
        <v>136</v>
      </c>
      <c r="AI151" s="13">
        <f>3000*2</f>
        <v>6000</v>
      </c>
      <c r="AJ151" s="13">
        <v>2.5</v>
      </c>
      <c r="AK151" s="15" t="s">
        <v>413</v>
      </c>
      <c r="AL151" s="13"/>
      <c r="AM151" s="13"/>
      <c r="AN151" s="13"/>
      <c r="AO151" s="13"/>
    </row>
    <row r="152" spans="1:41">
      <c r="A152" s="21"/>
      <c r="B152" s="21" t="s">
        <v>275</v>
      </c>
      <c r="C152" s="5" t="s">
        <v>279</v>
      </c>
      <c r="D152" s="5">
        <v>3</v>
      </c>
      <c r="E152" s="13">
        <v>2496</v>
      </c>
      <c r="F152" s="13">
        <v>3.524</v>
      </c>
      <c r="G152" s="13">
        <v>1.175</v>
      </c>
      <c r="H152" s="13">
        <v>5</v>
      </c>
      <c r="I152" s="13">
        <v>208</v>
      </c>
      <c r="J152" s="5"/>
      <c r="K152" s="5" t="s">
        <v>280</v>
      </c>
      <c r="L152" s="5">
        <f>2/3</f>
        <v>0.66666666666666663</v>
      </c>
      <c r="M152" s="5">
        <v>6</v>
      </c>
      <c r="N152" s="5">
        <v>2.93</v>
      </c>
      <c r="O152" s="5">
        <v>4</v>
      </c>
      <c r="P152" s="5">
        <v>8</v>
      </c>
      <c r="Q152" s="13">
        <f t="shared" si="40"/>
        <v>0.14064000000000002</v>
      </c>
      <c r="R152" s="13">
        <v>1333</v>
      </c>
      <c r="S152" s="13">
        <v>25</v>
      </c>
      <c r="T152" s="13" t="s">
        <v>281</v>
      </c>
      <c r="U152" s="13">
        <v>30</v>
      </c>
      <c r="V152" s="13"/>
      <c r="W152" s="13"/>
      <c r="X152" s="13">
        <v>80</v>
      </c>
      <c r="Y152" s="13"/>
      <c r="Z152" s="13" t="str">
        <f t="shared" si="41"/>
        <v>80/</v>
      </c>
      <c r="AA152" s="13"/>
      <c r="AB152" s="13"/>
      <c r="AC152" s="13"/>
      <c r="AD152" s="13"/>
      <c r="AE152" s="39">
        <v>120000</v>
      </c>
      <c r="AF152" s="13"/>
      <c r="AG152" s="13"/>
      <c r="AH152" s="15" t="s">
        <v>136</v>
      </c>
      <c r="AI152" s="13">
        <f>3000*2</f>
        <v>6000</v>
      </c>
      <c r="AJ152" s="13">
        <v>2.5</v>
      </c>
      <c r="AK152" s="15" t="s">
        <v>414</v>
      </c>
      <c r="AL152" s="13"/>
      <c r="AM152" s="13"/>
      <c r="AN152" s="13"/>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9"/>
      <c r="AF153" s="13"/>
      <c r="AG153" s="13"/>
      <c r="AH153" s="15"/>
      <c r="AL153" s="13"/>
      <c r="AM153" s="13"/>
      <c r="AN153" s="13"/>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9"/>
      <c r="AF154" s="13"/>
      <c r="AG154" s="13"/>
      <c r="AH154" s="15"/>
      <c r="AL154" s="13"/>
      <c r="AM154" s="13"/>
      <c r="AN154" s="13"/>
      <c r="AO154" s="13"/>
    </row>
    <row r="155" spans="1:41">
      <c r="A155" s="21"/>
      <c r="B155" s="21"/>
      <c r="C155" s="5"/>
      <c r="D155" s="5"/>
      <c r="E155" s="13"/>
      <c r="F155" s="13"/>
      <c r="G155" s="13"/>
      <c r="H155" s="13"/>
      <c r="I155" s="13"/>
      <c r="J155" s="5"/>
      <c r="K155" s="5"/>
      <c r="L155" s="5"/>
      <c r="M155" s="5"/>
      <c r="N155" s="5"/>
      <c r="O155" s="5"/>
      <c r="P155" s="5"/>
      <c r="Q155" s="13"/>
      <c r="R155" s="13"/>
      <c r="S155" s="13"/>
      <c r="T155" s="13"/>
      <c r="U155" s="13"/>
      <c r="V155" s="13"/>
      <c r="W155" s="13"/>
      <c r="X155" s="13"/>
      <c r="Y155" s="13"/>
      <c r="Z155" s="13"/>
      <c r="AA155" s="13"/>
      <c r="AB155" s="13"/>
      <c r="AC155" s="13"/>
      <c r="AD155" s="13"/>
      <c r="AE155" s="39"/>
      <c r="AF155" s="13"/>
      <c r="AG155" s="13"/>
      <c r="AH155" s="15"/>
      <c r="AL155" s="13"/>
      <c r="AM155" s="13"/>
      <c r="AN155" s="13"/>
      <c r="AO155" s="13"/>
    </row>
    <row r="156" spans="1:41">
      <c r="A156" s="21"/>
      <c r="B156" s="21"/>
      <c r="C156" s="5"/>
      <c r="D156" s="5"/>
      <c r="E156" s="13"/>
      <c r="F156" s="13"/>
      <c r="G156" s="13"/>
      <c r="H156" s="13"/>
      <c r="I156" s="13"/>
      <c r="J156" s="5"/>
      <c r="K156" s="5"/>
      <c r="L156" s="5"/>
      <c r="M156" s="5"/>
      <c r="N156" s="5"/>
      <c r="O156" s="5"/>
      <c r="P156" s="5"/>
      <c r="Q156" s="13"/>
      <c r="R156" s="13"/>
      <c r="S156" s="13"/>
      <c r="T156" s="13"/>
      <c r="U156" s="13"/>
      <c r="V156" s="13"/>
      <c r="W156" s="13"/>
      <c r="X156" s="13"/>
      <c r="Y156" s="13"/>
      <c r="Z156" s="13"/>
      <c r="AA156" s="13"/>
      <c r="AB156" s="13"/>
      <c r="AC156" s="13"/>
      <c r="AD156" s="13"/>
      <c r="AE156" s="39"/>
      <c r="AF156" s="13"/>
      <c r="AG156" s="13"/>
      <c r="AH156" s="15"/>
      <c r="AL156" s="13"/>
      <c r="AM156" s="13"/>
      <c r="AN156" s="13"/>
      <c r="AO156" s="13"/>
    </row>
    <row r="157" spans="1:41">
      <c r="A157" s="21"/>
      <c r="B157" s="21"/>
      <c r="C157" s="5"/>
      <c r="D157" s="5"/>
      <c r="E157" s="5"/>
      <c r="F157" s="5"/>
      <c r="G157" s="5"/>
      <c r="H157" s="5"/>
      <c r="I157" s="5"/>
      <c r="J157" s="5"/>
      <c r="K157" s="5"/>
      <c r="L157" s="5"/>
      <c r="M157" s="5"/>
      <c r="N157" s="5"/>
      <c r="O157" s="5"/>
      <c r="P157" s="5"/>
      <c r="Q157" s="13"/>
      <c r="R157" s="13"/>
      <c r="S157" s="13"/>
      <c r="T157" s="13"/>
      <c r="U157" s="13"/>
      <c r="V157" s="13"/>
      <c r="W157" s="13"/>
      <c r="X157" s="13"/>
      <c r="Y157" s="13"/>
      <c r="Z157" s="13"/>
      <c r="AA157" s="13"/>
      <c r="AB157" s="13"/>
      <c r="AC157" s="13"/>
      <c r="AD157" s="13"/>
      <c r="AE157" s="13"/>
      <c r="AF157" s="13"/>
      <c r="AG157" s="13"/>
      <c r="AH157" s="15"/>
      <c r="AL157" s="13"/>
      <c r="AM157" s="13"/>
      <c r="AN157" s="13"/>
      <c r="AO157" s="13"/>
    </row>
    <row r="158" spans="1:41">
      <c r="S158" s="13"/>
      <c r="T158" s="13"/>
      <c r="U158" s="13"/>
      <c r="V158" s="13"/>
      <c r="W158" s="13"/>
      <c r="X158" s="13"/>
      <c r="Y158" s="13"/>
      <c r="Z158" s="13"/>
    </row>
  </sheetData>
  <mergeCells count="5">
    <mergeCell ref="C3:I3"/>
    <mergeCell ref="K3:R3"/>
    <mergeCell ref="T3:W3"/>
    <mergeCell ref="AB3:AH3"/>
    <mergeCell ref="X3:Z3"/>
  </mergeCells>
  <phoneticPr fontId="2"/>
  <conditionalFormatting sqref="AL77:AL79">
    <cfRule type="colorScale" priority="250">
      <colorScale>
        <cfvo type="min"/>
        <cfvo type="percentile" val="50"/>
        <cfvo type="max"/>
        <color rgb="FF63BE7B"/>
        <color rgb="FFFFEB84"/>
        <color rgb="FFF8696B"/>
      </colorScale>
    </cfRule>
  </conditionalFormatting>
  <conditionalFormatting sqref="AM77:AM79">
    <cfRule type="colorScale" priority="249">
      <colorScale>
        <cfvo type="min"/>
        <cfvo type="percentile" val="50"/>
        <cfvo type="max"/>
        <color rgb="FFF8696B"/>
        <color rgb="FFFFEB84"/>
        <color rgb="FF63BE7B"/>
      </colorScale>
    </cfRule>
  </conditionalFormatting>
  <conditionalFormatting sqref="AL80:AL87">
    <cfRule type="colorScale" priority="245">
      <colorScale>
        <cfvo type="min"/>
        <cfvo type="percentile" val="50"/>
        <cfvo type="max"/>
        <color rgb="FF63BE7B"/>
        <color rgb="FFFFEB84"/>
        <color rgb="FFF8696B"/>
      </colorScale>
    </cfRule>
  </conditionalFormatting>
  <conditionalFormatting sqref="AM80:AM87">
    <cfRule type="colorScale" priority="244">
      <colorScale>
        <cfvo type="min"/>
        <cfvo type="percentile" val="50"/>
        <cfvo type="max"/>
        <color rgb="FFF8696B"/>
        <color rgb="FFFFEB84"/>
        <color rgb="FF63BE7B"/>
      </colorScale>
    </cfRule>
  </conditionalFormatting>
  <conditionalFormatting sqref="AL80:AL87">
    <cfRule type="colorScale" priority="243">
      <colorScale>
        <cfvo type="min"/>
        <cfvo type="percentile" val="50"/>
        <cfvo type="max"/>
        <color rgb="FF63BE7B"/>
        <color rgb="FFFFEB84"/>
        <color rgb="FFF8696B"/>
      </colorScale>
    </cfRule>
  </conditionalFormatting>
  <conditionalFormatting sqref="AM80:AM87">
    <cfRule type="colorScale" priority="242">
      <colorScale>
        <cfvo type="min"/>
        <cfvo type="percentile" val="50"/>
        <cfvo type="max"/>
        <color rgb="FFF8696B"/>
        <color rgb="FFFFEB84"/>
        <color rgb="FF63BE7B"/>
      </colorScale>
    </cfRule>
  </conditionalFormatting>
  <conditionalFormatting sqref="FK68:XFD75 A44 B45:I45 AB45:AG45 A22:AG22 A5:M8 AL77:XFD80 AL81:AN87 AB66:AG66 A63:B65 J63:O65 Q8:AG8 Q9:Q10 S45:V45 A59:O62 P59:AG65 A66:K66 L66:Q75 B9:C9 D9:M10 R6:AG7 R5:AK5 Q5:Q7 N5:P10 A49:B49 AH79:AH80 B79:B80 AI79:AJ83 L78:T80 V78:W80 U78:U85 A10:C10 Z78:AB80 A37:AG43 A23:A25 AH6:AK22 S26:S27 X78:Y85 A26:J27 A28:P29 R28:Y29 S30 AL22:XFD30 A30:J30 C31:J31 V30:Y31 AI26:AJ31 AA26:AG31 AL31 A11:Q21 AL32:XFD33 A32:AC32 C33:AF33 K36:U36 AI36:AJ36 AP36:XFD36 AB48:AG48 AF46:AG46 AF49:AG49 R9:AG21 AM5:XFD21 L76:AB77 A87:B87 B86 A79:A86 A33:B36 R73:AB75 AC73:AG84 AO67:XFD67 AO76:XFD76 AL67:AN76 AK64:AK87 K67 A67:B78 C67:J81 A47:D47 FK46:XFD46 FK48:XFD48 AL48:AN48 AK46:AN46 W44:Y46 AH37:AJ46 T49:V49 AL49:XFD49 AL51:XFD66 AK51:AK56 W48:W49 AH51:AJ78 A51:AG58 T47:W47 AA47:AG47 X47:Y49 AH47:AH49 AK37:XFD45 AI47:XFD47 AI48:AK49 R66:Y66 R67:AG72 AH32:AJ33">
    <cfRule type="expression" dxfId="151" priority="236">
      <formula>MOD(ROW(),2)=0</formula>
    </cfRule>
  </conditionalFormatting>
  <conditionalFormatting sqref="AD32">
    <cfRule type="expression" dxfId="150" priority="223">
      <formula>MOD(ROW(),2)=0</formula>
    </cfRule>
  </conditionalFormatting>
  <conditionalFormatting sqref="B48:J48 T48:V48">
    <cfRule type="expression" dxfId="149" priority="212">
      <formula>MOD(ROW(),2)=0</formula>
    </cfRule>
  </conditionalFormatting>
  <conditionalFormatting sqref="AL48">
    <cfRule type="colorScale" priority="213">
      <colorScale>
        <cfvo type="min"/>
        <cfvo type="percentile" val="50"/>
        <cfvo type="max"/>
        <color rgb="FF63BE7B"/>
        <color rgb="FFFFEB84"/>
        <color rgb="FFF8696B"/>
      </colorScale>
    </cfRule>
  </conditionalFormatting>
  <conditionalFormatting sqref="AM48">
    <cfRule type="colorScale" priority="214">
      <colorScale>
        <cfvo type="min"/>
        <cfvo type="percentile" val="50"/>
        <cfvo type="max"/>
        <color rgb="FFF8696B"/>
        <color rgb="FFFFEB84"/>
        <color rgb="FF63BE7B"/>
      </colorScale>
    </cfRule>
  </conditionalFormatting>
  <conditionalFormatting sqref="AL48">
    <cfRule type="colorScale" priority="215">
      <colorScale>
        <cfvo type="min"/>
        <cfvo type="percentile" val="50"/>
        <cfvo type="max"/>
        <color rgb="FF63BE7B"/>
        <color rgb="FFFFEB84"/>
        <color rgb="FFF8696B"/>
      </colorScale>
    </cfRule>
  </conditionalFormatting>
  <conditionalFormatting sqref="AM48">
    <cfRule type="colorScale" priority="216">
      <colorScale>
        <cfvo type="min"/>
        <cfvo type="percentile" val="50"/>
        <cfvo type="max"/>
        <color rgb="FFF8696B"/>
        <color rgb="FFFFEB84"/>
        <color rgb="FF63BE7B"/>
      </colorScale>
    </cfRule>
  </conditionalFormatting>
  <conditionalFormatting sqref="AN48">
    <cfRule type="colorScale" priority="217">
      <colorScale>
        <cfvo type="min"/>
        <cfvo type="percentile" val="50"/>
        <cfvo type="max"/>
        <color rgb="FF63BE7B"/>
        <color rgb="FFFFEB84"/>
        <color rgb="FFF8696B"/>
      </colorScale>
    </cfRule>
  </conditionalFormatting>
  <conditionalFormatting sqref="AL48">
    <cfRule type="colorScale" priority="218">
      <colorScale>
        <cfvo type="min"/>
        <cfvo type="percentile" val="50"/>
        <cfvo type="max"/>
        <color rgb="FF63BE7B"/>
        <color rgb="FFFFEB84"/>
        <color rgb="FFF8696B"/>
      </colorScale>
    </cfRule>
  </conditionalFormatting>
  <conditionalFormatting sqref="AM48">
    <cfRule type="colorScale" priority="219">
      <colorScale>
        <cfvo type="min"/>
        <cfvo type="percentile" val="50"/>
        <cfvo type="max"/>
        <color rgb="FFF8696B"/>
        <color rgb="FFFFEB84"/>
        <color rgb="FF63BE7B"/>
      </colorScale>
    </cfRule>
  </conditionalFormatting>
  <conditionalFormatting sqref="B46 S48:S49 S46:V46">
    <cfRule type="expression" dxfId="148" priority="204">
      <formula>MOD(ROW(),2)=0</formula>
    </cfRule>
  </conditionalFormatting>
  <conditionalFormatting sqref="AL46">
    <cfRule type="colorScale" priority="205">
      <colorScale>
        <cfvo type="min"/>
        <cfvo type="percentile" val="50"/>
        <cfvo type="max"/>
        <color rgb="FF63BE7B"/>
        <color rgb="FFFFEB84"/>
        <color rgb="FFF8696B"/>
      </colorScale>
    </cfRule>
  </conditionalFormatting>
  <conditionalFormatting sqref="AM46">
    <cfRule type="colorScale" priority="206">
      <colorScale>
        <cfvo type="min"/>
        <cfvo type="percentile" val="50"/>
        <cfvo type="max"/>
        <color rgb="FFF8696B"/>
        <color rgb="FFFFEB84"/>
        <color rgb="FF63BE7B"/>
      </colorScale>
    </cfRule>
  </conditionalFormatting>
  <conditionalFormatting sqref="AL46">
    <cfRule type="colorScale" priority="207">
      <colorScale>
        <cfvo type="min"/>
        <cfvo type="percentile" val="50"/>
        <cfvo type="max"/>
        <color rgb="FF63BE7B"/>
        <color rgb="FFFFEB84"/>
        <color rgb="FFF8696B"/>
      </colorScale>
    </cfRule>
  </conditionalFormatting>
  <conditionalFormatting sqref="AM46">
    <cfRule type="colorScale" priority="208">
      <colorScale>
        <cfvo type="min"/>
        <cfvo type="percentile" val="50"/>
        <cfvo type="max"/>
        <color rgb="FFF8696B"/>
        <color rgb="FFFFEB84"/>
        <color rgb="FF63BE7B"/>
      </colorScale>
    </cfRule>
  </conditionalFormatting>
  <conditionalFormatting sqref="AN46">
    <cfRule type="colorScale" priority="209">
      <colorScale>
        <cfvo type="min"/>
        <cfvo type="percentile" val="50"/>
        <cfvo type="max"/>
        <color rgb="FF63BE7B"/>
        <color rgb="FFFFEB84"/>
        <color rgb="FFF8696B"/>
      </colorScale>
    </cfRule>
  </conditionalFormatting>
  <conditionalFormatting sqref="AL46">
    <cfRule type="colorScale" priority="210">
      <colorScale>
        <cfvo type="min"/>
        <cfvo type="percentile" val="50"/>
        <cfvo type="max"/>
        <color rgb="FF63BE7B"/>
        <color rgb="FFFFEB84"/>
        <color rgb="FFF8696B"/>
      </colorScale>
    </cfRule>
  </conditionalFormatting>
  <conditionalFormatting sqref="AM46">
    <cfRule type="colorScale" priority="211">
      <colorScale>
        <cfvo type="min"/>
        <cfvo type="percentile" val="50"/>
        <cfvo type="max"/>
        <color rgb="FFF8696B"/>
        <color rgb="FFFFEB84"/>
        <color rgb="FF63BE7B"/>
      </colorScale>
    </cfRule>
  </conditionalFormatting>
  <conditionalFormatting sqref="Z45:AA45 AA48">
    <cfRule type="expression" dxfId="147" priority="201">
      <formula>MOD(ROW(),2)=0</formula>
    </cfRule>
  </conditionalFormatting>
  <conditionalFormatting sqref="Z66:AA66">
    <cfRule type="expression" dxfId="146" priority="200">
      <formula>MOD(ROW(),2)=0</formula>
    </cfRule>
  </conditionalFormatting>
  <conditionalFormatting sqref="C63:I65">
    <cfRule type="expression" dxfId="145" priority="178">
      <formula>MOD(ROW(),2)=0</formula>
    </cfRule>
  </conditionalFormatting>
  <conditionalFormatting sqref="Q45 Q48">
    <cfRule type="expression" dxfId="144" priority="176">
      <formula>MOD(ROW(),2)=0</formula>
    </cfRule>
  </conditionalFormatting>
  <conditionalFormatting sqref="K68:K76">
    <cfRule type="expression" dxfId="143" priority="175">
      <formula>MOD(ROW(),2)=0</formula>
    </cfRule>
  </conditionalFormatting>
  <conditionalFormatting sqref="K45 K48">
    <cfRule type="expression" dxfId="142" priority="174">
      <formula>MOD(ROW(),2)=0</formula>
    </cfRule>
  </conditionalFormatting>
  <conditionalFormatting sqref="K77:K85">
    <cfRule type="expression" dxfId="141" priority="161">
      <formula>MOD(ROW(),2)=0</formula>
    </cfRule>
  </conditionalFormatting>
  <conditionalFormatting sqref="B83:B85 B82:J82 L81:T85 V81:W85 Z85:AD85 AH81:AH83 Z81:AB84 B81">
    <cfRule type="expression" dxfId="140" priority="163">
      <formula>MOD(ROW(),2)=0</formula>
    </cfRule>
  </conditionalFormatting>
  <conditionalFormatting sqref="C35:J36">
    <cfRule type="expression" dxfId="139" priority="98">
      <formula>MOD(ROW(),2)=0</formula>
    </cfRule>
  </conditionalFormatting>
  <conditionalFormatting sqref="J24:P25 B23:D25 J23 S23:Y23 R24:Y25 AK26:AK27 AA23:AG25 AI23:AK25">
    <cfRule type="expression" dxfId="138" priority="129">
      <formula>MOD(ROW(),2)=0</formula>
    </cfRule>
  </conditionalFormatting>
  <conditionalFormatting sqref="E23:I25">
    <cfRule type="expression" dxfId="137" priority="128">
      <formula>MOD(ROW(),2)=0</formula>
    </cfRule>
  </conditionalFormatting>
  <conditionalFormatting sqref="K23:R23 Q24:Q25">
    <cfRule type="expression" dxfId="136" priority="127">
      <formula>MOD(ROW(),2)=0</formula>
    </cfRule>
  </conditionalFormatting>
  <conditionalFormatting sqref="Z23:Z24">
    <cfRule type="expression" dxfId="135" priority="126">
      <formula>MOD(ROW(),2)=0</formula>
    </cfRule>
  </conditionalFormatting>
  <conditionalFormatting sqref="Z25">
    <cfRule type="expression" dxfId="134" priority="125">
      <formula>MOD(ROW(),2)=0</formula>
    </cfRule>
  </conditionalFormatting>
  <conditionalFormatting sqref="K26:R26">
    <cfRule type="expression" dxfId="133" priority="124">
      <formula>MOD(ROW(),2)=0</formula>
    </cfRule>
  </conditionalFormatting>
  <conditionalFormatting sqref="T26:U27">
    <cfRule type="expression" dxfId="132" priority="123">
      <formula>MOD(ROW(),2)=0</formula>
    </cfRule>
  </conditionalFormatting>
  <conditionalFormatting sqref="V26:W27">
    <cfRule type="expression" dxfId="131" priority="122">
      <formula>MOD(ROW(),2)=0</formula>
    </cfRule>
  </conditionalFormatting>
  <conditionalFormatting sqref="X26:Y27">
    <cfRule type="expression" dxfId="130" priority="121">
      <formula>MOD(ROW(),2)=0</formula>
    </cfRule>
  </conditionalFormatting>
  <conditionalFormatting sqref="Z26:Z31">
    <cfRule type="expression" dxfId="129" priority="120">
      <formula>MOD(ROW(),2)=0</formula>
    </cfRule>
  </conditionalFormatting>
  <conditionalFormatting sqref="K27:P27 R27">
    <cfRule type="expression" dxfId="128" priority="119">
      <formula>MOD(ROW(),2)=0</formula>
    </cfRule>
  </conditionalFormatting>
  <conditionalFormatting sqref="Q27:Q29">
    <cfRule type="expression" dxfId="127" priority="118">
      <formula>MOD(ROW(),2)=0</formula>
    </cfRule>
  </conditionalFormatting>
  <conditionalFormatting sqref="AH23:AH31">
    <cfRule type="expression" dxfId="126" priority="117">
      <formula>MOD(ROW(),2)=0</formula>
    </cfRule>
  </conditionalFormatting>
  <conditionalFormatting sqref="T30:U31">
    <cfRule type="expression" dxfId="125" priority="114">
      <formula>MOD(ROW(),2)=0</formula>
    </cfRule>
  </conditionalFormatting>
  <conditionalFormatting sqref="AK28:AK31">
    <cfRule type="expression" dxfId="124" priority="116">
      <formula>MOD(ROW(),2)=0</formula>
    </cfRule>
  </conditionalFormatting>
  <conditionalFormatting sqref="K30:R30">
    <cfRule type="expression" dxfId="123" priority="115">
      <formula>MOD(ROW(),2)=0</formula>
    </cfRule>
  </conditionalFormatting>
  <conditionalFormatting sqref="B31">
    <cfRule type="expression" dxfId="122" priority="113">
      <formula>MOD(ROW(),2)=0</formula>
    </cfRule>
  </conditionalFormatting>
  <conditionalFormatting sqref="K31:P31 R31">
    <cfRule type="expression" dxfId="121" priority="112">
      <formula>MOD(ROW(),2)=0</formula>
    </cfRule>
  </conditionalFormatting>
  <conditionalFormatting sqref="Q31">
    <cfRule type="expression" dxfId="120" priority="111">
      <formula>MOD(ROW(),2)=0</formula>
    </cfRule>
  </conditionalFormatting>
  <conditionalFormatting sqref="S31">
    <cfRule type="expression" dxfId="119" priority="110">
      <formula>MOD(ROW(),2)=0</formula>
    </cfRule>
  </conditionalFormatting>
  <conditionalFormatting sqref="AK32">
    <cfRule type="expression" dxfId="118" priority="109">
      <formula>MOD(ROW(),2)=0</formula>
    </cfRule>
  </conditionalFormatting>
  <conditionalFormatting sqref="AL37:AL45 AL22:AL33 AL49 AL51:AL87 AL47">
    <cfRule type="colorScale" priority="419">
      <colorScale>
        <cfvo type="min"/>
        <cfvo type="percentile" val="50"/>
        <cfvo type="max"/>
        <color rgb="FF63BE7B"/>
        <color rgb="FFFFEB84"/>
        <color rgb="FFF8696B"/>
      </colorScale>
    </cfRule>
  </conditionalFormatting>
  <conditionalFormatting sqref="AM5:AM30 AM37:AM45 AM32:AM33 AM49 AM51:AM87 AM47">
    <cfRule type="colorScale" priority="424">
      <colorScale>
        <cfvo type="min"/>
        <cfvo type="percentile" val="50"/>
        <cfvo type="max"/>
        <color rgb="FFF8696B"/>
        <color rgb="FFFFEB84"/>
        <color rgb="FF63BE7B"/>
      </colorScale>
    </cfRule>
  </conditionalFormatting>
  <conditionalFormatting sqref="AL37:AL45 AL22:AL33 AL49 AL51:AL79 AL47">
    <cfRule type="colorScale" priority="430">
      <colorScale>
        <cfvo type="min"/>
        <cfvo type="percentile" val="50"/>
        <cfvo type="max"/>
        <color rgb="FF63BE7B"/>
        <color rgb="FFFFEB84"/>
        <color rgb="FFF8696B"/>
      </colorScale>
    </cfRule>
  </conditionalFormatting>
  <conditionalFormatting sqref="AM5:AM30 AM37:AM45 AM32:AM33 AM49 AM51:AM79 AM47">
    <cfRule type="colorScale" priority="435">
      <colorScale>
        <cfvo type="min"/>
        <cfvo type="percentile" val="50"/>
        <cfvo type="max"/>
        <color rgb="FFF8696B"/>
        <color rgb="FFFFEB84"/>
        <color rgb="FF63BE7B"/>
      </colorScale>
    </cfRule>
  </conditionalFormatting>
  <conditionalFormatting sqref="AN5:AN30 AN37:AN45 AN32:AN33 AN49 AN51:AN87 AN47">
    <cfRule type="colorScale" priority="441">
      <colorScale>
        <cfvo type="min"/>
        <cfvo type="percentile" val="50"/>
        <cfvo type="max"/>
        <color rgb="FF63BE7B"/>
        <color rgb="FFFFEB84"/>
        <color rgb="FFF8696B"/>
      </colorScale>
    </cfRule>
  </conditionalFormatting>
  <conditionalFormatting sqref="AL37:AL45 AL22:AL33 AL49 AL51:AL76 AL47">
    <cfRule type="colorScale" priority="447">
      <colorScale>
        <cfvo type="min"/>
        <cfvo type="percentile" val="50"/>
        <cfvo type="max"/>
        <color rgb="FF63BE7B"/>
        <color rgb="FFFFEB84"/>
        <color rgb="FFF8696B"/>
      </colorScale>
    </cfRule>
  </conditionalFormatting>
  <conditionalFormatting sqref="AM5:AM30 AM37:AM45 AM32:AM33 AM49 AM51:AM76 AM47">
    <cfRule type="colorScale" priority="451">
      <colorScale>
        <cfvo type="min"/>
        <cfvo type="percentile" val="50"/>
        <cfvo type="max"/>
        <color rgb="FFF8696B"/>
        <color rgb="FFFFEB84"/>
        <color rgb="FF63BE7B"/>
      </colorScale>
    </cfRule>
  </conditionalFormatting>
  <conditionalFormatting sqref="AK33">
    <cfRule type="expression" dxfId="117" priority="108">
      <formula>MOD(ROW(),2)=0</formula>
    </cfRule>
  </conditionalFormatting>
  <conditionalFormatting sqref="K34:P34 R34">
    <cfRule type="expression" dxfId="116" priority="107">
      <formula>MOD(ROW(),2)=0</formula>
    </cfRule>
  </conditionalFormatting>
  <conditionalFormatting sqref="Q34">
    <cfRule type="expression" dxfId="115" priority="106">
      <formula>MOD(ROW(),2)=0</formula>
    </cfRule>
  </conditionalFormatting>
  <conditionalFormatting sqref="T34:U34">
    <cfRule type="expression" dxfId="114" priority="105">
      <formula>MOD(ROW(),2)=0</formula>
    </cfRule>
  </conditionalFormatting>
  <conditionalFormatting sqref="V34:W34">
    <cfRule type="expression" dxfId="113" priority="104">
      <formula>MOD(ROW(),2)=0</formula>
    </cfRule>
  </conditionalFormatting>
  <conditionalFormatting sqref="X34:Y34">
    <cfRule type="expression" dxfId="112" priority="103">
      <formula>MOD(ROW(),2)=0</formula>
    </cfRule>
  </conditionalFormatting>
  <conditionalFormatting sqref="Z34">
    <cfRule type="expression" dxfId="111" priority="102">
      <formula>MOD(ROW(),2)=0</formula>
    </cfRule>
  </conditionalFormatting>
  <conditionalFormatting sqref="AH34:AJ34">
    <cfRule type="expression" dxfId="110" priority="101">
      <formula>MOD(ROW(),2)=0</formula>
    </cfRule>
  </conditionalFormatting>
  <conditionalFormatting sqref="AK34">
    <cfRule type="expression" dxfId="109" priority="100">
      <formula>MOD(ROW(),2)=0</formula>
    </cfRule>
  </conditionalFormatting>
  <conditionalFormatting sqref="A45">
    <cfRule type="expression" dxfId="108" priority="61">
      <formula>MOD(ROW(),2)=0</formula>
    </cfRule>
  </conditionalFormatting>
  <conditionalFormatting sqref="K35:P35 R35:U35">
    <cfRule type="expression" dxfId="107" priority="97">
      <formula>MOD(ROW(),2)=0</formula>
    </cfRule>
  </conditionalFormatting>
  <conditionalFormatting sqref="Q35">
    <cfRule type="expression" dxfId="106" priority="96">
      <formula>MOD(ROW(),2)=0</formula>
    </cfRule>
  </conditionalFormatting>
  <conditionalFormatting sqref="V35:Y36 AA35:AC36">
    <cfRule type="expression" dxfId="105" priority="95">
      <formula>MOD(ROW(),2)=0</formula>
    </cfRule>
  </conditionalFormatting>
  <conditionalFormatting sqref="Z35:Z36">
    <cfRule type="expression" dxfId="104" priority="94">
      <formula>MOD(ROW(),2)=0</formula>
    </cfRule>
  </conditionalFormatting>
  <conditionalFormatting sqref="AD35:AD36">
    <cfRule type="expression" dxfId="103" priority="93">
      <formula>MOD(ROW(),2)=0</formula>
    </cfRule>
  </conditionalFormatting>
  <conditionalFormatting sqref="AE36:AH36 AE35:AF35 AH35">
    <cfRule type="expression" dxfId="102" priority="92">
      <formula>MOD(ROW(),2)=0</formula>
    </cfRule>
  </conditionalFormatting>
  <conditionalFormatting sqref="AI35:AJ35">
    <cfRule type="expression" dxfId="101" priority="91">
      <formula>MOD(ROW(),2)=0</formula>
    </cfRule>
  </conditionalFormatting>
  <conditionalFormatting sqref="AK35:AK36">
    <cfRule type="expression" dxfId="100" priority="90">
      <formula>MOD(ROW(),2)=0</formula>
    </cfRule>
  </conditionalFormatting>
  <conditionalFormatting sqref="AL35:AL36">
    <cfRule type="expression" dxfId="99" priority="86">
      <formula>MOD(ROW(),2)=0</formula>
    </cfRule>
  </conditionalFormatting>
  <conditionalFormatting sqref="AL35:AL36">
    <cfRule type="colorScale" priority="87">
      <colorScale>
        <cfvo type="min"/>
        <cfvo type="percentile" val="50"/>
        <cfvo type="max"/>
        <color rgb="FF63BE7B"/>
        <color rgb="FFFFEB84"/>
        <color rgb="FFF8696B"/>
      </colorScale>
    </cfRule>
  </conditionalFormatting>
  <conditionalFormatting sqref="AL35:AL36">
    <cfRule type="colorScale" priority="88">
      <colorScale>
        <cfvo type="min"/>
        <cfvo type="percentile" val="50"/>
        <cfvo type="max"/>
        <color rgb="FF63BE7B"/>
        <color rgb="FFFFEB84"/>
        <color rgb="FFF8696B"/>
      </colorScale>
    </cfRule>
  </conditionalFormatting>
  <conditionalFormatting sqref="AL35:AL36">
    <cfRule type="colorScale" priority="89">
      <colorScale>
        <cfvo type="min"/>
        <cfvo type="percentile" val="50"/>
        <cfvo type="max"/>
        <color rgb="FF63BE7B"/>
        <color rgb="FFFFEB84"/>
        <color rgb="FFF8696B"/>
      </colorScale>
    </cfRule>
  </conditionalFormatting>
  <conditionalFormatting sqref="AM35:AP35 AM36:AO36">
    <cfRule type="expression" dxfId="98" priority="81">
      <formula>MOD(ROW(),2)=0</formula>
    </cfRule>
  </conditionalFormatting>
  <conditionalFormatting sqref="AM35:AM36">
    <cfRule type="colorScale" priority="82">
      <colorScale>
        <cfvo type="min"/>
        <cfvo type="percentile" val="50"/>
        <cfvo type="max"/>
        <color rgb="FFF8696B"/>
        <color rgb="FFFFEB84"/>
        <color rgb="FF63BE7B"/>
      </colorScale>
    </cfRule>
  </conditionalFormatting>
  <conditionalFormatting sqref="AM35:AM36">
    <cfRule type="colorScale" priority="83">
      <colorScale>
        <cfvo type="min"/>
        <cfvo type="percentile" val="50"/>
        <cfvo type="max"/>
        <color rgb="FFF8696B"/>
        <color rgb="FFFFEB84"/>
        <color rgb="FF63BE7B"/>
      </colorScale>
    </cfRule>
  </conditionalFormatting>
  <conditionalFormatting sqref="AN35:AN36">
    <cfRule type="colorScale" priority="84">
      <colorScale>
        <cfvo type="min"/>
        <cfvo type="percentile" val="50"/>
        <cfvo type="max"/>
        <color rgb="FF63BE7B"/>
        <color rgb="FFFFEB84"/>
        <color rgb="FFF8696B"/>
      </colorScale>
    </cfRule>
  </conditionalFormatting>
  <conditionalFormatting sqref="AM35:AM36">
    <cfRule type="colorScale" priority="85">
      <colorScale>
        <cfvo type="min"/>
        <cfvo type="percentile" val="50"/>
        <cfvo type="max"/>
        <color rgb="FFF8696B"/>
        <color rgb="FFFFEB84"/>
        <color rgb="FF63BE7B"/>
      </colorScale>
    </cfRule>
  </conditionalFormatting>
  <conditionalFormatting sqref="A31">
    <cfRule type="expression" dxfId="97" priority="80">
      <formula>MOD(ROW(),2)=0</formula>
    </cfRule>
  </conditionalFormatting>
  <conditionalFormatting sqref="B44:R44">
    <cfRule type="expression" dxfId="96" priority="79">
      <formula>MOD(ROW(),2)=0</formula>
    </cfRule>
  </conditionalFormatting>
  <conditionalFormatting sqref="C46:R46">
    <cfRule type="expression" dxfId="95" priority="78">
      <formula>MOD(ROW(),2)=0</formula>
    </cfRule>
  </conditionalFormatting>
  <conditionalFormatting sqref="C49:R49 E47:J47">
    <cfRule type="expression" dxfId="94" priority="77">
      <formula>MOD(ROW(),2)=0</formula>
    </cfRule>
  </conditionalFormatting>
  <conditionalFormatting sqref="S44:V44">
    <cfRule type="expression" dxfId="93" priority="76">
      <formula>MOD(ROW(),2)=0</formula>
    </cfRule>
  </conditionalFormatting>
  <conditionalFormatting sqref="AA44:AC44">
    <cfRule type="expression" dxfId="92" priority="75">
      <formula>MOD(ROW(),2)=0</formula>
    </cfRule>
  </conditionalFormatting>
  <conditionalFormatting sqref="Z44">
    <cfRule type="expression" dxfId="91" priority="74">
      <formula>MOD(ROW(),2)=0</formula>
    </cfRule>
  </conditionalFormatting>
  <conditionalFormatting sqref="AD44">
    <cfRule type="expression" dxfId="90" priority="73">
      <formula>MOD(ROW(),2)=0</formula>
    </cfRule>
  </conditionalFormatting>
  <conditionalFormatting sqref="AD46">
    <cfRule type="expression" dxfId="89" priority="69">
      <formula>MOD(ROW(),2)=0</formula>
    </cfRule>
  </conditionalFormatting>
  <conditionalFormatting sqref="AA46:AC46">
    <cfRule type="expression" dxfId="88" priority="71">
      <formula>MOD(ROW(),2)=0</formula>
    </cfRule>
  </conditionalFormatting>
  <conditionalFormatting sqref="Z46:Z49">
    <cfRule type="expression" dxfId="87" priority="70">
      <formula>MOD(ROW(),2)=0</formula>
    </cfRule>
  </conditionalFormatting>
  <conditionalFormatting sqref="AE46">
    <cfRule type="expression" dxfId="86" priority="68">
      <formula>MOD(ROW(),2)=0</formula>
    </cfRule>
  </conditionalFormatting>
  <conditionalFormatting sqref="AA49:AC49">
    <cfRule type="expression" dxfId="85" priority="67">
      <formula>MOD(ROW(),2)=0</formula>
    </cfRule>
  </conditionalFormatting>
  <conditionalFormatting sqref="AD49">
    <cfRule type="expression" dxfId="84" priority="65">
      <formula>MOD(ROW(),2)=0</formula>
    </cfRule>
  </conditionalFormatting>
  <conditionalFormatting sqref="AE49">
    <cfRule type="expression" dxfId="83" priority="64">
      <formula>MOD(ROW(),2)=0</formula>
    </cfRule>
  </conditionalFormatting>
  <conditionalFormatting sqref="AE44:AG44">
    <cfRule type="expression" dxfId="82" priority="63">
      <formula>MOD(ROW(),2)=0</formula>
    </cfRule>
  </conditionalFormatting>
  <conditionalFormatting sqref="A46">
    <cfRule type="expression" dxfId="81" priority="62">
      <formula>MOD(ROW(),2)=0</formula>
    </cfRule>
  </conditionalFormatting>
  <conditionalFormatting sqref="AL5:AL21">
    <cfRule type="expression" dxfId="80" priority="60">
      <formula>MOD(ROW(),2)=0</formula>
    </cfRule>
  </conditionalFormatting>
  <conditionalFormatting sqref="C83:C85">
    <cfRule type="expression" dxfId="79" priority="58">
      <formula>MOD(ROW(),2)=0</formula>
    </cfRule>
  </conditionalFormatting>
  <conditionalFormatting sqref="D83:J85">
    <cfRule type="expression" dxfId="78" priority="57">
      <formula>MOD(ROW(),2)=0</formula>
    </cfRule>
  </conditionalFormatting>
  <conditionalFormatting sqref="L86:AJ87">
    <cfRule type="expression" dxfId="77" priority="55">
      <formula>MOD(ROW(),2)=0</formula>
    </cfRule>
  </conditionalFormatting>
  <conditionalFormatting sqref="C86:K87">
    <cfRule type="expression" dxfId="76" priority="54">
      <formula>MOD(ROW(),2)=0</formula>
    </cfRule>
  </conditionalFormatting>
  <conditionalFormatting sqref="AE85:AJ85 AH84:AJ84">
    <cfRule type="expression" dxfId="75" priority="53">
      <formula>MOD(ROW(),2)=0</formula>
    </cfRule>
  </conditionalFormatting>
  <conditionalFormatting sqref="AK93:AK119">
    <cfRule type="expression" dxfId="74" priority="15">
      <formula>MOD(ROW(),2)=0</formula>
    </cfRule>
  </conditionalFormatting>
  <conditionalFormatting sqref="B113 B115 B117">
    <cfRule type="expression" dxfId="73" priority="4">
      <formula>MOD(ROW(),2)=0</formula>
    </cfRule>
  </conditionalFormatting>
  <conditionalFormatting sqref="K88:K89">
    <cfRule type="expression" dxfId="72" priority="51">
      <formula>MOD(ROW(),2)=0</formula>
    </cfRule>
  </conditionalFormatting>
  <conditionalFormatting sqref="L88:R89">
    <cfRule type="expression" dxfId="71" priority="52">
      <formula>MOD(ROW(),2)=0</formula>
    </cfRule>
  </conditionalFormatting>
  <conditionalFormatting sqref="C88:C89">
    <cfRule type="expression" dxfId="70" priority="50">
      <formula>MOD(ROW(),2)=0</formula>
    </cfRule>
  </conditionalFormatting>
  <conditionalFormatting sqref="D88:J89">
    <cfRule type="expression" dxfId="69" priority="49">
      <formula>MOD(ROW(),2)=0</formula>
    </cfRule>
  </conditionalFormatting>
  <conditionalFormatting sqref="L90:R91">
    <cfRule type="expression" dxfId="68" priority="48">
      <formula>MOD(ROW(),2)=0</formula>
    </cfRule>
  </conditionalFormatting>
  <conditionalFormatting sqref="C90:K91">
    <cfRule type="expression" dxfId="67" priority="47">
      <formula>MOD(ROW(),2)=0</formula>
    </cfRule>
  </conditionalFormatting>
  <conditionalFormatting sqref="K92:K93">
    <cfRule type="expression" dxfId="66" priority="45">
      <formula>MOD(ROW(),2)=0</formula>
    </cfRule>
  </conditionalFormatting>
  <conditionalFormatting sqref="L92:R93">
    <cfRule type="expression" dxfId="65" priority="46">
      <formula>MOD(ROW(),2)=0</formula>
    </cfRule>
  </conditionalFormatting>
  <conditionalFormatting sqref="C92:C93">
    <cfRule type="expression" dxfId="64" priority="44">
      <formula>MOD(ROW(),2)=0</formula>
    </cfRule>
  </conditionalFormatting>
  <conditionalFormatting sqref="D92:J93">
    <cfRule type="expression" dxfId="63" priority="43">
      <formula>MOD(ROW(),2)=0</formula>
    </cfRule>
  </conditionalFormatting>
  <conditionalFormatting sqref="L94:AG99 AI95:AJ119 AL88:AO119 AC100:AG157 AI120:AO157">
    <cfRule type="expression" dxfId="62" priority="42">
      <formula>MOD(ROW(),2)=0</formula>
    </cfRule>
  </conditionalFormatting>
  <conditionalFormatting sqref="C94:K99">
    <cfRule type="expression" dxfId="61" priority="41">
      <formula>MOD(ROW(),2)=0</formula>
    </cfRule>
  </conditionalFormatting>
  <conditionalFormatting sqref="A90:B90 B89 A88:A89">
    <cfRule type="expression" dxfId="60" priority="40">
      <formula>MOD(ROW(),2)=0</formula>
    </cfRule>
  </conditionalFormatting>
  <conditionalFormatting sqref="B88">
    <cfRule type="expression" dxfId="59" priority="39">
      <formula>MOD(ROW(),2)=0</formula>
    </cfRule>
  </conditionalFormatting>
  <conditionalFormatting sqref="A93:B93 B92 A91:A92">
    <cfRule type="expression" dxfId="58" priority="38">
      <formula>MOD(ROW(),2)=0</formula>
    </cfRule>
  </conditionalFormatting>
  <conditionalFormatting sqref="B91">
    <cfRule type="expression" dxfId="57" priority="37">
      <formula>MOD(ROW(),2)=0</formula>
    </cfRule>
  </conditionalFormatting>
  <conditionalFormatting sqref="B95 B97 B99 A94:A99">
    <cfRule type="expression" dxfId="56" priority="36">
      <formula>MOD(ROW(),2)=0</formula>
    </cfRule>
  </conditionalFormatting>
  <conditionalFormatting sqref="B94 B96 B98">
    <cfRule type="expression" dxfId="55" priority="35">
      <formula>MOD(ROW(),2)=0</formula>
    </cfRule>
  </conditionalFormatting>
  <conditionalFormatting sqref="U88:U89 X88:Y89">
    <cfRule type="expression" dxfId="54" priority="34">
      <formula>MOD(ROW(),2)=0</formula>
    </cfRule>
  </conditionalFormatting>
  <conditionalFormatting sqref="S88:T89 V88:W89 Z88:AB89">
    <cfRule type="expression" dxfId="53" priority="33">
      <formula>MOD(ROW(),2)=0</formula>
    </cfRule>
  </conditionalFormatting>
  <conditionalFormatting sqref="S90:AB91">
    <cfRule type="expression" dxfId="52" priority="32">
      <formula>MOD(ROW(),2)=0</formula>
    </cfRule>
  </conditionalFormatting>
  <conditionalFormatting sqref="U92:U93 X92:Y93">
    <cfRule type="expression" dxfId="51" priority="31">
      <formula>MOD(ROW(),2)=0</formula>
    </cfRule>
  </conditionalFormatting>
  <conditionalFormatting sqref="S92:T93 V92:W93 Z92:AB93">
    <cfRule type="expression" dxfId="50" priority="30">
      <formula>MOD(ROW(),2)=0</formula>
    </cfRule>
  </conditionalFormatting>
  <conditionalFormatting sqref="AE88:AG89">
    <cfRule type="expression" dxfId="49" priority="28">
      <formula>MOD(ROW(),2)=0</formula>
    </cfRule>
  </conditionalFormatting>
  <conditionalFormatting sqref="AC88:AD89">
    <cfRule type="expression" dxfId="48" priority="27">
      <formula>MOD(ROW(),2)=0</formula>
    </cfRule>
  </conditionalFormatting>
  <conditionalFormatting sqref="AC90:AG91">
    <cfRule type="expression" dxfId="47" priority="26">
      <formula>MOD(ROW(),2)=0</formula>
    </cfRule>
  </conditionalFormatting>
  <conditionalFormatting sqref="AE92:AG93">
    <cfRule type="expression" dxfId="46" priority="25">
      <formula>MOD(ROW(),2)=0</formula>
    </cfRule>
  </conditionalFormatting>
  <conditionalFormatting sqref="AC92:AD93">
    <cfRule type="expression" dxfId="45" priority="24">
      <formula>MOD(ROW(),2)=0</formula>
    </cfRule>
  </conditionalFormatting>
  <conditionalFormatting sqref="AI94:AJ94">
    <cfRule type="expression" dxfId="44" priority="23">
      <formula>MOD(ROW(),2)=0</formula>
    </cfRule>
  </conditionalFormatting>
  <conditionalFormatting sqref="AH88:AJ89">
    <cfRule type="expression" dxfId="43" priority="22">
      <formula>MOD(ROW(),2)=0</formula>
    </cfRule>
  </conditionalFormatting>
  <conditionalFormatting sqref="AH90:AJ91">
    <cfRule type="expression" dxfId="42" priority="21">
      <formula>MOD(ROW(),2)=0</formula>
    </cfRule>
  </conditionalFormatting>
  <conditionalFormatting sqref="AH92:AJ93 AH94:AH157">
    <cfRule type="expression" dxfId="41" priority="20">
      <formula>MOD(ROW(),2)=0</formula>
    </cfRule>
  </conditionalFormatting>
  <conditionalFormatting sqref="AK57:AK61">
    <cfRule type="expression" dxfId="40" priority="18">
      <formula>MOD(ROW(),2)=0</formula>
    </cfRule>
  </conditionalFormatting>
  <conditionalFormatting sqref="AK62:AK63">
    <cfRule type="expression" dxfId="39" priority="17">
      <formula>MOD(ROW(),2)=0</formula>
    </cfRule>
  </conditionalFormatting>
  <conditionalFormatting sqref="AK88:AK92">
    <cfRule type="expression" dxfId="38" priority="16">
      <formula>MOD(ROW(),2)=0</formula>
    </cfRule>
  </conditionalFormatting>
  <conditionalFormatting sqref="B101 B103 B105:B112 A100:A112">
    <cfRule type="expression" dxfId="37" priority="14">
      <formula>MOD(ROW(),2)=0</formula>
    </cfRule>
  </conditionalFormatting>
  <conditionalFormatting sqref="B100 B102 B104">
    <cfRule type="expression" dxfId="36" priority="13">
      <formula>MOD(ROW(),2)=0</formula>
    </cfRule>
  </conditionalFormatting>
  <conditionalFormatting sqref="L100:R157">
    <cfRule type="expression" dxfId="35" priority="12">
      <formula>MOD(ROW(),2)=0</formula>
    </cfRule>
  </conditionalFormatting>
  <conditionalFormatting sqref="C100:K157">
    <cfRule type="expression" dxfId="34" priority="11">
      <formula>MOD(ROW(),2)=0</formula>
    </cfRule>
  </conditionalFormatting>
  <conditionalFormatting sqref="S100:AB112">
    <cfRule type="expression" dxfId="33" priority="10">
      <formula>MOD(ROW(),2)=0</formula>
    </cfRule>
  </conditionalFormatting>
  <conditionalFormatting sqref="S113:AB118">
    <cfRule type="expression" dxfId="32" priority="9">
      <formula>MOD(ROW(),2)=0</formula>
    </cfRule>
  </conditionalFormatting>
  <conditionalFormatting sqref="S119:AB131">
    <cfRule type="expression" dxfId="31" priority="8">
      <formula>MOD(ROW(),2)=0</formula>
    </cfRule>
  </conditionalFormatting>
  <conditionalFormatting sqref="S132:AB137">
    <cfRule type="expression" dxfId="30" priority="7">
      <formula>MOD(ROW(),2)=0</formula>
    </cfRule>
  </conditionalFormatting>
  <conditionalFormatting sqref="S138:AB143 S144:Z158 AA144:AB157">
    <cfRule type="expression" dxfId="29" priority="6">
      <formula>MOD(ROW(),2)=0</formula>
    </cfRule>
  </conditionalFormatting>
  <conditionalFormatting sqref="B114 B116 B118:B156 A113:A156 A157:B157">
    <cfRule type="expression" dxfId="28" priority="5">
      <formula>MOD(ROW(),2)=0</formula>
    </cfRule>
  </conditionalFormatting>
  <conditionalFormatting sqref="S47">
    <cfRule type="expression" dxfId="27" priority="3">
      <formula>MOD(ROW(),2)=0</formula>
    </cfRule>
  </conditionalFormatting>
  <conditionalFormatting sqref="K47:R47">
    <cfRule type="expression" dxfId="26" priority="2">
      <formula>MOD(ROW(),2)=0</formula>
    </cfRule>
  </conditionalFormatting>
  <conditionalFormatting sqref="AG32:AG35">
    <cfRule type="expression" dxfId="25" priority="1">
      <formula>MOD(ROW(),2)=0</formula>
    </cfRule>
  </conditionalFormatting>
  <pageMargins left="0" right="0" top="0" bottom="0" header="0" footer="0"/>
  <pageSetup paperSize="9" scale="56" fitToWidth="2" orientation="landscape" horizontalDpi="4294967292" verticalDpi="4294967292"/>
  <ignoredErrors>
    <ignoredError sqref="Z100:Z101 Z102:Z10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5"/>
  <sheetViews>
    <sheetView showZeros="0" tabSelected="1" workbookViewId="0">
      <pane xSplit="5" ySplit="2" topLeftCell="R32" activePane="bottomRight" state="frozen"/>
      <selection pane="topRight" activeCell="D1" sqref="D1"/>
      <selection pane="bottomLeft" activeCell="A2" sqref="A2"/>
      <selection pane="bottomRight" activeCell="C87" sqref="C87"/>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7" customFormat="1">
      <c r="A1" s="36" t="s">
        <v>131</v>
      </c>
      <c r="B1" s="35"/>
      <c r="C1" s="36" t="s">
        <v>111</v>
      </c>
      <c r="D1" s="36" t="s">
        <v>355</v>
      </c>
      <c r="E1" s="35"/>
      <c r="F1" s="36" t="s">
        <v>189</v>
      </c>
      <c r="G1" s="36" t="s">
        <v>188</v>
      </c>
      <c r="H1" s="36" t="s">
        <v>187</v>
      </c>
      <c r="I1" s="36" t="s">
        <v>186</v>
      </c>
      <c r="J1" s="36" t="s">
        <v>196</v>
      </c>
      <c r="K1" s="36" t="s">
        <v>266</v>
      </c>
      <c r="L1" s="36" t="s">
        <v>265</v>
      </c>
      <c r="M1" s="36" t="s">
        <v>263</v>
      </c>
      <c r="N1" s="36" t="s">
        <v>184</v>
      </c>
      <c r="O1" s="36" t="s">
        <v>119</v>
      </c>
      <c r="P1" s="36" t="s">
        <v>107</v>
      </c>
      <c r="Q1" s="36" t="s">
        <v>108</v>
      </c>
      <c r="R1" s="36" t="s">
        <v>109</v>
      </c>
      <c r="S1" s="36" t="s">
        <v>110</v>
      </c>
      <c r="T1" s="36" t="s">
        <v>190</v>
      </c>
      <c r="U1" s="36" t="s">
        <v>191</v>
      </c>
      <c r="V1" s="36" t="s">
        <v>192</v>
      </c>
      <c r="W1" s="36" t="s">
        <v>193</v>
      </c>
      <c r="X1" s="36" t="s">
        <v>194</v>
      </c>
      <c r="Y1" s="36" t="s">
        <v>195</v>
      </c>
      <c r="Z1" s="36" t="s">
        <v>267</v>
      </c>
      <c r="AA1" s="36" t="s">
        <v>283</v>
      </c>
      <c r="AB1" s="36" t="s">
        <v>284</v>
      </c>
    </row>
    <row r="2" spans="1:31" s="11" customFormat="1" ht="21" thickBot="1">
      <c r="A2" s="1" t="s">
        <v>58</v>
      </c>
      <c r="B2" s="1" t="s">
        <v>83</v>
      </c>
      <c r="C2" s="1" t="s">
        <v>59</v>
      </c>
      <c r="D2" s="1" t="s">
        <v>84</v>
      </c>
      <c r="E2" s="1" t="s">
        <v>79</v>
      </c>
      <c r="F2" s="1" t="s">
        <v>262</v>
      </c>
      <c r="G2" s="1" t="s">
        <v>60</v>
      </c>
      <c r="H2" s="1" t="s">
        <v>69</v>
      </c>
      <c r="I2" s="1" t="s">
        <v>61</v>
      </c>
      <c r="J2" s="1" t="s">
        <v>70</v>
      </c>
      <c r="K2" s="1" t="s">
        <v>264</v>
      </c>
      <c r="L2" s="1" t="s">
        <v>132</v>
      </c>
      <c r="M2" s="1" t="s">
        <v>133</v>
      </c>
      <c r="N2" s="1" t="s">
        <v>185</v>
      </c>
      <c r="O2" s="1" t="s">
        <v>135</v>
      </c>
      <c r="P2" s="27" t="s">
        <v>92</v>
      </c>
      <c r="Q2" s="27" t="s">
        <v>78</v>
      </c>
      <c r="R2" s="27" t="s">
        <v>93</v>
      </c>
      <c r="S2" s="27" t="s">
        <v>94</v>
      </c>
      <c r="T2" s="27" t="s">
        <v>95</v>
      </c>
      <c r="U2" s="27" t="s">
        <v>96</v>
      </c>
      <c r="V2" s="27" t="s">
        <v>97</v>
      </c>
      <c r="W2" s="28" t="s">
        <v>98</v>
      </c>
      <c r="X2" s="28" t="s">
        <v>99</v>
      </c>
      <c r="Y2" s="28" t="s">
        <v>100</v>
      </c>
      <c r="Z2" s="28" t="s">
        <v>159</v>
      </c>
      <c r="AA2" s="28" t="s">
        <v>285</v>
      </c>
      <c r="AB2" s="28" t="s">
        <v>101</v>
      </c>
      <c r="AE2" s="12"/>
    </row>
    <row r="3" spans="1:31" ht="21" customHeight="1" thickTop="1">
      <c r="A3" s="4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80</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18" ca="1" si="2">INDIRECT("Sheet1!"&amp;INDIRECT("R1C"&amp;COLUMN(),FALSE)&amp;INDIRECT("AC"&amp;ROW()))</f>
        <v>0</v>
      </c>
      <c r="L3" s="18">
        <f t="shared" ca="1" si="2"/>
        <v>0</v>
      </c>
      <c r="M3" s="18" t="str">
        <f ca="1">INDIRECT("Sheet1!"&amp;INDIRECT("R1C"&amp;COLUMN(),FALSE)&amp;INDIRECT("AC"&amp;ROW()))</f>
        <v>USD</v>
      </c>
      <c r="N3" s="13">
        <f t="shared" ref="N3:N21" ca="1" si="3">INDIRECT("Sheet1!"&amp;INDIRECT("R1C"&amp;COLUMN(),FALSE)&amp;INDIRECT("AC"&amp;ROW())) * INDIRECT("Sheet1!L"&amp; INDIRECT("AC"&amp;ROW()))</f>
        <v>2.3552</v>
      </c>
      <c r="O3" s="13">
        <f ca="1">INDIRECT("Sheet1!"&amp;INDIRECT("R1C"&amp;COLUMN(),FALSE)&amp;INDIRECT("AC"&amp;ROW())) * INDIRECT("Sheet1!D"&amp; INDIRECT("AC"&amp;ROW()))</f>
        <v>69.92</v>
      </c>
      <c r="P3" s="13" t="str">
        <f t="shared" ref="P3:AB19"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f t="shared" ca="1" si="4"/>
        <v>0</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4">
        <v>5</v>
      </c>
    </row>
    <row r="4" spans="1:31" ht="20" customHeight="1">
      <c r="A4" s="41"/>
      <c r="B4" s="42"/>
      <c r="C4" s="21" t="str">
        <f t="shared" ca="1" si="0"/>
        <v>p2.8xlarge on-demand</v>
      </c>
      <c r="D4" s="15" t="str">
        <f t="shared" ca="1" si="0"/>
        <v>https://aws.amazon.com/ec2/pricing/on-demand/?refid=em_22241</v>
      </c>
      <c r="E4" s="21" t="s">
        <v>81</v>
      </c>
      <c r="F4" s="18">
        <f t="shared" ref="F4:I74" ca="1" si="5">INDIRECT("Sheet1!"&amp;INDIRECT("R1C"&amp;COLUMN(),FALSE)&amp;INDIRECT("AC"&amp;ROW()))</f>
        <v>0</v>
      </c>
      <c r="G4" s="18">
        <f ca="1">INDIRECT("Sheet1!"&amp;INDIRECT("R1C"&amp;COLUMN(),FALSE)&amp;INDIRECT("AC"&amp;ROW()))</f>
        <v>7.2</v>
      </c>
      <c r="H4" s="18">
        <f t="shared" ref="H4:I31" ca="1" si="6">INDIRECT("Sheet1!"&amp;INDIRECT("R1C"&amp;COLUMN(),FALSE)&amp;INDIRECT("AC"&amp;ROW()))</f>
        <v>0</v>
      </c>
      <c r="I4" s="18">
        <f t="shared" ca="1" si="6"/>
        <v>0</v>
      </c>
      <c r="J4" s="18">
        <f t="shared" ca="1" si="1"/>
        <v>0</v>
      </c>
      <c r="K4" s="18">
        <f t="shared" ca="1" si="2"/>
        <v>0</v>
      </c>
      <c r="L4" s="18">
        <f t="shared" ref="L4:L14" ca="1" si="7">INDIRECT("Sheet1!"&amp;INDIRECT("R1C"&amp;COLUMN(),FALSE)&amp;INDIRECT("AC"&amp;ROW()))</f>
        <v>0</v>
      </c>
      <c r="M4" s="18" t="str">
        <f t="shared" ref="M4:M54" ca="1" si="8">INDIRECT("Sheet1!"&amp;INDIRECT("R1C"&amp;COLUMN(),FALSE)&amp;INDIRECT("AC"&amp;ROW()))</f>
        <v>USD</v>
      </c>
      <c r="N4" s="13">
        <f t="shared" ca="1" si="3"/>
        <v>1.1776</v>
      </c>
      <c r="O4" s="13">
        <f t="shared" ref="O4:O1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f t="shared" ca="1" si="4"/>
        <v>0</v>
      </c>
      <c r="Z4" s="13">
        <f t="shared" ca="1" si="4"/>
        <v>0</v>
      </c>
      <c r="AA4" s="13">
        <f t="shared" ca="1" si="4"/>
        <v>0</v>
      </c>
      <c r="AB4" s="15" t="str">
        <f t="shared" ca="1" si="4"/>
        <v>Free Outbound Traffic = 1 GB/month.  One virtual CPU performance is calculated as one real Xeon E5-2686 v4 performance devided by 18 cores * 2 Hyper-threads = 36.</v>
      </c>
      <c r="AC4" s="33">
        <v>6</v>
      </c>
    </row>
    <row r="5" spans="1:31" ht="20" customHeight="1">
      <c r="A5" s="41"/>
      <c r="B5" s="42"/>
      <c r="C5" s="21" t="str">
        <f t="shared" ca="1" si="0"/>
        <v>p2.xlarge on-demand</v>
      </c>
      <c r="D5" s="15" t="str">
        <f t="shared" ca="1" si="0"/>
        <v>https://aws.amazon.com/ec2/pricing/on-demand/?refid=em_22242</v>
      </c>
      <c r="E5" s="21" t="s">
        <v>82</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f t="shared" ca="1" si="4"/>
        <v>0</v>
      </c>
      <c r="Z5" s="13">
        <f t="shared" ca="1" si="4"/>
        <v>0</v>
      </c>
      <c r="AA5" s="13">
        <f t="shared" ca="1" si="4"/>
        <v>0</v>
      </c>
      <c r="AB5" s="15" t="str">
        <f t="shared" ca="1" si="4"/>
        <v>Free Outbound Traffic = 1 GB/month.  One virtual CPU performance is calculated as one real Xeon E5-2686 v4 performance devided by 18 cores * 2 Hyper-threads = 36.</v>
      </c>
      <c r="AC5" s="33">
        <v>7</v>
      </c>
    </row>
    <row r="6" spans="1:31" ht="20" customHeight="1">
      <c r="A6" s="41"/>
      <c r="B6" s="42"/>
      <c r="C6" s="21" t="str">
        <f t="shared" ca="1" si="0"/>
        <v>p2 dedicated host On-demand</v>
      </c>
      <c r="D6" s="15" t="str">
        <f t="shared" ca="1" si="0"/>
        <v>https://aws.amazon.com/ec2/dedicated-hosts/pricing/</v>
      </c>
      <c r="E6" s="21" t="s">
        <v>224</v>
      </c>
      <c r="F6" s="18">
        <f t="shared" ca="1" si="5"/>
        <v>0</v>
      </c>
      <c r="G6" s="18">
        <f ca="1">INDIRECT("Sheet1!"&amp;INDIRECT("R1C"&amp;COLUMN(),FALSE)&amp;INDIRECT("AC"&amp;ROW()))</f>
        <v>15.84</v>
      </c>
      <c r="H6" s="18">
        <f t="shared" ca="1" si="6"/>
        <v>0</v>
      </c>
      <c r="I6" s="18">
        <f t="shared" ca="1" si="6"/>
        <v>0</v>
      </c>
      <c r="J6" s="18">
        <f t="shared" ca="1" si="1"/>
        <v>0</v>
      </c>
      <c r="K6" s="18">
        <f t="shared" ca="1" si="2"/>
        <v>0</v>
      </c>
      <c r="L6" s="18">
        <f t="shared" ca="1" si="7"/>
        <v>0</v>
      </c>
      <c r="M6" s="18" t="str">
        <f t="shared" ca="1" si="8"/>
        <v>USD</v>
      </c>
      <c r="N6" s="13">
        <f t="shared" ca="1" si="3"/>
        <v>2.6496</v>
      </c>
      <c r="O6" s="13">
        <f t="shared" ca="1" si="9"/>
        <v>69.92</v>
      </c>
      <c r="P6" s="13" t="str">
        <f t="shared" ca="1" si="4"/>
        <v>K80</v>
      </c>
      <c r="Q6" s="13">
        <f t="shared" ca="1" si="4"/>
        <v>8</v>
      </c>
      <c r="R6" s="13" t="str">
        <f t="shared" ca="1" si="4"/>
        <v>Xeon E5-2686 v4</v>
      </c>
      <c r="S6" s="13">
        <f t="shared" ca="1" si="4"/>
        <v>2</v>
      </c>
      <c r="T6" s="13">
        <f t="shared" ca="1" si="4"/>
        <v>0</v>
      </c>
      <c r="U6" s="13">
        <f t="shared" ca="1" si="4"/>
        <v>0</v>
      </c>
      <c r="V6" s="13">
        <f t="shared" ca="1" si="4"/>
        <v>0</v>
      </c>
      <c r="W6" s="13">
        <f t="shared" ca="1" si="4"/>
        <v>0</v>
      </c>
      <c r="X6" s="13">
        <f t="shared" ca="1" si="4"/>
        <v>0</v>
      </c>
      <c r="Y6" s="13">
        <f t="shared" ca="1" si="4"/>
        <v>0</v>
      </c>
      <c r="Z6" s="13">
        <f t="shared" ca="1" si="4"/>
        <v>0</v>
      </c>
      <c r="AA6" s="13">
        <f t="shared" ca="1" si="4"/>
        <v>0</v>
      </c>
      <c r="AB6" s="15">
        <f t="shared" ref="AB6:AB21" ca="1" si="10">INDIRECT("Sheet1!"&amp;INDIRECT("R1C"&amp;COLUMN(),FALSE)&amp;INDIRECT("AC"&amp;ROW()))</f>
        <v>0</v>
      </c>
      <c r="AC6" s="33">
        <v>8</v>
      </c>
    </row>
    <row r="7" spans="1:31" ht="20" customHeight="1">
      <c r="A7" s="41"/>
      <c r="B7" s="42"/>
      <c r="C7" s="21" t="str">
        <f t="shared" ca="1" si="0"/>
        <v>p2 dedicated host 1 year no Upfront</v>
      </c>
      <c r="D7" s="15" t="str">
        <f t="shared" ca="1" si="0"/>
        <v>https://aws.amazon.com/ec3/dedicated-hosts/pricing/</v>
      </c>
      <c r="E7" s="21" t="s">
        <v>223</v>
      </c>
      <c r="F7" s="18">
        <f t="shared" ca="1" si="5"/>
        <v>0</v>
      </c>
      <c r="G7" s="18">
        <f t="shared" ca="1" si="5"/>
        <v>0</v>
      </c>
      <c r="H7" s="18">
        <f t="shared" ca="1" si="6"/>
        <v>0</v>
      </c>
      <c r="I7" s="18">
        <f t="shared" ca="1" si="6"/>
        <v>7892.03</v>
      </c>
      <c r="J7" s="18">
        <f t="shared" ca="1" si="1"/>
        <v>0</v>
      </c>
      <c r="K7" s="18">
        <f t="shared" ca="1" si="2"/>
        <v>0</v>
      </c>
      <c r="L7" s="18">
        <f t="shared" ca="1" si="7"/>
        <v>0</v>
      </c>
      <c r="M7" s="18" t="str">
        <f t="shared" ca="1" si="8"/>
        <v>USD</v>
      </c>
      <c r="N7" s="13">
        <f t="shared" ca="1" si="3"/>
        <v>2.6496</v>
      </c>
      <c r="O7" s="13">
        <f t="shared" ca="1" si="9"/>
        <v>69.92</v>
      </c>
      <c r="P7" s="13" t="str">
        <f t="shared" ca="1" si="4"/>
        <v>K80</v>
      </c>
      <c r="Q7" s="13">
        <f t="shared" ca="1" si="4"/>
        <v>8</v>
      </c>
      <c r="R7" s="13" t="str">
        <f t="shared" ca="1" si="4"/>
        <v>Xeon E5-2686 v4</v>
      </c>
      <c r="S7" s="13">
        <f t="shared" ca="1" si="4"/>
        <v>2</v>
      </c>
      <c r="T7" s="13">
        <f t="shared" ca="1" si="4"/>
        <v>0</v>
      </c>
      <c r="U7" s="13">
        <f t="shared" ca="1" si="4"/>
        <v>0</v>
      </c>
      <c r="V7" s="13">
        <f t="shared" ca="1" si="4"/>
        <v>0</v>
      </c>
      <c r="W7" s="13">
        <f t="shared" ca="1" si="4"/>
        <v>0</v>
      </c>
      <c r="X7" s="13">
        <f t="shared" ca="1" si="4"/>
        <v>0</v>
      </c>
      <c r="Y7" s="13">
        <f t="shared" ca="1" si="4"/>
        <v>0</v>
      </c>
      <c r="Z7" s="13">
        <f t="shared" ca="1" si="4"/>
        <v>0</v>
      </c>
      <c r="AA7" s="13">
        <f t="shared" ca="1" si="4"/>
        <v>0</v>
      </c>
      <c r="AB7"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3">
        <v>9</v>
      </c>
    </row>
    <row r="8" spans="1:31" ht="20" customHeight="1">
      <c r="A8" s="41"/>
      <c r="B8" s="42"/>
      <c r="C8" s="21" t="str">
        <f t="shared" ca="1" si="0"/>
        <v>p2 dedicated host 1 year 100% Upfront</v>
      </c>
      <c r="D8" s="15" t="str">
        <f t="shared" ca="1" si="0"/>
        <v>https://aws.amazon.com/ec4/dedicated-hosts/pricing/</v>
      </c>
      <c r="E8" s="21" t="s">
        <v>199</v>
      </c>
      <c r="F8" s="18">
        <f t="shared" ca="1" si="5"/>
        <v>0</v>
      </c>
      <c r="G8" s="18">
        <f t="shared" ca="1" si="5"/>
        <v>0</v>
      </c>
      <c r="H8" s="18">
        <f t="shared" ca="1" si="6"/>
        <v>0</v>
      </c>
      <c r="I8" s="18">
        <f t="shared" ref="I8:J23" ca="1" si="11">INDIRECT("Sheet1!"&amp;INDIRECT("R1C"&amp;COLUMN(),FALSE)&amp;INDIRECT("AC"&amp;ROW()))</f>
        <v>0</v>
      </c>
      <c r="J8" s="18">
        <f t="shared" ca="1" si="11"/>
        <v>88389</v>
      </c>
      <c r="K8" s="18">
        <f t="shared" ca="1" si="2"/>
        <v>0</v>
      </c>
      <c r="L8" s="18">
        <f t="shared" ca="1" si="7"/>
        <v>0</v>
      </c>
      <c r="M8" s="18" t="str">
        <f t="shared" ca="1" si="8"/>
        <v>USD</v>
      </c>
      <c r="N8" s="13">
        <f t="shared" ca="1" si="3"/>
        <v>2.6496</v>
      </c>
      <c r="O8" s="13">
        <f t="shared" ca="1" si="9"/>
        <v>69.92</v>
      </c>
      <c r="P8" s="13" t="str">
        <f t="shared" ca="1" si="4"/>
        <v>K80</v>
      </c>
      <c r="Q8" s="13">
        <f t="shared" ca="1" si="4"/>
        <v>8</v>
      </c>
      <c r="R8" s="13" t="str">
        <f t="shared" ca="1" si="4"/>
        <v>Xeon E5-2686 v4</v>
      </c>
      <c r="S8" s="13">
        <f t="shared" ca="1" si="4"/>
        <v>2</v>
      </c>
      <c r="T8" s="13">
        <f t="shared" ca="1" si="4"/>
        <v>0</v>
      </c>
      <c r="U8" s="13">
        <f t="shared" ca="1" si="4"/>
        <v>0</v>
      </c>
      <c r="V8" s="13">
        <f t="shared" ca="1" si="4"/>
        <v>0</v>
      </c>
      <c r="W8" s="13">
        <f t="shared" ca="1" si="4"/>
        <v>0</v>
      </c>
      <c r="X8" s="13">
        <f t="shared" ca="1" si="4"/>
        <v>0</v>
      </c>
      <c r="Y8" s="13">
        <f t="shared" ca="1" si="4"/>
        <v>0</v>
      </c>
      <c r="Z8" s="13">
        <f t="shared" ca="1" si="4"/>
        <v>0</v>
      </c>
      <c r="AA8" s="13">
        <f t="shared" ca="1" si="4"/>
        <v>0</v>
      </c>
      <c r="AB8" s="15">
        <f t="shared" ca="1" si="10"/>
        <v>0</v>
      </c>
      <c r="AC8" s="33">
        <v>10</v>
      </c>
    </row>
    <row r="9" spans="1:31" s="12" customFormat="1" ht="20" customHeight="1">
      <c r="A9" s="41"/>
      <c r="B9" s="42"/>
      <c r="C9" s="21" t="str">
        <f t="shared" ca="1" si="0"/>
        <v>p2 dedicated host 3 years no Upfront</v>
      </c>
      <c r="D9" s="15" t="str">
        <f t="shared" ca="1" si="0"/>
        <v>https://aws.amazon.com/ec5/dedicated-hosts/pricing/</v>
      </c>
      <c r="E9" s="21" t="s">
        <v>251</v>
      </c>
      <c r="F9" s="18">
        <f t="shared" ca="1" si="5"/>
        <v>0</v>
      </c>
      <c r="G9" s="18">
        <f t="shared" ca="1" si="5"/>
        <v>0</v>
      </c>
      <c r="H9" s="18">
        <f t="shared" ca="1" si="6"/>
        <v>0</v>
      </c>
      <c r="I9" s="18">
        <f t="shared" ca="1" si="11"/>
        <v>5896.94</v>
      </c>
      <c r="J9" s="18">
        <f t="shared" ca="1" si="11"/>
        <v>0</v>
      </c>
      <c r="K9" s="18">
        <f t="shared" ca="1" si="2"/>
        <v>0</v>
      </c>
      <c r="L9" s="18"/>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3">
        <v>11</v>
      </c>
    </row>
    <row r="10" spans="1:31" s="12" customFormat="1" ht="20" customHeight="1">
      <c r="A10" s="41"/>
      <c r="B10" s="42"/>
      <c r="C10" s="21" t="str">
        <f t="shared" ca="1" si="0"/>
        <v>p2 dedicated host 3 years  100% Upfront</v>
      </c>
      <c r="D10" s="15" t="str">
        <f t="shared" ca="1" si="0"/>
        <v>https://aws.amazon.com/ec6/dedicated-hosts/pricing/</v>
      </c>
      <c r="E10" s="21" t="s">
        <v>252</v>
      </c>
      <c r="F10" s="18">
        <f t="shared" ca="1" si="5"/>
        <v>0</v>
      </c>
      <c r="G10" s="18">
        <f t="shared" ca="1" si="5"/>
        <v>0</v>
      </c>
      <c r="H10" s="18">
        <f t="shared" ca="1" si="6"/>
        <v>0</v>
      </c>
      <c r="I10" s="18">
        <f t="shared" ca="1" si="11"/>
        <v>0</v>
      </c>
      <c r="J10" s="18">
        <f t="shared" ca="1" si="11"/>
        <v>184780</v>
      </c>
      <c r="K10" s="18">
        <f t="shared" ca="1" si="2"/>
        <v>0</v>
      </c>
      <c r="L10" s="18"/>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f t="shared" ca="1" si="10"/>
        <v>0</v>
      </c>
      <c r="AC10" s="33">
        <v>12</v>
      </c>
    </row>
    <row r="11" spans="1:31" ht="20" customHeight="1">
      <c r="A11" s="41" t="str">
        <f ca="1">INDIRECT("Sheet1!" &amp; INDIRECT("R1C"&amp;COLUMN(),FALSE) &amp; INDIRECT("AC" &amp; ROW()))</f>
        <v>IBM</v>
      </c>
      <c r="B11" s="12"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5"/>
        <v>0</v>
      </c>
      <c r="G11" s="18">
        <f t="shared" ca="1" si="5"/>
        <v>0</v>
      </c>
      <c r="H11" s="18">
        <f t="shared" ca="1" si="6"/>
        <v>0</v>
      </c>
      <c r="I11" s="18">
        <f ca="1">INDIRECT("Sheet1!"&amp;INDIRECT("R1C"&amp;COLUMN(),FALSE)&amp;INDIRECT("AC"&amp;ROW()))</f>
        <v>1569</v>
      </c>
      <c r="J11" s="18">
        <f t="shared" ca="1" si="11"/>
        <v>0</v>
      </c>
      <c r="K11" s="18">
        <f t="shared" ca="1" si="2"/>
        <v>0</v>
      </c>
      <c r="L11" s="18">
        <f t="shared" ca="1" si="7"/>
        <v>0</v>
      </c>
      <c r="M11" s="18" t="str">
        <f t="shared" ca="1" si="8"/>
        <v>USD</v>
      </c>
      <c r="N11" s="13">
        <f t="shared" ca="1" si="3"/>
        <v>1.0752000000000002</v>
      </c>
      <c r="O11" s="13">
        <f t="shared" ca="1" si="9"/>
        <v>9.5</v>
      </c>
      <c r="P11" s="13" t="str">
        <f t="shared" ca="1" si="4"/>
        <v>P100</v>
      </c>
      <c r="Q11" s="13">
        <f t="shared" ca="1" si="4"/>
        <v>1</v>
      </c>
      <c r="R11" s="13" t="str">
        <f t="shared" ca="1" si="4"/>
        <v>Xeon E5-2620 v4</v>
      </c>
      <c r="S11" s="13">
        <f t="shared" ca="1" si="4"/>
        <v>2</v>
      </c>
      <c r="T11" s="13">
        <f t="shared" ca="1" si="4"/>
        <v>64</v>
      </c>
      <c r="U11" s="13" t="str">
        <f t="shared" ca="1" si="4"/>
        <v>SATA</v>
      </c>
      <c r="V11" s="13">
        <f t="shared" ca="1" si="4"/>
        <v>1000</v>
      </c>
      <c r="W11" s="13">
        <f t="shared" ca="1" si="4"/>
        <v>0</v>
      </c>
      <c r="X11" s="13">
        <f t="shared" ca="1" si="4"/>
        <v>0</v>
      </c>
      <c r="Y11" s="13" t="str">
        <f t="shared" ca="1" si="4"/>
        <v>0.1/0.1</v>
      </c>
      <c r="Z11" s="13">
        <f t="shared" ca="1" si="4"/>
        <v>0</v>
      </c>
      <c r="AA11" s="13">
        <f t="shared" ca="1" si="4"/>
        <v>0</v>
      </c>
      <c r="AB11" s="15" t="str">
        <f t="shared" ca="1" si="10"/>
        <v>500 GB of Internet traffic included.</v>
      </c>
      <c r="AC11" s="33">
        <v>23</v>
      </c>
    </row>
    <row r="12" spans="1:31" s="12" customFormat="1" ht="20" customHeight="1">
      <c r="A12" s="41"/>
      <c r="B12" s="42"/>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2">"IBM "&amp;C12</f>
        <v>IBM P100 E5-2650v4</v>
      </c>
      <c r="F12" s="18">
        <f t="shared" ca="1" si="5"/>
        <v>0</v>
      </c>
      <c r="G12" s="18">
        <f t="shared" ca="1" si="5"/>
        <v>0</v>
      </c>
      <c r="H12" s="18">
        <f t="shared" ca="1" si="6"/>
        <v>0</v>
      </c>
      <c r="I12" s="18">
        <f ca="1">INDIRECT("Sheet1!"&amp;INDIRECT("R1C"&amp;COLUMN(),FALSE)&amp;INDIRECT("AC"&amp;ROW()))</f>
        <v>1649</v>
      </c>
      <c r="J12" s="18">
        <f t="shared" ca="1" si="11"/>
        <v>0</v>
      </c>
      <c r="K12" s="18">
        <f t="shared" ca="1" si="2"/>
        <v>0</v>
      </c>
      <c r="L12" s="18">
        <f t="shared" ca="1" si="7"/>
        <v>0</v>
      </c>
      <c r="M12" s="18" t="str">
        <f t="shared" ca="1" si="8"/>
        <v>USD</v>
      </c>
      <c r="N12" s="13">
        <f t="shared" ca="1" si="3"/>
        <v>1.6896000000000002</v>
      </c>
      <c r="O12" s="13">
        <f t="shared" ref="O12:O21" ca="1" si="13">INDIRECT("Sheet1!"&amp;INDIRECT("R1C"&amp;COLUMN(),FALSE)&amp;INDIRECT("AC"&amp;ROW())) * INDIRECT("Sheet1!D"&amp; INDIRECT("AC"&amp;ROW()))</f>
        <v>9.5</v>
      </c>
      <c r="P12" s="13" t="str">
        <f t="shared" ca="1" si="4"/>
        <v>P100</v>
      </c>
      <c r="Q12" s="13">
        <f t="shared" ca="1" si="4"/>
        <v>1</v>
      </c>
      <c r="R12" s="13" t="str">
        <f t="shared" ca="1" si="4"/>
        <v>Xeon E5-2650 v4</v>
      </c>
      <c r="S12" s="13">
        <f t="shared" ca="1" si="4"/>
        <v>2</v>
      </c>
      <c r="T12" s="13">
        <f t="shared" ca="1" si="4"/>
        <v>64</v>
      </c>
      <c r="U12" s="13" t="str">
        <f t="shared" ca="1" si="4"/>
        <v>SATA</v>
      </c>
      <c r="V12" s="13">
        <f t="shared" ca="1" si="4"/>
        <v>1000</v>
      </c>
      <c r="W12" s="13">
        <f t="shared" ca="1" si="4"/>
        <v>0</v>
      </c>
      <c r="X12" s="13">
        <f t="shared" ca="1" si="4"/>
        <v>0</v>
      </c>
      <c r="Y12" s="13" t="str">
        <f t="shared" ca="1" si="4"/>
        <v>0.1/0.1</v>
      </c>
      <c r="Z12" s="13">
        <f t="shared" ca="1" si="4"/>
        <v>0</v>
      </c>
      <c r="AA12" s="13">
        <f t="shared" ca="1" si="4"/>
        <v>0</v>
      </c>
      <c r="AB12" s="15" t="str">
        <f t="shared" ca="1" si="10"/>
        <v>500 GB of Internet traffic included.</v>
      </c>
      <c r="AC12" s="33">
        <v>24</v>
      </c>
    </row>
    <row r="13" spans="1:31" ht="20" customHeight="1">
      <c r="A13" s="41"/>
      <c r="B13" s="42"/>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2"/>
        <v>IBM 2xP100 E5-2690v4</v>
      </c>
      <c r="F13" s="18">
        <f t="shared" ca="1" si="5"/>
        <v>0</v>
      </c>
      <c r="G13" s="18">
        <f t="shared" ca="1" si="5"/>
        <v>0</v>
      </c>
      <c r="H13" s="18">
        <f t="shared" ca="1" si="6"/>
        <v>0</v>
      </c>
      <c r="I13" s="18">
        <f ca="1">INDIRECT("Sheet1!"&amp;INDIRECT("R1C"&amp;COLUMN(),FALSE)&amp;INDIRECT("AC"&amp;ROW()))</f>
        <v>2884</v>
      </c>
      <c r="J13" s="18">
        <f t="shared" ca="1" si="11"/>
        <v>0</v>
      </c>
      <c r="K13" s="18">
        <f t="shared" ca="1" si="2"/>
        <v>0</v>
      </c>
      <c r="L13" s="18">
        <f t="shared" ca="1" si="7"/>
        <v>0</v>
      </c>
      <c r="M13" s="18" t="str">
        <f t="shared" ca="1" si="8"/>
        <v>USD</v>
      </c>
      <c r="N13" s="13">
        <f t="shared" ca="1" si="3"/>
        <v>2.3296000000000001</v>
      </c>
      <c r="O13" s="13">
        <f t="shared" ca="1" si="13"/>
        <v>9.5</v>
      </c>
      <c r="P13" s="13" t="str">
        <f t="shared" ca="1" si="4"/>
        <v>P100</v>
      </c>
      <c r="Q13" s="13">
        <f t="shared" ca="1" si="4"/>
        <v>1</v>
      </c>
      <c r="R13" s="13" t="str">
        <f t="shared" ca="1" si="4"/>
        <v>Xeon E5-2690 v4</v>
      </c>
      <c r="S13" s="13">
        <f t="shared" ca="1" si="4"/>
        <v>2</v>
      </c>
      <c r="T13" s="13">
        <f t="shared" ca="1" si="4"/>
        <v>128</v>
      </c>
      <c r="U13" s="13" t="str">
        <f t="shared" ca="1" si="4"/>
        <v>SSD</v>
      </c>
      <c r="V13" s="13">
        <f t="shared" ca="1" si="4"/>
        <v>960</v>
      </c>
      <c r="W13" s="13">
        <f t="shared" ca="1" si="4"/>
        <v>0</v>
      </c>
      <c r="X13" s="13">
        <f t="shared" ca="1" si="4"/>
        <v>0</v>
      </c>
      <c r="Y13" s="13" t="str">
        <f t="shared" ca="1" si="4"/>
        <v>1/1</v>
      </c>
      <c r="Z13" s="13">
        <f t="shared" ca="1" si="4"/>
        <v>0</v>
      </c>
      <c r="AA13" s="13">
        <f t="shared" ca="1" si="4"/>
        <v>0</v>
      </c>
      <c r="AB13" s="15" t="str">
        <f t="shared" ca="1" si="10"/>
        <v>1TB of Internet traffic included.</v>
      </c>
      <c r="AC13" s="33">
        <v>25</v>
      </c>
    </row>
    <row r="14" spans="1:31" ht="19">
      <c r="A14" s="41">
        <f ca="1">INDIRECT("Sheet1!" &amp; INDIRECT("R1C"&amp;COLUMN(),FALSE) &amp; INDIRECT("AC" &amp; ROW()))</f>
        <v>0</v>
      </c>
      <c r="B14" s="12">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2"/>
        <v>IBM M60 E5-2690v4</v>
      </c>
      <c r="F14" s="18">
        <f t="shared" ca="1" si="5"/>
        <v>0</v>
      </c>
      <c r="G14" s="18">
        <f t="shared" ca="1" si="5"/>
        <v>6.0709999999999997</v>
      </c>
      <c r="H14" s="18">
        <f t="shared" ca="1" si="6"/>
        <v>0</v>
      </c>
      <c r="I14" s="18">
        <f t="shared" ref="I14:I21" ca="1" si="14">INDIRECT("Sheet1!"&amp;INDIRECT("R1C"&amp;COLUMN(),FALSE)&amp;INDIRECT("AC"&amp;ROW()))</f>
        <v>0</v>
      </c>
      <c r="J14" s="18">
        <f t="shared" ca="1" si="11"/>
        <v>0</v>
      </c>
      <c r="K14" s="18">
        <f t="shared" ca="1" si="2"/>
        <v>0</v>
      </c>
      <c r="L14" s="18">
        <f t="shared" ca="1" si="7"/>
        <v>0</v>
      </c>
      <c r="M14" s="18" t="str">
        <f t="shared" ca="1" si="8"/>
        <v>USD</v>
      </c>
      <c r="N14" s="13">
        <f t="shared" ca="1" si="3"/>
        <v>2.3296000000000001</v>
      </c>
      <c r="O14" s="13">
        <f t="shared" ca="1" si="13"/>
        <v>9.65</v>
      </c>
      <c r="P14" s="13" t="str">
        <f t="shared" ref="P14:W29" ca="1" si="15">INDIRECT("Sheet1!"&amp;INDIRECT("R1C"&amp;COLUMN(),FALSE)&amp;INDIRECT("AC"&amp;ROW()))</f>
        <v>M60</v>
      </c>
      <c r="Q14" s="13">
        <f t="shared" ca="1" si="15"/>
        <v>1</v>
      </c>
      <c r="R14" s="13" t="str">
        <f t="shared" ca="1" si="15"/>
        <v>Xeon E5-2690 v4</v>
      </c>
      <c r="S14" s="13">
        <f t="shared" ca="1" si="15"/>
        <v>2</v>
      </c>
      <c r="T14" s="13">
        <f t="shared" ca="1" si="15"/>
        <v>256</v>
      </c>
      <c r="U14" s="13" t="str">
        <f t="shared" ca="1" si="4"/>
        <v>SATA</v>
      </c>
      <c r="V14" s="13">
        <f t="shared" ca="1" si="4"/>
        <v>4000</v>
      </c>
      <c r="W14" s="13" t="str">
        <f t="shared" ca="1" si="4"/>
        <v>SATA RAID1</v>
      </c>
      <c r="X14" s="13">
        <f t="shared" ca="1" si="4"/>
        <v>4000</v>
      </c>
      <c r="Y14" s="13" t="str">
        <f t="shared" ca="1" si="4"/>
        <v>0.1/0.1</v>
      </c>
      <c r="Z14" s="13">
        <f t="shared" ca="1" si="4"/>
        <v>0</v>
      </c>
      <c r="AA14" s="13">
        <f t="shared" ca="1" si="4"/>
        <v>0</v>
      </c>
      <c r="AB14" s="15" t="str">
        <f t="shared" ca="1" si="10"/>
        <v>No Internet traffic included.</v>
      </c>
      <c r="AC14" s="33">
        <v>27</v>
      </c>
    </row>
    <row r="15" spans="1:31" s="12" customFormat="1" ht="19">
      <c r="A15" s="29"/>
      <c r="B15" s="42"/>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2"/>
        <v>IBM M60 E5-2620v3</v>
      </c>
      <c r="F15" s="18">
        <f t="shared" ca="1" si="5"/>
        <v>0</v>
      </c>
      <c r="G15" s="18">
        <f t="shared" ca="1" si="5"/>
        <v>0</v>
      </c>
      <c r="H15" s="18">
        <f t="shared" ca="1" si="6"/>
        <v>0</v>
      </c>
      <c r="I15" s="18">
        <f t="shared" ca="1" si="14"/>
        <v>1609</v>
      </c>
      <c r="J15" s="18">
        <f t="shared" ca="1" si="11"/>
        <v>0</v>
      </c>
      <c r="K15" s="18">
        <f t="shared" ca="1" si="2"/>
        <v>0</v>
      </c>
      <c r="L15" s="18">
        <f t="shared" ref="L15:L80" ca="1" si="16">INDIRECT("Sheet1!"&amp;INDIRECT("R1C"&amp;COLUMN(),FALSE)&amp;INDIRECT("AC"&amp;ROW()))</f>
        <v>0</v>
      </c>
      <c r="M15" s="18" t="str">
        <f t="shared" ca="1" si="8"/>
        <v>USD</v>
      </c>
      <c r="N15" s="13">
        <f t="shared" ca="1" si="3"/>
        <v>0.92159999999999986</v>
      </c>
      <c r="O15" s="13">
        <f t="shared" ca="1" si="13"/>
        <v>9.65</v>
      </c>
      <c r="P15" s="13" t="str">
        <f t="shared" ca="1" si="15"/>
        <v>M60</v>
      </c>
      <c r="Q15" s="13">
        <f t="shared" ca="1" si="15"/>
        <v>1</v>
      </c>
      <c r="R15" s="13" t="str">
        <f t="shared" ca="1" si="15"/>
        <v>Xeon E5-2620 v3</v>
      </c>
      <c r="S15" s="13">
        <f t="shared" ca="1" si="15"/>
        <v>2</v>
      </c>
      <c r="T15" s="13">
        <f t="shared" ca="1" si="15"/>
        <v>64</v>
      </c>
      <c r="U15" s="13" t="str">
        <f t="shared" ca="1" si="4"/>
        <v>SATA</v>
      </c>
      <c r="V15" s="13">
        <f t="shared" ca="1" si="4"/>
        <v>1000</v>
      </c>
      <c r="W15" s="13">
        <f t="shared" ca="1" si="4"/>
        <v>0</v>
      </c>
      <c r="X15" s="13">
        <f t="shared" ca="1" si="4"/>
        <v>0</v>
      </c>
      <c r="Y15" s="13" t="str">
        <f t="shared" ca="1" si="4"/>
        <v>10/10</v>
      </c>
      <c r="Z15" s="13">
        <f t="shared" ca="1" si="4"/>
        <v>0</v>
      </c>
      <c r="AA15" s="13">
        <f t="shared" ca="1" si="4"/>
        <v>0</v>
      </c>
      <c r="AB15" s="15" t="str">
        <f t="shared" ca="1" si="10"/>
        <v>500 GB of Internet traffic included.</v>
      </c>
      <c r="AC15" s="33">
        <v>28</v>
      </c>
    </row>
    <row r="16" spans="1:31" s="12" customFormat="1" ht="19">
      <c r="A16" s="38"/>
      <c r="B16" s="42"/>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2"/>
        <v>IBM M60 E5-2650v3</v>
      </c>
      <c r="F16" s="18">
        <f t="shared" ca="1" si="5"/>
        <v>0</v>
      </c>
      <c r="G16" s="18">
        <f t="shared" ca="1" si="5"/>
        <v>0</v>
      </c>
      <c r="H16" s="18">
        <f t="shared" ca="1" si="6"/>
        <v>0</v>
      </c>
      <c r="I16" s="18">
        <f t="shared" ca="1" si="14"/>
        <v>1689</v>
      </c>
      <c r="J16" s="18">
        <f t="shared" ca="1" si="11"/>
        <v>0</v>
      </c>
      <c r="K16" s="18">
        <f t="shared" ca="1" si="2"/>
        <v>0</v>
      </c>
      <c r="L16" s="18">
        <f t="shared" ca="1" si="16"/>
        <v>0</v>
      </c>
      <c r="M16" s="18" t="str">
        <f t="shared" ca="1" si="8"/>
        <v>USD</v>
      </c>
      <c r="N16" s="13">
        <f t="shared" ca="1" si="3"/>
        <v>1.472</v>
      </c>
      <c r="O16" s="13">
        <f t="shared" ca="1" si="13"/>
        <v>9.65</v>
      </c>
      <c r="P16" s="13" t="str">
        <f t="shared" ca="1" si="15"/>
        <v>M60</v>
      </c>
      <c r="Q16" s="13">
        <f t="shared" ca="1" si="15"/>
        <v>1</v>
      </c>
      <c r="R16" s="13" t="str">
        <f t="shared" ca="1" si="15"/>
        <v>Xeon E5-2650 v3</v>
      </c>
      <c r="S16" s="13">
        <f t="shared" ca="1" si="15"/>
        <v>2</v>
      </c>
      <c r="T16" s="13">
        <f t="shared" ca="1" si="15"/>
        <v>64</v>
      </c>
      <c r="U16" s="13" t="str">
        <f t="shared" ca="1" si="4"/>
        <v>SATA</v>
      </c>
      <c r="V16" s="13">
        <f t="shared" ca="1" si="4"/>
        <v>1000</v>
      </c>
      <c r="W16" s="13">
        <f t="shared" ca="1" si="4"/>
        <v>0</v>
      </c>
      <c r="X16" s="13">
        <f t="shared" ca="1" si="4"/>
        <v>0</v>
      </c>
      <c r="Y16" s="13" t="str">
        <f t="shared" ca="1" si="4"/>
        <v>10/10</v>
      </c>
      <c r="Z16" s="13">
        <f t="shared" ca="1" si="4"/>
        <v>0</v>
      </c>
      <c r="AA16" s="13">
        <f t="shared" ca="1" si="4"/>
        <v>0</v>
      </c>
      <c r="AB16" s="15" t="str">
        <f t="shared" ca="1" si="10"/>
        <v>500 GB of Internet traffic included.</v>
      </c>
      <c r="AC16" s="33">
        <v>29</v>
      </c>
    </row>
    <row r="17" spans="1:30" s="12" customFormat="1" ht="19">
      <c r="A17" s="38"/>
      <c r="B17" s="42"/>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2"/>
        <v>IBM 2xM60 E5-2620v4</v>
      </c>
      <c r="F17" s="18">
        <f t="shared" ca="1" si="5"/>
        <v>0</v>
      </c>
      <c r="G17" s="18">
        <f t="shared" ca="1" si="5"/>
        <v>0</v>
      </c>
      <c r="H17" s="18">
        <f t="shared" ca="1" si="6"/>
        <v>0</v>
      </c>
      <c r="I17" s="18">
        <f t="shared" ca="1" si="14"/>
        <v>2649</v>
      </c>
      <c r="J17" s="18">
        <f t="shared" ca="1" si="11"/>
        <v>0</v>
      </c>
      <c r="K17" s="18">
        <f t="shared" ca="1" si="2"/>
        <v>0</v>
      </c>
      <c r="L17" s="18">
        <f t="shared" ca="1" si="16"/>
        <v>0</v>
      </c>
      <c r="M17" s="18" t="str">
        <f t="shared" ca="1" si="8"/>
        <v>USD</v>
      </c>
      <c r="N17" s="13">
        <f t="shared" ca="1" si="3"/>
        <v>1.0752000000000002</v>
      </c>
      <c r="O17" s="13">
        <f t="shared" ca="1" si="13"/>
        <v>19.3</v>
      </c>
      <c r="P17" s="13" t="str">
        <f t="shared" ca="1" si="15"/>
        <v>M60</v>
      </c>
      <c r="Q17" s="13">
        <f t="shared" ca="1" si="15"/>
        <v>2</v>
      </c>
      <c r="R17" s="13" t="str">
        <f t="shared" ca="1" si="15"/>
        <v>Xeon E5-2620 v4</v>
      </c>
      <c r="S17" s="13">
        <f t="shared" ca="1" si="15"/>
        <v>2</v>
      </c>
      <c r="T17" s="13">
        <f t="shared" ca="1" si="15"/>
        <v>128</v>
      </c>
      <c r="U17" s="13" t="str">
        <f t="shared" ca="1" si="4"/>
        <v>SSD</v>
      </c>
      <c r="V17" s="13">
        <f t="shared" ca="1" si="4"/>
        <v>960</v>
      </c>
      <c r="W17" s="13">
        <f t="shared" ca="1" si="4"/>
        <v>0</v>
      </c>
      <c r="X17" s="13">
        <f t="shared" ca="1" si="4"/>
        <v>0</v>
      </c>
      <c r="Y17" s="13" t="str">
        <f t="shared" ca="1" si="4"/>
        <v>0.1/0.1</v>
      </c>
      <c r="Z17" s="13">
        <f t="shared" ca="1" si="4"/>
        <v>0</v>
      </c>
      <c r="AA17" s="13">
        <f t="shared" ca="1" si="4"/>
        <v>0</v>
      </c>
      <c r="AB17" s="15" t="str">
        <f t="shared" ca="1" si="10"/>
        <v>500 GB of Internet traffic included.</v>
      </c>
      <c r="AC17" s="33">
        <v>30</v>
      </c>
    </row>
    <row r="18" spans="1:30" s="12" customFormat="1" ht="19">
      <c r="A18" s="38"/>
      <c r="B18" s="42"/>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2"/>
        <v>IBM 2xM60 E5-2690v4</v>
      </c>
      <c r="F18" s="18">
        <f t="shared" ca="1" si="5"/>
        <v>0</v>
      </c>
      <c r="G18" s="18">
        <f t="shared" ca="1" si="5"/>
        <v>0</v>
      </c>
      <c r="H18" s="18">
        <f t="shared" ca="1" si="6"/>
        <v>0</v>
      </c>
      <c r="I18" s="18">
        <f t="shared" ca="1" si="14"/>
        <v>3075</v>
      </c>
      <c r="J18" s="18">
        <f t="shared" ca="1" si="11"/>
        <v>0</v>
      </c>
      <c r="K18" s="18">
        <f t="shared" ca="1" si="2"/>
        <v>0</v>
      </c>
      <c r="L18" s="18">
        <f t="shared" ca="1" si="16"/>
        <v>0</v>
      </c>
      <c r="M18" s="18" t="str">
        <f t="shared" ca="1" si="8"/>
        <v>USD</v>
      </c>
      <c r="N18" s="13">
        <f t="shared" ca="1" si="3"/>
        <v>2.3296000000000001</v>
      </c>
      <c r="O18" s="13">
        <f t="shared" ca="1" si="13"/>
        <v>19.3</v>
      </c>
      <c r="P18" s="13" t="str">
        <f t="shared" ca="1" si="15"/>
        <v>M60</v>
      </c>
      <c r="Q18" s="13">
        <f t="shared" ca="1" si="15"/>
        <v>2</v>
      </c>
      <c r="R18" s="13" t="str">
        <f t="shared" ca="1" si="15"/>
        <v>Xeon E5-2690 v4</v>
      </c>
      <c r="S18" s="13">
        <f t="shared" ca="1" si="15"/>
        <v>2</v>
      </c>
      <c r="T18" s="13">
        <f t="shared" ca="1" si="15"/>
        <v>256</v>
      </c>
      <c r="U18" s="13" t="str">
        <f t="shared" ca="1" si="4"/>
        <v>SSD</v>
      </c>
      <c r="V18" s="13">
        <f t="shared" ca="1" si="4"/>
        <v>960</v>
      </c>
      <c r="W18" s="13">
        <f t="shared" ca="1" si="4"/>
        <v>0</v>
      </c>
      <c r="X18" s="13">
        <f t="shared" ca="1" si="4"/>
        <v>0</v>
      </c>
      <c r="Y18" s="13" t="str">
        <f t="shared" ca="1" si="4"/>
        <v>0.1/0.1</v>
      </c>
      <c r="Z18" s="13">
        <f t="shared" ca="1" si="4"/>
        <v>0</v>
      </c>
      <c r="AA18" s="13">
        <f t="shared" ca="1" si="4"/>
        <v>0</v>
      </c>
      <c r="AB18" s="15" t="str">
        <f t="shared" ca="1" si="10"/>
        <v>500 GB of Internet traffic included.</v>
      </c>
      <c r="AC18" s="33">
        <v>31</v>
      </c>
    </row>
    <row r="19" spans="1:30" s="12" customFormat="1" ht="19">
      <c r="A19" s="38"/>
      <c r="B19" s="42"/>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2"/>
        <v>IBM 2xK80 E5-2620v4</v>
      </c>
      <c r="F19" s="18"/>
      <c r="G19" s="18">
        <f t="shared" ca="1" si="5"/>
        <v>5.3769999999999998</v>
      </c>
      <c r="H19" s="18">
        <f t="shared" ca="1" si="6"/>
        <v>0</v>
      </c>
      <c r="I19" s="18">
        <f t="shared" ca="1" si="14"/>
        <v>0</v>
      </c>
      <c r="J19" s="18">
        <f t="shared" ca="1" si="11"/>
        <v>0</v>
      </c>
      <c r="K19" s="18"/>
      <c r="L19" s="18"/>
      <c r="M19" s="18" t="str">
        <f t="shared" ca="1" si="8"/>
        <v>USD</v>
      </c>
      <c r="N19" s="13">
        <f t="shared" ca="1" si="3"/>
        <v>1.0752000000000002</v>
      </c>
      <c r="O19" s="13">
        <f t="shared" ca="1" si="13"/>
        <v>17.48</v>
      </c>
      <c r="P19" s="13" t="str">
        <f t="shared" ca="1" si="15"/>
        <v>K80</v>
      </c>
      <c r="Q19" s="13">
        <f t="shared" ca="1" si="15"/>
        <v>2</v>
      </c>
      <c r="R19" s="13" t="str">
        <f t="shared" ca="1" si="15"/>
        <v>Xeon E5-2620 v4</v>
      </c>
      <c r="S19" s="13">
        <f t="shared" ca="1" si="15"/>
        <v>2</v>
      </c>
      <c r="T19" s="13">
        <f t="shared" ca="1" si="15"/>
        <v>128</v>
      </c>
      <c r="U19" s="13" t="str">
        <f t="shared" ca="1" si="4"/>
        <v>SSD</v>
      </c>
      <c r="V19" s="13">
        <f t="shared" ca="1" si="4"/>
        <v>800</v>
      </c>
      <c r="W19" s="13" t="str">
        <f t="shared" ca="1" si="4"/>
        <v>SSD</v>
      </c>
      <c r="X19" s="13">
        <f t="shared" ref="X19:AA34" ca="1" si="17">INDIRECT("Sheet1!"&amp;INDIRECT("R1C"&amp;COLUMN(),FALSE)&amp;INDIRECT("AC"&amp;ROW()))</f>
        <v>800</v>
      </c>
      <c r="Y19" s="13" t="str">
        <f t="shared" ca="1" si="17"/>
        <v>0.1/0.1</v>
      </c>
      <c r="Z19" s="13">
        <f t="shared" ca="1" si="17"/>
        <v>0</v>
      </c>
      <c r="AA19" s="13">
        <f t="shared" ca="1" si="17"/>
        <v>0</v>
      </c>
      <c r="AB19" s="15" t="str">
        <f t="shared" ca="1" si="10"/>
        <v>No Internet traffic included.</v>
      </c>
      <c r="AC19" s="33">
        <v>32</v>
      </c>
    </row>
    <row r="20" spans="1:30" s="12" customFormat="1" ht="19">
      <c r="A20" s="38"/>
      <c r="B20" s="42"/>
      <c r="C20" s="21" t="str">
        <f t="shared" ref="C20:D40" ca="1" si="18">INDIRECT("Sheet1!"&amp;INDIRECT("R1C"&amp;COLUMN(),FALSE)&amp;INDIRECT("AC"&amp;ROW()))</f>
        <v>K80 E5-2690v3</v>
      </c>
      <c r="D20" s="15" t="str">
        <f t="shared" ca="1" si="18"/>
        <v>https://www.softlayer.com/cloud-computing/bluemix/Store/configureOrder/251/47057%2C46480%2C2397?language=en&amp;cm_mc_uid=85839695048713933876447&amp;cm_mc_sid_50200000=1496127251&amp;cm_mc_sid_52640000=1496127251</v>
      </c>
      <c r="E20" s="21" t="str">
        <f t="shared" ca="1" si="12"/>
        <v>IBM K80 E5-2690v3</v>
      </c>
      <c r="F20" s="18"/>
      <c r="G20" s="18">
        <f t="shared" ca="1" si="5"/>
        <v>0</v>
      </c>
      <c r="H20" s="18">
        <f t="shared" ca="1" si="6"/>
        <v>0</v>
      </c>
      <c r="I20" s="18">
        <f t="shared" ca="1" si="14"/>
        <v>1529</v>
      </c>
      <c r="J20" s="18">
        <f t="shared" ca="1" si="11"/>
        <v>0</v>
      </c>
      <c r="K20" s="18"/>
      <c r="L20" s="18"/>
      <c r="M20" s="18" t="str">
        <f t="shared" ca="1" si="8"/>
        <v>USD</v>
      </c>
      <c r="N20" s="13">
        <f t="shared" ca="1" si="3"/>
        <v>1.9968000000000001</v>
      </c>
      <c r="O20" s="13">
        <f t="shared" ca="1" si="13"/>
        <v>8.74</v>
      </c>
      <c r="P20" s="13" t="str">
        <f t="shared" ca="1" si="15"/>
        <v>K80</v>
      </c>
      <c r="Q20" s="13">
        <f t="shared" ca="1" si="15"/>
        <v>1</v>
      </c>
      <c r="R20" s="13" t="str">
        <f t="shared" ca="1" si="15"/>
        <v>Xeon E5-2690 v3</v>
      </c>
      <c r="S20" s="13">
        <f t="shared" ca="1" si="15"/>
        <v>2</v>
      </c>
      <c r="T20" s="13">
        <f t="shared" ca="1" si="15"/>
        <v>64</v>
      </c>
      <c r="U20" s="13" t="str">
        <f t="shared" ca="1" si="15"/>
        <v>SATA</v>
      </c>
      <c r="V20" s="13">
        <f t="shared" ca="1" si="15"/>
        <v>1000</v>
      </c>
      <c r="W20" s="13">
        <f t="shared" ca="1" si="15"/>
        <v>0</v>
      </c>
      <c r="X20" s="13">
        <f t="shared" ca="1" si="17"/>
        <v>0</v>
      </c>
      <c r="Y20" s="13" t="str">
        <f t="shared" ca="1" si="17"/>
        <v>10/10</v>
      </c>
      <c r="Z20" s="13">
        <f t="shared" ca="1" si="17"/>
        <v>0</v>
      </c>
      <c r="AA20" s="13">
        <f t="shared" ca="1" si="17"/>
        <v>0</v>
      </c>
      <c r="AB20" s="15" t="str">
        <f t="shared" ca="1" si="10"/>
        <v>500 GB of Internet traffic included.</v>
      </c>
      <c r="AC20" s="33">
        <v>33</v>
      </c>
    </row>
    <row r="21" spans="1:30" s="12" customFormat="1" ht="19">
      <c r="A21" s="38"/>
      <c r="B21" s="42"/>
      <c r="C21" s="21" t="str">
        <f t="shared" ca="1" si="18"/>
        <v>2xK2 E5-2690v4</v>
      </c>
      <c r="D21" s="15" t="str">
        <f t="shared" ca="1" si="18"/>
        <v>https://www.softlayer.com/cloud-computing/bluemix/Store/orderHourlyBareMetalInstance/178055/157?language=en&amp;cm_mc_uid=85839695048713933876447&amp;cm_mc_sid_50200000=1496127251&amp;cm_mc_sid_52640000=1496127251</v>
      </c>
      <c r="E21" s="21" t="str">
        <f t="shared" ca="1" si="12"/>
        <v>IBM 2xK2 E5-2690v4</v>
      </c>
      <c r="F21" s="18"/>
      <c r="G21" s="18">
        <f t="shared" ca="1" si="5"/>
        <v>3.9590000000000001</v>
      </c>
      <c r="H21" s="18">
        <f t="shared" ca="1" si="6"/>
        <v>0</v>
      </c>
      <c r="I21" s="18">
        <f t="shared" ca="1" si="14"/>
        <v>0</v>
      </c>
      <c r="J21" s="18">
        <f t="shared" ca="1" si="11"/>
        <v>0</v>
      </c>
      <c r="K21" s="18"/>
      <c r="L21" s="18"/>
      <c r="M21" s="18" t="str">
        <f t="shared" ca="1" si="8"/>
        <v>USD</v>
      </c>
      <c r="N21" s="13">
        <f t="shared" ca="1" si="3"/>
        <v>2.3296000000000001</v>
      </c>
      <c r="O21" s="13">
        <f t="shared" ca="1" si="13"/>
        <v>9.15456</v>
      </c>
      <c r="P21" s="13" t="str">
        <f t="shared" ca="1" si="15"/>
        <v>Grid K2</v>
      </c>
      <c r="Q21" s="13">
        <f t="shared" ca="1" si="15"/>
        <v>2</v>
      </c>
      <c r="R21" s="13" t="str">
        <f t="shared" ca="1" si="15"/>
        <v>Xeon E5-2690 v4</v>
      </c>
      <c r="S21" s="13">
        <f t="shared" ca="1" si="15"/>
        <v>2</v>
      </c>
      <c r="T21" s="13">
        <f t="shared" ca="1" si="15"/>
        <v>128</v>
      </c>
      <c r="U21" s="13" t="str">
        <f t="shared" ca="1" si="15"/>
        <v>SATA</v>
      </c>
      <c r="V21" s="13">
        <f t="shared" ca="1" si="15"/>
        <v>4000</v>
      </c>
      <c r="W21" s="13" t="str">
        <f t="shared" ca="1" si="15"/>
        <v>SATA</v>
      </c>
      <c r="X21" s="13">
        <f t="shared" ca="1" si="17"/>
        <v>4000</v>
      </c>
      <c r="Y21" s="13" t="str">
        <f t="shared" ca="1" si="17"/>
        <v>0.1/0.1</v>
      </c>
      <c r="Z21" s="13">
        <f t="shared" ca="1" si="17"/>
        <v>0</v>
      </c>
      <c r="AA21" s="13">
        <f t="shared" ca="1" si="17"/>
        <v>0</v>
      </c>
      <c r="AB21" s="15" t="str">
        <f t="shared" ca="1" si="10"/>
        <v>No Internet traffic included.</v>
      </c>
      <c r="AC21" s="33">
        <v>34</v>
      </c>
    </row>
    <row r="22" spans="1:30" s="12" customFormat="1" ht="18" customHeight="1">
      <c r="A22" s="41">
        <f ca="1">INDIRECT("Sheet1!" &amp; INDIRECT("R1C"&amp;COLUMN(),FALSE) &amp; INDIRECT("AC" &amp; ROW()))</f>
        <v>0</v>
      </c>
      <c r="B22" s="12">
        <f ca="1">INDIRECT("Sheet1!" &amp; INDIRECT("R1C1",FALSE) &amp; (INDIRECT("AC" &amp; ROW())+1))</f>
        <v>0</v>
      </c>
      <c r="C22" s="21" t="str">
        <f t="shared" ca="1" si="18"/>
        <v>K2 E5-2620v3</v>
      </c>
      <c r="D22" s="15" t="str">
        <f t="shared" ca="1" si="18"/>
        <v>https://www.softlayer.com/cloud-computing/bluemix/Store/configureOrder/251/141695%2C2739?language=en&amp;cm_mc_uid=85839695048713933876447&amp;cm_mc_sid_50200000=1496127251&amp;cm_mc_sid_52640000=1496127251</v>
      </c>
      <c r="E22" s="21" t="str">
        <f t="shared" ca="1" si="12"/>
        <v>IBM K2 E5-2620v3</v>
      </c>
      <c r="F22" s="18">
        <f t="shared" ca="1" si="5"/>
        <v>0</v>
      </c>
      <c r="G22" s="18">
        <f t="shared" ca="1" si="5"/>
        <v>0</v>
      </c>
      <c r="H22" s="18">
        <f t="shared" ca="1" si="6"/>
        <v>0</v>
      </c>
      <c r="I22" s="18">
        <f t="shared" ref="I22:J25" ca="1" si="19">INDIRECT("Sheet1!"&amp;INDIRECT("R1C"&amp;COLUMN(),FALSE)&amp;INDIRECT("AC"&amp;ROW()))</f>
        <v>1054</v>
      </c>
      <c r="J22" s="18">
        <f t="shared" ca="1" si="11"/>
        <v>0</v>
      </c>
      <c r="K22" s="18">
        <f t="shared" ref="J22:K44" ca="1" si="20">INDIRECT("Sheet1!"&amp;INDIRECT("R1C"&amp;COLUMN(),FALSE)&amp;INDIRECT("AC"&amp;ROW()))</f>
        <v>0</v>
      </c>
      <c r="L22" s="18">
        <f t="shared" ca="1" si="16"/>
        <v>0</v>
      </c>
      <c r="M22" s="18" t="str">
        <f t="shared" ca="1" si="8"/>
        <v>USD</v>
      </c>
      <c r="N22" s="13">
        <f t="shared" ref="N22:N23" ca="1" si="21">INDIRECT("Sheet1!"&amp;INDIRECT("R1C"&amp;COLUMN(),FALSE)&amp;INDIRECT("AC"&amp;ROW())) * INDIRECT("Sheet1!L"&amp; INDIRECT("AC"&amp;ROW()))</f>
        <v>0.92159999999999986</v>
      </c>
      <c r="O22" s="13">
        <f t="shared" ref="O22:O28" ca="1" si="22">INDIRECT("Sheet1!"&amp;INDIRECT("R1C"&amp;COLUMN(),FALSE)&amp;INDIRECT("AC"&amp;ROW())) * INDIRECT("Sheet1!D"&amp; INDIRECT("AC"&amp;ROW()))</f>
        <v>4.57728</v>
      </c>
      <c r="P22" s="13" t="str">
        <f t="shared" ca="1" si="15"/>
        <v>Grid K2</v>
      </c>
      <c r="Q22" s="13">
        <f t="shared" ca="1" si="15"/>
        <v>1</v>
      </c>
      <c r="R22" s="13" t="str">
        <f t="shared" ca="1" si="15"/>
        <v>Xeon E5-2620 v3</v>
      </c>
      <c r="S22" s="13">
        <f t="shared" ca="1" si="15"/>
        <v>2</v>
      </c>
      <c r="T22" s="13">
        <f t="shared" ca="1" si="15"/>
        <v>64</v>
      </c>
      <c r="U22" s="13" t="str">
        <f t="shared" ref="U22:AB27" ca="1" si="23">INDIRECT("Sheet1!"&amp;INDIRECT("R1C"&amp;COLUMN(),FALSE)&amp;INDIRECT("AC"&amp;ROW()))</f>
        <v>SATA</v>
      </c>
      <c r="V22" s="13">
        <f t="shared" ca="1" si="23"/>
        <v>1000</v>
      </c>
      <c r="W22" s="13">
        <f t="shared" ca="1" si="15"/>
        <v>0</v>
      </c>
      <c r="X22" s="13">
        <f t="shared" ca="1" si="17"/>
        <v>0</v>
      </c>
      <c r="Y22" s="13" t="str">
        <f t="shared" ca="1" si="17"/>
        <v>0.1/0.1</v>
      </c>
      <c r="Z22" s="13">
        <f t="shared" ca="1" si="17"/>
        <v>0</v>
      </c>
      <c r="AA22" s="13">
        <f t="shared" ca="1" si="17"/>
        <v>0</v>
      </c>
      <c r="AB22" s="15" t="str">
        <f t="shared" ca="1" si="23"/>
        <v>500 GB of Internet traffic included.</v>
      </c>
      <c r="AC22" s="33">
        <v>35</v>
      </c>
    </row>
    <row r="23" spans="1:30" ht="20" customHeight="1">
      <c r="A23" s="41"/>
      <c r="B23" s="42"/>
      <c r="C23" s="21" t="str">
        <f t="shared" ca="1" si="18"/>
        <v>K2 E5-2690v3</v>
      </c>
      <c r="D23" s="15" t="str">
        <f t="shared" ca="1" si="18"/>
        <v>https://www.softlayer.com/cloud-computing/bluemix/Store/configureOrder/251/141695%2C47061%2C279?language=en&amp;cm_mc_uid=85839695048713933876447&amp;cm_mc_sid_50200000=1496127251&amp;cm_mc_sid_52640000=1496127251#category-disk0-title</v>
      </c>
      <c r="E23" s="21" t="str">
        <f t="shared" ca="1" si="12"/>
        <v>IBM K2 E5-2690v3</v>
      </c>
      <c r="F23" s="18">
        <f t="shared" ca="1" si="5"/>
        <v>0</v>
      </c>
      <c r="G23" s="18">
        <f t="shared" ca="1" si="5"/>
        <v>0</v>
      </c>
      <c r="H23" s="18">
        <f t="shared" ca="1" si="6"/>
        <v>0</v>
      </c>
      <c r="I23" s="18">
        <f t="shared" ca="1" si="19"/>
        <v>1224</v>
      </c>
      <c r="J23" s="18">
        <f t="shared" ca="1" si="11"/>
        <v>0</v>
      </c>
      <c r="K23" s="18">
        <f t="shared" ca="1" si="20"/>
        <v>0</v>
      </c>
      <c r="L23" s="18">
        <f t="shared" ca="1" si="16"/>
        <v>0</v>
      </c>
      <c r="M23" s="18" t="str">
        <f t="shared" ca="1" si="8"/>
        <v>USD</v>
      </c>
      <c r="N23" s="13">
        <f t="shared" ca="1" si="21"/>
        <v>1.9968000000000001</v>
      </c>
      <c r="O23" s="13">
        <f t="shared" ca="1" si="22"/>
        <v>4.57728</v>
      </c>
      <c r="P23" s="13" t="str">
        <f t="shared" ca="1" si="15"/>
        <v>Grid K2</v>
      </c>
      <c r="Q23" s="13">
        <f t="shared" ca="1" si="15"/>
        <v>1</v>
      </c>
      <c r="R23" s="13" t="str">
        <f t="shared" ca="1" si="15"/>
        <v>Xeon E5-2690 v3</v>
      </c>
      <c r="S23" s="13">
        <f t="shared" ca="1" si="15"/>
        <v>2</v>
      </c>
      <c r="T23" s="13">
        <f t="shared" ca="1" si="15"/>
        <v>64</v>
      </c>
      <c r="U23" s="13" t="str">
        <f t="shared" ca="1" si="23"/>
        <v>SATA</v>
      </c>
      <c r="V23" s="13">
        <f t="shared" ca="1" si="23"/>
        <v>1000</v>
      </c>
      <c r="W23" s="13">
        <f t="shared" ca="1" si="15"/>
        <v>0</v>
      </c>
      <c r="X23" s="13">
        <f t="shared" ca="1" si="17"/>
        <v>0</v>
      </c>
      <c r="Y23" s="13" t="str">
        <f t="shared" ca="1" si="17"/>
        <v>0.1/0.1</v>
      </c>
      <c r="Z23" s="13">
        <f t="shared" ca="1" si="17"/>
        <v>0</v>
      </c>
      <c r="AA23" s="13">
        <f t="shared" ca="1" si="17"/>
        <v>0</v>
      </c>
      <c r="AB23" s="15" t="str">
        <f t="shared" ca="1" si="23"/>
        <v>500 GB of Internet traffic included.</v>
      </c>
      <c r="AC23" s="33">
        <v>36</v>
      </c>
    </row>
    <row r="24" spans="1:30" s="12" customFormat="1" ht="20" customHeight="1">
      <c r="A24" s="41">
        <f ca="1">INDIRECT("Sheet1!" &amp; INDIRECT("R1C"&amp;COLUMN(),FALSE) &amp; INDIRECT("AC" &amp; ROW()))</f>
        <v>0</v>
      </c>
      <c r="B24" s="12">
        <f ca="1">INDIRECT("Sheet1!" &amp; INDIRECT("R1C1",FALSE) &amp; (INDIRECT("AC" &amp; ROW())+1))</f>
        <v>0</v>
      </c>
      <c r="C24" s="21" t="str">
        <f t="shared" ca="1" si="18"/>
        <v>K2 E5-2620v3</v>
      </c>
      <c r="D24" s="15" t="str">
        <f t="shared" ca="1" si="18"/>
        <v>https://www.softlayer.com/cloud-computing/bluemix/Store/configureOrder/251/141695%2C2739?language=en&amp;cm_mc_uid=85839695048713933876447&amp;cm_mc_sid_50200000=1496127251&amp;cm_mc_sid_52640000=1496127251</v>
      </c>
      <c r="E24" s="21" t="str">
        <f t="shared" ca="1" si="12"/>
        <v>IBM K2 E5-2620v3</v>
      </c>
      <c r="F24" s="18">
        <f t="shared" ca="1" si="5"/>
        <v>0</v>
      </c>
      <c r="G24" s="18">
        <f t="shared" ca="1" si="5"/>
        <v>0</v>
      </c>
      <c r="H24" s="18">
        <f t="shared" ca="1" si="6"/>
        <v>0</v>
      </c>
      <c r="I24" s="18">
        <f t="shared" ca="1" si="19"/>
        <v>1054</v>
      </c>
      <c r="J24" s="18">
        <f t="shared" ca="1" si="19"/>
        <v>0</v>
      </c>
      <c r="K24" s="18">
        <f t="shared" ca="1" si="20"/>
        <v>0</v>
      </c>
      <c r="L24" s="18">
        <f t="shared" ca="1" si="16"/>
        <v>0</v>
      </c>
      <c r="M24" s="18" t="str">
        <f t="shared" ca="1" si="8"/>
        <v>USD</v>
      </c>
      <c r="N24" s="13">
        <f t="shared" ref="N24:N37" ca="1" si="24">INDIRECT("Sheet1!"&amp;INDIRECT("R1C"&amp;COLUMN(),FALSE)&amp;INDIRECT("AC"&amp;ROW())) * INDIRECT("Sheet1!L"&amp; INDIRECT("AC"&amp;ROW()))</f>
        <v>0.92159999999999986</v>
      </c>
      <c r="O24" s="13">
        <f t="shared" ca="1" si="22"/>
        <v>4.57728</v>
      </c>
      <c r="P24" s="13" t="str">
        <f t="shared" ca="1" si="15"/>
        <v>Grid K2</v>
      </c>
      <c r="Q24" s="13">
        <f t="shared" ca="1" si="15"/>
        <v>1</v>
      </c>
      <c r="R24" s="13" t="str">
        <f t="shared" ca="1" si="15"/>
        <v>Xeon E5-2620 v3</v>
      </c>
      <c r="S24" s="13">
        <f t="shared" ca="1" si="15"/>
        <v>2</v>
      </c>
      <c r="T24" s="13">
        <f t="shared" ca="1" si="15"/>
        <v>64</v>
      </c>
      <c r="U24" s="13" t="str">
        <f t="shared" ca="1" si="23"/>
        <v>SATA</v>
      </c>
      <c r="V24" s="13">
        <f t="shared" ca="1" si="23"/>
        <v>1000</v>
      </c>
      <c r="W24" s="13">
        <f t="shared" ca="1" si="15"/>
        <v>0</v>
      </c>
      <c r="X24" s="13">
        <f t="shared" ca="1" si="17"/>
        <v>0</v>
      </c>
      <c r="Y24" s="13" t="str">
        <f t="shared" ca="1" si="17"/>
        <v>0.1/0.1</v>
      </c>
      <c r="Z24" s="13">
        <f t="shared" ca="1" si="17"/>
        <v>0</v>
      </c>
      <c r="AA24" s="13">
        <f t="shared" ca="1" si="17"/>
        <v>0</v>
      </c>
      <c r="AB24" s="15" t="str">
        <f t="shared" ca="1" si="23"/>
        <v>500 GB of Internet traffic included.</v>
      </c>
      <c r="AC24" s="33">
        <v>35</v>
      </c>
    </row>
    <row r="25" spans="1:30" s="12" customFormat="1" ht="20" customHeight="1">
      <c r="A25" s="41"/>
      <c r="B25" s="42"/>
      <c r="C25" s="21" t="str">
        <f t="shared" ca="1" si="18"/>
        <v>K2 E5-2690v3</v>
      </c>
      <c r="D25" s="15" t="str">
        <f t="shared" ca="1" si="18"/>
        <v>https://www.softlayer.com/cloud-computing/bluemix/Store/configureOrder/251/141695%2C47061%2C279?language=en&amp;cm_mc_uid=85839695048713933876447&amp;cm_mc_sid_50200000=1496127251&amp;cm_mc_sid_52640000=1496127251#category-disk0-title</v>
      </c>
      <c r="E25" s="21" t="str">
        <f t="shared" ca="1" si="12"/>
        <v>IBM K2 E5-2690v3</v>
      </c>
      <c r="F25" s="18">
        <f t="shared" ca="1" si="5"/>
        <v>0</v>
      </c>
      <c r="G25" s="18">
        <f t="shared" ca="1" si="5"/>
        <v>0</v>
      </c>
      <c r="H25" s="18">
        <f t="shared" ca="1" si="6"/>
        <v>0</v>
      </c>
      <c r="I25" s="18">
        <f t="shared" ca="1" si="19"/>
        <v>1224</v>
      </c>
      <c r="J25" s="18">
        <f t="shared" ca="1" si="19"/>
        <v>0</v>
      </c>
      <c r="K25" s="18">
        <f t="shared" ca="1" si="20"/>
        <v>0</v>
      </c>
      <c r="L25" s="18">
        <f t="shared" ca="1" si="16"/>
        <v>0</v>
      </c>
      <c r="M25" s="18" t="str">
        <f t="shared" ca="1" si="8"/>
        <v>USD</v>
      </c>
      <c r="N25" s="13">
        <f t="shared" ca="1" si="24"/>
        <v>1.9968000000000001</v>
      </c>
      <c r="O25" s="13">
        <f t="shared" ca="1" si="22"/>
        <v>4.57728</v>
      </c>
      <c r="P25" s="13" t="str">
        <f t="shared" ca="1" si="15"/>
        <v>Grid K2</v>
      </c>
      <c r="Q25" s="13">
        <f t="shared" ca="1" si="15"/>
        <v>1</v>
      </c>
      <c r="R25" s="13" t="str">
        <f t="shared" ca="1" si="15"/>
        <v>Xeon E5-2690 v3</v>
      </c>
      <c r="S25" s="13">
        <f t="shared" ca="1" si="15"/>
        <v>2</v>
      </c>
      <c r="T25" s="13">
        <f t="shared" ca="1" si="15"/>
        <v>64</v>
      </c>
      <c r="U25" s="13" t="str">
        <f t="shared" ca="1" si="23"/>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33">
        <v>36</v>
      </c>
    </row>
    <row r="26" spans="1:30" s="12" customFormat="1" ht="20" customHeight="1">
      <c r="A26" s="41" t="str">
        <f ca="1">INDIRECT("Sheet1!" &amp; INDIRECT("R1C"&amp;COLUMN(),FALSE) &amp; INDIRECT("AC" &amp; ROW()))</f>
        <v>Nimbix</v>
      </c>
      <c r="B26" s="12" t="str">
        <f ca="1">INDIRECT("Sheet1!" &amp; INDIRECT("R1C1",FALSE) &amp; (INDIRECT("AC" &amp; ROW())+1))</f>
        <v>www.nimbix.net/nimbix-cloud-demand-pricing</v>
      </c>
      <c r="C26" s="21" t="str">
        <f t="shared" ca="1" si="18"/>
        <v>NGD4</v>
      </c>
      <c r="D26" s="15">
        <f t="shared" ca="1" si="18"/>
        <v>0</v>
      </c>
      <c r="E26" s="21" t="str">
        <f ca="1">"NM "&amp;C26</f>
        <v>NM NGD4</v>
      </c>
      <c r="F26" s="18">
        <f t="shared" ca="1" si="5"/>
        <v>0</v>
      </c>
      <c r="G26" s="18">
        <f t="shared" ca="1" si="5"/>
        <v>3.5</v>
      </c>
      <c r="H26" s="18">
        <f t="shared" ca="1" si="6"/>
        <v>0</v>
      </c>
      <c r="I26" s="18">
        <f t="shared" ca="1" si="5"/>
        <v>0</v>
      </c>
      <c r="J26" s="18">
        <f t="shared" ca="1" si="20"/>
        <v>0</v>
      </c>
      <c r="K26" s="18">
        <f t="shared" ca="1" si="20"/>
        <v>0</v>
      </c>
      <c r="L26" s="18">
        <f t="shared" ca="1" si="16"/>
        <v>0</v>
      </c>
      <c r="M26" s="18" t="str">
        <f t="shared" ca="1" si="8"/>
        <v>USD</v>
      </c>
      <c r="N26" s="13">
        <f t="shared" ca="1" si="24"/>
        <v>0.83199999999999996</v>
      </c>
      <c r="O26" s="13">
        <f t="shared" ca="1" si="22"/>
        <v>10.08</v>
      </c>
      <c r="P26" s="13" t="str">
        <f t="shared" ref="P26:T34" ca="1" si="25">INDIRECT("Sheet1!"&amp;INDIRECT("R1C"&amp;COLUMN(),FALSE)&amp;INDIRECT("AC"&amp;ROW()))</f>
        <v>K40</v>
      </c>
      <c r="Q26" s="13">
        <f t="shared" ca="1" si="25"/>
        <v>2</v>
      </c>
      <c r="R26" s="13" t="str">
        <f t="shared" ca="1" si="25"/>
        <v>POWER8</v>
      </c>
      <c r="S26" s="13">
        <f t="shared" ca="1" si="25"/>
        <v>2</v>
      </c>
      <c r="T26" s="13">
        <f t="shared" ca="1" si="25"/>
        <v>128</v>
      </c>
      <c r="U26" s="13">
        <f t="shared" ca="1" si="23"/>
        <v>0</v>
      </c>
      <c r="V26" s="13">
        <f t="shared" ca="1" si="23"/>
        <v>0</v>
      </c>
      <c r="W26" s="13">
        <f t="shared" ca="1" si="15"/>
        <v>0</v>
      </c>
      <c r="X26" s="13">
        <f t="shared" ca="1" si="17"/>
        <v>0</v>
      </c>
      <c r="Y26" s="13" t="str">
        <f t="shared" ca="1" si="17"/>
        <v>56/</v>
      </c>
      <c r="Z26" s="13">
        <f t="shared" ca="1" si="17"/>
        <v>0</v>
      </c>
      <c r="AA26" s="13">
        <f t="shared" ca="1" si="17"/>
        <v>0</v>
      </c>
      <c r="AB26" s="15" t="str">
        <f t="shared" ca="1" si="23"/>
        <v xml:space="preserve"> http://www-01.ibm.com/common/ssi/cgi-bin/ssialias?htmlfid=POB03046USEN</v>
      </c>
      <c r="AC26" s="33">
        <v>44</v>
      </c>
      <c r="AD26" s="12">
        <v>2</v>
      </c>
    </row>
    <row r="27" spans="1:30" s="12" customFormat="1" ht="20" customHeight="1">
      <c r="A27" s="41"/>
      <c r="B27" s="42"/>
      <c r="C27" s="21" t="str">
        <f t="shared" ca="1" si="18"/>
        <v>NGD5</v>
      </c>
      <c r="D27" s="15">
        <f t="shared" ca="1" si="18"/>
        <v>0</v>
      </c>
      <c r="E27" s="21" t="str">
        <f t="shared" ref="E27:E30" ca="1" si="26">"NM "&amp;C27</f>
        <v>NM NGD5</v>
      </c>
      <c r="F27" s="18">
        <f t="shared" ca="1" si="5"/>
        <v>0</v>
      </c>
      <c r="G27" s="18">
        <f t="shared" ca="1" si="5"/>
        <v>4.8499999999999996</v>
      </c>
      <c r="H27" s="18">
        <f t="shared" ca="1" si="6"/>
        <v>0</v>
      </c>
      <c r="I27" s="18">
        <f t="shared" ca="1" si="5"/>
        <v>0</v>
      </c>
      <c r="J27" s="18">
        <f t="shared" ca="1" si="20"/>
        <v>0</v>
      </c>
      <c r="K27" s="18">
        <f t="shared" ca="1" si="20"/>
        <v>0</v>
      </c>
      <c r="L27" s="18">
        <f t="shared" ca="1" si="16"/>
        <v>0</v>
      </c>
      <c r="M27" s="18" t="str">
        <f t="shared" ca="1" si="8"/>
        <v>USD</v>
      </c>
      <c r="N27" s="13">
        <f t="shared" ca="1" si="24"/>
        <v>0.83199999999999996</v>
      </c>
      <c r="O27" s="13">
        <f t="shared" ca="1" si="22"/>
        <v>34.96</v>
      </c>
      <c r="P27" s="13" t="str">
        <f t="shared" ca="1" si="25"/>
        <v>K80</v>
      </c>
      <c r="Q27" s="13">
        <f t="shared" ca="1" si="25"/>
        <v>4</v>
      </c>
      <c r="R27" s="13" t="str">
        <f t="shared" ca="1" si="25"/>
        <v>POWER8</v>
      </c>
      <c r="S27" s="13">
        <f t="shared" ca="1" si="25"/>
        <v>2</v>
      </c>
      <c r="T27" s="13">
        <f t="shared" ca="1" si="25"/>
        <v>128</v>
      </c>
      <c r="U27" s="13">
        <f t="shared" ca="1" si="23"/>
        <v>0</v>
      </c>
      <c r="V27" s="13">
        <f t="shared" ca="1" si="23"/>
        <v>0</v>
      </c>
      <c r="W27" s="13">
        <f t="shared" ca="1" si="15"/>
        <v>0</v>
      </c>
      <c r="X27" s="13">
        <f t="shared" ca="1" si="17"/>
        <v>0</v>
      </c>
      <c r="Y27" s="13" t="str">
        <f t="shared" ca="1" si="17"/>
        <v>56/</v>
      </c>
      <c r="Z27" s="13">
        <f t="shared" ca="1" si="17"/>
        <v>0</v>
      </c>
      <c r="AA27" s="13">
        <f t="shared" ca="1" si="17"/>
        <v>0</v>
      </c>
      <c r="AB27" s="15" t="str">
        <f t="shared" ca="1" si="23"/>
        <v xml:space="preserve"> http://www-01.ibm.com/common/ssi/cgi-bin/ssialias?htmlfid=POB03046USEN</v>
      </c>
      <c r="AC27" s="33">
        <v>45</v>
      </c>
    </row>
    <row r="28" spans="1:30" s="12" customFormat="1" ht="20" customHeight="1">
      <c r="A28" s="41"/>
      <c r="B28" s="42"/>
      <c r="C28" s="21" t="str">
        <f t="shared" ca="1" si="18"/>
        <v>NGQ7</v>
      </c>
      <c r="D28" s="15">
        <f t="shared" ca="1" si="18"/>
        <v>0</v>
      </c>
      <c r="E28" s="21" t="str">
        <f t="shared" ca="1" si="26"/>
        <v>NM NGQ7</v>
      </c>
      <c r="F28" s="18">
        <f t="shared" ca="1" si="5"/>
        <v>0</v>
      </c>
      <c r="G28" s="18">
        <f t="shared" ca="1" si="5"/>
        <v>7.4</v>
      </c>
      <c r="H28" s="18">
        <f t="shared" ca="1" si="6"/>
        <v>0</v>
      </c>
      <c r="I28" s="18">
        <f t="shared" ca="1" si="5"/>
        <v>0</v>
      </c>
      <c r="J28" s="18">
        <f t="shared" ca="1" si="20"/>
        <v>0</v>
      </c>
      <c r="K28" s="18">
        <f t="shared" ca="1" si="20"/>
        <v>0</v>
      </c>
      <c r="L28" s="18">
        <f t="shared" ca="1" si="16"/>
        <v>0</v>
      </c>
      <c r="M28" s="18" t="str">
        <f ca="1">INDIRECT("Sheet1!"&amp;INDIRECT("R1C"&amp;COLUMN(),FALSE)&amp;INDIRECT("AC"&amp;ROW()))</f>
        <v>USD</v>
      </c>
      <c r="N28" s="13">
        <f t="shared" ca="1" si="24"/>
        <v>0.83199999999999996</v>
      </c>
      <c r="O28" s="13">
        <f t="shared" ca="1" si="22"/>
        <v>27.376000000000001</v>
      </c>
      <c r="P28" s="13" t="str">
        <f t="shared" ca="1" si="25"/>
        <v>M40</v>
      </c>
      <c r="Q28" s="13">
        <f t="shared" ca="1" si="25"/>
        <v>4</v>
      </c>
      <c r="R28" s="13" t="str">
        <f t="shared" ca="1" si="25"/>
        <v>POWER8</v>
      </c>
      <c r="S28" s="13">
        <f t="shared" ca="1" si="25"/>
        <v>2</v>
      </c>
      <c r="T28" s="13">
        <f t="shared" ca="1" si="25"/>
        <v>128</v>
      </c>
      <c r="U28" s="13">
        <f t="shared" ref="U28:AA43" ca="1" si="27">INDIRECT("Sheet1!"&amp;INDIRECT("R1C"&amp;COLUMN(),FALSE)&amp;INDIRECT("AC"&amp;ROW()))</f>
        <v>0</v>
      </c>
      <c r="V28" s="13">
        <f t="shared" ca="1" si="27"/>
        <v>0</v>
      </c>
      <c r="W28" s="13">
        <f t="shared" ca="1" si="15"/>
        <v>0</v>
      </c>
      <c r="X28" s="13">
        <f t="shared" ca="1" si="17"/>
        <v>0</v>
      </c>
      <c r="Y28" s="13" t="str">
        <f t="shared" ca="1" si="17"/>
        <v>56/</v>
      </c>
      <c r="Z28" s="13">
        <f t="shared" ca="1" si="17"/>
        <v>0</v>
      </c>
      <c r="AA28" s="13">
        <f t="shared" ca="1" si="17"/>
        <v>0</v>
      </c>
      <c r="AB28" s="15" t="str">
        <f t="shared" ref="AB28:AB58" ca="1" si="28">INDIRECT("Sheet1!"&amp;INDIRECT("R1C"&amp;COLUMN(),FALSE)&amp;INDIRECT("AC"&amp;ROW()))</f>
        <v xml:space="preserve"> http://www-01.ibm.com/common/ssi/cgi-bin/ssialias?htmlfid=POB03046USEN</v>
      </c>
      <c r="AC28" s="33">
        <v>46</v>
      </c>
    </row>
    <row r="29" spans="1:30" ht="20" customHeight="1">
      <c r="A29" s="41"/>
      <c r="B29" s="12"/>
      <c r="C29" s="21" t="str">
        <f t="shared" ca="1" si="18"/>
        <v>NG08</v>
      </c>
      <c r="D29" s="15">
        <f t="shared" ca="1" si="18"/>
        <v>0</v>
      </c>
      <c r="E29" s="21" t="str">
        <f t="shared" ca="1" si="26"/>
        <v>NM NG08</v>
      </c>
      <c r="F29" s="18">
        <f t="shared" ca="1" si="5"/>
        <v>0</v>
      </c>
      <c r="G29" s="18">
        <f t="shared" ca="1" si="5"/>
        <v>29.5</v>
      </c>
      <c r="H29" s="18">
        <f t="shared" ca="1" si="6"/>
        <v>0</v>
      </c>
      <c r="I29" s="18">
        <f t="shared" ca="1" si="5"/>
        <v>0</v>
      </c>
      <c r="J29" s="18">
        <f t="shared" ca="1" si="20"/>
        <v>0</v>
      </c>
      <c r="K29" s="18">
        <f t="shared" ca="1" si="20"/>
        <v>0</v>
      </c>
      <c r="L29" s="18">
        <f t="shared" ca="1" si="16"/>
        <v>0</v>
      </c>
      <c r="M29" s="18" t="str">
        <f t="shared" ca="1" si="8"/>
        <v>USD</v>
      </c>
      <c r="N29" s="13">
        <f t="shared" ca="1" si="24"/>
        <v>0.83199999999999996</v>
      </c>
      <c r="O29" s="13">
        <f ca="1">INDIRECT("Sheet1!"&amp;INDIRECT("R1C"&amp;COLUMN(),FALSE)&amp;INDIRECT("AC"&amp;ROW())) * INDIRECT("Sheet1!D"&amp; INDIRECT("AC"&amp;ROW()))</f>
        <v>76</v>
      </c>
      <c r="P29" s="13" t="str">
        <f t="shared" ca="1" si="25"/>
        <v>P100</v>
      </c>
      <c r="Q29" s="13">
        <f t="shared" ca="1" si="25"/>
        <v>8</v>
      </c>
      <c r="R29" s="13" t="str">
        <f t="shared" ca="1" si="25"/>
        <v>POWER8</v>
      </c>
      <c r="S29" s="13">
        <f t="shared" ca="1" si="25"/>
        <v>2</v>
      </c>
      <c r="T29" s="13">
        <f t="shared" ca="1" si="25"/>
        <v>512</v>
      </c>
      <c r="U29" s="13">
        <f t="shared" ca="1" si="27"/>
        <v>0</v>
      </c>
      <c r="V29" s="13">
        <f t="shared" ca="1" si="27"/>
        <v>0</v>
      </c>
      <c r="W29" s="13">
        <f t="shared" ca="1" si="15"/>
        <v>0</v>
      </c>
      <c r="X29" s="13">
        <f t="shared" ca="1" si="17"/>
        <v>0</v>
      </c>
      <c r="Y29" s="13" t="str">
        <f t="shared" ca="1" si="17"/>
        <v>100/</v>
      </c>
      <c r="Z29" s="13">
        <f t="shared" ca="1" si="17"/>
        <v>0</v>
      </c>
      <c r="AA29" s="13">
        <f t="shared" ca="1" si="17"/>
        <v>0</v>
      </c>
      <c r="AB29" s="15" t="str">
        <f t="shared" ca="1" si="28"/>
        <v xml:space="preserve"> http://www-01.ibm.com/common/ssi/cgi-bin/ssialias?htmlfid=POB03046USEN</v>
      </c>
      <c r="AC29" s="33">
        <v>47</v>
      </c>
    </row>
    <row r="30" spans="1:30">
      <c r="C30" s="21" t="str">
        <f t="shared" ca="1" si="18"/>
        <v>NP8G1</v>
      </c>
      <c r="D30" s="15">
        <f t="shared" ca="1" si="18"/>
        <v>0</v>
      </c>
      <c r="E30" s="21" t="str">
        <f t="shared" ca="1" si="26"/>
        <v>NM NP8G1</v>
      </c>
      <c r="F30" s="18">
        <f t="shared" ca="1" si="5"/>
        <v>0</v>
      </c>
      <c r="G30" s="18">
        <f t="shared" ca="1" si="5"/>
        <v>4.95</v>
      </c>
      <c r="H30" s="18">
        <f t="shared" ca="1" si="6"/>
        <v>0</v>
      </c>
      <c r="I30" s="18">
        <f t="shared" ca="1" si="5"/>
        <v>0</v>
      </c>
      <c r="J30" s="18">
        <f t="shared" ca="1" si="20"/>
        <v>0</v>
      </c>
      <c r="K30" s="18">
        <f t="shared" ca="1" si="20"/>
        <v>0</v>
      </c>
      <c r="L30" s="18">
        <f t="shared" ca="1" si="16"/>
        <v>0</v>
      </c>
      <c r="M30" s="18" t="str">
        <f t="shared" ca="1" si="8"/>
        <v>USD</v>
      </c>
      <c r="N30" s="13">
        <f t="shared" ca="1" si="24"/>
        <v>0.20799999999999999</v>
      </c>
      <c r="O30" s="13">
        <f ca="1">INDIRECT("Sheet1!"&amp;INDIRECT("R1C"&amp;COLUMN(),FALSE)&amp;INDIRECT("AC"&amp;ROW())) * INDIRECT("Sheet1!D"&amp; INDIRECT("AC"&amp;ROW()))</f>
        <v>9.5</v>
      </c>
      <c r="P30" s="13" t="str">
        <f t="shared" ca="1" si="25"/>
        <v>P100</v>
      </c>
      <c r="Q30" s="13">
        <f t="shared" ca="1" si="25"/>
        <v>1</v>
      </c>
      <c r="R30" s="13" t="str">
        <f t="shared" ca="1" si="25"/>
        <v>POWER8</v>
      </c>
      <c r="S30" s="13">
        <f t="shared" ca="1" si="25"/>
        <v>0.5</v>
      </c>
      <c r="T30" s="13">
        <f t="shared" ca="1" si="25"/>
        <v>128</v>
      </c>
      <c r="U30" s="13">
        <f t="shared" ca="1" si="27"/>
        <v>0</v>
      </c>
      <c r="V30" s="13">
        <f t="shared" ca="1" si="27"/>
        <v>0</v>
      </c>
      <c r="W30" s="13">
        <f t="shared" ca="1" si="27"/>
        <v>0</v>
      </c>
      <c r="X30" s="13">
        <f t="shared" ca="1" si="17"/>
        <v>0</v>
      </c>
      <c r="Y30" s="13" t="str">
        <f t="shared" ca="1" si="17"/>
        <v>56/</v>
      </c>
      <c r="Z30" s="13">
        <f t="shared" ca="1" si="17"/>
        <v>0</v>
      </c>
      <c r="AA30" s="13">
        <f t="shared" ca="1" si="17"/>
        <v>0</v>
      </c>
      <c r="AB30" s="15" t="str">
        <f t="shared" ca="1" si="28"/>
        <v>Provider web site mentions 32 threads, and Wikipedia says each core has 8 thread, while 1 CPU has 8 cores. That gives 64 threads per 1 CPU, thus 0.5 CPUs.</v>
      </c>
      <c r="AC30" s="33">
        <v>48</v>
      </c>
    </row>
    <row r="31" spans="1:30" s="12" customFormat="1">
      <c r="C31" s="21" t="str">
        <f t="shared" ca="1" si="18"/>
        <v>NP8G4</v>
      </c>
      <c r="D31" s="15">
        <f t="shared" ca="1" si="18"/>
        <v>0</v>
      </c>
      <c r="E31" s="21" t="str">
        <f t="shared" ref="E31" ca="1" si="29">"NM "&amp;C31</f>
        <v>NM NP8G4</v>
      </c>
      <c r="F31" s="18">
        <f t="shared" ca="1" si="5"/>
        <v>0</v>
      </c>
      <c r="G31" s="18">
        <f t="shared" ca="1" si="5"/>
        <v>14.2</v>
      </c>
      <c r="H31" s="18">
        <f t="shared" ca="1" si="6"/>
        <v>0</v>
      </c>
      <c r="I31" s="18">
        <f t="shared" ca="1" si="5"/>
        <v>0</v>
      </c>
      <c r="J31" s="18">
        <f t="shared" ca="1" si="20"/>
        <v>0</v>
      </c>
      <c r="K31" s="18">
        <f t="shared" ca="1" si="20"/>
        <v>0</v>
      </c>
      <c r="L31" s="18">
        <f t="shared" ca="1" si="16"/>
        <v>0</v>
      </c>
      <c r="M31" s="18" t="str">
        <f t="shared" ca="1" si="8"/>
        <v>USD</v>
      </c>
      <c r="N31" s="13">
        <f t="shared" ca="1" si="24"/>
        <v>0.83199999999999996</v>
      </c>
      <c r="O31" s="13">
        <f ca="1">INDIRECT("Sheet1!"&amp;INDIRECT("R1C"&amp;COLUMN(),FALSE)&amp;INDIRECT("AC"&amp;ROW())) * INDIRECT("Sheet1!D"&amp; INDIRECT("AC"&amp;ROW()))</f>
        <v>38</v>
      </c>
      <c r="P31" s="13" t="str">
        <f t="shared" ca="1" si="25"/>
        <v>P100</v>
      </c>
      <c r="Q31" s="13">
        <f t="shared" ca="1" si="25"/>
        <v>4</v>
      </c>
      <c r="R31" s="13" t="str">
        <f t="shared" ca="1" si="25"/>
        <v>POWER8</v>
      </c>
      <c r="S31" s="13">
        <f t="shared" ca="1" si="25"/>
        <v>2</v>
      </c>
      <c r="T31" s="13">
        <f t="shared" ca="1" si="25"/>
        <v>512</v>
      </c>
      <c r="U31" s="13">
        <f t="shared" ca="1" si="27"/>
        <v>0</v>
      </c>
      <c r="V31" s="13">
        <f t="shared" ca="1" si="27"/>
        <v>0</v>
      </c>
      <c r="W31" s="13">
        <f t="shared" ca="1" si="27"/>
        <v>0</v>
      </c>
      <c r="X31" s="13">
        <f t="shared" ca="1" si="17"/>
        <v>0</v>
      </c>
      <c r="Y31" s="13" t="str">
        <f t="shared" ca="1" si="17"/>
        <v>56/</v>
      </c>
      <c r="Z31" s="13">
        <f t="shared" ca="1" si="17"/>
        <v>0</v>
      </c>
      <c r="AA31" s="13">
        <f t="shared" ca="1" si="17"/>
        <v>0</v>
      </c>
      <c r="AB31" s="15" t="str">
        <f t="shared" ca="1" si="28"/>
        <v xml:space="preserve">Provider web site mentions 128 threads, and Wikipedia says each core has 8 thread, while 1 CPU has 8 cores. That gives 64 threads per 1 CPU, thus 2 CPUs. </v>
      </c>
      <c r="AC31" s="33">
        <v>49</v>
      </c>
    </row>
    <row r="32" spans="1:30" s="12" customFormat="1" ht="19">
      <c r="A32" s="41" t="str">
        <f ca="1">INDIRECT("Sheet1!" &amp; INDIRECT("R1C"&amp;COLUMN(),FALSE) &amp; INDIRECT("AC" &amp; ROW()))</f>
        <v>Cirrascale</v>
      </c>
      <c r="B32" s="12" t="str">
        <f ca="1">INDIRECT("Sheet1!" &amp; INDIRECT("R1C1",FALSE) &amp; (INDIRECT("AC" &amp; ROW())+1))</f>
        <v>http://www.cirrascale.com/cloud/plans.aspx</v>
      </c>
      <c r="C32" s="21" t="str">
        <f t="shared" ca="1" si="18"/>
        <v>16-GPU x86 K80 ltd.</v>
      </c>
      <c r="D32" s="15">
        <f t="shared" ca="1" si="18"/>
        <v>0</v>
      </c>
      <c r="E32" s="21" t="s">
        <v>401</v>
      </c>
      <c r="F32" s="18">
        <f t="shared" ca="1" si="5"/>
        <v>0</v>
      </c>
      <c r="G32" s="18">
        <f t="shared" ca="1" si="5"/>
        <v>0</v>
      </c>
      <c r="H32" s="18">
        <f t="shared" ref="H32:I44" ca="1" si="30">INDIRECT("Sheet1!"&amp;INDIRECT("R1C"&amp;COLUMN(),FALSE)&amp;INDIRECT("AC"&amp;ROW()))</f>
        <v>1499</v>
      </c>
      <c r="I32" s="18">
        <f t="shared" ref="I32:I43" ca="1" si="31">INDIRECT("Sheet1!"&amp;INDIRECT("R1C"&amp;COLUMN(),FALSE)&amp;INDIRECT("AC"&amp;ROW()))</f>
        <v>4999</v>
      </c>
      <c r="J32" s="18">
        <f t="shared" ca="1" si="20"/>
        <v>0</v>
      </c>
      <c r="K32" s="18">
        <f t="shared" ca="1" si="20"/>
        <v>0</v>
      </c>
      <c r="L32" s="18">
        <f t="shared" ca="1" si="16"/>
        <v>0</v>
      </c>
      <c r="M32" s="18" t="str">
        <f t="shared" ca="1" si="8"/>
        <v>USD</v>
      </c>
      <c r="N32" s="13">
        <f t="shared" ca="1" si="24"/>
        <v>1.6384000000000001</v>
      </c>
      <c r="O32" s="13">
        <f t="shared" ref="O32:O37" ca="1" si="32">INDIRECT("Sheet1!"&amp;INDIRECT("R1C"&amp;COLUMN(),FALSE)&amp;INDIRECT("AC"&amp;ROW())) * INDIRECT("Sheet1!D"&amp; INDIRECT("AC"&amp;ROW()))</f>
        <v>69.92</v>
      </c>
      <c r="P32" s="13" t="str">
        <f t="shared" ca="1" si="25"/>
        <v>K80</v>
      </c>
      <c r="Q32" s="13">
        <f t="shared" ca="1" si="25"/>
        <v>8</v>
      </c>
      <c r="R32" s="13" t="str">
        <f t="shared" ca="1" si="25"/>
        <v>Xeon E5-2667 v3</v>
      </c>
      <c r="S32" s="13">
        <f t="shared" ca="1" si="25"/>
        <v>2</v>
      </c>
      <c r="T32" s="13">
        <f t="shared" ca="1" si="25"/>
        <v>512</v>
      </c>
      <c r="U32" s="13" t="str">
        <f t="shared" ca="1" si="27"/>
        <v>SSD</v>
      </c>
      <c r="V32" s="13">
        <f t="shared" ca="1" si="27"/>
        <v>1000</v>
      </c>
      <c r="W32" s="13" t="str">
        <f t="shared" ca="1" si="27"/>
        <v>SATA</v>
      </c>
      <c r="X32" s="13">
        <f t="shared" ca="1" si="17"/>
        <v>4000</v>
      </c>
      <c r="Y32" s="13">
        <f t="shared" ca="1" si="17"/>
        <v>0</v>
      </c>
      <c r="Z32" s="13">
        <f t="shared" ca="1" si="17"/>
        <v>0</v>
      </c>
      <c r="AA32" s="13">
        <f t="shared" ca="1" si="17"/>
        <v>0</v>
      </c>
      <c r="AB32" s="15" t="str">
        <f t="shared" ca="1" si="28"/>
        <v>Limited quantity available at this price</v>
      </c>
      <c r="AC32" s="33">
        <v>58</v>
      </c>
    </row>
    <row r="33" spans="1:29" s="12" customFormat="1">
      <c r="C33" s="21" t="str">
        <f t="shared" ca="1" si="18"/>
        <v>8-GPU x86 M40 ltd.</v>
      </c>
      <c r="D33" s="15">
        <f t="shared" ca="1" si="18"/>
        <v>0</v>
      </c>
      <c r="E33" s="21" t="s">
        <v>402</v>
      </c>
      <c r="F33" s="18">
        <f t="shared" ca="1" si="5"/>
        <v>0</v>
      </c>
      <c r="G33" s="18">
        <f t="shared" ca="1" si="5"/>
        <v>0</v>
      </c>
      <c r="H33" s="18">
        <f t="shared" ca="1" si="30"/>
        <v>1499</v>
      </c>
      <c r="I33" s="18">
        <f t="shared" ca="1" si="31"/>
        <v>4999</v>
      </c>
      <c r="J33" s="18">
        <f t="shared" ca="1" si="20"/>
        <v>0</v>
      </c>
      <c r="K33" s="18">
        <f t="shared" ca="1" si="20"/>
        <v>0</v>
      </c>
      <c r="L33" s="18">
        <f t="shared" ca="1" si="16"/>
        <v>0</v>
      </c>
      <c r="M33" s="18" t="str">
        <f t="shared" ca="1" si="8"/>
        <v>USD</v>
      </c>
      <c r="N33" s="13">
        <f t="shared" ca="1" si="24"/>
        <v>1.2287999999999999</v>
      </c>
      <c r="O33" s="13">
        <f t="shared" ca="1" si="32"/>
        <v>54.752000000000002</v>
      </c>
      <c r="P33" s="13" t="str">
        <f t="shared" ca="1" si="25"/>
        <v>M40</v>
      </c>
      <c r="Q33" s="13">
        <f t="shared" ca="1" si="25"/>
        <v>8</v>
      </c>
      <c r="R33" s="13" t="str">
        <f t="shared" ca="1" si="25"/>
        <v>Xeon E5-2630 v3</v>
      </c>
      <c r="S33" s="13">
        <f t="shared" ca="1" si="25"/>
        <v>2</v>
      </c>
      <c r="T33" s="13">
        <f t="shared" ca="1" si="25"/>
        <v>256</v>
      </c>
      <c r="U33" s="13" t="str">
        <f t="shared" ca="1" si="27"/>
        <v>SSD</v>
      </c>
      <c r="V33" s="13">
        <f t="shared" ca="1" si="27"/>
        <v>1000</v>
      </c>
      <c r="W33" s="13" t="str">
        <f t="shared" ca="1" si="27"/>
        <v>SATA</v>
      </c>
      <c r="X33" s="13">
        <f t="shared" ca="1" si="17"/>
        <v>4000</v>
      </c>
      <c r="Y33" s="13">
        <f t="shared" ca="1" si="17"/>
        <v>0</v>
      </c>
      <c r="Z33" s="13">
        <f t="shared" ca="1" si="17"/>
        <v>0</v>
      </c>
      <c r="AA33" s="13">
        <f t="shared" ca="1" si="17"/>
        <v>0</v>
      </c>
      <c r="AB33" s="15" t="str">
        <f t="shared" ca="1" si="28"/>
        <v>Limited quantity available at this price</v>
      </c>
      <c r="AC33" s="33">
        <v>59</v>
      </c>
    </row>
    <row r="34" spans="1:29" s="12" customFormat="1" ht="20">
      <c r="A34" s="20"/>
      <c r="C34" s="21" t="str">
        <f t="shared" ca="1" si="18"/>
        <v>8-GPU x86 P40</v>
      </c>
      <c r="D34" s="15">
        <f t="shared" ca="1" si="18"/>
        <v>0</v>
      </c>
      <c r="E34" s="21" t="s">
        <v>215</v>
      </c>
      <c r="F34" s="18">
        <f t="shared" ca="1" si="5"/>
        <v>0</v>
      </c>
      <c r="G34" s="18">
        <f t="shared" ca="1" si="5"/>
        <v>0</v>
      </c>
      <c r="H34" s="18">
        <f t="shared" ca="1" si="30"/>
        <v>2369</v>
      </c>
      <c r="I34" s="18">
        <f t="shared" ca="1" si="31"/>
        <v>7899</v>
      </c>
      <c r="J34" s="18">
        <f t="shared" ca="1" si="20"/>
        <v>0</v>
      </c>
      <c r="K34" s="18">
        <f t="shared" ca="1" si="20"/>
        <v>0</v>
      </c>
      <c r="L34" s="18">
        <f t="shared" ca="1" si="16"/>
        <v>0</v>
      </c>
      <c r="M34" s="18" t="str">
        <f t="shared" ca="1" si="8"/>
        <v>USD</v>
      </c>
      <c r="N34" s="13">
        <f t="shared" ca="1" si="24"/>
        <v>1.2287999999999999</v>
      </c>
      <c r="O34" s="13">
        <f t="shared" ca="1" si="32"/>
        <v>94.063999999999993</v>
      </c>
      <c r="P34" s="13" t="str">
        <f t="shared" ca="1" si="25"/>
        <v>P40</v>
      </c>
      <c r="Q34" s="13">
        <f t="shared" ca="1" si="25"/>
        <v>8</v>
      </c>
      <c r="R34" s="13" t="str">
        <f t="shared" ca="1" si="25"/>
        <v>Xeon E5-2630 v3</v>
      </c>
      <c r="S34" s="13">
        <f t="shared" ca="1" si="25"/>
        <v>2</v>
      </c>
      <c r="T34" s="13">
        <f t="shared" ca="1" si="25"/>
        <v>256</v>
      </c>
      <c r="U34" s="13" t="str">
        <f t="shared" ca="1" si="27"/>
        <v>SSD</v>
      </c>
      <c r="V34" s="13">
        <f t="shared" ca="1" si="27"/>
        <v>1000</v>
      </c>
      <c r="W34" s="13" t="str">
        <f t="shared" ca="1" si="27"/>
        <v>SATA</v>
      </c>
      <c r="X34" s="13">
        <f t="shared" ca="1" si="17"/>
        <v>4000</v>
      </c>
      <c r="Y34" s="13">
        <f t="shared" ca="1" si="17"/>
        <v>0</v>
      </c>
      <c r="Z34" s="13">
        <f t="shared" ca="1" si="17"/>
        <v>0</v>
      </c>
      <c r="AA34" s="13">
        <f t="shared" ca="1" si="17"/>
        <v>0</v>
      </c>
      <c r="AB34" s="15">
        <f t="shared" ca="1" si="28"/>
        <v>0</v>
      </c>
      <c r="AC34" s="33">
        <v>60</v>
      </c>
    </row>
    <row r="35" spans="1:29" s="12" customFormat="1">
      <c r="C35" s="21" t="str">
        <f t="shared" ca="1" si="18"/>
        <v>8-GPU x86 P100</v>
      </c>
      <c r="D35" s="15">
        <f t="shared" ca="1" si="18"/>
        <v>0</v>
      </c>
      <c r="E35" s="21" t="s">
        <v>391</v>
      </c>
      <c r="F35" s="18">
        <f t="shared" ca="1" si="5"/>
        <v>0</v>
      </c>
      <c r="G35" s="18">
        <f t="shared" ca="1" si="5"/>
        <v>0</v>
      </c>
      <c r="H35" s="18">
        <f t="shared" ca="1" si="30"/>
        <v>2369</v>
      </c>
      <c r="I35" s="18">
        <f t="shared" ca="1" si="31"/>
        <v>7899</v>
      </c>
      <c r="J35" s="18">
        <f t="shared" ca="1" si="20"/>
        <v>0</v>
      </c>
      <c r="K35" s="18">
        <f t="shared" ca="1" si="20"/>
        <v>0</v>
      </c>
      <c r="L35" s="18">
        <f t="shared" ca="1" si="16"/>
        <v>0</v>
      </c>
      <c r="M35" s="18" t="str">
        <f t="shared" ca="1" si="8"/>
        <v>USD</v>
      </c>
      <c r="N35" s="13">
        <f t="shared" ca="1" si="24"/>
        <v>1.2287999999999999</v>
      </c>
      <c r="O35" s="13">
        <f t="shared" ca="1" si="32"/>
        <v>76</v>
      </c>
      <c r="P35" s="13" t="str">
        <f t="shared" ref="P35:T37" ca="1" si="33">INDIRECT("Sheet1!"&amp;INDIRECT("R1C"&amp;COLUMN(),FALSE)&amp;INDIRECT("AC"&amp;ROW()))</f>
        <v>P100</v>
      </c>
      <c r="Q35" s="13">
        <f t="shared" ca="1" si="33"/>
        <v>8</v>
      </c>
      <c r="R35" s="13" t="str">
        <f t="shared" ca="1" si="33"/>
        <v>Xeon E5-2630 v3</v>
      </c>
      <c r="S35" s="13">
        <f t="shared" ca="1" si="33"/>
        <v>2</v>
      </c>
      <c r="T35" s="13">
        <f t="shared" ca="1" si="33"/>
        <v>256</v>
      </c>
      <c r="U35" s="13" t="str">
        <f t="shared" ca="1" si="27"/>
        <v>SSD</v>
      </c>
      <c r="V35" s="13">
        <f t="shared" ca="1" si="27"/>
        <v>1000</v>
      </c>
      <c r="W35" s="13" t="str">
        <f t="shared" ca="1" si="27"/>
        <v>SATA</v>
      </c>
      <c r="X35" s="13">
        <f t="shared" ca="1" si="27"/>
        <v>4000</v>
      </c>
      <c r="Y35" s="13">
        <f t="shared" ca="1" si="27"/>
        <v>0</v>
      </c>
      <c r="Z35" s="13">
        <f t="shared" ca="1" si="27"/>
        <v>0</v>
      </c>
      <c r="AA35" s="13">
        <f t="shared" ca="1" si="27"/>
        <v>0</v>
      </c>
      <c r="AB35" s="15">
        <f t="shared" ca="1" si="28"/>
        <v>0</v>
      </c>
      <c r="AC35" s="33">
        <v>61</v>
      </c>
    </row>
    <row r="36" spans="1:29" s="12" customFormat="1">
      <c r="C36" s="21" t="str">
        <f t="shared" ca="1" si="18"/>
        <v>8-GPU x86 Quadro P6000</v>
      </c>
      <c r="D36" s="15">
        <f t="shared" ca="1" si="18"/>
        <v>0</v>
      </c>
      <c r="E36" s="21" t="s">
        <v>392</v>
      </c>
      <c r="F36" s="18">
        <f t="shared" ca="1" si="5"/>
        <v>0</v>
      </c>
      <c r="G36" s="18">
        <f t="shared" ca="1" si="5"/>
        <v>0</v>
      </c>
      <c r="H36" s="18">
        <f t="shared" ca="1" si="30"/>
        <v>2059</v>
      </c>
      <c r="I36" s="18">
        <f t="shared" ca="1" si="31"/>
        <v>6429</v>
      </c>
      <c r="J36" s="18">
        <f t="shared" ca="1" si="20"/>
        <v>0</v>
      </c>
      <c r="K36" s="18">
        <f t="shared" ca="1" si="20"/>
        <v>0</v>
      </c>
      <c r="L36" s="18">
        <f t="shared" ca="1" si="16"/>
        <v>0</v>
      </c>
      <c r="M36" s="18" t="str">
        <f t="shared" ca="1" si="8"/>
        <v>USD</v>
      </c>
      <c r="N36" s="13">
        <f t="shared" ca="1" si="24"/>
        <v>1.2287999999999999</v>
      </c>
      <c r="O36" s="13">
        <f t="shared" ca="1" si="32"/>
        <v>87.055999999999997</v>
      </c>
      <c r="P36" s="13" t="str">
        <f t="shared" ca="1" si="33"/>
        <v>Quadro P6000</v>
      </c>
      <c r="Q36" s="13">
        <f t="shared" ca="1" si="33"/>
        <v>8</v>
      </c>
      <c r="R36" s="13" t="str">
        <f t="shared" ca="1" si="33"/>
        <v>Xeon E5-2630 v3</v>
      </c>
      <c r="S36" s="13">
        <f t="shared" ca="1" si="33"/>
        <v>2</v>
      </c>
      <c r="T36" s="13">
        <f t="shared" ca="1" si="33"/>
        <v>256</v>
      </c>
      <c r="U36" s="13" t="str">
        <f t="shared" ca="1" si="27"/>
        <v>SSD</v>
      </c>
      <c r="V36" s="13">
        <f t="shared" ca="1" si="27"/>
        <v>1000</v>
      </c>
      <c r="W36" s="13" t="str">
        <f t="shared" ca="1" si="27"/>
        <v>SATA</v>
      </c>
      <c r="X36" s="13">
        <f t="shared" ca="1" si="27"/>
        <v>4000</v>
      </c>
      <c r="Y36" s="13">
        <f t="shared" ca="1" si="27"/>
        <v>0</v>
      </c>
      <c r="Z36" s="13">
        <f t="shared" ca="1" si="27"/>
        <v>0</v>
      </c>
      <c r="AA36" s="13">
        <f t="shared" ca="1" si="27"/>
        <v>0</v>
      </c>
      <c r="AB36" s="15">
        <f t="shared" ca="1" si="28"/>
        <v>0</v>
      </c>
      <c r="AC36" s="33">
        <v>62</v>
      </c>
    </row>
    <row r="37" spans="1:29" s="12" customFormat="1">
      <c r="C37" s="21" t="str">
        <f t="shared" ca="1" si="18"/>
        <v>4-GPU x86 P40</v>
      </c>
      <c r="D37" s="15">
        <f t="shared" ca="1" si="18"/>
        <v>0</v>
      </c>
      <c r="E37" s="21" t="s">
        <v>393</v>
      </c>
      <c r="F37" s="18">
        <f t="shared" ca="1" si="5"/>
        <v>0</v>
      </c>
      <c r="G37" s="18">
        <f t="shared" ca="1" si="5"/>
        <v>0</v>
      </c>
      <c r="H37" s="18">
        <f t="shared" ca="1" si="30"/>
        <v>1199</v>
      </c>
      <c r="I37" s="18">
        <f t="shared" ca="1" si="31"/>
        <v>3999</v>
      </c>
      <c r="J37" s="18">
        <f t="shared" ca="1" si="20"/>
        <v>0</v>
      </c>
      <c r="K37" s="18">
        <f t="shared" ca="1" si="20"/>
        <v>0</v>
      </c>
      <c r="L37" s="18">
        <f t="shared" ca="1" si="16"/>
        <v>0</v>
      </c>
      <c r="M37" s="18" t="str">
        <f t="shared" ca="1" si="8"/>
        <v>USD</v>
      </c>
      <c r="N37" s="13">
        <f t="shared" ca="1" si="24"/>
        <v>0.69120000000000004</v>
      </c>
      <c r="O37" s="13">
        <f t="shared" ca="1" si="32"/>
        <v>47.031999999999996</v>
      </c>
      <c r="P37" s="13" t="str">
        <f t="shared" ca="1" si="33"/>
        <v>P40</v>
      </c>
      <c r="Q37" s="13">
        <f t="shared" ca="1" si="33"/>
        <v>4</v>
      </c>
      <c r="R37" s="13" t="str">
        <f t="shared" ca="1" si="33"/>
        <v>Xeon E5-1650 v4</v>
      </c>
      <c r="S37" s="13">
        <f t="shared" ca="1" si="33"/>
        <v>1</v>
      </c>
      <c r="T37" s="13">
        <f t="shared" ca="1" si="33"/>
        <v>128</v>
      </c>
      <c r="U37" s="13" t="str">
        <f t="shared" ca="1" si="27"/>
        <v>SSD</v>
      </c>
      <c r="V37" s="13">
        <f t="shared" ca="1" si="27"/>
        <v>1000</v>
      </c>
      <c r="W37" s="13" t="str">
        <f t="shared" ca="1" si="27"/>
        <v>SATA</v>
      </c>
      <c r="X37" s="13">
        <f t="shared" ca="1" si="27"/>
        <v>4000</v>
      </c>
      <c r="Y37" s="13">
        <f t="shared" ca="1" si="27"/>
        <v>0</v>
      </c>
      <c r="Z37" s="13">
        <f t="shared" ca="1" si="27"/>
        <v>0</v>
      </c>
      <c r="AA37" s="13">
        <f t="shared" ca="1" si="27"/>
        <v>0</v>
      </c>
      <c r="AB37" s="15">
        <f t="shared" ca="1" si="28"/>
        <v>0</v>
      </c>
      <c r="AC37" s="33">
        <v>63</v>
      </c>
    </row>
    <row r="38" spans="1:29" ht="20">
      <c r="A38" s="20">
        <f ca="1">INDIRECT("Sheet1!" &amp; INDIRECT("R1C"&amp;COLUMN(),FALSE) &amp; INDIRECT("AC" &amp; ROW()))</f>
        <v>0</v>
      </c>
      <c r="B38" s="12">
        <f ca="1">INDIRECT("Sheet1!" &amp; INDIRECT("R1C1",FALSE) &amp; (INDIRECT("AC" &amp; ROW())+1))</f>
        <v>0</v>
      </c>
      <c r="C38" s="21" t="str">
        <f t="shared" ca="1" si="18"/>
        <v>4-GPU x86 P100</v>
      </c>
      <c r="D38" s="15">
        <f t="shared" ca="1" si="18"/>
        <v>0</v>
      </c>
      <c r="E38" s="21" t="s">
        <v>216</v>
      </c>
      <c r="F38" s="18">
        <f t="shared" ca="1" si="5"/>
        <v>0</v>
      </c>
      <c r="G38" s="18">
        <f t="shared" ca="1" si="5"/>
        <v>0</v>
      </c>
      <c r="H38" s="18">
        <f t="shared" ca="1" si="30"/>
        <v>1199</v>
      </c>
      <c r="I38" s="18">
        <f t="shared" ca="1" si="31"/>
        <v>3999</v>
      </c>
      <c r="J38" s="18">
        <f t="shared" ca="1" si="20"/>
        <v>0</v>
      </c>
      <c r="K38" s="18">
        <f t="shared" ca="1" si="20"/>
        <v>0</v>
      </c>
      <c r="L38" s="18">
        <f t="shared" ca="1" si="16"/>
        <v>0</v>
      </c>
      <c r="M38" s="18" t="str">
        <f t="shared" ca="1" si="8"/>
        <v>USD</v>
      </c>
      <c r="N38" s="13">
        <f t="shared" ref="N38:N85" ca="1" si="34">INDIRECT("Sheet1!"&amp;INDIRECT("R1C"&amp;COLUMN(),FALSE)&amp;INDIRECT("AC"&amp;ROW())) * INDIRECT("Sheet1!L"&amp; INDIRECT("AC"&amp;ROW()))</f>
        <v>0.69120000000000004</v>
      </c>
      <c r="O38" s="13">
        <f t="shared" ref="O38:O56" ca="1" si="35">INDIRECT("Sheet1!"&amp;INDIRECT("R1C"&amp;COLUMN(),FALSE)&amp;INDIRECT("AC"&amp;ROW())) * INDIRECT("Sheet1!D"&amp; INDIRECT("AC"&amp;ROW()))</f>
        <v>38</v>
      </c>
      <c r="P38" s="13" t="str">
        <f t="shared" ref="P38:Y56" ca="1" si="36">INDIRECT("Sheet1!"&amp;INDIRECT("R1C"&amp;COLUMN(),FALSE)&amp;INDIRECT("AC"&amp;ROW()))</f>
        <v>P100</v>
      </c>
      <c r="Q38" s="13">
        <f t="shared" ca="1" si="36"/>
        <v>4</v>
      </c>
      <c r="R38" s="13" t="str">
        <f t="shared" ca="1" si="36"/>
        <v>Xeon E5-1650 v4</v>
      </c>
      <c r="S38" s="13">
        <f t="shared" ca="1" si="36"/>
        <v>1</v>
      </c>
      <c r="T38" s="13">
        <f t="shared" ca="1" si="36"/>
        <v>128</v>
      </c>
      <c r="U38" s="13" t="str">
        <f t="shared" ca="1" si="36"/>
        <v>SSD</v>
      </c>
      <c r="V38" s="13">
        <f t="shared" ca="1" si="36"/>
        <v>1000</v>
      </c>
      <c r="W38" s="13" t="str">
        <f t="shared" ca="1" si="36"/>
        <v>SATA</v>
      </c>
      <c r="X38" s="13">
        <f t="shared" ca="1" si="36"/>
        <v>4000</v>
      </c>
      <c r="Y38" s="13">
        <f t="shared" ca="1" si="36"/>
        <v>0</v>
      </c>
      <c r="Z38" s="13">
        <f t="shared" ca="1" si="27"/>
        <v>0</v>
      </c>
      <c r="AA38" s="13">
        <f t="shared" ca="1" si="27"/>
        <v>0</v>
      </c>
      <c r="AB38" s="15">
        <f t="shared" ca="1" si="28"/>
        <v>0</v>
      </c>
      <c r="AC38" s="33">
        <v>64</v>
      </c>
    </row>
    <row r="39" spans="1:29">
      <c r="C39" s="21" t="str">
        <f t="shared" ca="1" si="18"/>
        <v>4-GPU x86 Quadro P6000</v>
      </c>
      <c r="D39" s="15">
        <f t="shared" ca="1" si="18"/>
        <v>0</v>
      </c>
      <c r="E39" s="21" t="s">
        <v>247</v>
      </c>
      <c r="F39" s="18">
        <f t="shared" ca="1" si="5"/>
        <v>0</v>
      </c>
      <c r="G39" s="18">
        <f t="shared" ca="1" si="5"/>
        <v>0</v>
      </c>
      <c r="H39" s="18">
        <f t="shared" ca="1" si="30"/>
        <v>989</v>
      </c>
      <c r="I39" s="18">
        <f t="shared" ca="1" si="31"/>
        <v>3299</v>
      </c>
      <c r="J39" s="18">
        <f t="shared" ca="1" si="20"/>
        <v>0</v>
      </c>
      <c r="K39" s="18">
        <f t="shared" ca="1" si="20"/>
        <v>0</v>
      </c>
      <c r="L39" s="18">
        <f t="shared" ca="1" si="16"/>
        <v>0</v>
      </c>
      <c r="M39" s="18" t="str">
        <f t="shared" ca="1" si="8"/>
        <v>USD</v>
      </c>
      <c r="N39" s="13">
        <f t="shared" ca="1" si="34"/>
        <v>0.69120000000000004</v>
      </c>
      <c r="O39" s="13">
        <f t="shared" ca="1" si="35"/>
        <v>43.527999999999999</v>
      </c>
      <c r="P39" s="13" t="str">
        <f t="shared" ca="1" si="36"/>
        <v>Quadro P6000</v>
      </c>
      <c r="Q39" s="13">
        <f t="shared" ca="1" si="36"/>
        <v>4</v>
      </c>
      <c r="R39" s="13" t="str">
        <f t="shared" ca="1" si="36"/>
        <v>Xeon E5-1650 v4</v>
      </c>
      <c r="S39" s="13">
        <f t="shared" ca="1" si="36"/>
        <v>1</v>
      </c>
      <c r="T39" s="13">
        <f t="shared" ca="1" si="36"/>
        <v>128</v>
      </c>
      <c r="U39" s="13" t="str">
        <f t="shared" ca="1" si="36"/>
        <v>SSD</v>
      </c>
      <c r="V39" s="13">
        <f t="shared" ca="1" si="36"/>
        <v>1000</v>
      </c>
      <c r="W39" s="13" t="str">
        <f t="shared" ca="1" si="36"/>
        <v>SATA</v>
      </c>
      <c r="X39" s="13">
        <f t="shared" ca="1" si="36"/>
        <v>4000</v>
      </c>
      <c r="Y39" s="13">
        <f t="shared" ca="1" si="36"/>
        <v>0</v>
      </c>
      <c r="Z39" s="13">
        <f t="shared" ca="1" si="27"/>
        <v>0</v>
      </c>
      <c r="AA39" s="13">
        <f t="shared" ca="1" si="27"/>
        <v>0</v>
      </c>
      <c r="AB39" s="15">
        <f t="shared" ca="1" si="28"/>
        <v>0</v>
      </c>
      <c r="AC39" s="33">
        <v>65</v>
      </c>
    </row>
    <row r="40" spans="1:29" ht="19">
      <c r="A40" s="41"/>
      <c r="B40" s="12"/>
      <c r="C40" s="21" t="str">
        <f t="shared" ca="1" si="18"/>
        <v xml:space="preserve">4-GPU POWER8/10 </v>
      </c>
      <c r="D40" s="15">
        <f t="shared" ca="1" si="18"/>
        <v>0</v>
      </c>
      <c r="E40" s="21" t="s">
        <v>217</v>
      </c>
      <c r="F40" s="18">
        <f t="shared" ca="1" si="5"/>
        <v>0</v>
      </c>
      <c r="G40" s="18">
        <f t="shared" ca="1" si="5"/>
        <v>0</v>
      </c>
      <c r="H40" s="18">
        <f t="shared" ca="1" si="30"/>
        <v>2259</v>
      </c>
      <c r="I40" s="18">
        <f t="shared" ca="1" si="31"/>
        <v>7449</v>
      </c>
      <c r="J40" s="18">
        <f t="shared" ca="1" si="20"/>
        <v>0</v>
      </c>
      <c r="K40" s="18">
        <f t="shared" ca="1" si="20"/>
        <v>0</v>
      </c>
      <c r="L40" s="18">
        <f t="shared" ca="1" si="16"/>
        <v>0</v>
      </c>
      <c r="M40" s="18" t="str">
        <f t="shared" ca="1" si="8"/>
        <v>USD</v>
      </c>
      <c r="N40" s="13">
        <f t="shared" ca="1" si="34"/>
        <v>0.9151999999999999</v>
      </c>
      <c r="O40" s="13">
        <f t="shared" ca="1" si="35"/>
        <v>38</v>
      </c>
      <c r="P40" s="13" t="str">
        <f t="shared" ca="1" si="36"/>
        <v>P100</v>
      </c>
      <c r="Q40" s="13">
        <f t="shared" ca="1" si="36"/>
        <v>4</v>
      </c>
      <c r="R40" s="13" t="str">
        <f t="shared" ca="1" si="36"/>
        <v>POWER8</v>
      </c>
      <c r="S40" s="13">
        <f t="shared" ca="1" si="36"/>
        <v>2</v>
      </c>
      <c r="T40" s="13">
        <f t="shared" ca="1" si="36"/>
        <v>1000</v>
      </c>
      <c r="U40" s="13" t="str">
        <f t="shared" ca="1" si="36"/>
        <v>SSD</v>
      </c>
      <c r="V40" s="13" t="str">
        <f t="shared" ca="1" si="36"/>
        <v>2 x 960</v>
      </c>
      <c r="W40" s="13" t="str">
        <f t="shared" ca="1" si="36"/>
        <v>SSD</v>
      </c>
      <c r="X40" s="13" t="str">
        <f t="shared" ca="1" si="36"/>
        <v>2 x 960</v>
      </c>
      <c r="Y40" s="13" t="str">
        <f t="shared" ca="1" si="36"/>
        <v>24.24/</v>
      </c>
      <c r="Z40" s="13">
        <f t="shared" ca="1" si="27"/>
        <v>0</v>
      </c>
      <c r="AA40" s="13">
        <f t="shared" ca="1" si="27"/>
        <v>0</v>
      </c>
      <c r="AB40" s="15" t="str">
        <f t="shared" ca="1" si="28"/>
        <v>Infiniband EDR (24.24Gb/s)</v>
      </c>
      <c r="AC40" s="33">
        <v>66</v>
      </c>
    </row>
    <row r="41" spans="1:29" s="12" customFormat="1" ht="20">
      <c r="A41" s="20"/>
      <c r="B41" s="12">
        <f ca="1">INDIRECT("Sheet1!" &amp; INDIRECT("R1C1",FALSE) &amp; (INDIRECT("AC" &amp; ROW())+1))</f>
        <v>0</v>
      </c>
      <c r="C41" s="21" t="str">
        <f t="shared" ref="C41:D57" ca="1" si="37">INDIRECT("Sheet1!"&amp;INDIRECT("R1C"&amp;COLUMN(),FALSE)&amp;INDIRECT("AC"&amp;ROW()))</f>
        <v xml:space="preserve">4-GPU POWER8/8 </v>
      </c>
      <c r="D41" s="15">
        <f t="shared" ca="1" si="37"/>
        <v>0</v>
      </c>
      <c r="E41" s="21" t="s">
        <v>218</v>
      </c>
      <c r="F41" s="18">
        <f t="shared" ca="1" si="5"/>
        <v>0</v>
      </c>
      <c r="G41" s="18">
        <f t="shared" ca="1" si="5"/>
        <v>0</v>
      </c>
      <c r="H41" s="18">
        <f t="shared" ca="1" si="30"/>
        <v>1999</v>
      </c>
      <c r="I41" s="18">
        <f t="shared" ca="1" si="31"/>
        <v>6679</v>
      </c>
      <c r="J41" s="18">
        <f t="shared" ca="1" si="20"/>
        <v>0</v>
      </c>
      <c r="K41" s="18">
        <f t="shared" ca="1" si="20"/>
        <v>0</v>
      </c>
      <c r="L41" s="18">
        <f t="shared" ca="1" si="16"/>
        <v>0</v>
      </c>
      <c r="M41" s="18" t="str">
        <f t="shared" ca="1" si="8"/>
        <v>USD</v>
      </c>
      <c r="N41" s="13">
        <f t="shared" ca="1" si="34"/>
        <v>0.83199999999999996</v>
      </c>
      <c r="O41" s="13">
        <f t="shared" ca="1" si="35"/>
        <v>38</v>
      </c>
      <c r="P41" s="13" t="str">
        <f t="shared" ca="1" si="36"/>
        <v>P100</v>
      </c>
      <c r="Q41" s="13">
        <f t="shared" ca="1" si="36"/>
        <v>4</v>
      </c>
      <c r="R41" s="13" t="str">
        <f t="shared" ca="1" si="36"/>
        <v>POWER8</v>
      </c>
      <c r="S41" s="13">
        <f t="shared" ca="1" si="36"/>
        <v>2</v>
      </c>
      <c r="T41" s="13">
        <f t="shared" ca="1" si="36"/>
        <v>512</v>
      </c>
      <c r="U41" s="13" t="str">
        <f t="shared" ca="1" si="36"/>
        <v>SSD</v>
      </c>
      <c r="V41" s="13">
        <f t="shared" ca="1" si="36"/>
        <v>960</v>
      </c>
      <c r="W41" s="13" t="str">
        <f t="shared" ca="1" si="36"/>
        <v>SSD</v>
      </c>
      <c r="X41" s="13">
        <f t="shared" ca="1" si="36"/>
        <v>960</v>
      </c>
      <c r="Y41" s="13">
        <f t="shared" ca="1" si="36"/>
        <v>0</v>
      </c>
      <c r="Z41" s="13">
        <f t="shared" ca="1" si="27"/>
        <v>0</v>
      </c>
      <c r="AA41" s="13">
        <f t="shared" ca="1" si="27"/>
        <v>0</v>
      </c>
      <c r="AB41" s="15">
        <f t="shared" ca="1" si="28"/>
        <v>0</v>
      </c>
      <c r="AC41" s="33">
        <v>67</v>
      </c>
    </row>
    <row r="42" spans="1:29" ht="20">
      <c r="A42" s="43"/>
      <c r="C42" s="21" t="str">
        <f t="shared" ca="1" si="37"/>
        <v xml:space="preserve">2-GPU POWER8/8 </v>
      </c>
      <c r="D42" s="15">
        <f t="shared" ca="1" si="37"/>
        <v>0</v>
      </c>
      <c r="E42" s="21" t="s">
        <v>219</v>
      </c>
      <c r="F42" s="18">
        <f t="shared" ca="1" si="5"/>
        <v>0</v>
      </c>
      <c r="G42" s="18">
        <f t="shared" ca="1" si="5"/>
        <v>0</v>
      </c>
      <c r="H42" s="18">
        <f t="shared" ca="1" si="30"/>
        <v>1269</v>
      </c>
      <c r="I42" s="18">
        <f t="shared" ca="1" si="31"/>
        <v>4229</v>
      </c>
      <c r="J42" s="18">
        <f t="shared" ca="1" si="20"/>
        <v>0</v>
      </c>
      <c r="K42" s="18">
        <f t="shared" ca="1" si="20"/>
        <v>0</v>
      </c>
      <c r="L42" s="18">
        <f t="shared" ca="1" si="16"/>
        <v>0</v>
      </c>
      <c r="M42" s="18" t="str">
        <f t="shared" ca="1" si="8"/>
        <v>USD</v>
      </c>
      <c r="N42" s="13">
        <f t="shared" ca="1" si="34"/>
        <v>0.83199999999999996</v>
      </c>
      <c r="O42" s="13">
        <f t="shared" ca="1" si="35"/>
        <v>19</v>
      </c>
      <c r="P42" s="13" t="str">
        <f t="shared" ref="P42:AA60" ca="1" si="38">INDIRECT("Sheet1!"&amp;INDIRECT("R1C"&amp;COLUMN(),FALSE)&amp;INDIRECT("AC"&amp;ROW()))</f>
        <v>P100</v>
      </c>
      <c r="Q42" s="13">
        <f t="shared" ca="1" si="38"/>
        <v>2</v>
      </c>
      <c r="R42" s="13" t="str">
        <f t="shared" ca="1" si="38"/>
        <v>POWER8</v>
      </c>
      <c r="S42" s="13">
        <f t="shared" ca="1" si="38"/>
        <v>2</v>
      </c>
      <c r="T42" s="13">
        <f t="shared" ca="1" si="38"/>
        <v>128</v>
      </c>
      <c r="U42" s="13" t="str">
        <f t="shared" ca="1" si="38"/>
        <v>SSD</v>
      </c>
      <c r="V42" s="13">
        <f t="shared" ca="1" si="38"/>
        <v>960</v>
      </c>
      <c r="W42" s="13">
        <f t="shared" ca="1" si="36"/>
        <v>0</v>
      </c>
      <c r="X42" s="13">
        <f t="shared" ca="1" si="36"/>
        <v>0</v>
      </c>
      <c r="Y42" s="13">
        <f t="shared" ca="1" si="38"/>
        <v>0</v>
      </c>
      <c r="Z42" s="13">
        <f t="shared" ca="1" si="27"/>
        <v>0</v>
      </c>
      <c r="AA42" s="13">
        <f t="shared" ca="1" si="27"/>
        <v>0</v>
      </c>
      <c r="AB42" s="15">
        <f t="shared" ca="1" si="28"/>
        <v>0</v>
      </c>
      <c r="AC42" s="33">
        <v>68</v>
      </c>
    </row>
    <row r="43" spans="1:29" ht="19">
      <c r="A43" s="41" t="str">
        <f ca="1">INDIRECT("Sheet1!" &amp; INDIRECT("R1C"&amp;COLUMN(),FALSE) &amp; INDIRECT("AC" &amp; ROW()))</f>
        <v>Sakura</v>
      </c>
      <c r="B43" s="15" t="str">
        <f ca="1">INDIRECT("Sheet1!" &amp; INDIRECT("R1C1",FALSE) &amp; (INDIRECT("AC" &amp; ROW())+1))</f>
        <v>https://www.sakura.ad.jp/koukaryoku/specification/</v>
      </c>
      <c r="C43" s="21" t="str">
        <f t="shared" ca="1" si="37"/>
        <v xml:space="preserve">Quad GPU Maxwell </v>
      </c>
      <c r="D43" s="15">
        <f t="shared" ca="1" si="37"/>
        <v>0</v>
      </c>
      <c r="E43" s="21" t="s">
        <v>243</v>
      </c>
      <c r="F43" s="18">
        <f t="shared" ca="1" si="5"/>
        <v>0</v>
      </c>
      <c r="G43" s="13">
        <f t="shared" ref="G43:G53" ca="1" si="39">INDIRECT("Sheet1!"&amp;INDIRECT("R1C"&amp;COLUMN(),FALSE)&amp;INDIRECT("AC"&amp;ROW()))</f>
        <v>267</v>
      </c>
      <c r="H43" s="18">
        <f t="shared" ca="1" si="30"/>
        <v>0</v>
      </c>
      <c r="I43" s="18">
        <f t="shared" ca="1" si="31"/>
        <v>0</v>
      </c>
      <c r="J43" s="18">
        <f t="shared" ca="1" si="20"/>
        <v>0</v>
      </c>
      <c r="K43" s="18">
        <f t="shared" ca="1" si="20"/>
        <v>0</v>
      </c>
      <c r="L43" s="18">
        <f t="shared" ca="1" si="16"/>
        <v>0</v>
      </c>
      <c r="M43" s="18" t="str">
        <f t="shared" ca="1" si="8"/>
        <v>JPY</v>
      </c>
      <c r="N43" s="13">
        <f t="shared" ca="1" si="34"/>
        <v>0.76800000000000002</v>
      </c>
      <c r="O43" s="13">
        <f t="shared" ca="1" si="35"/>
        <v>24.576000000000001</v>
      </c>
      <c r="P43" s="13" t="str">
        <f t="shared" ca="1" si="38"/>
        <v>GTX Titan X</v>
      </c>
      <c r="Q43" s="13">
        <f t="shared" ca="1" si="38"/>
        <v>4</v>
      </c>
      <c r="R43" s="13" t="str">
        <f t="shared" ca="1" si="38"/>
        <v>Xeon E5-2623 v3</v>
      </c>
      <c r="S43" s="13">
        <f t="shared" ca="1" si="38"/>
        <v>2</v>
      </c>
      <c r="T43" s="13">
        <f t="shared" ca="1" si="38"/>
        <v>128</v>
      </c>
      <c r="U43" s="13" t="str">
        <f t="shared" ca="1" si="38"/>
        <v>SSD</v>
      </c>
      <c r="V43" s="13">
        <f t="shared" ca="1" si="38"/>
        <v>480</v>
      </c>
      <c r="W43" s="13" t="str">
        <f t="shared" ca="1" si="36"/>
        <v>SSD</v>
      </c>
      <c r="X43" s="13">
        <f t="shared" ca="1" si="36"/>
        <v>480</v>
      </c>
      <c r="Y43" s="13" t="str">
        <f t="shared" ca="1" si="38"/>
        <v>10/0.1</v>
      </c>
      <c r="Z43" s="13">
        <f t="shared" ca="1" si="27"/>
        <v>0</v>
      </c>
      <c r="AA43" s="13">
        <f t="shared" ca="1" si="27"/>
        <v>0</v>
      </c>
      <c r="AB43" s="15">
        <f t="shared" ca="1" si="28"/>
        <v>0</v>
      </c>
      <c r="AC43" s="33">
        <v>77</v>
      </c>
    </row>
    <row r="44" spans="1:29" s="12" customFormat="1" ht="20">
      <c r="A44" s="43"/>
      <c r="C44" s="21" t="str">
        <f t="shared" ca="1" si="37"/>
        <v xml:space="preserve">Quad GPU Pascal </v>
      </c>
      <c r="D44" s="15">
        <f t="shared" ca="1" si="37"/>
        <v>0</v>
      </c>
      <c r="E44" s="21" t="s">
        <v>240</v>
      </c>
      <c r="F44" s="18">
        <f t="shared" ca="1" si="5"/>
        <v>0</v>
      </c>
      <c r="G44" s="13">
        <f t="shared" ca="1" si="39"/>
        <v>294</v>
      </c>
      <c r="H44" s="18">
        <f t="shared" ca="1" si="30"/>
        <v>0</v>
      </c>
      <c r="I44" s="18">
        <f t="shared" ca="1" si="30"/>
        <v>0</v>
      </c>
      <c r="J44" s="18">
        <f t="shared" ca="1" si="20"/>
        <v>0</v>
      </c>
      <c r="K44" s="18">
        <f t="shared" ca="1" si="20"/>
        <v>0</v>
      </c>
      <c r="L44" s="18">
        <f t="shared" ca="1" si="16"/>
        <v>0</v>
      </c>
      <c r="M44" s="18" t="str">
        <f t="shared" ca="1" si="8"/>
        <v>JPY</v>
      </c>
      <c r="N44" s="13">
        <f t="shared" ca="1" si="34"/>
        <v>0.76800000000000002</v>
      </c>
      <c r="O44" s="13">
        <f t="shared" ca="1" si="35"/>
        <v>40.628</v>
      </c>
      <c r="P44" s="13" t="str">
        <f t="shared" ca="1" si="38"/>
        <v>Titan X</v>
      </c>
      <c r="Q44" s="13">
        <f t="shared" ca="1" si="38"/>
        <v>4</v>
      </c>
      <c r="R44" s="13" t="str">
        <f t="shared" ca="1" si="38"/>
        <v>Xeon E5-2623 v3</v>
      </c>
      <c r="S44" s="13">
        <f t="shared" ca="1" si="38"/>
        <v>2</v>
      </c>
      <c r="T44" s="13">
        <f t="shared" ca="1" si="38"/>
        <v>128</v>
      </c>
      <c r="U44" s="13" t="str">
        <f t="shared" ca="1" si="38"/>
        <v>SSD</v>
      </c>
      <c r="V44" s="13">
        <f t="shared" ca="1" si="38"/>
        <v>480</v>
      </c>
      <c r="W44" s="13" t="str">
        <f t="shared" ca="1" si="36"/>
        <v>SSD</v>
      </c>
      <c r="X44" s="13">
        <f t="shared" ca="1" si="36"/>
        <v>480</v>
      </c>
      <c r="Y44" s="13" t="str">
        <f t="shared" ca="1" si="38"/>
        <v>10/0.1</v>
      </c>
      <c r="Z44" s="13">
        <f t="shared" ref="Z44:AA59" ca="1" si="40">INDIRECT("Sheet1!"&amp;INDIRECT("R1C"&amp;COLUMN(),FALSE)&amp;INDIRECT("AC"&amp;ROW()))</f>
        <v>0</v>
      </c>
      <c r="AA44" s="13">
        <f t="shared" ca="1" si="40"/>
        <v>0</v>
      </c>
      <c r="AB44" s="15">
        <f t="shared" ca="1" si="28"/>
        <v>0</v>
      </c>
      <c r="AC44" s="33">
        <v>78</v>
      </c>
    </row>
    <row r="45" spans="1:29" s="12" customFormat="1" ht="20">
      <c r="A45" s="43">
        <f ca="1">INDIRECT("Sheet1!" &amp; INDIRECT("R1C"&amp;COLUMN(),FALSE) &amp; INDIRECT("AC" &amp; ROW()))</f>
        <v>0</v>
      </c>
      <c r="C45" s="21" t="str">
        <f t="shared" ca="1" si="37"/>
        <v xml:space="preserve">Tesla P40 model </v>
      </c>
      <c r="D45" s="15">
        <f t="shared" ca="1" si="37"/>
        <v>0</v>
      </c>
      <c r="E45" s="21" t="s">
        <v>241</v>
      </c>
      <c r="F45" s="18">
        <f t="shared" ca="1" si="5"/>
        <v>0</v>
      </c>
      <c r="G45" s="13">
        <f t="shared" ca="1" si="39"/>
        <v>349</v>
      </c>
      <c r="H45" s="18">
        <f t="shared" ref="H45:I57" ca="1" si="41">INDIRECT("Sheet1!"&amp;INDIRECT("R1C"&amp;COLUMN(),FALSE)&amp;INDIRECT("AC"&amp;ROW()))</f>
        <v>0</v>
      </c>
      <c r="I45" s="18">
        <f t="shared" ca="1" si="41"/>
        <v>0</v>
      </c>
      <c r="J45" s="18">
        <f t="shared" ref="J45:K63" ca="1" si="42">INDIRECT("Sheet1!"&amp;INDIRECT("R1C"&amp;COLUMN(),FALSE)&amp;INDIRECT("AC"&amp;ROW()))</f>
        <v>0</v>
      </c>
      <c r="K45" s="18">
        <f t="shared" ca="1" si="42"/>
        <v>0</v>
      </c>
      <c r="L45" s="18">
        <f t="shared" ca="1" si="16"/>
        <v>0</v>
      </c>
      <c r="M45" s="18" t="str">
        <f t="shared" ca="1" si="8"/>
        <v>JPY</v>
      </c>
      <c r="N45" s="13">
        <f t="shared" ca="1" si="34"/>
        <v>0.76800000000000002</v>
      </c>
      <c r="O45" s="13">
        <f t="shared" ca="1" si="35"/>
        <v>11.757999999999999</v>
      </c>
      <c r="P45" s="13" t="str">
        <f t="shared" ca="1" si="38"/>
        <v>P40</v>
      </c>
      <c r="Q45" s="13">
        <f t="shared" ca="1" si="38"/>
        <v>1</v>
      </c>
      <c r="R45" s="13" t="str">
        <f t="shared" ca="1" si="38"/>
        <v>Xeon E5-2623 v3</v>
      </c>
      <c r="S45" s="13">
        <f t="shared" ca="1" si="38"/>
        <v>2</v>
      </c>
      <c r="T45" s="13">
        <f t="shared" ca="1" si="38"/>
        <v>128</v>
      </c>
      <c r="U45" s="13" t="str">
        <f t="shared" ca="1" si="38"/>
        <v>SSD</v>
      </c>
      <c r="V45" s="13">
        <f t="shared" ca="1" si="38"/>
        <v>480</v>
      </c>
      <c r="W45" s="13" t="str">
        <f t="shared" ca="1" si="36"/>
        <v>SSD</v>
      </c>
      <c r="X45" s="13">
        <f t="shared" ca="1" si="36"/>
        <v>480</v>
      </c>
      <c r="Y45" s="13" t="str">
        <f t="shared" ca="1" si="38"/>
        <v>10/0.1</v>
      </c>
      <c r="Z45" s="13">
        <f t="shared" ca="1" si="40"/>
        <v>0</v>
      </c>
      <c r="AA45" s="13">
        <f t="shared" ca="1" si="40"/>
        <v>0</v>
      </c>
      <c r="AB45" s="15">
        <f t="shared" ca="1" si="28"/>
        <v>0</v>
      </c>
      <c r="AC45" s="33">
        <v>79</v>
      </c>
    </row>
    <row r="46" spans="1:29" s="12" customFormat="1">
      <c r="C46" s="21" t="str">
        <f t="shared" ca="1" si="37"/>
        <v xml:space="preserve">Tesla P100 model </v>
      </c>
      <c r="D46" s="15">
        <f t="shared" ca="1" si="37"/>
        <v>0</v>
      </c>
      <c r="E46" s="21" t="s">
        <v>242</v>
      </c>
      <c r="F46" s="18">
        <f t="shared" ca="1" si="5"/>
        <v>0</v>
      </c>
      <c r="G46" s="13">
        <f t="shared" ca="1" si="39"/>
        <v>357</v>
      </c>
      <c r="H46" s="18">
        <f t="shared" ca="1" si="41"/>
        <v>0</v>
      </c>
      <c r="I46" s="18">
        <f t="shared" ca="1" si="41"/>
        <v>0</v>
      </c>
      <c r="J46" s="18">
        <f t="shared" ca="1" si="42"/>
        <v>0</v>
      </c>
      <c r="K46" s="18">
        <f t="shared" ca="1" si="42"/>
        <v>0</v>
      </c>
      <c r="L46" s="18">
        <f t="shared" ca="1" si="16"/>
        <v>0</v>
      </c>
      <c r="M46" s="18" t="str">
        <f t="shared" ca="1" si="8"/>
        <v>JPY</v>
      </c>
      <c r="N46" s="13">
        <f t="shared" ca="1" si="34"/>
        <v>0.76800000000000002</v>
      </c>
      <c r="O46" s="13">
        <f t="shared" ca="1" si="35"/>
        <v>9.5</v>
      </c>
      <c r="P46" s="13" t="str">
        <f t="shared" ca="1" si="38"/>
        <v>P100</v>
      </c>
      <c r="Q46" s="13">
        <f t="shared" ca="1" si="38"/>
        <v>1</v>
      </c>
      <c r="R46" s="13" t="str">
        <f t="shared" ca="1" si="38"/>
        <v>Xeon E5-2623 v3</v>
      </c>
      <c r="S46" s="13">
        <f t="shared" ca="1" si="38"/>
        <v>2</v>
      </c>
      <c r="T46" s="13">
        <f t="shared" ca="1" si="38"/>
        <v>128</v>
      </c>
      <c r="U46" s="13" t="str">
        <f t="shared" ca="1" si="38"/>
        <v>SSD</v>
      </c>
      <c r="V46" s="13">
        <f t="shared" ca="1" si="38"/>
        <v>480</v>
      </c>
      <c r="W46" s="13" t="str">
        <f t="shared" ca="1" si="36"/>
        <v>SSD</v>
      </c>
      <c r="X46" s="13">
        <f t="shared" ca="1" si="36"/>
        <v>480</v>
      </c>
      <c r="Y46" s="13" t="str">
        <f t="shared" ca="1" si="38"/>
        <v>10/0.1</v>
      </c>
      <c r="Z46" s="13">
        <f t="shared" ca="1" si="40"/>
        <v>0</v>
      </c>
      <c r="AA46" s="13">
        <f t="shared" ca="1" si="40"/>
        <v>0</v>
      </c>
      <c r="AB46" s="15">
        <f t="shared" ca="1" si="28"/>
        <v>0</v>
      </c>
      <c r="AC46" s="33">
        <v>80</v>
      </c>
    </row>
    <row r="47" spans="1:29" ht="20">
      <c r="A47" s="43">
        <f ca="1">INDIRECT("Sheet1!" &amp; INDIRECT("R1C"&amp;COLUMN(),FALSE) &amp; INDIRECT("AC" &amp; ROW()))</f>
        <v>0</v>
      </c>
      <c r="C47" s="21" t="str">
        <f t="shared" ca="1" si="37"/>
        <v>Quad GPU Pascal</v>
      </c>
      <c r="D47" s="15">
        <f t="shared" ca="1" si="37"/>
        <v>0</v>
      </c>
      <c r="E47" s="21" t="s">
        <v>232</v>
      </c>
      <c r="F47" s="18">
        <f t="shared" ca="1" si="5"/>
        <v>0</v>
      </c>
      <c r="G47" s="13">
        <f t="shared" ca="1" si="39"/>
        <v>0</v>
      </c>
      <c r="H47" s="18">
        <f t="shared" ca="1" si="41"/>
        <v>0</v>
      </c>
      <c r="I47" s="18">
        <f t="shared" ca="1" si="41"/>
        <v>93000</v>
      </c>
      <c r="J47" s="18">
        <f t="shared" ca="1" si="42"/>
        <v>0</v>
      </c>
      <c r="K47" s="18">
        <f t="shared" ca="1" si="42"/>
        <v>0</v>
      </c>
      <c r="L47" s="18">
        <f t="shared" ca="1" si="16"/>
        <v>815000</v>
      </c>
      <c r="M47" s="18" t="str">
        <f t="shared" ca="1" si="8"/>
        <v>JPY</v>
      </c>
      <c r="N47" s="13">
        <f t="shared" ca="1" si="34"/>
        <v>0.76800000000000002</v>
      </c>
      <c r="O47" s="13">
        <f t="shared" ca="1" si="35"/>
        <v>40.628</v>
      </c>
      <c r="P47" s="13" t="str">
        <f t="shared" ref="P47:X66" ca="1" si="43">INDIRECT("Sheet1!"&amp;INDIRECT("R1C"&amp;COLUMN(),FALSE)&amp;INDIRECT("AC"&amp;ROW()))</f>
        <v>Titan X</v>
      </c>
      <c r="Q47" s="13">
        <f t="shared" ca="1" si="43"/>
        <v>4</v>
      </c>
      <c r="R47" s="13" t="str">
        <f t="shared" ca="1" si="43"/>
        <v>Xeon E5-2623 v3</v>
      </c>
      <c r="S47" s="13">
        <f t="shared" ca="1" si="43"/>
        <v>2</v>
      </c>
      <c r="T47" s="13">
        <f t="shared" ca="1" si="43"/>
        <v>128</v>
      </c>
      <c r="U47" s="13" t="str">
        <f t="shared" ca="1" si="43"/>
        <v>SSD</v>
      </c>
      <c r="V47" s="13">
        <f t="shared" ca="1" si="43"/>
        <v>480</v>
      </c>
      <c r="W47" s="13" t="str">
        <f t="shared" ca="1" si="36"/>
        <v>SSD</v>
      </c>
      <c r="X47" s="13">
        <f t="shared" ca="1" si="36"/>
        <v>480</v>
      </c>
      <c r="Y47" s="13" t="str">
        <f t="shared" ca="1" si="38"/>
        <v>10/0.1</v>
      </c>
      <c r="Z47" s="13">
        <f t="shared" ca="1" si="40"/>
        <v>0</v>
      </c>
      <c r="AA47" s="13">
        <f t="shared" ca="1" si="40"/>
        <v>0</v>
      </c>
      <c r="AB47" s="15">
        <f t="shared" ca="1" si="28"/>
        <v>0</v>
      </c>
      <c r="AC47" s="33">
        <v>81</v>
      </c>
    </row>
    <row r="48" spans="1:29" ht="20">
      <c r="A48" s="20">
        <f ca="1">INDIRECT("Sheet1!" &amp; INDIRECT("R1C"&amp;COLUMN(),FALSE) &amp; INDIRECT("AC" &amp; ROW()))</f>
        <v>0</v>
      </c>
      <c r="B48" s="12">
        <f ca="1">INDIRECT("Sheet1!" &amp; INDIRECT("R1C1",FALSE) &amp; (INDIRECT("AC" &amp; ROW())+1))</f>
        <v>0</v>
      </c>
      <c r="C48" s="21" t="str">
        <f t="shared" ca="1" si="37"/>
        <v>Tesla P40 model</v>
      </c>
      <c r="D48" s="15">
        <f t="shared" ca="1" si="37"/>
        <v>0</v>
      </c>
      <c r="E48" s="21" t="s">
        <v>220</v>
      </c>
      <c r="F48" s="18">
        <f t="shared" ca="1" si="5"/>
        <v>0</v>
      </c>
      <c r="G48" s="13">
        <f t="shared" ca="1" si="39"/>
        <v>0</v>
      </c>
      <c r="H48" s="18">
        <f t="shared" ca="1" si="41"/>
        <v>0</v>
      </c>
      <c r="I48" s="18">
        <f t="shared" ca="1" si="41"/>
        <v>97000</v>
      </c>
      <c r="J48" s="18">
        <f t="shared" ca="1" si="42"/>
        <v>0</v>
      </c>
      <c r="K48" s="18">
        <f t="shared" ca="1" si="42"/>
        <v>0</v>
      </c>
      <c r="L48" s="18">
        <f t="shared" ca="1" si="16"/>
        <v>875000</v>
      </c>
      <c r="M48" s="18" t="str">
        <f t="shared" ca="1" si="8"/>
        <v>JPY</v>
      </c>
      <c r="N48" s="13">
        <f t="shared" ca="1" si="34"/>
        <v>0.76800000000000002</v>
      </c>
      <c r="O48" s="13">
        <f t="shared" ca="1" si="35"/>
        <v>11.757999999999999</v>
      </c>
      <c r="P48" s="13" t="str">
        <f t="shared" ca="1" si="43"/>
        <v>P40</v>
      </c>
      <c r="Q48" s="13">
        <f t="shared" ca="1" si="43"/>
        <v>1</v>
      </c>
      <c r="R48" s="13" t="str">
        <f t="shared" ca="1" si="43"/>
        <v>Xeon E5-2623 v3</v>
      </c>
      <c r="S48" s="13">
        <f t="shared" ca="1" si="43"/>
        <v>2</v>
      </c>
      <c r="T48" s="13">
        <f t="shared" ca="1" si="43"/>
        <v>128</v>
      </c>
      <c r="U48" s="13" t="str">
        <f t="shared" ca="1" si="43"/>
        <v>SSD</v>
      </c>
      <c r="V48" s="13">
        <f t="shared" ca="1" si="43"/>
        <v>480</v>
      </c>
      <c r="W48" s="13" t="str">
        <f t="shared" ca="1" si="36"/>
        <v>SSD</v>
      </c>
      <c r="X48" s="13">
        <f t="shared" ca="1" si="36"/>
        <v>480</v>
      </c>
      <c r="Y48" s="13" t="str">
        <f t="shared" ref="Y48:AA67" ca="1" si="44">INDIRECT("Sheet1!"&amp;INDIRECT("R1C"&amp;COLUMN(),FALSE)&amp;INDIRECT("AC"&amp;ROW()))</f>
        <v>10/0.1</v>
      </c>
      <c r="Z48" s="13">
        <f t="shared" ca="1" si="40"/>
        <v>0</v>
      </c>
      <c r="AA48" s="13">
        <f t="shared" ca="1" si="40"/>
        <v>0</v>
      </c>
      <c r="AB48" s="15">
        <f t="shared" ca="1" si="28"/>
        <v>0</v>
      </c>
      <c r="AC48" s="33">
        <v>82</v>
      </c>
    </row>
    <row r="49" spans="1:29" s="12" customFormat="1" ht="20">
      <c r="A49" s="20"/>
      <c r="C49" s="21" t="str">
        <f t="shared" ca="1" si="37"/>
        <v>Tesla P100 model</v>
      </c>
      <c r="D49" s="15">
        <f t="shared" ca="1" si="37"/>
        <v>0</v>
      </c>
      <c r="E49" s="21" t="s">
        <v>221</v>
      </c>
      <c r="F49" s="18">
        <f t="shared" ca="1" si="5"/>
        <v>0</v>
      </c>
      <c r="G49" s="13">
        <f t="shared" ca="1" si="39"/>
        <v>0</v>
      </c>
      <c r="H49" s="18">
        <f t="shared" ca="1" si="41"/>
        <v>0</v>
      </c>
      <c r="I49" s="18">
        <f t="shared" ca="1" si="41"/>
        <v>99000</v>
      </c>
      <c r="J49" s="18">
        <f t="shared" ca="1" si="42"/>
        <v>0</v>
      </c>
      <c r="K49" s="18">
        <f t="shared" ca="1" si="42"/>
        <v>0</v>
      </c>
      <c r="L49" s="18">
        <f t="shared" ca="1" si="16"/>
        <v>895000</v>
      </c>
      <c r="M49" s="18" t="str">
        <f t="shared" ca="1" si="8"/>
        <v>JPY</v>
      </c>
      <c r="N49" s="13">
        <f t="shared" ca="1" si="34"/>
        <v>0.76800000000000002</v>
      </c>
      <c r="O49" s="13">
        <f t="shared" ca="1" si="35"/>
        <v>9.5</v>
      </c>
      <c r="P49" s="13" t="str">
        <f t="shared" ca="1" si="43"/>
        <v>P100</v>
      </c>
      <c r="Q49" s="13">
        <f t="shared" ca="1" si="43"/>
        <v>1</v>
      </c>
      <c r="R49" s="13" t="str">
        <f t="shared" ca="1" si="43"/>
        <v>Xeon E5-2623 v3</v>
      </c>
      <c r="S49" s="13">
        <f t="shared" ca="1" si="43"/>
        <v>2</v>
      </c>
      <c r="T49" s="13">
        <f t="shared" ca="1" si="43"/>
        <v>128</v>
      </c>
      <c r="U49" s="13" t="str">
        <f t="shared" ca="1" si="43"/>
        <v>SSD</v>
      </c>
      <c r="V49" s="13">
        <f t="shared" ca="1" si="43"/>
        <v>480</v>
      </c>
      <c r="W49" s="13" t="str">
        <f t="shared" ca="1" si="36"/>
        <v>SSD</v>
      </c>
      <c r="X49" s="13">
        <f t="shared" ca="1" si="36"/>
        <v>480</v>
      </c>
      <c r="Y49" s="13" t="str">
        <f t="shared" ca="1" si="44"/>
        <v>10/0.1</v>
      </c>
      <c r="Z49" s="13">
        <f t="shared" ca="1" si="40"/>
        <v>0</v>
      </c>
      <c r="AA49" s="13">
        <f t="shared" ca="1" si="40"/>
        <v>0</v>
      </c>
      <c r="AB49" s="15">
        <f t="shared" ca="1" si="28"/>
        <v>0</v>
      </c>
      <c r="AC49" s="33">
        <v>83</v>
      </c>
    </row>
    <row r="50" spans="1:29" s="12" customFormat="1" ht="19">
      <c r="A50" s="41" t="str">
        <f ca="1">INDIRECT("Sheet1!" &amp; INDIRECT("R1C"&amp;COLUMN(),FALSE) &amp; INDIRECT("AC" &amp; ROW()))</f>
        <v>LeaderTelecom</v>
      </c>
      <c r="B50" s="15" t="str">
        <f ca="1">INDIRECT("Sheet1!" &amp; INDIRECT("R1C1",FALSE) &amp; (INDIRECT("AC" &amp; ROW())+1))</f>
        <v>https://www.leadergpu.com</v>
      </c>
      <c r="C50" s="21" t="str">
        <f t="shared" ca="1" si="37"/>
        <v>2 x GeForce GTX 1080</v>
      </c>
      <c r="D50" s="15">
        <f t="shared" ca="1" si="37"/>
        <v>0</v>
      </c>
      <c r="E50" s="21" t="s">
        <v>222</v>
      </c>
      <c r="F50" s="18">
        <f t="shared" ca="1" si="5"/>
        <v>0.02</v>
      </c>
      <c r="G50" s="13">
        <f t="shared" ca="1" si="39"/>
        <v>0</v>
      </c>
      <c r="H50" s="18">
        <f t="shared" ca="1" si="41"/>
        <v>91.11</v>
      </c>
      <c r="I50" s="18">
        <f t="shared" ca="1" si="41"/>
        <v>364.45</v>
      </c>
      <c r="J50" s="18">
        <f t="shared" ca="1" si="42"/>
        <v>0</v>
      </c>
      <c r="K50" s="18">
        <f t="shared" ca="1" si="42"/>
        <v>0</v>
      </c>
      <c r="L50" s="18">
        <f t="shared" ca="1" si="16"/>
        <v>0</v>
      </c>
      <c r="M50" s="18" t="str">
        <f t="shared" ca="1" si="8"/>
        <v>EUR</v>
      </c>
      <c r="N50" s="13">
        <f t="shared" ca="1" si="34"/>
        <v>0.87039999999999995</v>
      </c>
      <c r="O50" s="13">
        <f t="shared" ca="1" si="35"/>
        <v>16.456</v>
      </c>
      <c r="P50" s="13" t="str">
        <f t="shared" ca="1" si="43"/>
        <v>GeForce GTX 1080</v>
      </c>
      <c r="Q50" s="13">
        <f t="shared" ca="1" si="43"/>
        <v>2</v>
      </c>
      <c r="R50" s="13" t="str">
        <f t="shared" ca="1" si="43"/>
        <v>Xeon E5-2609 v4</v>
      </c>
      <c r="S50" s="13">
        <f t="shared" ca="1" si="43"/>
        <v>2</v>
      </c>
      <c r="T50" s="13">
        <f t="shared" ca="1" si="43"/>
        <v>32</v>
      </c>
      <c r="U50" s="13" t="str">
        <f t="shared" ca="1" si="43"/>
        <v>SSD</v>
      </c>
      <c r="V50" s="13">
        <f t="shared" ca="1" si="43"/>
        <v>480</v>
      </c>
      <c r="W50" s="13">
        <f t="shared" ca="1" si="36"/>
        <v>0</v>
      </c>
      <c r="X50" s="13">
        <f t="shared" ca="1" si="36"/>
        <v>0</v>
      </c>
      <c r="Y50" s="13" t="str">
        <f t="shared" ca="1" si="44"/>
        <v>40/1</v>
      </c>
      <c r="Z50" s="13">
        <f t="shared" ca="1" si="40"/>
        <v>0</v>
      </c>
      <c r="AA50" s="13">
        <f t="shared" ca="1" si="40"/>
        <v>0</v>
      </c>
      <c r="AB50" s="15" t="str">
        <f t="shared" ca="1" si="28"/>
        <v>InternetIncluded  traffic for monthly based payments: 10 Tb/month; weekly based payments: 2.5 Tb/week; minute/hourly based payments: 0 Gb. Additional 1Gb (not included): 0,09 &amp;euro;/Gb.</v>
      </c>
      <c r="AC50" s="33">
        <v>88</v>
      </c>
    </row>
    <row r="51" spans="1:29" s="12" customFormat="1" ht="20">
      <c r="A51" s="43"/>
      <c r="C51" s="21" t="str">
        <f t="shared" ca="1" si="37"/>
        <v>4 x GeForce GTX 1080 ltd.</v>
      </c>
      <c r="D51" s="15">
        <f t="shared" ca="1" si="37"/>
        <v>0</v>
      </c>
      <c r="E51" s="21" t="s">
        <v>398</v>
      </c>
      <c r="F51" s="18">
        <f t="shared" ca="1" si="5"/>
        <v>0.03</v>
      </c>
      <c r="G51" s="13">
        <f t="shared" ca="1" si="39"/>
        <v>0</v>
      </c>
      <c r="H51" s="18">
        <f t="shared" ca="1" si="41"/>
        <v>240</v>
      </c>
      <c r="I51" s="18">
        <f t="shared" ca="1" si="41"/>
        <v>848.65</v>
      </c>
      <c r="J51" s="18">
        <f t="shared" ca="1" si="42"/>
        <v>0</v>
      </c>
      <c r="K51" s="18">
        <f t="shared" ca="1" si="42"/>
        <v>0</v>
      </c>
      <c r="L51" s="18">
        <f t="shared" ca="1" si="16"/>
        <v>0</v>
      </c>
      <c r="M51" s="18" t="str">
        <f t="shared" ca="1" si="8"/>
        <v>EUR</v>
      </c>
      <c r="N51" s="13">
        <f t="shared" ca="1" si="34"/>
        <v>0.87039999999999995</v>
      </c>
      <c r="O51" s="13">
        <f t="shared" ca="1" si="35"/>
        <v>32.911999999999999</v>
      </c>
      <c r="P51" s="13" t="str">
        <f t="shared" ca="1" si="43"/>
        <v>GeForce GTX 1080</v>
      </c>
      <c r="Q51" s="13">
        <f t="shared" ca="1" si="43"/>
        <v>4</v>
      </c>
      <c r="R51" s="13" t="str">
        <f t="shared" ca="1" si="43"/>
        <v>Xeon E5-2609 v4</v>
      </c>
      <c r="S51" s="13">
        <f t="shared" ca="1" si="43"/>
        <v>2</v>
      </c>
      <c r="T51" s="13">
        <f t="shared" ca="1" si="43"/>
        <v>64</v>
      </c>
      <c r="U51" s="13" t="str">
        <f t="shared" ca="1" si="43"/>
        <v>SSD</v>
      </c>
      <c r="V51" s="13">
        <f t="shared" ca="1" si="43"/>
        <v>480</v>
      </c>
      <c r="W51" s="13">
        <f t="shared" ca="1" si="36"/>
        <v>0</v>
      </c>
      <c r="X51" s="13">
        <f t="shared" ca="1" si="36"/>
        <v>0</v>
      </c>
      <c r="Y51" s="13" t="str">
        <f t="shared" ca="1" si="44"/>
        <v>40/1</v>
      </c>
      <c r="Z51" s="13">
        <f t="shared" ca="1" si="40"/>
        <v>0</v>
      </c>
      <c r="AA51" s="13">
        <f t="shared" ca="1" si="40"/>
        <v>0</v>
      </c>
      <c r="AB51" s="15" t="str">
        <f t="shared" ca="1" si="28"/>
        <v>InternetIncluded  traffic for monthly based payments: 10 Tb/month; weekly based payments: 2.5 Tb/week; minute/hourly based payments: 0 Gb. Additional 1Gb (not included): 0,10 &amp;euro;/Gb. Special price till end of August 2017.</v>
      </c>
      <c r="AC51" s="33">
        <v>89</v>
      </c>
    </row>
    <row r="52" spans="1:29" ht="20">
      <c r="A52" s="43">
        <f ca="1">INDIRECT("Sheet1!" &amp; INDIRECT("R1C"&amp;COLUMN(),FALSE) &amp; INDIRECT("AC" &amp; ROW()))</f>
        <v>0</v>
      </c>
      <c r="B52" s="12">
        <f ca="1">INDIRECT("Sheet1!" &amp; INDIRECT("R1C1",FALSE) &amp; (INDIRECT("AC" &amp; ROW())+1))</f>
        <v>0</v>
      </c>
      <c r="C52" s="21" t="str">
        <f t="shared" ca="1" si="37"/>
        <v>8 x GeForce GTX 1080</v>
      </c>
      <c r="D52" s="15">
        <f t="shared" ca="1" si="37"/>
        <v>0</v>
      </c>
      <c r="E52" s="21" t="s">
        <v>396</v>
      </c>
      <c r="F52" s="18">
        <f t="shared" ca="1" si="5"/>
        <v>0.09</v>
      </c>
      <c r="G52" s="13">
        <f t="shared" ca="1" si="39"/>
        <v>0</v>
      </c>
      <c r="H52" s="18">
        <f t="shared" ca="1" si="41"/>
        <v>504.25</v>
      </c>
      <c r="I52" s="18">
        <f t="shared" ca="1" si="41"/>
        <v>2017</v>
      </c>
      <c r="J52" s="18">
        <f t="shared" ca="1" si="42"/>
        <v>0</v>
      </c>
      <c r="K52" s="18">
        <f t="shared" ca="1" si="42"/>
        <v>0</v>
      </c>
      <c r="L52" s="18">
        <f t="shared" ca="1" si="16"/>
        <v>0</v>
      </c>
      <c r="M52" s="18" t="str">
        <f t="shared" ca="1" si="8"/>
        <v>EUR</v>
      </c>
      <c r="N52" s="13">
        <f t="shared" ca="1" si="34"/>
        <v>1.4079999999999999</v>
      </c>
      <c r="O52" s="13">
        <f t="shared" ca="1" si="35"/>
        <v>65.823999999999998</v>
      </c>
      <c r="P52" s="13" t="str">
        <f t="shared" ca="1" si="43"/>
        <v>GeForce GTX 1080</v>
      </c>
      <c r="Q52" s="13">
        <f t="shared" ca="1" si="43"/>
        <v>8</v>
      </c>
      <c r="R52" s="13" t="str">
        <f t="shared" ca="1" si="43"/>
        <v>Xeon E5-2630 v4</v>
      </c>
      <c r="S52" s="13">
        <f t="shared" ca="1" si="43"/>
        <v>2</v>
      </c>
      <c r="T52" s="13">
        <f t="shared" ca="1" si="43"/>
        <v>32</v>
      </c>
      <c r="U52" s="13" t="str">
        <f t="shared" ca="1" si="43"/>
        <v>SSD</v>
      </c>
      <c r="V52" s="13">
        <f t="shared" ca="1" si="43"/>
        <v>480</v>
      </c>
      <c r="W52" s="13">
        <f t="shared" ca="1" si="36"/>
        <v>0</v>
      </c>
      <c r="X52" s="13">
        <f t="shared" ca="1" si="36"/>
        <v>0</v>
      </c>
      <c r="Y52" s="13" t="str">
        <f t="shared" ca="1" si="44"/>
        <v>40/1</v>
      </c>
      <c r="Z52" s="13">
        <f t="shared" ca="1" si="40"/>
        <v>0</v>
      </c>
      <c r="AA52" s="13">
        <f t="shared" ca="1" si="40"/>
        <v>0</v>
      </c>
      <c r="AB52" s="15" t="str">
        <f t="shared" ca="1" si="28"/>
        <v>InternetIncluded  traffic for monthly based payments: 10 Tb/month; weekly based payments: 2.5 Tb/week; minute/hourly based payments: 0 Gb. Additional 1Gb (not included): 0,11 &amp;euro;/Gb.</v>
      </c>
      <c r="AC52" s="33">
        <v>90</v>
      </c>
    </row>
    <row r="53" spans="1:29">
      <c r="C53" s="21" t="str">
        <f t="shared" ca="1" si="37"/>
        <v>2 x P100</v>
      </c>
      <c r="D53" s="15">
        <f t="shared" ca="1" si="37"/>
        <v>0</v>
      </c>
      <c r="E53" s="21" t="s">
        <v>397</v>
      </c>
      <c r="F53" s="18">
        <f t="shared" ca="1" si="5"/>
        <v>0.08</v>
      </c>
      <c r="G53" s="13">
        <f t="shared" ca="1" si="39"/>
        <v>0</v>
      </c>
      <c r="H53" s="18">
        <f t="shared" ca="1" si="41"/>
        <v>439.68</v>
      </c>
      <c r="I53" s="18">
        <f t="shared" ca="1" si="41"/>
        <v>1768.7</v>
      </c>
      <c r="J53" s="18">
        <f t="shared" ca="1" si="42"/>
        <v>0</v>
      </c>
      <c r="K53" s="18">
        <f t="shared" ca="1" si="42"/>
        <v>0</v>
      </c>
      <c r="L53" s="18">
        <f t="shared" ca="1" si="16"/>
        <v>0</v>
      </c>
      <c r="M53" s="18" t="str">
        <f t="shared" ca="1" si="8"/>
        <v>EUR</v>
      </c>
      <c r="N53" s="13">
        <f t="shared" ca="1" si="34"/>
        <v>1.4079999999999999</v>
      </c>
      <c r="O53" s="13">
        <f t="shared" ca="1" si="35"/>
        <v>19</v>
      </c>
      <c r="P53" s="13" t="str">
        <f t="shared" ca="1" si="43"/>
        <v>P100</v>
      </c>
      <c r="Q53" s="13">
        <f t="shared" ca="1" si="43"/>
        <v>2</v>
      </c>
      <c r="R53" s="13" t="str">
        <f t="shared" ca="1" si="43"/>
        <v>Xeon E5-2630 v4</v>
      </c>
      <c r="S53" s="13">
        <f t="shared" ca="1" si="43"/>
        <v>2</v>
      </c>
      <c r="T53" s="13">
        <f t="shared" ca="1" si="43"/>
        <v>32</v>
      </c>
      <c r="U53" s="13" t="str">
        <f t="shared" ca="1" si="43"/>
        <v>SSD</v>
      </c>
      <c r="V53" s="13">
        <f t="shared" ca="1" si="43"/>
        <v>480</v>
      </c>
      <c r="W53" s="13">
        <f t="shared" ca="1" si="36"/>
        <v>0</v>
      </c>
      <c r="X53" s="13">
        <f t="shared" ca="1" si="36"/>
        <v>0</v>
      </c>
      <c r="Y53" s="13" t="str">
        <f t="shared" ca="1" si="44"/>
        <v>40/1</v>
      </c>
      <c r="Z53" s="13">
        <f t="shared" ca="1" si="40"/>
        <v>0</v>
      </c>
      <c r="AA53" s="13">
        <f t="shared" ca="1" si="40"/>
        <v>0</v>
      </c>
      <c r="AB53" s="15" t="str">
        <f t="shared" ca="1" si="28"/>
        <v>InternetIncluded  traffic for monthly based payments: 10 Tb/month; weekly based payments: 2.5 Tb/week; minute/hourly based payments: 0 Gb. Additional 1Gb (not included): 0,12 &amp;euro;/Gb.</v>
      </c>
      <c r="AC53" s="33">
        <v>91</v>
      </c>
    </row>
    <row r="54" spans="1:29">
      <c r="C54" s="21" t="str">
        <f t="shared" ca="1" si="37"/>
        <v>2 x GTX 1080 Ti</v>
      </c>
      <c r="D54" s="15">
        <f t="shared" ca="1" si="37"/>
        <v>0</v>
      </c>
      <c r="E54" s="21" t="s">
        <v>399</v>
      </c>
      <c r="F54" s="18">
        <f t="shared" ca="1" si="5"/>
        <v>0.02</v>
      </c>
      <c r="G54" s="13">
        <f t="shared" ref="G54:K76" ca="1" si="45">INDIRECT("Sheet1!"&amp;INDIRECT("R1C"&amp;COLUMN(),FALSE)&amp;INDIRECT("AC"&amp;ROW()))</f>
        <v>0</v>
      </c>
      <c r="H54" s="18">
        <f t="shared" ca="1" si="41"/>
        <v>109.33</v>
      </c>
      <c r="I54" s="18">
        <f t="shared" ca="1" si="41"/>
        <v>437.34</v>
      </c>
      <c r="J54" s="18">
        <f t="shared" ca="1" si="42"/>
        <v>0</v>
      </c>
      <c r="K54" s="18">
        <f t="shared" ca="1" si="42"/>
        <v>0</v>
      </c>
      <c r="L54" s="18">
        <f t="shared" ca="1" si="16"/>
        <v>0</v>
      </c>
      <c r="M54" s="18" t="str">
        <f t="shared" ca="1" si="8"/>
        <v>EUR</v>
      </c>
      <c r="N54" s="13">
        <f t="shared" ca="1" si="34"/>
        <v>0.87039999999999995</v>
      </c>
      <c r="O54" s="13">
        <f t="shared" ca="1" si="35"/>
        <v>21.218</v>
      </c>
      <c r="P54" s="13" t="str">
        <f t="shared" ca="1" si="43"/>
        <v>GTX 1080 Ti</v>
      </c>
      <c r="Q54" s="13">
        <f t="shared" ca="1" si="43"/>
        <v>2</v>
      </c>
      <c r="R54" s="13" t="str">
        <f t="shared" ca="1" si="43"/>
        <v>Xeon E5-2609 v4</v>
      </c>
      <c r="S54" s="13">
        <f t="shared" ca="1" si="43"/>
        <v>2</v>
      </c>
      <c r="T54" s="13">
        <f t="shared" ca="1" si="43"/>
        <v>32</v>
      </c>
      <c r="U54" s="13" t="str">
        <f t="shared" ca="1" si="43"/>
        <v>SSD</v>
      </c>
      <c r="V54" s="13">
        <f t="shared" ca="1" si="43"/>
        <v>480</v>
      </c>
      <c r="W54" s="13">
        <f t="shared" ca="1" si="36"/>
        <v>0</v>
      </c>
      <c r="X54" s="13">
        <f t="shared" ca="1" si="36"/>
        <v>0</v>
      </c>
      <c r="Y54" s="13" t="str">
        <f t="shared" ca="1" si="44"/>
        <v>40/1</v>
      </c>
      <c r="Z54" s="13">
        <f t="shared" ca="1" si="40"/>
        <v>0</v>
      </c>
      <c r="AA54" s="13">
        <f t="shared" ca="1" si="40"/>
        <v>0</v>
      </c>
      <c r="AB54" s="15" t="str">
        <f t="shared" ca="1" si="28"/>
        <v>InternetIncluded  traffic for monthly based payments: 10 Tb/month; weekly based payments: 2.5 Tb/week; minute/hourly based payments: 0 Gb. Additional 1Gb (not included): 0,13 &amp;euro;/Gb.</v>
      </c>
      <c r="AC54" s="33">
        <v>92</v>
      </c>
    </row>
    <row r="55" spans="1:29" ht="20">
      <c r="A55" s="43">
        <f t="shared" ref="A55" ca="1" si="46">INDIRECT("Sheet1!" &amp; INDIRECT("R1C"&amp;COLUMN(),FALSE) &amp; INDIRECT("AC" &amp; ROW()))</f>
        <v>0</v>
      </c>
      <c r="C55" s="21" t="str">
        <f t="shared" ca="1" si="37"/>
        <v>4 x GTX 1080 Ti ltd.</v>
      </c>
      <c r="D55" s="15">
        <f t="shared" ca="1" si="37"/>
        <v>0</v>
      </c>
      <c r="E55" s="21" t="s">
        <v>400</v>
      </c>
      <c r="F55" s="18">
        <f t="shared" ca="1" si="5"/>
        <v>0.04</v>
      </c>
      <c r="G55" s="13">
        <f t="shared" ca="1" si="45"/>
        <v>0</v>
      </c>
      <c r="H55" s="18">
        <f t="shared" ca="1" si="41"/>
        <v>288</v>
      </c>
      <c r="I55" s="18">
        <f t="shared" ca="1" si="41"/>
        <v>1018.38</v>
      </c>
      <c r="J55" s="18">
        <f t="shared" ca="1" si="42"/>
        <v>0</v>
      </c>
      <c r="K55" s="18">
        <f t="shared" ca="1" si="42"/>
        <v>0</v>
      </c>
      <c r="L55" s="18">
        <f t="shared" ca="1" si="16"/>
        <v>0</v>
      </c>
      <c r="M55" s="18" t="str">
        <f t="shared" ref="M55:M56" ca="1" si="47">INDIRECT("Sheet1!"&amp;INDIRECT("R1C"&amp;COLUMN(),FALSE)&amp;INDIRECT("AC"&amp;ROW()))</f>
        <v>EUR</v>
      </c>
      <c r="N55" s="13">
        <f t="shared" ca="1" si="34"/>
        <v>0.87039999999999995</v>
      </c>
      <c r="O55" s="13">
        <f t="shared" ca="1" si="35"/>
        <v>42.436</v>
      </c>
      <c r="P55" s="13" t="str">
        <f t="shared" ca="1" si="43"/>
        <v>GTX 1080 Ti</v>
      </c>
      <c r="Q55" s="13">
        <f t="shared" ca="1" si="43"/>
        <v>4</v>
      </c>
      <c r="R55" s="13" t="str">
        <f t="shared" ca="1" si="43"/>
        <v>Xeon E5-2609 v4</v>
      </c>
      <c r="S55" s="13">
        <f t="shared" ca="1" si="43"/>
        <v>2</v>
      </c>
      <c r="T55" s="13">
        <f t="shared" ca="1" si="43"/>
        <v>64</v>
      </c>
      <c r="U55" s="13" t="str">
        <f t="shared" ca="1" si="43"/>
        <v>SSD</v>
      </c>
      <c r="V55" s="13">
        <f t="shared" ca="1" si="43"/>
        <v>480</v>
      </c>
      <c r="W55" s="13">
        <f t="shared" ca="1" si="36"/>
        <v>0</v>
      </c>
      <c r="X55" s="13">
        <f t="shared" ca="1" si="36"/>
        <v>0</v>
      </c>
      <c r="Y55" s="13" t="str">
        <f t="shared" ca="1" si="44"/>
        <v>40/1</v>
      </c>
      <c r="Z55" s="13">
        <f t="shared" ca="1" si="40"/>
        <v>0</v>
      </c>
      <c r="AA55" s="13">
        <f t="shared" ca="1" si="40"/>
        <v>0</v>
      </c>
      <c r="AB55" s="15" t="str">
        <f t="shared" ca="1" si="28"/>
        <v>InternetIncluded  traffic for monthly based payments: 10 Tb/month; weekly based payments: 2.5 Tb/week; minute/hourly based payments: 0 Gb. Additional 1Gb (not included): 0,14 &amp;euro;/Gb. Special price till end of August 2017.</v>
      </c>
      <c r="AC55" s="33">
        <v>93</v>
      </c>
    </row>
    <row r="56" spans="1:29" ht="19">
      <c r="A56" s="41" t="str">
        <f ca="1">INDIRECT("Sheet1!" &amp; INDIRECT("R1C"&amp;COLUMN(),FALSE) &amp; INDIRECT("AC" &amp; ROW()))</f>
        <v>The University of Tokyo</v>
      </c>
      <c r="B56" s="15" t="str">
        <f ca="1">INDIRECT("Sheet1!" &amp; INDIRECT("R1C1",FALSE) &amp; (INDIRECT("AC" &amp; ROW())+1))</f>
        <v>http://www.cc.u-tokyo.ac.jp/system/reedbush/reedbush_intro.html</v>
      </c>
      <c r="C56" s="21" t="str">
        <f t="shared" ca="1" si="37"/>
        <v>Reedbush-H Personal (educational)</v>
      </c>
      <c r="D56" s="15">
        <f t="shared" ca="1" si="37"/>
        <v>0</v>
      </c>
      <c r="E56" s="21" t="s">
        <v>144</v>
      </c>
      <c r="F56" s="18">
        <f t="shared" ca="1" si="5"/>
        <v>0</v>
      </c>
      <c r="G56" s="13">
        <f t="shared" ca="1" si="45"/>
        <v>0</v>
      </c>
      <c r="H56" s="18">
        <f t="shared" ca="1" si="41"/>
        <v>0</v>
      </c>
      <c r="I56" s="18">
        <f t="shared" ca="1" si="41"/>
        <v>0</v>
      </c>
      <c r="J56" s="18">
        <f t="shared" ca="1" si="42"/>
        <v>138888.88888888888</v>
      </c>
      <c r="K56" s="18">
        <f t="shared" ca="1" si="42"/>
        <v>0</v>
      </c>
      <c r="L56" s="18">
        <f t="shared" ca="1" si="16"/>
        <v>0</v>
      </c>
      <c r="M56" s="18" t="str">
        <f t="shared" ca="1" si="47"/>
        <v>JPY</v>
      </c>
      <c r="N56" s="13">
        <f t="shared" ca="1" si="34"/>
        <v>2.4192000000000005</v>
      </c>
      <c r="O56" s="13">
        <f t="shared" ca="1" si="35"/>
        <v>19</v>
      </c>
      <c r="P56" s="13" t="str">
        <f t="shared" ca="1" si="43"/>
        <v>P100</v>
      </c>
      <c r="Q56" s="13">
        <f t="shared" ca="1" si="43"/>
        <v>2</v>
      </c>
      <c r="R56" s="13" t="str">
        <f t="shared" ca="1" si="43"/>
        <v>Xeon E5-2695 v4</v>
      </c>
      <c r="S56" s="13">
        <f t="shared" ca="1" si="43"/>
        <v>2</v>
      </c>
      <c r="T56" s="13">
        <f t="shared" ca="1" si="43"/>
        <v>256</v>
      </c>
      <c r="U56" s="13" t="str">
        <f t="shared" ca="1" si="43"/>
        <v>PFS</v>
      </c>
      <c r="V56" s="13">
        <f t="shared" ca="1" si="43"/>
        <v>1000</v>
      </c>
      <c r="W56" s="13">
        <f t="shared" ca="1" si="36"/>
        <v>0</v>
      </c>
      <c r="X56" s="13">
        <f t="shared" ca="1" si="36"/>
        <v>0</v>
      </c>
      <c r="Y56" s="13" t="str">
        <f t="shared" ca="1" si="44"/>
        <v>109.12/</v>
      </c>
      <c r="Z56" s="13">
        <f t="shared" ca="1" si="38"/>
        <v>6912</v>
      </c>
      <c r="AA56" s="13">
        <f t="shared" ca="1" si="40"/>
        <v>0</v>
      </c>
      <c r="AB56" s="15" t="str">
        <f t="shared" ca="1" si="28"/>
        <v>For individuals from educational or public organisations. Max 2 nodes. Included (17280/2.5=)6912 node hours if 1 node is used, 3456 node hours if more than 1 node is used by a parallel job.</v>
      </c>
      <c r="AC56" s="33">
        <v>100</v>
      </c>
    </row>
    <row r="57" spans="1:29" ht="20">
      <c r="A57" s="43"/>
      <c r="C57" s="21" t="str">
        <f t="shared" ca="1" si="37"/>
        <v>Reedbush-H (educational)</v>
      </c>
      <c r="D57" s="15">
        <f t="shared" ca="1" si="37"/>
        <v>0</v>
      </c>
      <c r="E57" s="21" t="s">
        <v>234</v>
      </c>
      <c r="F57" s="18">
        <f t="shared" ca="1" si="5"/>
        <v>0</v>
      </c>
      <c r="G57" s="13">
        <f t="shared" ca="1" si="45"/>
        <v>0</v>
      </c>
      <c r="H57" s="18">
        <f t="shared" ca="1" si="41"/>
        <v>0</v>
      </c>
      <c r="I57" s="18">
        <f t="shared" ca="1" si="41"/>
        <v>0</v>
      </c>
      <c r="J57" s="18">
        <f t="shared" ca="1" si="42"/>
        <v>277777.77777777775</v>
      </c>
      <c r="K57" s="18">
        <f t="shared" ca="1" si="42"/>
        <v>0</v>
      </c>
      <c r="L57" s="18">
        <f t="shared" ca="1" si="16"/>
        <v>0</v>
      </c>
      <c r="M57" s="18" t="str">
        <f ca="1">INDIRECT("Sheet1!"&amp;INDIRECT("R1C"&amp;COLUMN(),FALSE)&amp;INDIRECT("AC"&amp;ROW()))</f>
        <v>JPY</v>
      </c>
      <c r="N57" s="13">
        <f t="shared" ca="1" si="34"/>
        <v>2.4192000000000005</v>
      </c>
      <c r="O57" s="13">
        <f ca="1">INDIRECT("Sheet1!"&amp;INDIRECT("R1C"&amp;COLUMN(),FALSE)&amp;INDIRECT("AC"&amp;ROW())) * INDIRECT("Sheet1!D"&amp; INDIRECT("AC"&amp;ROW()))</f>
        <v>19</v>
      </c>
      <c r="P57" s="13" t="str">
        <f t="shared" ca="1" si="43"/>
        <v>P100</v>
      </c>
      <c r="Q57" s="13">
        <f t="shared" ca="1" si="43"/>
        <v>2</v>
      </c>
      <c r="R57" s="13" t="str">
        <f t="shared" ca="1" si="43"/>
        <v>Xeon E5-2695 v4</v>
      </c>
      <c r="S57" s="13">
        <f t="shared" ca="1" si="43"/>
        <v>2</v>
      </c>
      <c r="T57" s="13">
        <f t="shared" ca="1" si="43"/>
        <v>256</v>
      </c>
      <c r="U57" s="13" t="str">
        <f t="shared" ca="1" si="43"/>
        <v>PFS</v>
      </c>
      <c r="V57" s="13">
        <f t="shared" ca="1" si="43"/>
        <v>4000</v>
      </c>
      <c r="W57" s="13">
        <f t="shared" ca="1" si="43"/>
        <v>0</v>
      </c>
      <c r="X57" s="13">
        <f t="shared" ca="1" si="43"/>
        <v>0</v>
      </c>
      <c r="Y57" s="13" t="str">
        <f t="shared" ca="1" si="44"/>
        <v>109.12/</v>
      </c>
      <c r="Z57" s="13">
        <f t="shared" ca="1" si="38"/>
        <v>13824</v>
      </c>
      <c r="AA57" s="13">
        <f t="shared" ca="1" si="40"/>
        <v>0</v>
      </c>
      <c r="AB57" s="15" t="str">
        <f t="shared" ca="1" si="28"/>
        <v>For groups from educational or public organisations. Included 13824 node hours if 1 node is used, 6912 node hours if 2-4 nodes are used by a parallel job.</v>
      </c>
      <c r="AC57" s="33">
        <v>101</v>
      </c>
    </row>
    <row r="58" spans="1:29">
      <c r="C58" s="21" t="str">
        <f t="shared" ref="C58:D73" ca="1" si="48">INDIRECT("Sheet1!"&amp;INDIRECT("R1C"&amp;COLUMN(),FALSE)&amp;INDIRECT("AC"&amp;ROW()))</f>
        <v>Reedbush-H reviewed (educational)</v>
      </c>
      <c r="D58" s="15">
        <f t="shared" ca="1" si="48"/>
        <v>0</v>
      </c>
      <c r="E58" s="21" t="s">
        <v>163</v>
      </c>
      <c r="F58" s="18">
        <f t="shared" ca="1" si="5"/>
        <v>0</v>
      </c>
      <c r="G58" s="13">
        <f t="shared" ca="1" si="45"/>
        <v>0</v>
      </c>
      <c r="H58" s="18">
        <f t="shared" ref="H58:K74" ca="1" si="49">INDIRECT("Sheet1!"&amp;INDIRECT("R1C"&amp;COLUMN(),FALSE)&amp;INDIRECT("AC"&amp;ROW()))</f>
        <v>0</v>
      </c>
      <c r="I58" s="18">
        <f t="shared" ca="1" si="49"/>
        <v>0</v>
      </c>
      <c r="J58" s="18">
        <f t="shared" ca="1" si="42"/>
        <v>166666.66666666666</v>
      </c>
      <c r="K58" s="18">
        <f t="shared" ca="1" si="42"/>
        <v>0</v>
      </c>
      <c r="L58" s="18">
        <f t="shared" ca="1" si="16"/>
        <v>0</v>
      </c>
      <c r="M58" s="18" t="str">
        <f t="shared" ref="M58:M85" ca="1" si="50">INDIRECT("Sheet1!"&amp;INDIRECT("R1C"&amp;COLUMN(),FALSE)&amp;INDIRECT("AC"&amp;ROW()))</f>
        <v>JPY</v>
      </c>
      <c r="N58" s="13">
        <f t="shared" ca="1" si="34"/>
        <v>2.4192000000000005</v>
      </c>
      <c r="O58" s="13">
        <f t="shared" ref="O58" ca="1" si="51">INDIRECT("Sheet1!"&amp;INDIRECT("R1C"&amp;COLUMN(),FALSE)&amp;INDIRECT("AC"&amp;ROW())) * INDIRECT("Sheet1!D"&amp; INDIRECT("AC"&amp;ROW()))</f>
        <v>19</v>
      </c>
      <c r="P58" s="13" t="str">
        <f t="shared" ca="1" si="43"/>
        <v>P100</v>
      </c>
      <c r="Q58" s="13">
        <f t="shared" ca="1" si="43"/>
        <v>2</v>
      </c>
      <c r="R58" s="13" t="str">
        <f t="shared" ca="1" si="43"/>
        <v>Xeon E5-2695 v4</v>
      </c>
      <c r="S58" s="13">
        <f t="shared" ca="1" si="43"/>
        <v>2</v>
      </c>
      <c r="T58" s="13">
        <f t="shared" ca="1" si="43"/>
        <v>256</v>
      </c>
      <c r="U58" s="13" t="str">
        <f t="shared" ca="1" si="43"/>
        <v>PFS</v>
      </c>
      <c r="V58" s="13">
        <f t="shared" ca="1" si="43"/>
        <v>4000</v>
      </c>
      <c r="W58" s="13">
        <f t="shared" ca="1" si="43"/>
        <v>0</v>
      </c>
      <c r="X58" s="13">
        <f t="shared" ca="1" si="43"/>
        <v>0</v>
      </c>
      <c r="Y58" s="13" t="str">
        <f t="shared" ca="1" si="44"/>
        <v>109.12/</v>
      </c>
      <c r="Z58" s="13">
        <f t="shared" ca="1" si="38"/>
        <v>8640</v>
      </c>
      <c r="AA58" s="13">
        <f t="shared" ca="1" si="40"/>
        <v>0</v>
      </c>
      <c r="AB58" s="15" t="str">
        <f t="shared" ca="1" si="28"/>
        <v>For groups from educational or public organisations. Included 8640 node hours. Must pass review prior to usage. 4320 node hours if a parallel job used more nodes than applied for.</v>
      </c>
      <c r="AC58" s="33">
        <v>102</v>
      </c>
    </row>
    <row r="59" spans="1:29" ht="20">
      <c r="A59" s="43"/>
      <c r="C59" s="21" t="str">
        <f t="shared" ca="1" si="48"/>
        <v>Reedbush-H reviewed</v>
      </c>
      <c r="D59" s="15">
        <f t="shared" ca="1" si="48"/>
        <v>0</v>
      </c>
      <c r="E59" s="21" t="s">
        <v>162</v>
      </c>
      <c r="F59" s="18">
        <f t="shared" ca="1" si="5"/>
        <v>0</v>
      </c>
      <c r="G59" s="13">
        <f t="shared" ca="1" si="45"/>
        <v>0</v>
      </c>
      <c r="H59" s="18">
        <f t="shared" ca="1" si="49"/>
        <v>0</v>
      </c>
      <c r="I59" s="18">
        <f t="shared" ca="1" si="49"/>
        <v>0</v>
      </c>
      <c r="J59" s="18">
        <f t="shared" ca="1" si="42"/>
        <v>200000</v>
      </c>
      <c r="K59" s="18">
        <f t="shared" ca="1" si="42"/>
        <v>0</v>
      </c>
      <c r="L59" s="18">
        <f t="shared" ca="1" si="16"/>
        <v>0</v>
      </c>
      <c r="M59" s="18" t="str">
        <f t="shared" ca="1" si="50"/>
        <v>JPY</v>
      </c>
      <c r="N59" s="13">
        <f t="shared" ca="1" si="34"/>
        <v>2.4192000000000005</v>
      </c>
      <c r="O59" s="13">
        <f t="shared" ref="O59" ca="1" si="52">INDIRECT("Sheet1!"&amp;INDIRECT("R1C"&amp;COLUMN(),FALSE)&amp;INDIRECT("AC"&amp;ROW())) * INDIRECT("Sheet1!D"&amp; INDIRECT("AC"&amp;ROW()))</f>
        <v>19</v>
      </c>
      <c r="P59" s="13" t="str">
        <f t="shared" ca="1" si="43"/>
        <v>P100</v>
      </c>
      <c r="Q59" s="13">
        <f t="shared" ca="1" si="43"/>
        <v>2</v>
      </c>
      <c r="R59" s="13" t="str">
        <f t="shared" ca="1" si="43"/>
        <v>Xeon E5-2695 v4</v>
      </c>
      <c r="S59" s="13">
        <f t="shared" ca="1" si="43"/>
        <v>2</v>
      </c>
      <c r="T59" s="13">
        <f t="shared" ca="1" si="43"/>
        <v>256</v>
      </c>
      <c r="U59" s="13" t="str">
        <f t="shared" ca="1" si="43"/>
        <v>PFS</v>
      </c>
      <c r="V59" s="13">
        <f t="shared" ca="1" si="43"/>
        <v>4000</v>
      </c>
      <c r="W59" s="13">
        <f t="shared" ca="1" si="43"/>
        <v>0</v>
      </c>
      <c r="X59" s="13">
        <f t="shared" ca="1" si="43"/>
        <v>0</v>
      </c>
      <c r="Y59" s="13" t="str">
        <f t="shared" ca="1" si="44"/>
        <v>109.12/</v>
      </c>
      <c r="Z59" s="13">
        <f t="shared" ca="1" si="38"/>
        <v>8640</v>
      </c>
      <c r="AA59" s="13">
        <f t="shared" ca="1" si="40"/>
        <v>0</v>
      </c>
      <c r="AB59" s="15" t="str">
        <f t="shared" ref="AB59:AB85" ca="1" si="53">INDIRECT("Sheet1!"&amp;INDIRECT("R1C"&amp;COLUMN(),FALSE)&amp;INDIRECT("AC"&amp;ROW()))</f>
        <v>Must pass review prior to usage. Included 8640 node hours. 4320 node hours if a parallel job used more nodes than applied for.</v>
      </c>
      <c r="AC59" s="33">
        <v>103</v>
      </c>
    </row>
    <row r="60" spans="1:29">
      <c r="C60" s="21" t="str">
        <f t="shared" ca="1" si="48"/>
        <v>Reedbush-H dedicated reviewed (educational)</v>
      </c>
      <c r="D60" s="15">
        <f t="shared" ca="1" si="48"/>
        <v>0</v>
      </c>
      <c r="E60" s="21" t="s">
        <v>162</v>
      </c>
      <c r="F60" s="18">
        <f t="shared" ca="1" si="5"/>
        <v>0</v>
      </c>
      <c r="G60" s="13">
        <f t="shared" ca="1" si="45"/>
        <v>0</v>
      </c>
      <c r="H60" s="18">
        <f t="shared" ca="1" si="49"/>
        <v>0</v>
      </c>
      <c r="I60" s="18">
        <f t="shared" ca="1" si="49"/>
        <v>0</v>
      </c>
      <c r="J60" s="18">
        <f t="shared" ca="1" si="42"/>
        <v>249999.99999999997</v>
      </c>
      <c r="K60" s="18">
        <f t="shared" ca="1" si="42"/>
        <v>0</v>
      </c>
      <c r="L60" s="18">
        <f t="shared" ca="1" si="16"/>
        <v>0</v>
      </c>
      <c r="M60" s="18" t="str">
        <f ca="1">INDIRECT("Sheet1!"&amp;INDIRECT("R1C"&amp;COLUMN(),FALSE)&amp;INDIRECT("AC"&amp;ROW()))</f>
        <v>JPY</v>
      </c>
      <c r="N60" s="13">
        <f t="shared" ca="1" si="34"/>
        <v>2.4192000000000005</v>
      </c>
      <c r="O60" s="13">
        <f ca="1">INDIRECT("Sheet1!"&amp;INDIRECT("R1C"&amp;COLUMN(),FALSE)&amp;INDIRECT("AC"&amp;ROW())) * INDIRECT("Sheet1!D"&amp; INDIRECT("AC"&amp;ROW()))</f>
        <v>19</v>
      </c>
      <c r="P60" s="13" t="str">
        <f t="shared" ca="1" si="43"/>
        <v>P100</v>
      </c>
      <c r="Q60" s="13">
        <f t="shared" ca="1" si="43"/>
        <v>2</v>
      </c>
      <c r="R60" s="13" t="str">
        <f t="shared" ca="1" si="43"/>
        <v>Xeon E5-2695 v4</v>
      </c>
      <c r="S60" s="13">
        <f t="shared" ca="1" si="43"/>
        <v>2</v>
      </c>
      <c r="T60" s="13">
        <f t="shared" ca="1" si="43"/>
        <v>256</v>
      </c>
      <c r="U60" s="13" t="str">
        <f t="shared" ca="1" si="43"/>
        <v>PFS</v>
      </c>
      <c r="V60" s="13">
        <f t="shared" ca="1" si="43"/>
        <v>4000</v>
      </c>
      <c r="W60" s="13">
        <f t="shared" ca="1" si="43"/>
        <v>0</v>
      </c>
      <c r="X60" s="13">
        <f t="shared" ca="1" si="43"/>
        <v>0</v>
      </c>
      <c r="Y60" s="13" t="str">
        <f t="shared" ca="1" si="44"/>
        <v>109.12/</v>
      </c>
      <c r="Z60" s="13">
        <f t="shared" ca="1" si="38"/>
        <v>8640</v>
      </c>
      <c r="AA60" s="13">
        <f t="shared" ca="1" si="38"/>
        <v>0</v>
      </c>
      <c r="AB60" s="15" t="str">
        <f t="shared" ca="1" si="53"/>
        <v>Must pass review prior to usage. Included 8640 node hours. 4320 node hours if a parallel job used more nodes than applied for.</v>
      </c>
      <c r="AC60" s="33">
        <v>104</v>
      </c>
    </row>
    <row r="61" spans="1:29">
      <c r="C61" s="21" t="str">
        <f t="shared" ca="1" si="48"/>
        <v>Reedbush-H dedicated reviewed</v>
      </c>
      <c r="D61" s="15">
        <f t="shared" ca="1" si="48"/>
        <v>0</v>
      </c>
      <c r="E61" s="21" t="s">
        <v>162</v>
      </c>
      <c r="F61" s="18">
        <f t="shared" ca="1" si="5"/>
        <v>0</v>
      </c>
      <c r="G61" s="13">
        <f t="shared" ca="1" si="45"/>
        <v>0</v>
      </c>
      <c r="H61" s="18">
        <f t="shared" ca="1" si="49"/>
        <v>0</v>
      </c>
      <c r="I61" s="18">
        <f t="shared" ca="1" si="49"/>
        <v>0</v>
      </c>
      <c r="J61" s="18">
        <f t="shared" ca="1" si="49"/>
        <v>300000</v>
      </c>
      <c r="K61" s="18">
        <f t="shared" ca="1" si="42"/>
        <v>0</v>
      </c>
      <c r="L61" s="18">
        <f t="shared" ca="1" si="16"/>
        <v>0</v>
      </c>
      <c r="M61" s="18" t="str">
        <f t="shared" ca="1" si="50"/>
        <v>JPY</v>
      </c>
      <c r="N61" s="13">
        <f t="shared" ca="1" si="34"/>
        <v>2.4192000000000005</v>
      </c>
      <c r="O61" s="13">
        <f t="shared" ref="O61:O85" ca="1" si="54">INDIRECT("Sheet1!"&amp;INDIRECT("R1C"&amp;COLUMN(),FALSE)&amp;INDIRECT("AC"&amp;ROW())) * INDIRECT("Sheet1!D"&amp; INDIRECT("AC"&amp;ROW()))</f>
        <v>19</v>
      </c>
      <c r="P61" s="13" t="str">
        <f t="shared" ca="1" si="43"/>
        <v>P100</v>
      </c>
      <c r="Q61" s="13">
        <f t="shared" ca="1" si="43"/>
        <v>2</v>
      </c>
      <c r="R61" s="13" t="str">
        <f t="shared" ca="1" si="43"/>
        <v>Xeon E5-2695 v4</v>
      </c>
      <c r="S61" s="13">
        <f t="shared" ca="1" si="43"/>
        <v>2</v>
      </c>
      <c r="T61" s="13">
        <f t="shared" ca="1" si="43"/>
        <v>256</v>
      </c>
      <c r="U61" s="13" t="str">
        <f t="shared" ca="1" si="43"/>
        <v>PFS</v>
      </c>
      <c r="V61" s="13">
        <f t="shared" ca="1" si="43"/>
        <v>4000</v>
      </c>
      <c r="W61" s="13">
        <f t="shared" ca="1" si="43"/>
        <v>0</v>
      </c>
      <c r="X61" s="13">
        <f t="shared" ca="1" si="43"/>
        <v>0</v>
      </c>
      <c r="Y61" s="13" t="str">
        <f t="shared" ca="1" si="44"/>
        <v>109.12/</v>
      </c>
      <c r="Z61" s="13">
        <f t="shared" ca="1" si="44"/>
        <v>8640</v>
      </c>
      <c r="AA61" s="13">
        <f t="shared" ref="AA61:AA65" ca="1" si="55">INDIRECT("Sheet1!"&amp;INDIRECT("R1C"&amp;COLUMN(),FALSE)&amp;INDIRECT("AC"&amp;ROW()))</f>
        <v>0</v>
      </c>
      <c r="AB61" s="15" t="str">
        <f t="shared" ca="1" si="53"/>
        <v>Must pass review prior to usage. Included 8640 node hours. 4320 node hours if a parallel job used more nodes than applied for.</v>
      </c>
      <c r="AC61" s="33">
        <v>105</v>
      </c>
    </row>
    <row r="62" spans="1:29" ht="19">
      <c r="A62" s="41" t="str">
        <f ca="1">INDIRECT("Sheet1!" &amp; INDIRECT("R1C"&amp;COLUMN(),FALSE) &amp; INDIRECT("AC" &amp; ROW()))</f>
        <v>MS Azure</v>
      </c>
      <c r="B62" s="15" t="str">
        <f ca="1">INDIRECT("Sheet1!" &amp; INDIRECT("R1C1",FALSE) &amp; (INDIRECT("AC" &amp; ROW())+1))</f>
        <v>https://azure.microsoft.com/en-us/pricing/details/virtual-machines/linux/</v>
      </c>
      <c r="C62" s="21" t="str">
        <f t="shared" ca="1" si="48"/>
        <v>NC6</v>
      </c>
      <c r="D62" s="15">
        <f t="shared" ca="1" si="48"/>
        <v>0</v>
      </c>
      <c r="E62" s="21" t="s">
        <v>155</v>
      </c>
      <c r="F62" s="18">
        <f t="shared" ca="1" si="5"/>
        <v>0</v>
      </c>
      <c r="G62" s="13">
        <f t="shared" ca="1" si="45"/>
        <v>0.9</v>
      </c>
      <c r="H62" s="18">
        <f t="shared" ca="1" si="49"/>
        <v>0</v>
      </c>
      <c r="I62" s="18">
        <f t="shared" ca="1" si="49"/>
        <v>669.6</v>
      </c>
      <c r="J62" s="18">
        <f t="shared" ca="1" si="49"/>
        <v>0</v>
      </c>
      <c r="K62" s="18">
        <f t="shared" ca="1" si="42"/>
        <v>0</v>
      </c>
      <c r="L62" s="18">
        <f t="shared" ca="1" si="16"/>
        <v>0</v>
      </c>
      <c r="M62" s="18" t="str">
        <f t="shared" ca="1" si="50"/>
        <v>USD</v>
      </c>
      <c r="N62" s="13">
        <f t="shared" ca="1" si="34"/>
        <v>0.49920000000000003</v>
      </c>
      <c r="O62" s="13">
        <f t="shared" ca="1" si="54"/>
        <v>4.37</v>
      </c>
      <c r="P62" s="13" t="str">
        <f t="shared" ca="1" si="43"/>
        <v>K80</v>
      </c>
      <c r="Q62" s="13">
        <f t="shared" ca="1" si="43"/>
        <v>0.5</v>
      </c>
      <c r="R62" s="13" t="str">
        <f t="shared" ca="1" si="43"/>
        <v>Xeon E5-2690 v3</v>
      </c>
      <c r="S62" s="13">
        <f t="shared" ca="1" si="43"/>
        <v>0.5</v>
      </c>
      <c r="T62" s="13">
        <f t="shared" ca="1" si="43"/>
        <v>56</v>
      </c>
      <c r="U62" s="13" t="str">
        <f t="shared" ca="1" si="43"/>
        <v>SATA</v>
      </c>
      <c r="V62" s="13">
        <f t="shared" ca="1" si="43"/>
        <v>380</v>
      </c>
      <c r="W62" s="13">
        <f t="shared" ca="1" si="43"/>
        <v>0</v>
      </c>
      <c r="X62" s="13">
        <f t="shared" ca="1" si="43"/>
        <v>0</v>
      </c>
      <c r="Y62" s="13">
        <f t="shared" ca="1" si="44"/>
        <v>0</v>
      </c>
      <c r="Z62" s="13">
        <f t="shared" ca="1" si="44"/>
        <v>0</v>
      </c>
      <c r="AA62" s="13">
        <f t="shared" ca="1" si="55"/>
        <v>0</v>
      </c>
      <c r="AB62" s="15" t="str">
        <f t="shared" ca="1" si="53"/>
        <v xml:space="preserve">1 GPU in specification is 1/2 of K80 </v>
      </c>
      <c r="AC62" s="33">
        <v>114</v>
      </c>
    </row>
    <row r="63" spans="1:29">
      <c r="C63" s="21" t="str">
        <f t="shared" ca="1" si="48"/>
        <v>NC12</v>
      </c>
      <c r="D63" s="15">
        <f t="shared" ca="1" si="48"/>
        <v>0</v>
      </c>
      <c r="E63" s="21" t="s">
        <v>156</v>
      </c>
      <c r="F63" s="18">
        <f t="shared" ca="1" si="5"/>
        <v>0</v>
      </c>
      <c r="G63" s="13">
        <f t="shared" ca="1" si="45"/>
        <v>1.8</v>
      </c>
      <c r="H63" s="18">
        <f t="shared" ca="1" si="49"/>
        <v>0</v>
      </c>
      <c r="I63" s="18">
        <f t="shared" ca="1" si="49"/>
        <v>1339.2</v>
      </c>
      <c r="J63" s="18">
        <f t="shared" ca="1" si="49"/>
        <v>0</v>
      </c>
      <c r="K63" s="18">
        <f t="shared" ca="1" si="42"/>
        <v>0</v>
      </c>
      <c r="L63" s="18">
        <f t="shared" ca="1" si="16"/>
        <v>0</v>
      </c>
      <c r="M63" s="18" t="str">
        <f t="shared" ca="1" si="50"/>
        <v>USD</v>
      </c>
      <c r="N63" s="13">
        <f t="shared" ca="1" si="34"/>
        <v>0.99840000000000007</v>
      </c>
      <c r="O63" s="13">
        <f t="shared" ca="1" si="54"/>
        <v>8.74</v>
      </c>
      <c r="P63" s="13" t="str">
        <f t="shared" ca="1" si="43"/>
        <v>K80</v>
      </c>
      <c r="Q63" s="13">
        <f t="shared" ca="1" si="43"/>
        <v>1</v>
      </c>
      <c r="R63" s="13" t="str">
        <f t="shared" ca="1" si="43"/>
        <v>Xeon E5-2690 v3</v>
      </c>
      <c r="S63" s="13">
        <f t="shared" ca="1" si="43"/>
        <v>1</v>
      </c>
      <c r="T63" s="13">
        <f t="shared" ca="1" si="43"/>
        <v>112</v>
      </c>
      <c r="U63" s="13" t="str">
        <f t="shared" ca="1" si="43"/>
        <v>SATA</v>
      </c>
      <c r="V63" s="13">
        <f t="shared" ca="1" si="43"/>
        <v>680</v>
      </c>
      <c r="W63" s="13">
        <f t="shared" ca="1" si="43"/>
        <v>0</v>
      </c>
      <c r="X63" s="13">
        <f t="shared" ca="1" si="43"/>
        <v>0</v>
      </c>
      <c r="Y63" s="13">
        <f t="shared" ca="1" si="44"/>
        <v>0</v>
      </c>
      <c r="Z63" s="13">
        <f t="shared" ca="1" si="44"/>
        <v>0</v>
      </c>
      <c r="AA63" s="13">
        <f t="shared" ca="1" si="55"/>
        <v>0</v>
      </c>
      <c r="AB63" s="15">
        <f t="shared" ca="1" si="53"/>
        <v>0</v>
      </c>
      <c r="AC63" s="33">
        <v>115</v>
      </c>
    </row>
    <row r="64" spans="1:29" ht="20">
      <c r="A64" s="43"/>
      <c r="B64" s="15"/>
      <c r="C64" s="21" t="str">
        <f t="shared" ca="1" si="48"/>
        <v>NC24</v>
      </c>
      <c r="D64" s="15">
        <f t="shared" ca="1" si="48"/>
        <v>0</v>
      </c>
      <c r="E64" s="21" t="s">
        <v>157</v>
      </c>
      <c r="F64" s="18">
        <f t="shared" ca="1" si="5"/>
        <v>0</v>
      </c>
      <c r="G64" s="13">
        <f t="shared" ca="1" si="45"/>
        <v>3.6</v>
      </c>
      <c r="H64" s="18">
        <f t="shared" ca="1" si="49"/>
        <v>0</v>
      </c>
      <c r="I64" s="18">
        <f t="shared" ca="1" si="49"/>
        <v>2678.4</v>
      </c>
      <c r="J64" s="18">
        <f t="shared" ca="1" si="49"/>
        <v>0</v>
      </c>
      <c r="K64" s="18">
        <f t="shared" ca="1" si="49"/>
        <v>0</v>
      </c>
      <c r="L64" s="18">
        <f t="shared" ca="1" si="16"/>
        <v>0</v>
      </c>
      <c r="M64" s="18" t="str">
        <f t="shared" ca="1" si="50"/>
        <v>USD</v>
      </c>
      <c r="N64" s="13">
        <f t="shared" ca="1" si="34"/>
        <v>1.9968000000000001</v>
      </c>
      <c r="O64" s="13">
        <f t="shared" ca="1" si="54"/>
        <v>17.48</v>
      </c>
      <c r="P64" s="13" t="str">
        <f t="shared" ca="1" si="43"/>
        <v>K80</v>
      </c>
      <c r="Q64" s="13">
        <f t="shared" ca="1" si="43"/>
        <v>2</v>
      </c>
      <c r="R64" s="13" t="str">
        <f t="shared" ca="1" si="43"/>
        <v>Xeon E5-2690 v3</v>
      </c>
      <c r="S64" s="13">
        <f t="shared" ca="1" si="43"/>
        <v>2</v>
      </c>
      <c r="T64" s="13">
        <f t="shared" ca="1" si="43"/>
        <v>224</v>
      </c>
      <c r="U64" s="13" t="str">
        <f t="shared" ca="1" si="43"/>
        <v>SATA</v>
      </c>
      <c r="V64" s="13">
        <f t="shared" ca="1" si="43"/>
        <v>1440</v>
      </c>
      <c r="W64" s="13">
        <f t="shared" ca="1" si="43"/>
        <v>0</v>
      </c>
      <c r="X64" s="13">
        <f t="shared" ca="1" si="43"/>
        <v>0</v>
      </c>
      <c r="Y64" s="13">
        <f t="shared" ca="1" si="44"/>
        <v>0</v>
      </c>
      <c r="Z64" s="13">
        <f t="shared" ca="1" si="44"/>
        <v>0</v>
      </c>
      <c r="AA64" s="13">
        <f t="shared" ca="1" si="55"/>
        <v>0</v>
      </c>
      <c r="AB64" s="15">
        <f t="shared" ca="1" si="53"/>
        <v>0</v>
      </c>
      <c r="AC64" s="33">
        <v>116</v>
      </c>
    </row>
    <row r="65" spans="1:29">
      <c r="C65" s="21" t="str">
        <f t="shared" ca="1" si="48"/>
        <v>NC24r</v>
      </c>
      <c r="D65" s="15">
        <f t="shared" ca="1" si="48"/>
        <v>0</v>
      </c>
      <c r="E65" s="21" t="s">
        <v>235</v>
      </c>
      <c r="F65" s="18">
        <f t="shared" ca="1" si="5"/>
        <v>0</v>
      </c>
      <c r="G65" s="13">
        <f t="shared" ca="1" si="45"/>
        <v>3.96</v>
      </c>
      <c r="H65" s="18">
        <f t="shared" ca="1" si="49"/>
        <v>0</v>
      </c>
      <c r="I65" s="18">
        <f t="shared" ca="1" si="49"/>
        <v>2946.24</v>
      </c>
      <c r="J65" s="18">
        <f t="shared" ca="1" si="49"/>
        <v>0</v>
      </c>
      <c r="K65" s="18">
        <f t="shared" ca="1" si="49"/>
        <v>0</v>
      </c>
      <c r="L65" s="18">
        <f t="shared" ca="1" si="16"/>
        <v>0</v>
      </c>
      <c r="M65" s="18" t="str">
        <f t="shared" ca="1" si="50"/>
        <v>USD</v>
      </c>
      <c r="N65" s="13">
        <f t="shared" ca="1" si="34"/>
        <v>1.9968000000000001</v>
      </c>
      <c r="O65" s="13">
        <f t="shared" ca="1" si="54"/>
        <v>17.48</v>
      </c>
      <c r="P65" s="13" t="str">
        <f t="shared" ca="1" si="43"/>
        <v>K80</v>
      </c>
      <c r="Q65" s="13">
        <f t="shared" ca="1" si="43"/>
        <v>2</v>
      </c>
      <c r="R65" s="13" t="str">
        <f t="shared" ca="1" si="43"/>
        <v>Xeon E5-2690 v3</v>
      </c>
      <c r="S65" s="13">
        <f t="shared" ca="1" si="43"/>
        <v>2</v>
      </c>
      <c r="T65" s="13">
        <f t="shared" ca="1" si="43"/>
        <v>224</v>
      </c>
      <c r="U65" s="13" t="str">
        <f t="shared" ca="1" si="43"/>
        <v>SATA</v>
      </c>
      <c r="V65" s="13">
        <f t="shared" ca="1" si="43"/>
        <v>1440</v>
      </c>
      <c r="W65" s="13">
        <f t="shared" ca="1" si="43"/>
        <v>0</v>
      </c>
      <c r="X65" s="13">
        <f t="shared" ca="1" si="43"/>
        <v>0</v>
      </c>
      <c r="Y65" s="13" t="str">
        <f t="shared" ca="1" si="44"/>
        <v>Infiniband/</v>
      </c>
      <c r="Z65" s="13">
        <f t="shared" ca="1" si="44"/>
        <v>0</v>
      </c>
      <c r="AA65" s="13">
        <f t="shared" ca="1" si="55"/>
        <v>0</v>
      </c>
      <c r="AB65" s="15" t="str">
        <f t="shared" ca="1" si="53"/>
        <v>RDMA capable</v>
      </c>
      <c r="AC65" s="33">
        <v>117</v>
      </c>
    </row>
    <row r="66" spans="1:29" ht="20">
      <c r="A66" s="43"/>
      <c r="B66" s="15"/>
      <c r="C66" s="21" t="str">
        <f t="shared" ca="1" si="48"/>
        <v>NV6</v>
      </c>
      <c r="D66" s="15">
        <f t="shared" ca="1" si="48"/>
        <v>0</v>
      </c>
      <c r="E66" s="21" t="s">
        <v>178</v>
      </c>
      <c r="F66" s="18">
        <f t="shared" ca="1" si="5"/>
        <v>0</v>
      </c>
      <c r="G66" s="13">
        <f t="shared" ca="1" si="45"/>
        <v>1.24</v>
      </c>
      <c r="H66" s="18">
        <f t="shared" ca="1" si="49"/>
        <v>0</v>
      </c>
      <c r="I66" s="18">
        <f t="shared" ca="1" si="49"/>
        <v>0</v>
      </c>
      <c r="J66" s="18">
        <f t="shared" ca="1" si="49"/>
        <v>0</v>
      </c>
      <c r="K66" s="18">
        <f t="shared" ca="1" si="49"/>
        <v>0</v>
      </c>
      <c r="L66" s="18">
        <f t="shared" ca="1" si="16"/>
        <v>0</v>
      </c>
      <c r="M66" s="18" t="str">
        <f t="shared" ca="1" si="50"/>
        <v>USD</v>
      </c>
      <c r="N66" s="13">
        <f t="shared" ca="1" si="34"/>
        <v>0.49920000000000003</v>
      </c>
      <c r="O66" s="13">
        <f t="shared" ca="1" si="54"/>
        <v>9.65</v>
      </c>
      <c r="P66" s="13" t="str">
        <f t="shared" ca="1" si="43"/>
        <v>M60</v>
      </c>
      <c r="Q66" s="13">
        <f t="shared" ca="1" si="43"/>
        <v>1</v>
      </c>
      <c r="R66" s="13" t="str">
        <f t="shared" ca="1" si="43"/>
        <v>Xeon E5-2690 v3</v>
      </c>
      <c r="S66" s="13">
        <f t="shared" ca="1" si="43"/>
        <v>0.5</v>
      </c>
      <c r="T66" s="13">
        <f t="shared" ca="1" si="43"/>
        <v>56</v>
      </c>
      <c r="U66" s="13" t="str">
        <f t="shared" ca="1" si="43"/>
        <v>SATA</v>
      </c>
      <c r="V66" s="13">
        <f t="shared" ca="1" si="43"/>
        <v>340</v>
      </c>
      <c r="W66" s="13">
        <f t="shared" ca="1" si="43"/>
        <v>0</v>
      </c>
      <c r="X66" s="13">
        <f t="shared" ca="1" si="43"/>
        <v>0</v>
      </c>
      <c r="Y66" s="13">
        <f t="shared" ca="1" si="44"/>
        <v>0</v>
      </c>
      <c r="Z66" s="13">
        <f t="shared" ca="1" si="44"/>
        <v>0</v>
      </c>
      <c r="AA66" s="13">
        <f t="shared" ca="1" si="44"/>
        <v>0</v>
      </c>
      <c r="AB66" s="15">
        <f t="shared" ca="1" si="53"/>
        <v>0</v>
      </c>
      <c r="AC66" s="33">
        <v>118</v>
      </c>
    </row>
    <row r="67" spans="1:29">
      <c r="C67" s="21" t="str">
        <f t="shared" ca="1" si="48"/>
        <v>NV12</v>
      </c>
      <c r="D67" s="15">
        <f t="shared" ca="1" si="48"/>
        <v>0</v>
      </c>
      <c r="E67" s="21" t="s">
        <v>179</v>
      </c>
      <c r="F67" s="18">
        <f t="shared" ca="1" si="5"/>
        <v>0</v>
      </c>
      <c r="G67" s="13">
        <f t="shared" ca="1" si="45"/>
        <v>2.48</v>
      </c>
      <c r="H67" s="18">
        <f t="shared" ca="1" si="49"/>
        <v>0</v>
      </c>
      <c r="I67" s="18">
        <f t="shared" ca="1" si="49"/>
        <v>0</v>
      </c>
      <c r="J67" s="18">
        <f t="shared" ca="1" si="49"/>
        <v>0</v>
      </c>
      <c r="K67" s="18">
        <f t="shared" ca="1" si="49"/>
        <v>0</v>
      </c>
      <c r="L67" s="18">
        <f t="shared" ca="1" si="16"/>
        <v>0</v>
      </c>
      <c r="M67" s="18" t="str">
        <f t="shared" ca="1" si="50"/>
        <v>USD</v>
      </c>
      <c r="N67" s="13">
        <f t="shared" ca="1" si="34"/>
        <v>0.99840000000000007</v>
      </c>
      <c r="O67" s="13">
        <f t="shared" ca="1" si="54"/>
        <v>19.3</v>
      </c>
      <c r="P67" s="13" t="str">
        <f t="shared" ref="P67:AA82" ca="1" si="56">INDIRECT("Sheet1!"&amp;INDIRECT("R1C"&amp;COLUMN(),FALSE)&amp;INDIRECT("AC"&amp;ROW()))</f>
        <v>M60</v>
      </c>
      <c r="Q67" s="13">
        <f t="shared" ca="1" si="56"/>
        <v>2</v>
      </c>
      <c r="R67" s="13" t="str">
        <f t="shared" ca="1" si="56"/>
        <v>Xeon E5-2690 v3</v>
      </c>
      <c r="S67" s="13">
        <f t="shared" ca="1" si="56"/>
        <v>1</v>
      </c>
      <c r="T67" s="13">
        <f t="shared" ca="1" si="56"/>
        <v>112</v>
      </c>
      <c r="U67" s="13" t="str">
        <f t="shared" ca="1" si="56"/>
        <v>SATA</v>
      </c>
      <c r="V67" s="13">
        <f t="shared" ca="1" si="56"/>
        <v>680</v>
      </c>
      <c r="W67" s="13">
        <f t="shared" ca="1" si="56"/>
        <v>0</v>
      </c>
      <c r="X67" s="13">
        <f t="shared" ca="1" si="56"/>
        <v>0</v>
      </c>
      <c r="Y67" s="13">
        <f t="shared" ca="1" si="56"/>
        <v>0</v>
      </c>
      <c r="Z67" s="13">
        <f t="shared" ca="1" si="56"/>
        <v>0</v>
      </c>
      <c r="AA67" s="13">
        <f t="shared" ca="1" si="44"/>
        <v>0</v>
      </c>
      <c r="AB67" s="15">
        <f t="shared" ca="1" si="53"/>
        <v>0</v>
      </c>
      <c r="AC67" s="33">
        <v>119</v>
      </c>
    </row>
    <row r="68" spans="1:29">
      <c r="C68" s="21" t="str">
        <f t="shared" ca="1" si="48"/>
        <v>NV24</v>
      </c>
      <c r="D68" s="15">
        <f t="shared" ca="1" si="48"/>
        <v>0</v>
      </c>
      <c r="E68" s="21" t="s">
        <v>180</v>
      </c>
      <c r="F68" s="18">
        <f t="shared" ca="1" si="5"/>
        <v>0</v>
      </c>
      <c r="G68" s="13">
        <f t="shared" ca="1" si="45"/>
        <v>4.97</v>
      </c>
      <c r="H68" s="18">
        <f t="shared" ca="1" si="49"/>
        <v>0</v>
      </c>
      <c r="I68" s="18">
        <f t="shared" ca="1" si="49"/>
        <v>0</v>
      </c>
      <c r="J68" s="18">
        <f t="shared" ca="1" si="49"/>
        <v>0</v>
      </c>
      <c r="K68" s="18">
        <f t="shared" ca="1" si="49"/>
        <v>0</v>
      </c>
      <c r="L68" s="18">
        <f t="shared" ca="1" si="16"/>
        <v>0</v>
      </c>
      <c r="M68" s="18" t="str">
        <f t="shared" ca="1" si="50"/>
        <v>USD</v>
      </c>
      <c r="N68" s="13">
        <f t="shared" ca="1" si="34"/>
        <v>1.9968000000000001</v>
      </c>
      <c r="O68" s="13">
        <f t="shared" ca="1" si="54"/>
        <v>38.6</v>
      </c>
      <c r="P68" s="13" t="str">
        <f t="shared" ca="1" si="56"/>
        <v>M60</v>
      </c>
      <c r="Q68" s="13">
        <f t="shared" ca="1" si="56"/>
        <v>4</v>
      </c>
      <c r="R68" s="13" t="str">
        <f t="shared" ca="1" si="56"/>
        <v>Xeon E5-2690 v3</v>
      </c>
      <c r="S68" s="13">
        <f t="shared" ca="1" si="56"/>
        <v>2</v>
      </c>
      <c r="T68" s="13">
        <f t="shared" ca="1" si="56"/>
        <v>224</v>
      </c>
      <c r="U68" s="13" t="str">
        <f t="shared" ca="1" si="56"/>
        <v>SATA</v>
      </c>
      <c r="V68" s="13">
        <f t="shared" ca="1" si="56"/>
        <v>1440</v>
      </c>
      <c r="W68" s="13">
        <f t="shared" ca="1" si="56"/>
        <v>0</v>
      </c>
      <c r="X68" s="13">
        <f t="shared" ca="1" si="56"/>
        <v>0</v>
      </c>
      <c r="Y68" s="13">
        <f t="shared" ca="1" si="56"/>
        <v>0</v>
      </c>
      <c r="Z68" s="13">
        <f t="shared" ca="1" si="56"/>
        <v>0</v>
      </c>
      <c r="AA68" s="13">
        <f t="shared" ca="1" si="56"/>
        <v>0</v>
      </c>
      <c r="AB68" s="15">
        <f t="shared" ca="1" si="53"/>
        <v>0</v>
      </c>
      <c r="AC68" s="33">
        <v>120</v>
      </c>
    </row>
    <row r="69" spans="1:29" ht="19">
      <c r="A69" s="41" t="str">
        <f ca="1">INDIRECT("Sheet1!" &amp; INDIRECT("R1C"&amp;COLUMN(),FALSE) &amp; INDIRECT("AC" &amp; ROW()))</f>
        <v>Google</v>
      </c>
      <c r="B69" s="15" t="str">
        <f ca="1">INDIRECT("Sheet1!" &amp; INDIRECT("R1C1",FALSE) &amp; (INDIRECT("AC" &amp; ROW())+1))</f>
        <v>https://cloud.google.com/compute/docs/machine-types</v>
      </c>
      <c r="C69" s="21" t="str">
        <f t="shared" ca="1" si="48"/>
        <v>6c39m1g</v>
      </c>
      <c r="D69" s="15">
        <f t="shared" ca="1" si="48"/>
        <v>0</v>
      </c>
      <c r="E69" s="21" t="s">
        <v>210</v>
      </c>
      <c r="F69" s="18">
        <f t="shared" ca="1" si="5"/>
        <v>0</v>
      </c>
      <c r="G69" s="13">
        <f t="shared" ca="1" si="45"/>
        <v>1.073</v>
      </c>
      <c r="H69" s="18">
        <f t="shared" ca="1" si="49"/>
        <v>0</v>
      </c>
      <c r="I69" s="18">
        <f t="shared" ca="1" si="49"/>
        <v>0</v>
      </c>
      <c r="J69" s="18">
        <f t="shared" ca="1" si="49"/>
        <v>0</v>
      </c>
      <c r="K69" s="18">
        <f t="shared" ca="1" si="49"/>
        <v>0</v>
      </c>
      <c r="L69" s="18">
        <f t="shared" ca="1" si="16"/>
        <v>0</v>
      </c>
      <c r="M69" s="18" t="str">
        <f t="shared" ca="1" si="50"/>
        <v>USD</v>
      </c>
      <c r="N69" s="13">
        <f t="shared" ca="1" si="34"/>
        <v>0.16919999999999999</v>
      </c>
      <c r="O69" s="13">
        <f t="shared" ca="1" si="54"/>
        <v>4.37</v>
      </c>
      <c r="P69" s="13" t="str">
        <f t="shared" ca="1" si="56"/>
        <v>K80</v>
      </c>
      <c r="Q69" s="13">
        <f t="shared" ca="1" si="56"/>
        <v>0.5</v>
      </c>
      <c r="R69" s="13">
        <f t="shared" ca="1" si="56"/>
        <v>0</v>
      </c>
      <c r="S69" s="13">
        <f t="shared" ca="1" si="56"/>
        <v>6</v>
      </c>
      <c r="T69" s="13">
        <f t="shared" ca="1" si="56"/>
        <v>39</v>
      </c>
      <c r="U69" s="13" t="str">
        <f t="shared" ca="1" si="56"/>
        <v>SSD</v>
      </c>
      <c r="V69" s="13">
        <f t="shared" ca="1" si="56"/>
        <v>375</v>
      </c>
      <c r="W69" s="13">
        <f t="shared" ca="1" si="56"/>
        <v>0</v>
      </c>
      <c r="X69" s="13">
        <f t="shared" ca="1" si="56"/>
        <v>0</v>
      </c>
      <c r="Y69" s="13">
        <f t="shared" ca="1" si="56"/>
        <v>0</v>
      </c>
      <c r="Z69" s="13">
        <f t="shared" ca="1" si="56"/>
        <v>0</v>
      </c>
      <c r="AA69" s="13">
        <f t="shared" ca="1" si="56"/>
        <v>0</v>
      </c>
      <c r="AB69"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3">
        <v>129</v>
      </c>
    </row>
    <row r="70" spans="1:29">
      <c r="C70" s="21" t="str">
        <f t="shared" ca="1" si="48"/>
        <v>12c78m2g</v>
      </c>
      <c r="D70" s="15">
        <f t="shared" ca="1" si="48"/>
        <v>0</v>
      </c>
      <c r="E70" s="21" t="s">
        <v>211</v>
      </c>
      <c r="F70" s="18">
        <f t="shared" ca="1" si="5"/>
        <v>0</v>
      </c>
      <c r="G70" s="13">
        <f t="shared" ca="1" si="45"/>
        <v>2.0339999999999998</v>
      </c>
      <c r="H70" s="18">
        <f t="shared" ca="1" si="49"/>
        <v>0</v>
      </c>
      <c r="I70" s="18">
        <f t="shared" ca="1" si="49"/>
        <v>0</v>
      </c>
      <c r="J70" s="18">
        <f t="shared" ca="1" si="49"/>
        <v>0</v>
      </c>
      <c r="K70" s="18">
        <f t="shared" ca="1" si="49"/>
        <v>0</v>
      </c>
      <c r="L70" s="18">
        <f t="shared" ca="1" si="16"/>
        <v>0</v>
      </c>
      <c r="M70" s="18" t="str">
        <f t="shared" ca="1" si="50"/>
        <v>USD</v>
      </c>
      <c r="N70" s="13">
        <f t="shared" ca="1" si="34"/>
        <v>0.33839999999999998</v>
      </c>
      <c r="O70" s="13">
        <f t="shared" ca="1" si="54"/>
        <v>8.74</v>
      </c>
      <c r="P70" s="13" t="str">
        <f t="shared" ca="1" si="56"/>
        <v>K80</v>
      </c>
      <c r="Q70" s="13">
        <f t="shared" ca="1" si="56"/>
        <v>1</v>
      </c>
      <c r="R70" s="13">
        <f t="shared" ca="1" si="56"/>
        <v>0</v>
      </c>
      <c r="S70" s="13">
        <f t="shared" ca="1" si="56"/>
        <v>12</v>
      </c>
      <c r="T70" s="13">
        <f t="shared" ca="1" si="56"/>
        <v>78</v>
      </c>
      <c r="U70" s="13" t="str">
        <f t="shared" ca="1" si="56"/>
        <v>SSD</v>
      </c>
      <c r="V70" s="13">
        <f t="shared" ca="1" si="56"/>
        <v>375</v>
      </c>
      <c r="W70" s="13">
        <f t="shared" ca="1" si="56"/>
        <v>0</v>
      </c>
      <c r="X70" s="13">
        <f t="shared" ca="1" si="56"/>
        <v>0</v>
      </c>
      <c r="Y70" s="13">
        <f t="shared" ca="1" si="56"/>
        <v>0</v>
      </c>
      <c r="Z70" s="13">
        <f t="shared" ca="1" si="56"/>
        <v>0</v>
      </c>
      <c r="AA70" s="13">
        <f t="shared" ca="1" si="56"/>
        <v>0</v>
      </c>
      <c r="AB70"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3">
        <v>130</v>
      </c>
    </row>
    <row r="71" spans="1:29">
      <c r="C71" s="21" t="str">
        <f t="shared" ca="1" si="48"/>
        <v>24c156m4g</v>
      </c>
      <c r="D71" s="15">
        <f t="shared" ca="1" si="48"/>
        <v>0</v>
      </c>
      <c r="E71" s="21" t="s">
        <v>212</v>
      </c>
      <c r="F71" s="18">
        <f t="shared" ca="1" si="5"/>
        <v>0</v>
      </c>
      <c r="G71" s="13">
        <f t="shared" ca="1" si="45"/>
        <v>3.9550000000000001</v>
      </c>
      <c r="H71" s="18">
        <f t="shared" ca="1" si="49"/>
        <v>0</v>
      </c>
      <c r="I71" s="18">
        <f t="shared" ca="1" si="49"/>
        <v>0</v>
      </c>
      <c r="J71" s="18">
        <f t="shared" ca="1" si="49"/>
        <v>0</v>
      </c>
      <c r="K71" s="18">
        <f t="shared" ca="1" si="49"/>
        <v>0</v>
      </c>
      <c r="L71" s="18">
        <f t="shared" ca="1" si="16"/>
        <v>0</v>
      </c>
      <c r="M71" s="18" t="str">
        <f t="shared" ca="1" si="50"/>
        <v>USD</v>
      </c>
      <c r="N71" s="13">
        <f t="shared" ca="1" si="34"/>
        <v>0.67679999999999996</v>
      </c>
      <c r="O71" s="13">
        <f t="shared" ca="1" si="54"/>
        <v>17.48</v>
      </c>
      <c r="P71" s="13" t="str">
        <f t="shared" ca="1" si="56"/>
        <v>K80</v>
      </c>
      <c r="Q71" s="13">
        <f t="shared" ca="1" si="56"/>
        <v>2</v>
      </c>
      <c r="R71" s="13">
        <f t="shared" ca="1" si="56"/>
        <v>0</v>
      </c>
      <c r="S71" s="13">
        <f t="shared" ca="1" si="56"/>
        <v>24</v>
      </c>
      <c r="T71" s="13">
        <f t="shared" ca="1" si="56"/>
        <v>156</v>
      </c>
      <c r="U71" s="13" t="str">
        <f t="shared" ca="1" si="56"/>
        <v>SSD</v>
      </c>
      <c r="V71" s="13">
        <f t="shared" ca="1" si="56"/>
        <v>375</v>
      </c>
      <c r="W71" s="13">
        <f t="shared" ca="1" si="56"/>
        <v>0</v>
      </c>
      <c r="X71" s="13">
        <f t="shared" ca="1" si="56"/>
        <v>0</v>
      </c>
      <c r="Y71" s="13">
        <f t="shared" ca="1" si="56"/>
        <v>0</v>
      </c>
      <c r="Z71" s="13">
        <f t="shared" ca="1" si="56"/>
        <v>0</v>
      </c>
      <c r="AA71" s="13">
        <f t="shared" ca="1" si="56"/>
        <v>0</v>
      </c>
      <c r="AB71"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1" s="33">
        <v>131</v>
      </c>
    </row>
    <row r="72" spans="1:29">
      <c r="C72" s="21" t="str">
        <f t="shared" ca="1" si="48"/>
        <v>32c208m4g</v>
      </c>
      <c r="D72" s="15">
        <f t="shared" ca="1" si="48"/>
        <v>0</v>
      </c>
      <c r="E72" s="21" t="s">
        <v>213</v>
      </c>
      <c r="F72" s="18">
        <f t="shared" ca="1" si="5"/>
        <v>0</v>
      </c>
      <c r="G72" s="13">
        <f t="shared" ca="1" si="45"/>
        <v>4.3029999999999999</v>
      </c>
      <c r="H72" s="18">
        <f t="shared" ca="1" si="49"/>
        <v>0</v>
      </c>
      <c r="I72" s="18">
        <f t="shared" ca="1" si="49"/>
        <v>0</v>
      </c>
      <c r="J72" s="18">
        <f t="shared" ca="1" si="49"/>
        <v>0</v>
      </c>
      <c r="K72" s="18">
        <f t="shared" ca="1" si="49"/>
        <v>0</v>
      </c>
      <c r="L72" s="18">
        <f t="shared" ca="1" si="16"/>
        <v>0</v>
      </c>
      <c r="M72" s="18" t="str">
        <f t="shared" ca="1" si="50"/>
        <v>USD</v>
      </c>
      <c r="N72" s="13">
        <f t="shared" ca="1" si="34"/>
        <v>0.90239999999999998</v>
      </c>
      <c r="O72" s="13">
        <f t="shared" ca="1" si="54"/>
        <v>17.48</v>
      </c>
      <c r="P72" s="13" t="str">
        <f t="shared" ca="1" si="56"/>
        <v>K80</v>
      </c>
      <c r="Q72" s="13">
        <f t="shared" ca="1" si="56"/>
        <v>2</v>
      </c>
      <c r="R72" s="13">
        <f t="shared" ca="1" si="56"/>
        <v>0</v>
      </c>
      <c r="S72" s="13">
        <f t="shared" ca="1" si="56"/>
        <v>32</v>
      </c>
      <c r="T72" s="13">
        <f t="shared" ca="1" si="56"/>
        <v>208</v>
      </c>
      <c r="U72" s="13" t="str">
        <f t="shared" ca="1" si="56"/>
        <v>SSD</v>
      </c>
      <c r="V72" s="13">
        <f t="shared" ca="1" si="56"/>
        <v>375</v>
      </c>
      <c r="W72" s="13">
        <f t="shared" ca="1" si="56"/>
        <v>0</v>
      </c>
      <c r="X72" s="13">
        <f t="shared" ca="1" si="56"/>
        <v>0</v>
      </c>
      <c r="Y72" s="13">
        <f t="shared" ca="1" si="56"/>
        <v>0</v>
      </c>
      <c r="Z72" s="13">
        <f t="shared" ca="1" si="56"/>
        <v>0</v>
      </c>
      <c r="AA72" s="13">
        <f t="shared" ca="1" si="56"/>
        <v>0</v>
      </c>
      <c r="AB72"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2" s="33">
        <v>132</v>
      </c>
    </row>
    <row r="73" spans="1:29">
      <c r="C73" s="21" t="str">
        <f t="shared" ca="1" si="48"/>
        <v>64c416m8g</v>
      </c>
      <c r="D73" s="15">
        <f t="shared" ca="1" si="48"/>
        <v>0</v>
      </c>
      <c r="E73" s="21" t="s">
        <v>214</v>
      </c>
      <c r="F73" s="18">
        <f t="shared" ca="1" si="5"/>
        <v>0</v>
      </c>
      <c r="G73" s="13">
        <f t="shared" ca="1" si="45"/>
        <v>8.4930000000000003</v>
      </c>
      <c r="H73" s="18">
        <f t="shared" ca="1" si="49"/>
        <v>0</v>
      </c>
      <c r="I73" s="18">
        <f t="shared" ca="1" si="49"/>
        <v>0</v>
      </c>
      <c r="J73" s="18">
        <f t="shared" ca="1" si="49"/>
        <v>0</v>
      </c>
      <c r="K73" s="18">
        <f t="shared" ca="1" si="49"/>
        <v>0</v>
      </c>
      <c r="L73" s="18">
        <f t="shared" ca="1" si="16"/>
        <v>0</v>
      </c>
      <c r="M73" s="18" t="str">
        <f t="shared" ca="1" si="50"/>
        <v>USD</v>
      </c>
      <c r="N73" s="13">
        <f t="shared" ca="1" si="34"/>
        <v>1.8048</v>
      </c>
      <c r="O73" s="13">
        <f t="shared" ca="1" si="54"/>
        <v>34.96</v>
      </c>
      <c r="P73" s="13" t="str">
        <f t="shared" ca="1" si="56"/>
        <v>K80</v>
      </c>
      <c r="Q73" s="13">
        <f t="shared" ca="1" si="56"/>
        <v>4</v>
      </c>
      <c r="R73" s="13">
        <f t="shared" ca="1" si="56"/>
        <v>0</v>
      </c>
      <c r="S73" s="13">
        <f t="shared" ca="1" si="56"/>
        <v>64</v>
      </c>
      <c r="T73" s="13">
        <f t="shared" ca="1" si="56"/>
        <v>416</v>
      </c>
      <c r="U73" s="13" t="str">
        <f t="shared" ca="1" si="56"/>
        <v>SSD</v>
      </c>
      <c r="V73" s="13">
        <f t="shared" ca="1" si="56"/>
        <v>375</v>
      </c>
      <c r="W73" s="13">
        <f t="shared" ca="1" si="56"/>
        <v>0</v>
      </c>
      <c r="X73" s="13">
        <f t="shared" ca="1" si="56"/>
        <v>0</v>
      </c>
      <c r="Y73" s="13">
        <f t="shared" ca="1" si="56"/>
        <v>0</v>
      </c>
      <c r="Z73" s="13">
        <f t="shared" ca="1" si="56"/>
        <v>0</v>
      </c>
      <c r="AA73" s="13">
        <f t="shared" ca="1" si="56"/>
        <v>0</v>
      </c>
      <c r="AB73"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3" s="33">
        <v>133</v>
      </c>
    </row>
    <row r="74" spans="1:29" ht="19">
      <c r="A74" s="41" t="str">
        <f ca="1">INDIRECT("Sheet1!" &amp; INDIRECT("R1C"&amp;COLUMN(),FALSE) &amp; INDIRECT("AC" &amp; ROW()))</f>
        <v>IDCF</v>
      </c>
      <c r="B74" s="15" t="str">
        <f ca="1">INDIRECT("Sheet1!" &amp; INDIRECT("R1C1",FALSE) &amp; (INDIRECT("AC" &amp; ROW())+1))</f>
        <v>https://www.idcf.jp/service/deeplearning/</v>
      </c>
      <c r="C74" s="21" t="str">
        <f t="shared" ref="C74:D85" ca="1" si="57">INDIRECT("Sheet1!"&amp;INDIRECT("R1C"&amp;COLUMN(),FALSE)&amp;INDIRECT("AC"&amp;ROW()))</f>
        <v>GPU.7XL P100</v>
      </c>
      <c r="D74" s="15">
        <f t="shared" ca="1" si="57"/>
        <v>0</v>
      </c>
      <c r="E74" s="21" t="s">
        <v>258</v>
      </c>
      <c r="F74" s="18">
        <f t="shared" ca="1" si="5"/>
        <v>0</v>
      </c>
      <c r="G74" s="13">
        <f t="shared" ca="1" si="45"/>
        <v>440</v>
      </c>
      <c r="H74" s="18">
        <f t="shared" ca="1" si="49"/>
        <v>0</v>
      </c>
      <c r="I74" s="18">
        <f t="shared" ca="1" si="49"/>
        <v>0</v>
      </c>
      <c r="J74" s="18">
        <f t="shared" ca="1" si="49"/>
        <v>0</v>
      </c>
      <c r="K74" s="18">
        <f t="shared" ca="1" si="49"/>
        <v>220000</v>
      </c>
      <c r="L74" s="18">
        <f t="shared" ca="1" si="16"/>
        <v>0</v>
      </c>
      <c r="M74" s="18" t="str">
        <f t="shared" ca="1" si="50"/>
        <v>JPY</v>
      </c>
      <c r="N74" s="13">
        <f t="shared" ca="1" si="34"/>
        <v>2.2400000000000002</v>
      </c>
      <c r="O74" s="13">
        <f t="shared" ca="1" si="54"/>
        <v>9.5</v>
      </c>
      <c r="P74" s="13" t="str">
        <f t="shared" ca="1" si="56"/>
        <v>P100</v>
      </c>
      <c r="Q74" s="13">
        <f t="shared" ca="1" si="56"/>
        <v>1</v>
      </c>
      <c r="R74" s="13">
        <f t="shared" ca="1" si="56"/>
        <v>0</v>
      </c>
      <c r="S74" s="13">
        <f t="shared" ca="1" si="56"/>
        <v>2</v>
      </c>
      <c r="T74" s="13">
        <f t="shared" ca="1" si="56"/>
        <v>256</v>
      </c>
      <c r="U74" s="13" t="str">
        <f t="shared" ca="1" si="56"/>
        <v>SSD</v>
      </c>
      <c r="V74" s="13">
        <f t="shared" ca="1" si="56"/>
        <v>2100</v>
      </c>
      <c r="W74" s="13">
        <f t="shared" ca="1" si="56"/>
        <v>0</v>
      </c>
      <c r="X74" s="13">
        <f t="shared" ca="1" si="56"/>
        <v>0</v>
      </c>
      <c r="Y74" s="13">
        <f t="shared" ca="1" si="56"/>
        <v>0</v>
      </c>
      <c r="Z74" s="13">
        <f t="shared" ca="1" si="56"/>
        <v>0</v>
      </c>
      <c r="AA74" s="13">
        <f t="shared" ca="1" si="56"/>
        <v>0</v>
      </c>
      <c r="AB74" s="15" t="str">
        <f t="shared" ca="1" si="53"/>
        <v>3.24GB of network traffic included with 10 JPY per additional 1 GB, or 100Mbps unlimited traffic for a flat monthly rate of 30000 JPY.</v>
      </c>
      <c r="AC74" s="33">
        <v>141</v>
      </c>
    </row>
    <row r="75" spans="1:29">
      <c r="C75" s="21" t="str">
        <f t="shared" ca="1" si="57"/>
        <v>GPU.7XL M40</v>
      </c>
      <c r="D75" s="15">
        <f t="shared" ca="1" si="57"/>
        <v>0</v>
      </c>
      <c r="E75" s="21" t="s">
        <v>259</v>
      </c>
      <c r="F75" s="18">
        <f t="shared" ref="F75:L85" ca="1" si="58">INDIRECT("Sheet1!"&amp;INDIRECT("R1C"&amp;COLUMN(),FALSE)&amp;INDIRECT("AC"&amp;ROW()))</f>
        <v>0</v>
      </c>
      <c r="G75" s="13">
        <f t="shared" ca="1" si="45"/>
        <v>400</v>
      </c>
      <c r="H75" s="18">
        <f t="shared" ca="1" si="45"/>
        <v>0</v>
      </c>
      <c r="I75" s="18">
        <f t="shared" ca="1" si="45"/>
        <v>0</v>
      </c>
      <c r="J75" s="18">
        <f t="shared" ca="1" si="45"/>
        <v>0</v>
      </c>
      <c r="K75" s="18">
        <f t="shared" ca="1" si="45"/>
        <v>198000</v>
      </c>
      <c r="L75" s="18">
        <f t="shared" ca="1" si="16"/>
        <v>0</v>
      </c>
      <c r="M75" s="18" t="str">
        <f t="shared" ca="1" si="50"/>
        <v>JPY</v>
      </c>
      <c r="N75" s="13">
        <f t="shared" ca="1" si="34"/>
        <v>2.2400000000000002</v>
      </c>
      <c r="O75" s="13">
        <f t="shared" ca="1" si="54"/>
        <v>6.8440000000000003</v>
      </c>
      <c r="P75" s="13" t="str">
        <f t="shared" ca="1" si="56"/>
        <v>M40</v>
      </c>
      <c r="Q75" s="13">
        <f t="shared" ca="1" si="56"/>
        <v>1</v>
      </c>
      <c r="R75" s="13">
        <f t="shared" ca="1" si="56"/>
        <v>0</v>
      </c>
      <c r="S75" s="13">
        <f t="shared" ca="1" si="56"/>
        <v>2</v>
      </c>
      <c r="T75" s="13">
        <f t="shared" ca="1" si="56"/>
        <v>256</v>
      </c>
      <c r="U75" s="13" t="str">
        <f t="shared" ca="1" si="56"/>
        <v>SSD</v>
      </c>
      <c r="V75" s="13">
        <f t="shared" ca="1" si="56"/>
        <v>2100</v>
      </c>
      <c r="W75" s="13">
        <f t="shared" ca="1" si="56"/>
        <v>0</v>
      </c>
      <c r="X75" s="13">
        <f t="shared" ca="1" si="56"/>
        <v>0</v>
      </c>
      <c r="Y75" s="13">
        <f t="shared" ca="1" si="56"/>
        <v>0</v>
      </c>
      <c r="Z75" s="13">
        <f t="shared" ca="1" si="56"/>
        <v>0</v>
      </c>
      <c r="AA75" s="13">
        <f t="shared" ca="1" si="56"/>
        <v>0</v>
      </c>
      <c r="AB75" s="15" t="str">
        <f t="shared" ca="1" si="53"/>
        <v>3.24GB of network traffic included with 10 JPY per additional 1 GB, or 100Mbps unlimited traffic for a flat monthly rate of 30001 JPY.</v>
      </c>
      <c r="AC75" s="33">
        <v>142</v>
      </c>
    </row>
    <row r="76" spans="1:29" ht="19">
      <c r="A76" s="41" t="str">
        <f ca="1">INDIRECT("Sheet1!" &amp; INDIRECT("R1C"&amp;COLUMN(),FALSE) &amp; INDIRECT("AC" &amp; ROW()))</f>
        <v>Tsubame 2.5</v>
      </c>
      <c r="B76" s="15" t="str">
        <f ca="1">INDIRECT("Sheet1!" &amp; INDIRECT("R1C1",FALSE) &amp; (INDIRECT("AC" &amp; ROW())+1))</f>
        <v>http://tsubame.gsic.titech.ac.jp/en/paid-services</v>
      </c>
      <c r="C76" s="21" t="str">
        <f t="shared" ca="1" si="57"/>
        <v>S</v>
      </c>
      <c r="D76" s="15">
        <f t="shared" ca="1" si="57"/>
        <v>0</v>
      </c>
      <c r="E76" s="21" t="str">
        <f t="shared" ref="E76:E84" ca="1" si="59">"Tsub." &amp; C76</f>
        <v>Tsub.S</v>
      </c>
      <c r="F76" s="18">
        <f t="shared" ca="1" si="58"/>
        <v>0</v>
      </c>
      <c r="G76" s="13">
        <f t="shared" ca="1" si="45"/>
        <v>0</v>
      </c>
      <c r="H76" s="18">
        <f t="shared" ca="1" si="45"/>
        <v>0</v>
      </c>
      <c r="I76" s="18">
        <f t="shared" ca="1" si="45"/>
        <v>0</v>
      </c>
      <c r="J76" s="18">
        <f t="shared" ca="1" si="45"/>
        <v>480000</v>
      </c>
      <c r="K76" s="18">
        <f t="shared" ca="1" si="45"/>
        <v>0</v>
      </c>
      <c r="L76" s="18">
        <f t="shared" ca="1" si="16"/>
        <v>0</v>
      </c>
      <c r="M76" s="18" t="str">
        <f t="shared" ca="1" si="50"/>
        <v>JPY</v>
      </c>
      <c r="N76" s="13">
        <f t="shared" ca="1" si="34"/>
        <v>0.28128000000000003</v>
      </c>
      <c r="O76" s="13">
        <f t="shared" ca="1" si="54"/>
        <v>10.571999999999999</v>
      </c>
      <c r="P76" s="13" t="str">
        <f t="shared" ca="1" si="56"/>
        <v>K20</v>
      </c>
      <c r="Q76" s="13">
        <f t="shared" ca="1" si="56"/>
        <v>3</v>
      </c>
      <c r="R76" s="13" t="str">
        <f t="shared" ca="1" si="56"/>
        <v>Xeon X5670</v>
      </c>
      <c r="S76" s="13">
        <f t="shared" ca="1" si="56"/>
        <v>2</v>
      </c>
      <c r="T76" s="13">
        <f t="shared" ca="1" si="56"/>
        <v>54</v>
      </c>
      <c r="U76" s="13" t="str">
        <f t="shared" ca="1" si="56"/>
        <v>SSD</v>
      </c>
      <c r="V76" s="13">
        <f t="shared" ca="1" si="56"/>
        <v>50</v>
      </c>
      <c r="W76" s="13">
        <f t="shared" ca="1" si="56"/>
        <v>0</v>
      </c>
      <c r="X76" s="13">
        <f t="shared" ca="1" si="56"/>
        <v>0</v>
      </c>
      <c r="Y76" s="13" t="str">
        <f t="shared" ca="1" si="56"/>
        <v>80/</v>
      </c>
      <c r="Z76" s="13">
        <f t="shared" ca="1" si="56"/>
        <v>3000</v>
      </c>
      <c r="AA76" s="13">
        <f t="shared" ca="1" si="56"/>
        <v>2.5</v>
      </c>
      <c r="AB76" s="15" t="str">
        <f t="shared" ca="1" si="53"/>
        <v>Research group must pass review prior to usage. Nodes*hours (hours limit) calculated for jobs that run &gt;1 hour and &lt;1 day. Maximum job run time is 4 days.</v>
      </c>
      <c r="AC76" s="33">
        <v>147</v>
      </c>
    </row>
    <row r="77" spans="1:29">
      <c r="C77" s="21" t="str">
        <f t="shared" ca="1" si="57"/>
        <v>S open</v>
      </c>
      <c r="D77" s="15">
        <f t="shared" ca="1" si="57"/>
        <v>0</v>
      </c>
      <c r="E77" s="21" t="str">
        <f t="shared" ca="1" si="59"/>
        <v>Tsub.S open</v>
      </c>
      <c r="F77" s="18">
        <f t="shared" ca="1" si="58"/>
        <v>0</v>
      </c>
      <c r="G77" s="13">
        <f t="shared" ca="1" si="58"/>
        <v>0</v>
      </c>
      <c r="H77" s="18">
        <f t="shared" ca="1" si="58"/>
        <v>0</v>
      </c>
      <c r="I77" s="18">
        <f t="shared" ca="1" si="58"/>
        <v>0</v>
      </c>
      <c r="J77" s="18">
        <f t="shared" ca="1" si="58"/>
        <v>120000</v>
      </c>
      <c r="K77" s="18">
        <f t="shared" ca="1" si="58"/>
        <v>0</v>
      </c>
      <c r="L77" s="18">
        <f t="shared" ca="1" si="16"/>
        <v>0</v>
      </c>
      <c r="M77" s="18" t="str">
        <f t="shared" ca="1" si="50"/>
        <v>JPY</v>
      </c>
      <c r="N77" s="13">
        <f t="shared" ca="1" si="34"/>
        <v>0.28128000000000003</v>
      </c>
      <c r="O77" s="13">
        <f t="shared" ca="1" si="54"/>
        <v>10.571999999999999</v>
      </c>
      <c r="P77" s="13" t="str">
        <f t="shared" ca="1" si="56"/>
        <v>K20</v>
      </c>
      <c r="Q77" s="13">
        <f t="shared" ca="1" si="56"/>
        <v>3</v>
      </c>
      <c r="R77" s="13" t="str">
        <f t="shared" ca="1" si="56"/>
        <v>Xeon X5670</v>
      </c>
      <c r="S77" s="13">
        <f t="shared" ca="1" si="56"/>
        <v>2</v>
      </c>
      <c r="T77" s="13">
        <f t="shared" ca="1" si="56"/>
        <v>54</v>
      </c>
      <c r="U77" s="13" t="str">
        <f t="shared" ca="1" si="56"/>
        <v>SSD</v>
      </c>
      <c r="V77" s="13">
        <f t="shared" ca="1" si="56"/>
        <v>50</v>
      </c>
      <c r="W77" s="13">
        <f t="shared" ca="1" si="56"/>
        <v>0</v>
      </c>
      <c r="X77" s="13">
        <f t="shared" ca="1" si="56"/>
        <v>0</v>
      </c>
      <c r="Y77" s="13" t="str">
        <f t="shared" ca="1" si="56"/>
        <v>80/</v>
      </c>
      <c r="Z77" s="13">
        <f t="shared" ca="1" si="56"/>
        <v>3000</v>
      </c>
      <c r="AA77" s="13">
        <f t="shared" ca="1" si="56"/>
        <v>2.5</v>
      </c>
      <c r="AB77" s="15" t="str">
        <f t="shared" ca="1" si="53"/>
        <v>Research group must pass review prior to usage. Research results must be published. Nodes*hours (hours limit) calculated for jobs that run &gt;1 hour and &lt;1 day. Maximum job run time is 4 days.</v>
      </c>
      <c r="AC77" s="33">
        <v>148</v>
      </c>
    </row>
    <row r="78" spans="1:29">
      <c r="C78" s="21" t="str">
        <f t="shared" ca="1" si="57"/>
        <v>S96</v>
      </c>
      <c r="D78" s="15">
        <f t="shared" ca="1" si="57"/>
        <v>0</v>
      </c>
      <c r="E78" s="21" t="str">
        <f t="shared" ca="1" si="59"/>
        <v>Tsub.S96</v>
      </c>
      <c r="F78" s="18">
        <f t="shared" ca="1" si="58"/>
        <v>0</v>
      </c>
      <c r="G78" s="13">
        <f t="shared" ca="1" si="58"/>
        <v>0</v>
      </c>
      <c r="H78" s="18">
        <f t="shared" ca="1" si="58"/>
        <v>0</v>
      </c>
      <c r="I78" s="18">
        <f t="shared" ca="1" si="58"/>
        <v>0</v>
      </c>
      <c r="J78" s="18">
        <f t="shared" ca="1" si="58"/>
        <v>480000</v>
      </c>
      <c r="K78" s="18">
        <f t="shared" ca="1" si="58"/>
        <v>0</v>
      </c>
      <c r="L78" s="18">
        <f t="shared" ca="1" si="16"/>
        <v>0</v>
      </c>
      <c r="M78" s="18" t="str">
        <f t="shared" ca="1" si="50"/>
        <v>JPY</v>
      </c>
      <c r="N78" s="13">
        <f t="shared" ca="1" si="34"/>
        <v>0.28128000000000003</v>
      </c>
      <c r="O78" s="13">
        <f t="shared" ca="1" si="54"/>
        <v>10.571999999999999</v>
      </c>
      <c r="P78" s="13" t="str">
        <f t="shared" ca="1" si="56"/>
        <v>K20</v>
      </c>
      <c r="Q78" s="13">
        <f t="shared" ca="1" si="56"/>
        <v>3</v>
      </c>
      <c r="R78" s="13" t="str">
        <f t="shared" ca="1" si="56"/>
        <v>Xeon X5670</v>
      </c>
      <c r="S78" s="13">
        <f t="shared" ca="1" si="56"/>
        <v>2</v>
      </c>
      <c r="T78" s="13">
        <f t="shared" ca="1" si="56"/>
        <v>96</v>
      </c>
      <c r="U78" s="13" t="str">
        <f t="shared" ca="1" si="56"/>
        <v>SSD</v>
      </c>
      <c r="V78" s="13">
        <f t="shared" ca="1" si="56"/>
        <v>50</v>
      </c>
      <c r="W78" s="13">
        <f t="shared" ca="1" si="56"/>
        <v>0</v>
      </c>
      <c r="X78" s="13">
        <f t="shared" ca="1" si="56"/>
        <v>0</v>
      </c>
      <c r="Y78" s="13" t="str">
        <f t="shared" ca="1" si="56"/>
        <v>80/</v>
      </c>
      <c r="Z78" s="13">
        <f t="shared" ca="1" si="56"/>
        <v>2500</v>
      </c>
      <c r="AA78" s="13">
        <f t="shared" ca="1" si="56"/>
        <v>2.5</v>
      </c>
      <c r="AB78" s="15" t="str">
        <f t="shared" ca="1" si="53"/>
        <v>Research group must pass review prior to usage. Nodes*hours (hours limit) calculated for jobs that run &gt;1 hour and &lt;1 day. Maximum job run time is 4 days.</v>
      </c>
      <c r="AC78" s="33">
        <v>149</v>
      </c>
    </row>
    <row r="79" spans="1:29">
      <c r="C79" s="21" t="str">
        <f t="shared" ca="1" si="57"/>
        <v>S96 open</v>
      </c>
      <c r="D79" s="15">
        <f t="shared" ca="1" si="57"/>
        <v>0</v>
      </c>
      <c r="E79" s="21" t="str">
        <f t="shared" ca="1" si="59"/>
        <v>Tsub.S96 open</v>
      </c>
      <c r="F79" s="18">
        <f t="shared" ca="1" si="58"/>
        <v>0</v>
      </c>
      <c r="G79" s="13">
        <f t="shared" ca="1" si="58"/>
        <v>0</v>
      </c>
      <c r="H79" s="18">
        <f t="shared" ca="1" si="58"/>
        <v>0</v>
      </c>
      <c r="I79" s="18">
        <f t="shared" ca="1" si="58"/>
        <v>0</v>
      </c>
      <c r="J79" s="18">
        <f t="shared" ca="1" si="58"/>
        <v>120000</v>
      </c>
      <c r="K79" s="18">
        <f t="shared" ca="1" si="58"/>
        <v>0</v>
      </c>
      <c r="L79" s="18">
        <f t="shared" ca="1" si="16"/>
        <v>0</v>
      </c>
      <c r="M79" s="18" t="str">
        <f t="shared" ca="1" si="50"/>
        <v>JPY</v>
      </c>
      <c r="N79" s="13">
        <f t="shared" ca="1" si="34"/>
        <v>0.28128000000000003</v>
      </c>
      <c r="O79" s="13">
        <f t="shared" ca="1" si="54"/>
        <v>10.571999999999999</v>
      </c>
      <c r="P79" s="13" t="str">
        <f t="shared" ca="1" si="56"/>
        <v>K20</v>
      </c>
      <c r="Q79" s="13">
        <f t="shared" ca="1" si="56"/>
        <v>3</v>
      </c>
      <c r="R79" s="13" t="str">
        <f t="shared" ca="1" si="56"/>
        <v>Xeon X5670</v>
      </c>
      <c r="S79" s="13">
        <f t="shared" ca="1" si="56"/>
        <v>2</v>
      </c>
      <c r="T79" s="13">
        <f t="shared" ca="1" si="56"/>
        <v>96</v>
      </c>
      <c r="U79" s="13" t="str">
        <f t="shared" ca="1" si="56"/>
        <v>SSD</v>
      </c>
      <c r="V79" s="13">
        <f t="shared" ca="1" si="56"/>
        <v>50</v>
      </c>
      <c r="W79" s="13">
        <f t="shared" ca="1" si="56"/>
        <v>0</v>
      </c>
      <c r="X79" s="13">
        <f t="shared" ca="1" si="56"/>
        <v>0</v>
      </c>
      <c r="Y79" s="13" t="str">
        <f t="shared" ca="1" si="56"/>
        <v>80/</v>
      </c>
      <c r="Z79" s="13">
        <f t="shared" ca="1" si="56"/>
        <v>2500</v>
      </c>
      <c r="AA79" s="13">
        <f t="shared" ca="1" si="56"/>
        <v>2.5</v>
      </c>
      <c r="AB79" s="15" t="str">
        <f t="shared" ca="1" si="53"/>
        <v>Research group must pass review prior to usage. Research results must be published. Nodes*hours (hours limit) calculated for jobs that run &gt;1 hour and &lt;1 day. Maximum job run time is 4 days.</v>
      </c>
      <c r="AC79" s="33">
        <v>150</v>
      </c>
    </row>
    <row r="80" spans="1:29">
      <c r="C80" s="21" t="str">
        <f t="shared" ca="1" si="57"/>
        <v>G</v>
      </c>
      <c r="D80" s="15">
        <f t="shared" ca="1" si="57"/>
        <v>0</v>
      </c>
      <c r="E80" s="21" t="str">
        <f t="shared" ca="1" si="59"/>
        <v>Tsub.G</v>
      </c>
      <c r="F80" s="18">
        <f t="shared" ca="1" si="58"/>
        <v>0</v>
      </c>
      <c r="G80" s="13">
        <f t="shared" ca="1" si="58"/>
        <v>0</v>
      </c>
      <c r="H80" s="18">
        <f t="shared" ca="1" si="58"/>
        <v>0</v>
      </c>
      <c r="I80" s="18">
        <f t="shared" ca="1" si="58"/>
        <v>0</v>
      </c>
      <c r="J80" s="18">
        <f t="shared" ca="1" si="58"/>
        <v>480000</v>
      </c>
      <c r="K80" s="18">
        <f t="shared" ca="1" si="58"/>
        <v>0</v>
      </c>
      <c r="L80" s="18">
        <f t="shared" ca="1" si="16"/>
        <v>0</v>
      </c>
      <c r="M80" s="18" t="str">
        <f t="shared" ca="1" si="50"/>
        <v>JPY</v>
      </c>
      <c r="N80" s="13">
        <f t="shared" ca="1" si="34"/>
        <v>9.376000000000001E-2</v>
      </c>
      <c r="O80" s="13">
        <f t="shared" ca="1" si="54"/>
        <v>10.571999999999999</v>
      </c>
      <c r="P80" s="13" t="str">
        <f t="shared" ca="1" si="56"/>
        <v>K20</v>
      </c>
      <c r="Q80" s="13">
        <f t="shared" ca="1" si="56"/>
        <v>3</v>
      </c>
      <c r="R80" s="13" t="str">
        <f t="shared" ca="1" si="56"/>
        <v>Xeon X5670</v>
      </c>
      <c r="S80" s="13">
        <f t="shared" ca="1" si="56"/>
        <v>0.66666666666666663</v>
      </c>
      <c r="T80" s="13">
        <f t="shared" ca="1" si="56"/>
        <v>25</v>
      </c>
      <c r="U80" s="13" t="str">
        <f t="shared" ca="1" si="56"/>
        <v>SSD</v>
      </c>
      <c r="V80" s="13">
        <f t="shared" ca="1" si="56"/>
        <v>30</v>
      </c>
      <c r="W80" s="13">
        <f t="shared" ca="1" si="56"/>
        <v>0</v>
      </c>
      <c r="X80" s="13">
        <f t="shared" ca="1" si="56"/>
        <v>0</v>
      </c>
      <c r="Y80" s="13" t="str">
        <f t="shared" ca="1" si="56"/>
        <v>80/</v>
      </c>
      <c r="Z80" s="13">
        <f t="shared" ca="1" si="56"/>
        <v>6000</v>
      </c>
      <c r="AA80" s="13">
        <f t="shared" ca="1" si="56"/>
        <v>2.5</v>
      </c>
      <c r="AB80" s="15" t="str">
        <f t="shared" ca="1" si="53"/>
        <v>Research group must pass review prior to usage. Nodes*hours (hours limit) calculated for jobs that run &gt;1 hour and &lt;1 day. Maximum job run time is 4 days.</v>
      </c>
      <c r="AC80" s="33">
        <v>151</v>
      </c>
    </row>
    <row r="81" spans="3:29">
      <c r="C81" s="21" t="str">
        <f t="shared" ca="1" si="57"/>
        <v>G open</v>
      </c>
      <c r="D81" s="15">
        <f t="shared" ca="1" si="57"/>
        <v>0</v>
      </c>
      <c r="E81" s="21" t="str">
        <f t="shared" ca="1" si="59"/>
        <v>Tsub.G open</v>
      </c>
      <c r="F81" s="18">
        <f t="shared" ca="1" si="58"/>
        <v>0</v>
      </c>
      <c r="G81" s="13">
        <f t="shared" ca="1" si="58"/>
        <v>0</v>
      </c>
      <c r="H81" s="18">
        <f t="shared" ca="1" si="58"/>
        <v>0</v>
      </c>
      <c r="I81" s="18">
        <f t="shared" ca="1" si="58"/>
        <v>0</v>
      </c>
      <c r="J81" s="18">
        <f t="shared" ca="1" si="58"/>
        <v>120000</v>
      </c>
      <c r="K81" s="18">
        <f t="shared" ca="1" si="58"/>
        <v>0</v>
      </c>
      <c r="L81" s="18">
        <f t="shared" ca="1" si="58"/>
        <v>0</v>
      </c>
      <c r="M81" s="18" t="str">
        <f t="shared" ca="1" si="50"/>
        <v>JPY</v>
      </c>
      <c r="N81" s="13">
        <f t="shared" ca="1" si="34"/>
        <v>9.376000000000001E-2</v>
      </c>
      <c r="O81" s="13">
        <f t="shared" ca="1" si="54"/>
        <v>10.571999999999999</v>
      </c>
      <c r="P81" s="13" t="str">
        <f t="shared" ca="1" si="56"/>
        <v>K20</v>
      </c>
      <c r="Q81" s="13">
        <f t="shared" ca="1" si="56"/>
        <v>3</v>
      </c>
      <c r="R81" s="13" t="str">
        <f t="shared" ca="1" si="56"/>
        <v>Xeon X5670</v>
      </c>
      <c r="S81" s="13">
        <f t="shared" ca="1" si="56"/>
        <v>0.66666666666666663</v>
      </c>
      <c r="T81" s="13">
        <f t="shared" ca="1" si="56"/>
        <v>25</v>
      </c>
      <c r="U81" s="13" t="str">
        <f t="shared" ca="1" si="56"/>
        <v>SSD</v>
      </c>
      <c r="V81" s="13">
        <f t="shared" ca="1" si="56"/>
        <v>30</v>
      </c>
      <c r="W81" s="13">
        <f t="shared" ca="1" si="56"/>
        <v>0</v>
      </c>
      <c r="X81" s="13">
        <f t="shared" ca="1" si="56"/>
        <v>0</v>
      </c>
      <c r="Y81" s="13" t="str">
        <f t="shared" ca="1" si="56"/>
        <v>80/</v>
      </c>
      <c r="Z81" s="13">
        <f t="shared" ca="1" si="56"/>
        <v>6000</v>
      </c>
      <c r="AA81" s="13">
        <f t="shared" ca="1" si="56"/>
        <v>2.5</v>
      </c>
      <c r="AB81" s="15" t="str">
        <f t="shared" ca="1" si="53"/>
        <v>Research group must pass review prior to usage. Research results must be published. Nodes*hours (hours limit) calculated for jobs that run &gt;1 hour and &lt;1 day. Maximum job run time is 4 days.</v>
      </c>
      <c r="AC81" s="33">
        <v>152</v>
      </c>
    </row>
    <row r="82" spans="3:29">
      <c r="C82" s="21"/>
      <c r="D82" s="15"/>
      <c r="E82" s="21"/>
      <c r="F82" s="18"/>
      <c r="G82" s="13"/>
      <c r="H82" s="18"/>
      <c r="I82" s="18"/>
      <c r="J82" s="18"/>
      <c r="K82" s="18"/>
      <c r="L82" s="18"/>
      <c r="M82" s="18"/>
      <c r="N82" s="13"/>
      <c r="O82" s="13"/>
      <c r="P82" s="13"/>
      <c r="Q82" s="13"/>
      <c r="R82" s="13"/>
      <c r="S82" s="13"/>
      <c r="T82" s="13"/>
      <c r="U82" s="13"/>
      <c r="V82" s="13"/>
      <c r="W82" s="13"/>
      <c r="X82" s="13"/>
      <c r="Y82" s="13"/>
      <c r="Z82" s="13"/>
      <c r="AA82" s="13"/>
      <c r="AB82" s="15"/>
      <c r="AC82" s="33"/>
    </row>
    <row r="83" spans="3:29">
      <c r="C83" s="21"/>
      <c r="D83" s="15"/>
      <c r="E83" s="21"/>
      <c r="F83" s="18"/>
      <c r="G83" s="13"/>
      <c r="H83" s="18"/>
      <c r="I83" s="18"/>
      <c r="J83" s="18"/>
      <c r="K83" s="18"/>
      <c r="L83" s="18"/>
      <c r="M83" s="18"/>
      <c r="N83" s="13"/>
      <c r="O83" s="13"/>
      <c r="P83" s="13"/>
      <c r="Q83" s="13"/>
      <c r="R83" s="13"/>
      <c r="S83" s="13"/>
      <c r="T83" s="13"/>
      <c r="U83" s="13"/>
      <c r="V83" s="13"/>
      <c r="W83" s="13"/>
      <c r="X83" s="13"/>
      <c r="Y83" s="13"/>
      <c r="Z83" s="13"/>
      <c r="AA83" s="13"/>
      <c r="AB83" s="15"/>
      <c r="AC83" s="33"/>
    </row>
    <row r="84" spans="3:29">
      <c r="C84" s="21"/>
      <c r="D84" s="15"/>
      <c r="E84" s="21"/>
      <c r="F84" s="18"/>
      <c r="G84" s="13"/>
      <c r="H84" s="18"/>
      <c r="I84" s="18"/>
      <c r="J84" s="18"/>
      <c r="K84" s="18"/>
      <c r="L84" s="18"/>
      <c r="M84" s="18"/>
      <c r="N84" s="13"/>
      <c r="O84" s="13"/>
      <c r="P84" s="13"/>
      <c r="Q84" s="13"/>
      <c r="R84" s="13"/>
      <c r="S84" s="13"/>
      <c r="T84" s="13"/>
      <c r="U84" s="13"/>
      <c r="V84" s="13"/>
      <c r="W84" s="13"/>
      <c r="X84" s="13"/>
      <c r="Y84" s="13"/>
      <c r="Z84" s="13"/>
      <c r="AA84" s="13"/>
      <c r="AB84" s="15"/>
      <c r="AC84" s="33"/>
    </row>
    <row r="85" spans="3:29">
      <c r="C85" s="21"/>
      <c r="D85" s="15"/>
      <c r="E85" s="21"/>
      <c r="F85" s="18"/>
      <c r="G85" s="13"/>
      <c r="H85" s="18"/>
      <c r="I85" s="18"/>
      <c r="J85" s="18"/>
      <c r="K85" s="18"/>
      <c r="L85" s="18"/>
      <c r="M85" s="18"/>
      <c r="N85" s="13"/>
      <c r="O85" s="13"/>
      <c r="P85" s="13"/>
      <c r="Q85" s="13"/>
      <c r="R85" s="13"/>
      <c r="S85" s="13"/>
      <c r="T85" s="13"/>
      <c r="U85" s="13"/>
      <c r="V85" s="13"/>
      <c r="W85" s="13"/>
      <c r="X85" s="13"/>
      <c r="Y85" s="13"/>
      <c r="Z85" s="13"/>
      <c r="AA85" s="13"/>
      <c r="AB85" s="15"/>
      <c r="AC85" s="33"/>
    </row>
  </sheetData>
  <phoneticPr fontId="2"/>
  <conditionalFormatting sqref="V35:Y35 R23:U30 V40 L22:Q30 N37:U40 V37:Y39 N36:Y36 E45:E46 S57:V59 M59:Q59 L4:T16 M3:T3 M52:V56 R57:R85 L52:L85 E41:E43 C3:D30 E4:F30 E32:E38 C32:D85 V32:W34 N32:U35 L32:M40 L31:U31 C31:F31 J45:J85 F32:F85 U11:W18 U19:V21 V23:V31 W19:W31 Y66:AB85 L41:V51 Y42:Y55 Z28:Z55 Y56:Z65 AB6:AB65 AA23:AA65 E3:H3 I11:I32 H4:H85 G4:G42">
    <cfRule type="expression" dxfId="24" priority="146">
      <formula>MOD(ROW(),2)=0</formula>
    </cfRule>
  </conditionalFormatting>
  <conditionalFormatting sqref="W40:Y40 Y41 U3:Y3 U4:W10 X4:Y34 W41:X85">
    <cfRule type="expression" dxfId="23" priority="86">
      <formula>MOD(ROW(),2)=0</formula>
    </cfRule>
  </conditionalFormatting>
  <conditionalFormatting sqref="R22">
    <cfRule type="expression" dxfId="22" priority="74">
      <formula>MOD(ROW(),2)=0</formula>
    </cfRule>
  </conditionalFormatting>
  <conditionalFormatting sqref="V22 T22">
    <cfRule type="expression" dxfId="21" priority="72">
      <formula>MOD(ROW(),2)=0</formula>
    </cfRule>
  </conditionalFormatting>
  <conditionalFormatting sqref="S22">
    <cfRule type="expression" dxfId="20" priority="73">
      <formula>MOD(ROW(),2)=0</formula>
    </cfRule>
  </conditionalFormatting>
  <conditionalFormatting sqref="U22">
    <cfRule type="expression" dxfId="19" priority="71">
      <formula>MOD(ROW(),2)=0</formula>
    </cfRule>
  </conditionalFormatting>
  <conditionalFormatting sqref="E40">
    <cfRule type="expression" dxfId="18" priority="68">
      <formula>MOD(ROW(),2)=0</formula>
    </cfRule>
  </conditionalFormatting>
  <conditionalFormatting sqref="I8:I10">
    <cfRule type="expression" dxfId="17" priority="62">
      <formula>MOD(ROW(),2)=0</formula>
    </cfRule>
  </conditionalFormatting>
  <conditionalFormatting sqref="J26:J44">
    <cfRule type="expression" dxfId="16" priority="53">
      <formula>MOD(ROW(),2)=0</formula>
    </cfRule>
  </conditionalFormatting>
  <conditionalFormatting sqref="J3:J25">
    <cfRule type="expression" dxfId="15" priority="52">
      <formula>MOD(ROW(),2)=0</formula>
    </cfRule>
  </conditionalFormatting>
  <conditionalFormatting sqref="I33:I85">
    <cfRule type="expression" dxfId="14" priority="32">
      <formula>MOD(ROW(),2)=0</formula>
    </cfRule>
  </conditionalFormatting>
  <conditionalFormatting sqref="G43:G85">
    <cfRule type="expression" dxfId="13" priority="28">
      <formula>MOD(ROW(),2)=0</formula>
    </cfRule>
  </conditionalFormatting>
  <conditionalFormatting sqref="M57:Q58">
    <cfRule type="expression" dxfId="12" priority="27">
      <formula>MOD(ROW(),2)=0</formula>
    </cfRule>
  </conditionalFormatting>
  <conditionalFormatting sqref="M60:Q85">
    <cfRule type="expression" dxfId="11" priority="25">
      <formula>MOD(ROW(),2)=0</formula>
    </cfRule>
  </conditionalFormatting>
  <conditionalFormatting sqref="V60:V85 T60:T85">
    <cfRule type="expression" dxfId="10" priority="20">
      <formula>MOD(ROW(),2)=0</formula>
    </cfRule>
  </conditionalFormatting>
  <conditionalFormatting sqref="S60:S85">
    <cfRule type="expression" dxfId="9" priority="21">
      <formula>MOD(ROW(),2)=0</formula>
    </cfRule>
  </conditionalFormatting>
  <conditionalFormatting sqref="U60:U85">
    <cfRule type="expression" dxfId="8" priority="19">
      <formula>MOD(ROW(),2)=0</formula>
    </cfRule>
  </conditionalFormatting>
  <conditionalFormatting sqref="L17:T21">
    <cfRule type="expression" dxfId="7" priority="13">
      <formula>MOD(ROW(),2)=0</formula>
    </cfRule>
  </conditionalFormatting>
  <conditionalFormatting sqref="E47">
    <cfRule type="expression" dxfId="6" priority="8">
      <formula>MOD(ROW(),2)=0</formula>
    </cfRule>
  </conditionalFormatting>
  <conditionalFormatting sqref="E44">
    <cfRule type="expression" dxfId="5" priority="7">
      <formula>MOD(ROW(),2)=0</formula>
    </cfRule>
  </conditionalFormatting>
  <conditionalFormatting sqref="E48:E49">
    <cfRule type="expression" dxfId="4" priority="6">
      <formula>MOD(ROW(),2)=0</formula>
    </cfRule>
  </conditionalFormatting>
  <conditionalFormatting sqref="Z3:AA22 Z23:Z27">
    <cfRule type="expression" dxfId="3" priority="5">
      <formula>MOD(ROW(),2)=0</formula>
    </cfRule>
  </conditionalFormatting>
  <conditionalFormatting sqref="E39">
    <cfRule type="expression" dxfId="2" priority="4">
      <formula>MOD(ROW(),2)=0</formula>
    </cfRule>
  </conditionalFormatting>
  <conditionalFormatting sqref="I3:I7">
    <cfRule type="expression" dxfId="1" priority="3">
      <formula>MOD(ROW(),2)=0</formula>
    </cfRule>
  </conditionalFormatting>
  <conditionalFormatting sqref="K3:L3 K4:K85">
    <cfRule type="expression" dxfId="0"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2017-08-23T02:47:37Z</dcterms:modified>
</cp:coreProperties>
</file>