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6580" windowHeight="1716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45" i="3" l="1"/>
  <c r="F45" i="3"/>
  <c r="G45" i="3"/>
  <c r="H45" i="3"/>
  <c r="I45" i="3"/>
  <c r="J45" i="3"/>
  <c r="K45" i="3"/>
  <c r="L45" i="3"/>
  <c r="M45" i="3"/>
  <c r="N45" i="3"/>
  <c r="O45" i="3"/>
  <c r="P45" i="3"/>
  <c r="Q45" i="3"/>
  <c r="R45" i="3"/>
  <c r="S45" i="3"/>
  <c r="T45" i="3"/>
  <c r="U45" i="3"/>
  <c r="V45" i="3"/>
  <c r="W45" i="3"/>
  <c r="X45" i="3"/>
  <c r="Y45" i="3"/>
  <c r="Z45" i="3"/>
  <c r="AB45" i="3"/>
  <c r="C46" i="3"/>
  <c r="F46" i="3"/>
  <c r="G46" i="3"/>
  <c r="H46" i="3"/>
  <c r="I46" i="3"/>
  <c r="J46" i="3"/>
  <c r="K46" i="3"/>
  <c r="L46" i="3"/>
  <c r="M46" i="3"/>
  <c r="N46" i="3"/>
  <c r="O46" i="3"/>
  <c r="P46" i="3"/>
  <c r="Q46" i="3"/>
  <c r="R46" i="3"/>
  <c r="S46" i="3"/>
  <c r="T46" i="3"/>
  <c r="U46" i="3"/>
  <c r="V46" i="3"/>
  <c r="W46" i="3"/>
  <c r="X46" i="3"/>
  <c r="Y46" i="3"/>
  <c r="Z46" i="3"/>
  <c r="AB46" i="3"/>
  <c r="C69" i="3"/>
  <c r="E69" i="3"/>
  <c r="F69" i="3"/>
  <c r="G69" i="3"/>
  <c r="H69" i="3"/>
  <c r="I69" i="3"/>
  <c r="J69" i="3"/>
  <c r="K69" i="3"/>
  <c r="L69" i="3"/>
  <c r="M69" i="3"/>
  <c r="N69" i="3"/>
  <c r="O69" i="3"/>
  <c r="P69" i="3"/>
  <c r="Q69" i="3"/>
  <c r="R69" i="3"/>
  <c r="S69" i="3"/>
  <c r="T69" i="3"/>
  <c r="U69" i="3"/>
  <c r="V69" i="3"/>
  <c r="W69" i="3"/>
  <c r="X69" i="3"/>
  <c r="Y69" i="3"/>
  <c r="Z69" i="3"/>
  <c r="AA69" i="3"/>
  <c r="AB69" i="3"/>
  <c r="C70" i="3"/>
  <c r="E70" i="3"/>
  <c r="F70" i="3"/>
  <c r="G70" i="3"/>
  <c r="H70" i="3"/>
  <c r="I70" i="3"/>
  <c r="J70" i="3"/>
  <c r="K70" i="3"/>
  <c r="L70" i="3"/>
  <c r="M70" i="3"/>
  <c r="N70" i="3"/>
  <c r="O70" i="3"/>
  <c r="P70" i="3"/>
  <c r="Q70" i="3"/>
  <c r="R70" i="3"/>
  <c r="S70" i="3"/>
  <c r="T70" i="3"/>
  <c r="U70" i="3"/>
  <c r="V70" i="3"/>
  <c r="W70" i="3"/>
  <c r="X70" i="3"/>
  <c r="Y70" i="3"/>
  <c r="Z70" i="3"/>
  <c r="AA70" i="3"/>
  <c r="AB70" i="3"/>
  <c r="AI91" i="1"/>
  <c r="AI90" i="1"/>
  <c r="Z91" i="1"/>
  <c r="Q91" i="1"/>
  <c r="Z90" i="1"/>
  <c r="Q90" i="1"/>
  <c r="AI89" i="1"/>
  <c r="AI88" i="1"/>
  <c r="AI87" i="1"/>
  <c r="AI86" i="1"/>
  <c r="AI85" i="1"/>
  <c r="AI84" i="1"/>
  <c r="AI54" i="1"/>
  <c r="AI55" i="1"/>
  <c r="AE55" i="1"/>
  <c r="AE54" i="1"/>
  <c r="X54" i="1"/>
  <c r="Z54" i="1"/>
  <c r="X55" i="1"/>
  <c r="Z55" i="1"/>
  <c r="Q54" i="1"/>
  <c r="Q55" i="1"/>
  <c r="C62" i="3"/>
  <c r="E62" i="3"/>
  <c r="C63" i="3"/>
  <c r="E63" i="3"/>
  <c r="C64" i="3"/>
  <c r="E64" i="3"/>
  <c r="C65" i="3"/>
  <c r="E65" i="3"/>
  <c r="C66" i="3"/>
  <c r="E66" i="3"/>
  <c r="C67" i="3"/>
  <c r="E67" i="3"/>
  <c r="C68" i="3"/>
  <c r="E68" i="3"/>
  <c r="F61" i="3"/>
  <c r="G61" i="3"/>
  <c r="H61" i="3"/>
  <c r="I61" i="3"/>
  <c r="J61" i="3"/>
  <c r="K61" i="3"/>
  <c r="L61" i="3"/>
  <c r="M61" i="3"/>
  <c r="N61" i="3"/>
  <c r="O61" i="3"/>
  <c r="P61" i="3"/>
  <c r="C61" i="3"/>
  <c r="E61" i="3"/>
  <c r="AA62" i="3"/>
  <c r="AA63" i="3"/>
  <c r="AA64" i="3"/>
  <c r="AA65" i="3"/>
  <c r="AA66" i="3"/>
  <c r="AA67" i="3"/>
  <c r="AA68" i="3"/>
  <c r="AA61" i="3"/>
  <c r="Q61" i="3"/>
  <c r="R61" i="3"/>
  <c r="S61" i="3"/>
  <c r="T61" i="3"/>
  <c r="U61" i="3"/>
  <c r="V61" i="3"/>
  <c r="W61" i="3"/>
  <c r="X61" i="3"/>
  <c r="Y61" i="3"/>
  <c r="Z61" i="3"/>
  <c r="AB61" i="3"/>
  <c r="F62" i="3"/>
  <c r="G62" i="3"/>
  <c r="H62" i="3"/>
  <c r="I62" i="3"/>
  <c r="J62" i="3"/>
  <c r="K62" i="3"/>
  <c r="L62" i="3"/>
  <c r="M62" i="3"/>
  <c r="N62" i="3"/>
  <c r="O62" i="3"/>
  <c r="P62" i="3"/>
  <c r="Q62" i="3"/>
  <c r="R62" i="3"/>
  <c r="S62" i="3"/>
  <c r="T62" i="3"/>
  <c r="U62" i="3"/>
  <c r="V62" i="3"/>
  <c r="W62" i="3"/>
  <c r="X62" i="3"/>
  <c r="Y62" i="3"/>
  <c r="Z62" i="3"/>
  <c r="AB62" i="3"/>
  <c r="F63" i="3"/>
  <c r="G63" i="3"/>
  <c r="H63" i="3"/>
  <c r="I63" i="3"/>
  <c r="J63" i="3"/>
  <c r="K63" i="3"/>
  <c r="L63" i="3"/>
  <c r="M63" i="3"/>
  <c r="N63" i="3"/>
  <c r="O63" i="3"/>
  <c r="P63" i="3"/>
  <c r="Q63" i="3"/>
  <c r="R63" i="3"/>
  <c r="S63" i="3"/>
  <c r="T63" i="3"/>
  <c r="U63" i="3"/>
  <c r="V63" i="3"/>
  <c r="W63" i="3"/>
  <c r="X63" i="3"/>
  <c r="Y63" i="3"/>
  <c r="Z63" i="3"/>
  <c r="AB63" i="3"/>
  <c r="F64" i="3"/>
  <c r="G64" i="3"/>
  <c r="H64" i="3"/>
  <c r="I64" i="3"/>
  <c r="J64" i="3"/>
  <c r="K64" i="3"/>
  <c r="L64" i="3"/>
  <c r="M64" i="3"/>
  <c r="N64" i="3"/>
  <c r="O64" i="3"/>
  <c r="P64" i="3"/>
  <c r="Q64" i="3"/>
  <c r="R64" i="3"/>
  <c r="S64" i="3"/>
  <c r="T64" i="3"/>
  <c r="U64" i="3"/>
  <c r="V64" i="3"/>
  <c r="W64" i="3"/>
  <c r="X64" i="3"/>
  <c r="Y64" i="3"/>
  <c r="Z64" i="3"/>
  <c r="AB64" i="3"/>
  <c r="F65" i="3"/>
  <c r="G65" i="3"/>
  <c r="H65" i="3"/>
  <c r="I65" i="3"/>
  <c r="J65" i="3"/>
  <c r="K65" i="3"/>
  <c r="L65" i="3"/>
  <c r="M65" i="3"/>
  <c r="N65" i="3"/>
  <c r="O65" i="3"/>
  <c r="P65" i="3"/>
  <c r="Q65" i="3"/>
  <c r="R65" i="3"/>
  <c r="S65" i="3"/>
  <c r="T65" i="3"/>
  <c r="U65" i="3"/>
  <c r="V65" i="3"/>
  <c r="W65" i="3"/>
  <c r="X65" i="3"/>
  <c r="Y65" i="3"/>
  <c r="Z65" i="3"/>
  <c r="AB65" i="3"/>
  <c r="F66" i="3"/>
  <c r="G66" i="3"/>
  <c r="H66" i="3"/>
  <c r="I66" i="3"/>
  <c r="J66" i="3"/>
  <c r="K66" i="3"/>
  <c r="L66" i="3"/>
  <c r="M66" i="3"/>
  <c r="N66" i="3"/>
  <c r="O66" i="3"/>
  <c r="P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A61" i="3"/>
  <c r="Q89" i="1"/>
  <c r="Z89" i="1"/>
  <c r="Z88" i="1"/>
  <c r="Q88" i="1"/>
  <c r="Z86" i="1"/>
  <c r="Z87" i="1"/>
  <c r="L87" i="1"/>
  <c r="L86" i="1"/>
  <c r="Q86" i="1"/>
  <c r="Q87" i="1"/>
  <c r="Q83" i="1"/>
  <c r="Z83" i="1"/>
  <c r="Q84" i="1"/>
  <c r="Z84" i="1"/>
  <c r="Q85" i="1"/>
  <c r="Z85" i="1"/>
  <c r="Z82" i="1"/>
  <c r="Q82" i="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7" i="3"/>
  <c r="K48" i="3"/>
  <c r="K49" i="3"/>
  <c r="K50" i="3"/>
  <c r="K51" i="3"/>
  <c r="K52" i="3"/>
  <c r="K53" i="3"/>
  <c r="K54" i="3"/>
  <c r="K55" i="3"/>
  <c r="K56" i="3"/>
  <c r="K57" i="3"/>
  <c r="K58" i="3"/>
  <c r="K59" i="3"/>
  <c r="K60" i="3"/>
  <c r="K3" i="3"/>
  <c r="L3" i="3"/>
  <c r="J3" i="3"/>
  <c r="I3" i="3"/>
  <c r="F32" i="3"/>
  <c r="F33" i="3"/>
  <c r="F34" i="3"/>
  <c r="F35" i="3"/>
  <c r="F36" i="3"/>
  <c r="F37" i="3"/>
  <c r="F38" i="3"/>
  <c r="F39" i="3"/>
  <c r="F40" i="3"/>
  <c r="F41" i="3"/>
  <c r="F42" i="3"/>
  <c r="F43" i="3"/>
  <c r="F44" i="3"/>
  <c r="F47" i="3"/>
  <c r="F48" i="3"/>
  <c r="F49" i="3"/>
  <c r="F50" i="3"/>
  <c r="F51" i="3"/>
  <c r="F52" i="3"/>
  <c r="F53" i="3"/>
  <c r="F54" i="3"/>
  <c r="F55" i="3"/>
  <c r="F56" i="3"/>
  <c r="F57" i="3"/>
  <c r="F58" i="3"/>
  <c r="F59" i="3"/>
  <c r="F60"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 i="3"/>
  <c r="H59" i="3"/>
  <c r="I59" i="3"/>
  <c r="J59" i="3"/>
  <c r="L59" i="3"/>
  <c r="H60" i="3"/>
  <c r="I60" i="3"/>
  <c r="J60" i="3"/>
  <c r="L60" i="3"/>
  <c r="P59" i="3"/>
  <c r="Q59" i="3"/>
  <c r="R59" i="3"/>
  <c r="S59" i="3"/>
  <c r="T59" i="3"/>
  <c r="U59" i="3"/>
  <c r="V59" i="3"/>
  <c r="W59" i="3"/>
  <c r="X59" i="3"/>
  <c r="Y59" i="3"/>
  <c r="Z59" i="3"/>
  <c r="AB59" i="3"/>
  <c r="P60" i="3"/>
  <c r="Q60" i="3"/>
  <c r="R60" i="3"/>
  <c r="S60" i="3"/>
  <c r="T60" i="3"/>
  <c r="U60" i="3"/>
  <c r="V60" i="3"/>
  <c r="W60" i="3"/>
  <c r="X60" i="3"/>
  <c r="Y60" i="3"/>
  <c r="Z60" i="3"/>
  <c r="AB60" i="3"/>
  <c r="O59" i="3"/>
  <c r="O60" i="3"/>
  <c r="N59" i="3"/>
  <c r="N60" i="3"/>
  <c r="M59" i="3"/>
  <c r="M60" i="3"/>
  <c r="G59" i="3"/>
  <c r="G60" i="3"/>
  <c r="C60" i="3"/>
  <c r="C59" i="3"/>
  <c r="A59" i="3"/>
  <c r="X77" i="1"/>
  <c r="Y39" i="1"/>
  <c r="Y40" i="1"/>
  <c r="Y41" i="1"/>
  <c r="Y42" i="1"/>
  <c r="Y43" i="1"/>
  <c r="Y44" i="1"/>
  <c r="Y38" i="1"/>
  <c r="X39" i="1"/>
  <c r="X40" i="1"/>
  <c r="X41" i="1"/>
  <c r="X42" i="1"/>
  <c r="X43" i="1"/>
  <c r="X44" i="1"/>
  <c r="X38" i="1"/>
  <c r="X76" i="1"/>
  <c r="L77" i="1"/>
  <c r="Q77" i="1"/>
  <c r="Q76" i="1"/>
  <c r="L76" i="1"/>
  <c r="AB8" i="3"/>
  <c r="AB9" i="3"/>
  <c r="AB10" i="3"/>
  <c r="O9" i="3"/>
  <c r="P9" i="3"/>
  <c r="Q9" i="3"/>
  <c r="R9" i="3"/>
  <c r="S9" i="3"/>
  <c r="O10" i="3"/>
  <c r="P10" i="3"/>
  <c r="Q10" i="3"/>
  <c r="R10" i="3"/>
  <c r="S10" i="3"/>
  <c r="N9" i="3"/>
  <c r="N10" i="3"/>
  <c r="M9" i="3"/>
  <c r="M10" i="3"/>
  <c r="I8" i="3"/>
  <c r="J8" i="3"/>
  <c r="I9" i="3"/>
  <c r="J9" i="3"/>
  <c r="I10" i="3"/>
  <c r="J10" i="3"/>
  <c r="C9" i="3"/>
  <c r="C10" i="3"/>
  <c r="Q11" i="1"/>
  <c r="Q49" i="1"/>
  <c r="G34" i="3"/>
  <c r="G35" i="3"/>
  <c r="G36" i="3"/>
  <c r="G37" i="3"/>
  <c r="G38" i="3"/>
  <c r="G39" i="3"/>
  <c r="G40" i="3"/>
  <c r="G41" i="3"/>
  <c r="G42" i="3"/>
  <c r="G43" i="3"/>
  <c r="G44" i="3"/>
  <c r="G47" i="3"/>
  <c r="G48" i="3"/>
  <c r="G49" i="3"/>
  <c r="G50" i="3"/>
  <c r="G51" i="3"/>
  <c r="G52" i="3"/>
  <c r="G53" i="3"/>
  <c r="G54" i="3"/>
  <c r="G55" i="3"/>
  <c r="G56" i="3"/>
  <c r="G57" i="3"/>
  <c r="G58" i="3"/>
  <c r="I51" i="3"/>
  <c r="I52" i="3"/>
  <c r="I53" i="3"/>
  <c r="I54" i="3"/>
  <c r="I55" i="3"/>
  <c r="I56" i="3"/>
  <c r="I57" i="3"/>
  <c r="I58" i="3"/>
  <c r="J47" i="3"/>
  <c r="J48" i="3"/>
  <c r="J49" i="3"/>
  <c r="J50" i="3"/>
  <c r="J51" i="3"/>
  <c r="J52" i="3"/>
  <c r="J53" i="3"/>
  <c r="J54" i="3"/>
  <c r="J55" i="3"/>
  <c r="J56" i="3"/>
  <c r="J57" i="3"/>
  <c r="J58" i="3"/>
  <c r="L37" i="3"/>
  <c r="L38" i="3"/>
  <c r="L39" i="3"/>
  <c r="L40" i="3"/>
  <c r="L41" i="3"/>
  <c r="L42" i="3"/>
  <c r="L43" i="3"/>
  <c r="L44" i="3"/>
  <c r="L47" i="3"/>
  <c r="L48" i="3"/>
  <c r="L49" i="3"/>
  <c r="L50" i="3"/>
  <c r="L51" i="3"/>
  <c r="L52" i="3"/>
  <c r="L53" i="3"/>
  <c r="L54" i="3"/>
  <c r="L55" i="3"/>
  <c r="L56" i="3"/>
  <c r="L57" i="3"/>
  <c r="L58"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7" i="3"/>
  <c r="AD56" i="1"/>
  <c r="I47" i="3"/>
  <c r="H48" i="3"/>
  <c r="AD57" i="1"/>
  <c r="I48" i="3"/>
  <c r="H49" i="3"/>
  <c r="AD58" i="1"/>
  <c r="I49" i="3"/>
  <c r="H50" i="3"/>
  <c r="AD59" i="1"/>
  <c r="I50" i="3"/>
  <c r="H51" i="3"/>
  <c r="H52" i="3"/>
  <c r="H53" i="3"/>
  <c r="H54" i="3"/>
  <c r="H55" i="3"/>
  <c r="H56" i="3"/>
  <c r="H57" i="3"/>
  <c r="H58" i="3"/>
  <c r="R52" i="3"/>
  <c r="R53" i="3"/>
  <c r="R54" i="3"/>
  <c r="R55" i="3"/>
  <c r="R56" i="3"/>
  <c r="R57" i="3"/>
  <c r="R58" i="3"/>
  <c r="T6" i="3"/>
  <c r="T7" i="3"/>
  <c r="T8" i="3"/>
  <c r="U4" i="3"/>
  <c r="V4" i="3"/>
  <c r="W4" i="3"/>
  <c r="X4" i="3"/>
  <c r="Y4" i="3"/>
  <c r="Z4" i="3"/>
  <c r="U5" i="3"/>
  <c r="V5" i="3"/>
  <c r="W5" i="3"/>
  <c r="X5" i="3"/>
  <c r="Y5" i="3"/>
  <c r="Z5" i="3"/>
  <c r="U6" i="3"/>
  <c r="V6" i="3"/>
  <c r="W6" i="3"/>
  <c r="X6" i="3"/>
  <c r="Y6" i="3"/>
  <c r="Z6" i="3"/>
  <c r="U7" i="3"/>
  <c r="V7" i="3"/>
  <c r="W7" i="3"/>
  <c r="X7" i="3"/>
  <c r="Y7" i="3"/>
  <c r="Z7" i="3"/>
  <c r="U8" i="3"/>
  <c r="V8" i="3"/>
  <c r="W8" i="3"/>
  <c r="X8" i="3"/>
  <c r="Y8" i="3"/>
  <c r="Z8" i="3"/>
  <c r="Z3" i="3"/>
  <c r="U14" i="3"/>
  <c r="V14" i="3"/>
  <c r="U15" i="3"/>
  <c r="V15" i="3"/>
  <c r="U16" i="3"/>
  <c r="V16" i="3"/>
  <c r="U17" i="3"/>
  <c r="V17" i="3"/>
  <c r="U18" i="3"/>
  <c r="V18" i="3"/>
  <c r="W12" i="3"/>
  <c r="X12" i="3"/>
  <c r="W13" i="3"/>
  <c r="X13" i="3"/>
  <c r="W14" i="3"/>
  <c r="X14" i="3"/>
  <c r="W15" i="3"/>
  <c r="X15" i="3"/>
  <c r="W16" i="3"/>
  <c r="X16" i="3"/>
  <c r="W17" i="3"/>
  <c r="X17" i="3"/>
  <c r="W18" i="3"/>
  <c r="X18" i="3"/>
  <c r="X20" i="1"/>
  <c r="Z20" i="1"/>
  <c r="Y16" i="3"/>
  <c r="X21" i="1"/>
  <c r="Z21" i="1"/>
  <c r="Y17" i="3"/>
  <c r="X22" i="1"/>
  <c r="Z22" i="1"/>
  <c r="Y18" i="3"/>
  <c r="Y19" i="3"/>
  <c r="Y20" i="3"/>
  <c r="Y21" i="3"/>
  <c r="Y22" i="3"/>
  <c r="Y23" i="3"/>
  <c r="Y24" i="3"/>
  <c r="Y25" i="3"/>
  <c r="Y26" i="3"/>
  <c r="AI52" i="1"/>
  <c r="Z43" i="3"/>
  <c r="AI53" i="1"/>
  <c r="Z44" i="3"/>
  <c r="Z47" i="3"/>
  <c r="Z48" i="3"/>
  <c r="Z49" i="3"/>
  <c r="Z50" i="3"/>
  <c r="Z51" i="3"/>
  <c r="Z52" i="3"/>
  <c r="Z53" i="3"/>
  <c r="Z54" i="3"/>
  <c r="Z55" i="3"/>
  <c r="Z56" i="3"/>
  <c r="Z57" i="3"/>
  <c r="Z58" i="3"/>
  <c r="Y47" i="3"/>
  <c r="Y48" i="3"/>
  <c r="Y49" i="3"/>
  <c r="Z59" i="1"/>
  <c r="Y50" i="3"/>
  <c r="Y51" i="3"/>
  <c r="Y52" i="3"/>
  <c r="Y53" i="3"/>
  <c r="Y54" i="3"/>
  <c r="Y55" i="3"/>
  <c r="Y56" i="3"/>
  <c r="Y57" i="3"/>
  <c r="Y58" i="3"/>
  <c r="W37" i="3"/>
  <c r="X37" i="3"/>
  <c r="W38" i="3"/>
  <c r="X38" i="3"/>
  <c r="W39" i="3"/>
  <c r="X39" i="3"/>
  <c r="W40" i="3"/>
  <c r="X40" i="3"/>
  <c r="W41" i="3"/>
  <c r="X41" i="3"/>
  <c r="W42" i="3"/>
  <c r="X42" i="3"/>
  <c r="W43" i="3"/>
  <c r="X43" i="3"/>
  <c r="W44" i="3"/>
  <c r="X44" i="3"/>
  <c r="W47" i="3"/>
  <c r="X47" i="3"/>
  <c r="W48" i="3"/>
  <c r="X48" i="3"/>
  <c r="W49" i="3"/>
  <c r="X49" i="3"/>
  <c r="W50" i="3"/>
  <c r="X50" i="3"/>
  <c r="W51" i="3"/>
  <c r="X51" i="3"/>
  <c r="W52" i="3"/>
  <c r="X52" i="3"/>
  <c r="W53" i="3"/>
  <c r="X53" i="3"/>
  <c r="W54" i="3"/>
  <c r="X54" i="3"/>
  <c r="W55" i="3"/>
  <c r="X55" i="3"/>
  <c r="W56" i="3"/>
  <c r="X56" i="3"/>
  <c r="W57" i="3"/>
  <c r="X57" i="3"/>
  <c r="W58" i="3"/>
  <c r="X58" i="3"/>
  <c r="M56" i="3"/>
  <c r="N56" i="3"/>
  <c r="O56" i="3"/>
  <c r="P56" i="3"/>
  <c r="Q56" i="3"/>
  <c r="S56" i="3"/>
  <c r="T56" i="3"/>
  <c r="U56" i="3"/>
  <c r="V56" i="3"/>
  <c r="M57" i="3"/>
  <c r="N57" i="3"/>
  <c r="O57" i="3"/>
  <c r="P57" i="3"/>
  <c r="Q57" i="3"/>
  <c r="S57" i="3"/>
  <c r="T57" i="3"/>
  <c r="U57" i="3"/>
  <c r="V57" i="3"/>
  <c r="M58" i="3"/>
  <c r="N58" i="3"/>
  <c r="O58" i="3"/>
  <c r="P58" i="3"/>
  <c r="Q58" i="3"/>
  <c r="S58" i="3"/>
  <c r="T58" i="3"/>
  <c r="U58" i="3"/>
  <c r="V58" i="3"/>
  <c r="AB49" i="3"/>
  <c r="AB50" i="3"/>
  <c r="AB51" i="3"/>
  <c r="AB52" i="3"/>
  <c r="AB53" i="3"/>
  <c r="AB56" i="3"/>
  <c r="AB57" i="3"/>
  <c r="AB58" i="3"/>
  <c r="C56" i="3"/>
  <c r="C57" i="3"/>
  <c r="C58" i="3"/>
  <c r="AI50" i="1"/>
  <c r="Z41" i="3"/>
  <c r="AB41" i="3"/>
  <c r="C41" i="3"/>
  <c r="AE50" i="1"/>
  <c r="J41" i="3"/>
  <c r="M41" i="3"/>
  <c r="Q50" i="1"/>
  <c r="N41" i="3"/>
  <c r="O41" i="3"/>
  <c r="P41" i="3"/>
  <c r="Q41" i="3"/>
  <c r="R41" i="3"/>
  <c r="S41" i="3"/>
  <c r="T41" i="3"/>
  <c r="U41" i="3"/>
  <c r="V41" i="3"/>
  <c r="X50" i="1"/>
  <c r="Z50" i="1"/>
  <c r="Y41" i="3"/>
  <c r="A37" i="3"/>
  <c r="Z44" i="1"/>
  <c r="Q44" i="1"/>
  <c r="Z43" i="1"/>
  <c r="Q43" i="1"/>
  <c r="Z42" i="1"/>
  <c r="Q42" i="1"/>
  <c r="Q39" i="1"/>
  <c r="Z39" i="1"/>
  <c r="C32" i="3"/>
  <c r="Q38" i="1"/>
  <c r="Q40" i="1"/>
  <c r="N32" i="3"/>
  <c r="O32" i="3"/>
  <c r="P32" i="3"/>
  <c r="Q32" i="3"/>
  <c r="R32" i="3"/>
  <c r="S32" i="3"/>
  <c r="T32" i="3"/>
  <c r="U32" i="3"/>
  <c r="V32" i="3"/>
  <c r="W32" i="3"/>
  <c r="X32" i="3"/>
  <c r="Z38" i="1"/>
  <c r="Z40" i="1"/>
  <c r="Y32" i="3"/>
  <c r="G31" i="3"/>
  <c r="L31" i="3"/>
  <c r="M31" i="3"/>
  <c r="G32" i="3"/>
  <c r="L32" i="3"/>
  <c r="M32" i="3"/>
  <c r="G33" i="3"/>
  <c r="L33" i="3"/>
  <c r="M33" i="3"/>
  <c r="Q46" i="1"/>
  <c r="N37" i="3"/>
  <c r="O37" i="3"/>
  <c r="P37" i="3"/>
  <c r="Q37" i="3"/>
  <c r="R37" i="3"/>
  <c r="S37" i="3"/>
  <c r="T37" i="3"/>
  <c r="U37" i="3"/>
  <c r="V37" i="3"/>
  <c r="X49" i="1"/>
  <c r="Z49" i="1"/>
  <c r="X46" i="1"/>
  <c r="Z46" i="1"/>
  <c r="Y37" i="3"/>
  <c r="AB37" i="3"/>
  <c r="M37" i="3"/>
  <c r="C37" i="3"/>
  <c r="A47" i="3"/>
  <c r="A54" i="3"/>
  <c r="A50" i="3"/>
  <c r="A51" i="3"/>
  <c r="A52" i="3"/>
  <c r="A40" i="3"/>
  <c r="A41" i="3"/>
  <c r="C38" i="3"/>
  <c r="M38" i="3"/>
  <c r="Q47" i="1"/>
  <c r="N38" i="3"/>
  <c r="O38" i="3"/>
  <c r="P38" i="3"/>
  <c r="Q38" i="3"/>
  <c r="R38" i="3"/>
  <c r="S38" i="3"/>
  <c r="T38" i="3"/>
  <c r="U38" i="3"/>
  <c r="V38" i="3"/>
  <c r="X47" i="1"/>
  <c r="Z47" i="1"/>
  <c r="Y38" i="3"/>
  <c r="Z38" i="3"/>
  <c r="AB38" i="3"/>
  <c r="C39" i="3"/>
  <c r="AE51" i="1"/>
  <c r="M39" i="3"/>
  <c r="Q51" i="1"/>
  <c r="Q48" i="1"/>
  <c r="N39" i="3"/>
  <c r="O39" i="3"/>
  <c r="P39" i="3"/>
  <c r="Q39" i="3"/>
  <c r="R39" i="3"/>
  <c r="S39" i="3"/>
  <c r="T39" i="3"/>
  <c r="U39" i="3"/>
  <c r="V39" i="3"/>
  <c r="X51" i="1"/>
  <c r="Z51" i="1"/>
  <c r="X48" i="1"/>
  <c r="Z48" i="1"/>
  <c r="Y39" i="3"/>
  <c r="AI51" i="1"/>
  <c r="Z39" i="3"/>
  <c r="AB39" i="3"/>
  <c r="C40" i="3"/>
  <c r="AE52" i="1"/>
  <c r="M40" i="3"/>
  <c r="Q52" i="1"/>
  <c r="N40" i="3"/>
  <c r="O40" i="3"/>
  <c r="P40" i="3"/>
  <c r="Q40" i="3"/>
  <c r="R40" i="3"/>
  <c r="S40" i="3"/>
  <c r="T40" i="3"/>
  <c r="U40" i="3"/>
  <c r="V40" i="3"/>
  <c r="X52" i="1"/>
  <c r="Z52" i="1"/>
  <c r="Y40" i="3"/>
  <c r="Z40" i="3"/>
  <c r="AB40" i="3"/>
  <c r="X19" i="1"/>
  <c r="X18" i="1"/>
  <c r="X34" i="1"/>
  <c r="X53" i="1"/>
  <c r="C36" i="3"/>
  <c r="T18" i="3"/>
  <c r="S18" i="3"/>
  <c r="R18" i="3"/>
  <c r="Q18" i="3"/>
  <c r="P18" i="3"/>
  <c r="O18" i="3"/>
  <c r="Q22" i="1"/>
  <c r="N18" i="3"/>
  <c r="M18" i="3"/>
  <c r="L18" i="3"/>
  <c r="G18" i="3"/>
  <c r="C18" i="3"/>
  <c r="T17" i="3"/>
  <c r="S17" i="3"/>
  <c r="R17" i="3"/>
  <c r="Q17" i="3"/>
  <c r="P17" i="3"/>
  <c r="O17" i="3"/>
  <c r="Q21" i="1"/>
  <c r="N17" i="3"/>
  <c r="M17" i="3"/>
  <c r="L17" i="3"/>
  <c r="G17" i="3"/>
  <c r="C17" i="3"/>
  <c r="C34" i="3"/>
  <c r="C35" i="3"/>
  <c r="C30" i="3"/>
  <c r="C31" i="3"/>
  <c r="C33" i="3"/>
  <c r="C20" i="3"/>
  <c r="C21" i="3"/>
  <c r="C22" i="3"/>
  <c r="C23" i="3"/>
  <c r="C24" i="3"/>
  <c r="C25" i="3"/>
  <c r="C26" i="3"/>
  <c r="C27" i="3"/>
  <c r="C28" i="3"/>
  <c r="C29" i="3"/>
  <c r="C19" i="3"/>
  <c r="H24" i="3"/>
  <c r="H25" i="3"/>
  <c r="H26" i="3"/>
  <c r="H27" i="3"/>
  <c r="H28" i="3"/>
  <c r="H29" i="3"/>
  <c r="H23" i="3"/>
  <c r="H22" i="3"/>
  <c r="H21" i="3"/>
  <c r="H20" i="3"/>
  <c r="H19" i="3"/>
  <c r="G11" i="3"/>
  <c r="AB55" i="3"/>
  <c r="AB54" i="3"/>
  <c r="V55" i="3"/>
  <c r="U55" i="3"/>
  <c r="T55" i="3"/>
  <c r="S55" i="3"/>
  <c r="V54" i="3"/>
  <c r="U54" i="3"/>
  <c r="T54" i="3"/>
  <c r="S54" i="3"/>
  <c r="V53" i="3"/>
  <c r="U53" i="3"/>
  <c r="T53" i="3"/>
  <c r="S53" i="3"/>
  <c r="V52" i="3"/>
  <c r="U52" i="3"/>
  <c r="T52" i="3"/>
  <c r="S52" i="3"/>
  <c r="Q55" i="3"/>
  <c r="P55" i="3"/>
  <c r="O55" i="3"/>
  <c r="N55" i="3"/>
  <c r="M55" i="3"/>
  <c r="Q54" i="3"/>
  <c r="P54" i="3"/>
  <c r="O54" i="3"/>
  <c r="N54" i="3"/>
  <c r="M54" i="3"/>
  <c r="Q62" i="1"/>
  <c r="Q53" i="3"/>
  <c r="P53" i="3"/>
  <c r="O53" i="3"/>
  <c r="Q61" i="1"/>
  <c r="N53" i="3"/>
  <c r="M53" i="3"/>
  <c r="Q52" i="3"/>
  <c r="P52" i="3"/>
  <c r="O52" i="3"/>
  <c r="Q60" i="1"/>
  <c r="N52" i="3"/>
  <c r="M52" i="3"/>
  <c r="C52" i="3"/>
  <c r="C53" i="3"/>
  <c r="C54" i="3"/>
  <c r="C55" i="3"/>
  <c r="L7" i="1"/>
  <c r="L6" i="1"/>
  <c r="L5" i="1"/>
  <c r="Q5" i="1"/>
  <c r="Q6" i="1"/>
  <c r="Q7" i="1"/>
  <c r="L4" i="3"/>
  <c r="L5" i="3"/>
  <c r="L6" i="3"/>
  <c r="L7" i="3"/>
  <c r="L8" i="3"/>
  <c r="L11" i="3"/>
  <c r="L12" i="3"/>
  <c r="L13" i="3"/>
  <c r="L14" i="3"/>
  <c r="J43" i="3"/>
  <c r="AE53" i="1"/>
  <c r="J44" i="3"/>
  <c r="L34" i="3"/>
  <c r="L35" i="3"/>
  <c r="L36" i="3"/>
  <c r="L15" i="3"/>
  <c r="L16" i="3"/>
  <c r="L19" i="3"/>
  <c r="L20" i="3"/>
  <c r="L21" i="3"/>
  <c r="L22" i="3"/>
  <c r="L23" i="3"/>
  <c r="L24" i="3"/>
  <c r="L25" i="3"/>
  <c r="L26" i="3"/>
  <c r="L27" i="3"/>
  <c r="L28" i="3"/>
  <c r="L29" i="3"/>
  <c r="L30" i="3"/>
  <c r="Q53" i="1"/>
  <c r="Q56" i="1"/>
  <c r="Q57" i="1"/>
  <c r="Q58" i="1"/>
  <c r="Q59" i="1"/>
  <c r="Q41" i="1"/>
  <c r="Q34" i="1"/>
  <c r="Q35" i="1"/>
  <c r="Q36" i="1"/>
  <c r="Q27" i="1"/>
  <c r="Q28" i="1"/>
  <c r="Q29" i="1"/>
  <c r="Q30" i="1"/>
  <c r="Q31" i="1"/>
  <c r="Q32" i="1"/>
  <c r="Q33" i="1"/>
  <c r="Q26" i="1"/>
  <c r="Q19" i="1"/>
  <c r="Q20" i="1"/>
  <c r="Q18" i="1"/>
  <c r="Q15" i="1"/>
  <c r="Q16" i="1"/>
  <c r="Q14" i="1"/>
  <c r="Q9" i="1"/>
  <c r="Q10" i="1"/>
  <c r="Q12" i="1"/>
  <c r="Q8" i="1"/>
  <c r="C49" i="3"/>
  <c r="C50" i="3"/>
  <c r="C51" i="3"/>
  <c r="M49" i="3"/>
  <c r="N49" i="3"/>
  <c r="O49" i="3"/>
  <c r="P49" i="3"/>
  <c r="Q49" i="3"/>
  <c r="R49" i="3"/>
  <c r="S49" i="3"/>
  <c r="T49" i="3"/>
  <c r="U49" i="3"/>
  <c r="V49" i="3"/>
  <c r="M50" i="3"/>
  <c r="N50" i="3"/>
  <c r="O50" i="3"/>
  <c r="P50" i="3"/>
  <c r="Q50" i="3"/>
  <c r="R50" i="3"/>
  <c r="S50" i="3"/>
  <c r="T50" i="3"/>
  <c r="U50" i="3"/>
  <c r="V50" i="3"/>
  <c r="M51" i="3"/>
  <c r="N51" i="3"/>
  <c r="O51" i="3"/>
  <c r="P51" i="3"/>
  <c r="Q51" i="3"/>
  <c r="R51" i="3"/>
  <c r="S51" i="3"/>
  <c r="T51" i="3"/>
  <c r="U51" i="3"/>
  <c r="V51" i="3"/>
  <c r="M28" i="3"/>
  <c r="N28" i="3"/>
  <c r="O28" i="3"/>
  <c r="P28" i="3"/>
  <c r="Q28" i="3"/>
  <c r="R28" i="3"/>
  <c r="S28" i="3"/>
  <c r="T28" i="3"/>
  <c r="U28" i="3"/>
  <c r="V28" i="3"/>
  <c r="W28" i="3"/>
  <c r="X28" i="3"/>
  <c r="Y28" i="3"/>
  <c r="AB28" i="3"/>
  <c r="M29" i="3"/>
  <c r="N29" i="3"/>
  <c r="O29" i="3"/>
  <c r="P29" i="3"/>
  <c r="Q29" i="3"/>
  <c r="R29" i="3"/>
  <c r="S29" i="3"/>
  <c r="T29" i="3"/>
  <c r="U29" i="3"/>
  <c r="V29" i="3"/>
  <c r="W29" i="3"/>
  <c r="X29" i="3"/>
  <c r="Y29" i="3"/>
  <c r="AB29" i="3"/>
  <c r="M30" i="3"/>
  <c r="N30" i="3"/>
  <c r="O30" i="3"/>
  <c r="P30" i="3"/>
  <c r="Q30" i="3"/>
  <c r="R30" i="3"/>
  <c r="S30" i="3"/>
  <c r="T30" i="3"/>
  <c r="U30" i="3"/>
  <c r="V30" i="3"/>
  <c r="W30" i="3"/>
  <c r="X30" i="3"/>
  <c r="Y30" i="3"/>
  <c r="AB30" i="3"/>
  <c r="N31" i="3"/>
  <c r="O31" i="3"/>
  <c r="P31" i="3"/>
  <c r="Q31" i="3"/>
  <c r="R31" i="3"/>
  <c r="S31" i="3"/>
  <c r="T31" i="3"/>
  <c r="U31" i="3"/>
  <c r="V31" i="3"/>
  <c r="W31" i="3"/>
  <c r="X31" i="3"/>
  <c r="Y31" i="3"/>
  <c r="AB31" i="3"/>
  <c r="N33" i="3"/>
  <c r="O33" i="3"/>
  <c r="P33" i="3"/>
  <c r="Q33" i="3"/>
  <c r="R33" i="3"/>
  <c r="S33" i="3"/>
  <c r="T33" i="3"/>
  <c r="U33" i="3"/>
  <c r="V33" i="3"/>
  <c r="W33" i="3"/>
  <c r="X33" i="3"/>
  <c r="Z41" i="1"/>
  <c r="Y33" i="3"/>
  <c r="AB33" i="3"/>
  <c r="G30" i="3"/>
  <c r="I29" i="3"/>
  <c r="B30" i="3"/>
  <c r="A30" i="3"/>
  <c r="N42" i="3"/>
  <c r="O42" i="3"/>
  <c r="P42" i="3"/>
  <c r="Q42" i="3"/>
  <c r="R42" i="3"/>
  <c r="S42" i="3"/>
  <c r="T42" i="3"/>
  <c r="U42" i="3"/>
  <c r="V42" i="3"/>
  <c r="Z53" i="1"/>
  <c r="Y42" i="3"/>
  <c r="Z42" i="3"/>
  <c r="AB42" i="3"/>
  <c r="M42" i="3"/>
  <c r="J42" i="3"/>
  <c r="C42" i="3"/>
  <c r="AB44" i="3"/>
  <c r="AB47" i="3"/>
  <c r="AB48" i="3"/>
  <c r="Y43" i="3"/>
  <c r="Y44" i="3"/>
  <c r="M44" i="3"/>
  <c r="N44" i="3"/>
  <c r="O44" i="3"/>
  <c r="P44" i="3"/>
  <c r="Q44" i="3"/>
  <c r="R44" i="3"/>
  <c r="S44" i="3"/>
  <c r="T44" i="3"/>
  <c r="U44" i="3"/>
  <c r="V44" i="3"/>
  <c r="M47" i="3"/>
  <c r="N47" i="3"/>
  <c r="O47" i="3"/>
  <c r="P47" i="3"/>
  <c r="Q47" i="3"/>
  <c r="R47" i="3"/>
  <c r="S47" i="3"/>
  <c r="T47" i="3"/>
  <c r="U47" i="3"/>
  <c r="V47" i="3"/>
  <c r="M48" i="3"/>
  <c r="N48" i="3"/>
  <c r="O48" i="3"/>
  <c r="P48" i="3"/>
  <c r="Q48" i="3"/>
  <c r="R48" i="3"/>
  <c r="S48" i="3"/>
  <c r="T48" i="3"/>
  <c r="U48" i="3"/>
  <c r="V48" i="3"/>
  <c r="C44" i="3"/>
  <c r="C47" i="3"/>
  <c r="C48" i="3"/>
  <c r="A43" i="3"/>
  <c r="AB43" i="3"/>
  <c r="N43" i="3"/>
  <c r="O43" i="3"/>
  <c r="P43" i="3"/>
  <c r="Q43" i="3"/>
  <c r="R43" i="3"/>
  <c r="S43" i="3"/>
  <c r="T43" i="3"/>
  <c r="U43" i="3"/>
  <c r="V43" i="3"/>
  <c r="M43" i="3"/>
  <c r="C43" i="3"/>
  <c r="B3" i="3"/>
  <c r="B11" i="3"/>
  <c r="B14" i="3"/>
  <c r="B19" i="3"/>
  <c r="B26" i="3"/>
  <c r="B34" i="3"/>
  <c r="V36" i="3"/>
  <c r="J7" i="3"/>
  <c r="AB34" i="3"/>
  <c r="AB4" i="3"/>
  <c r="AB5" i="3"/>
  <c r="AB3" i="3"/>
  <c r="A19" i="3"/>
  <c r="A14" i="3"/>
  <c r="A11" i="3"/>
  <c r="A3" i="3"/>
  <c r="A26" i="3"/>
  <c r="M36" i="3"/>
  <c r="O20" i="3"/>
  <c r="O21" i="3"/>
  <c r="O22" i="3"/>
  <c r="O23" i="3"/>
  <c r="O24" i="3"/>
  <c r="O25" i="3"/>
  <c r="O19" i="3"/>
  <c r="O4" i="3"/>
  <c r="O5" i="3"/>
  <c r="O6" i="3"/>
  <c r="O7" i="3"/>
  <c r="O8" i="3"/>
  <c r="O11" i="3"/>
  <c r="O3" i="3"/>
  <c r="N19" i="3"/>
  <c r="N20" i="3"/>
  <c r="Z34" i="1"/>
  <c r="Z19" i="1"/>
  <c r="Z18" i="1"/>
  <c r="Z15" i="1"/>
  <c r="Z16" i="1"/>
  <c r="Z14" i="1"/>
  <c r="AB25" i="3"/>
  <c r="AB26" i="3"/>
  <c r="AB27" i="3"/>
  <c r="AB35" i="3"/>
  <c r="AB36" i="3"/>
  <c r="N34" i="3"/>
  <c r="O34" i="3"/>
  <c r="P34" i="3"/>
  <c r="Q34" i="3"/>
  <c r="R34" i="3"/>
  <c r="S34" i="3"/>
  <c r="T34" i="3"/>
  <c r="U34" i="3"/>
  <c r="V34" i="3"/>
  <c r="W34" i="3"/>
  <c r="X34" i="3"/>
  <c r="Y34" i="3"/>
  <c r="N35" i="3"/>
  <c r="O35" i="3"/>
  <c r="P35" i="3"/>
  <c r="Q35" i="3"/>
  <c r="R35" i="3"/>
  <c r="S35" i="3"/>
  <c r="T35" i="3"/>
  <c r="U35" i="3"/>
  <c r="V35" i="3"/>
  <c r="W35" i="3"/>
  <c r="X35" i="3"/>
  <c r="Y35" i="3"/>
  <c r="N36" i="3"/>
  <c r="O36" i="3"/>
  <c r="P36" i="3"/>
  <c r="Q36" i="3"/>
  <c r="R36" i="3"/>
  <c r="S36" i="3"/>
  <c r="T36" i="3"/>
  <c r="U36" i="3"/>
  <c r="W36" i="3"/>
  <c r="X36" i="3"/>
  <c r="Y36" i="3"/>
  <c r="M35" i="3"/>
  <c r="M25" i="3"/>
  <c r="M26" i="3"/>
  <c r="M27" i="3"/>
  <c r="M34" i="3"/>
  <c r="M4" i="3"/>
  <c r="M5" i="3"/>
  <c r="M6" i="3"/>
  <c r="M7" i="3"/>
  <c r="M8" i="3"/>
  <c r="M11" i="3"/>
  <c r="M12" i="3"/>
  <c r="M13" i="3"/>
  <c r="M14" i="3"/>
  <c r="M15" i="3"/>
  <c r="M16" i="3"/>
  <c r="M19" i="3"/>
  <c r="M20" i="3"/>
  <c r="M21" i="3"/>
  <c r="M22" i="3"/>
  <c r="M23" i="3"/>
  <c r="M24" i="3"/>
  <c r="M3" i="3"/>
  <c r="I7" i="3"/>
  <c r="G16" i="3"/>
  <c r="A34" i="3"/>
  <c r="AB24" i="3"/>
  <c r="AB23" i="3"/>
  <c r="AB22" i="3"/>
  <c r="AB21" i="3"/>
  <c r="AB20" i="3"/>
  <c r="AB19" i="3"/>
  <c r="AB15" i="3"/>
  <c r="AB14" i="3"/>
  <c r="AB13" i="3"/>
  <c r="AB12" i="3"/>
  <c r="AB11" i="3"/>
  <c r="AB7" i="3"/>
  <c r="AB6" i="3"/>
  <c r="Y27" i="3"/>
  <c r="Y15" i="3"/>
  <c r="Y14" i="3"/>
  <c r="Y13" i="3"/>
  <c r="Y12" i="3"/>
  <c r="Y11" i="3"/>
  <c r="Y3" i="3"/>
  <c r="X27" i="3"/>
  <c r="X26" i="3"/>
  <c r="X25" i="3"/>
  <c r="X24" i="3"/>
  <c r="X23" i="3"/>
  <c r="X22" i="3"/>
  <c r="X21" i="3"/>
  <c r="X20" i="3"/>
  <c r="X19" i="3"/>
  <c r="X11" i="3"/>
  <c r="X3" i="3"/>
  <c r="W27" i="3"/>
  <c r="W26" i="3"/>
  <c r="W25" i="3"/>
  <c r="W24" i="3"/>
  <c r="W23" i="3"/>
  <c r="W22" i="3"/>
  <c r="W21" i="3"/>
  <c r="W20" i="3"/>
  <c r="W19" i="3"/>
  <c r="W11" i="3"/>
  <c r="W3" i="3"/>
  <c r="V27" i="3"/>
  <c r="V26" i="3"/>
  <c r="V25" i="3"/>
  <c r="V24" i="3"/>
  <c r="V23" i="3"/>
  <c r="V22" i="3"/>
  <c r="V21" i="3"/>
  <c r="V20" i="3"/>
  <c r="V19" i="3"/>
  <c r="V13" i="3"/>
  <c r="V12" i="3"/>
  <c r="V11" i="3"/>
  <c r="V3" i="3"/>
  <c r="U27" i="3"/>
  <c r="U26" i="3"/>
  <c r="U25" i="3"/>
  <c r="U24" i="3"/>
  <c r="U23" i="3"/>
  <c r="U22" i="3"/>
  <c r="U21" i="3"/>
  <c r="U20" i="3"/>
  <c r="U19" i="3"/>
  <c r="U13" i="3"/>
  <c r="U12" i="3"/>
  <c r="U11" i="3"/>
  <c r="U3" i="3"/>
  <c r="T27" i="3"/>
  <c r="T26" i="3"/>
  <c r="T25" i="3"/>
  <c r="T24" i="3"/>
  <c r="T23" i="3"/>
  <c r="T22" i="3"/>
  <c r="T21" i="3"/>
  <c r="T20" i="3"/>
  <c r="T19" i="3"/>
  <c r="T16" i="3"/>
  <c r="T15" i="3"/>
  <c r="T14" i="3"/>
  <c r="T13" i="3"/>
  <c r="T12" i="3"/>
  <c r="T11" i="3"/>
  <c r="T5" i="3"/>
  <c r="T4" i="3"/>
  <c r="T3" i="3"/>
  <c r="S27" i="3"/>
  <c r="S26" i="3"/>
  <c r="S25" i="3"/>
  <c r="S24" i="3"/>
  <c r="S23" i="3"/>
  <c r="S22" i="3"/>
  <c r="S21" i="3"/>
  <c r="S20" i="3"/>
  <c r="S19" i="3"/>
  <c r="S16" i="3"/>
  <c r="S15" i="3"/>
  <c r="S14" i="3"/>
  <c r="S13" i="3"/>
  <c r="S12" i="3"/>
  <c r="S11" i="3"/>
  <c r="S8" i="3"/>
  <c r="S7" i="3"/>
  <c r="S6" i="3"/>
  <c r="S5" i="3"/>
  <c r="S4" i="3"/>
  <c r="S3" i="3"/>
  <c r="R27" i="3"/>
  <c r="R26" i="3"/>
  <c r="R25" i="3"/>
  <c r="R24" i="3"/>
  <c r="R23" i="3"/>
  <c r="R22" i="3"/>
  <c r="R21" i="3"/>
  <c r="R20" i="3"/>
  <c r="R19" i="3"/>
  <c r="R16" i="3"/>
  <c r="R15" i="3"/>
  <c r="R14" i="3"/>
  <c r="R13" i="3"/>
  <c r="R12" i="3"/>
  <c r="R11" i="3"/>
  <c r="R8" i="3"/>
  <c r="R7" i="3"/>
  <c r="R6" i="3"/>
  <c r="R5" i="3"/>
  <c r="R4" i="3"/>
  <c r="R3" i="3"/>
  <c r="Q27" i="3"/>
  <c r="Q26" i="3"/>
  <c r="Q25" i="3"/>
  <c r="Q24" i="3"/>
  <c r="Q23" i="3"/>
  <c r="Q22" i="3"/>
  <c r="Q21" i="3"/>
  <c r="Q20" i="3"/>
  <c r="Q19" i="3"/>
  <c r="Q16" i="3"/>
  <c r="Q15" i="3"/>
  <c r="Q14" i="3"/>
  <c r="Q13" i="3"/>
  <c r="Q12" i="3"/>
  <c r="Q11" i="3"/>
  <c r="Q8" i="3"/>
  <c r="Q7" i="3"/>
  <c r="Q6" i="3"/>
  <c r="Q5" i="3"/>
  <c r="Q4" i="3"/>
  <c r="Q3" i="3"/>
  <c r="P27" i="3"/>
  <c r="P26" i="3"/>
  <c r="P25" i="3"/>
  <c r="P24" i="3"/>
  <c r="P23" i="3"/>
  <c r="P22" i="3"/>
  <c r="P21" i="3"/>
  <c r="P20" i="3"/>
  <c r="P19" i="3"/>
  <c r="P16" i="3"/>
  <c r="P15" i="3"/>
  <c r="P14" i="3"/>
  <c r="P13" i="3"/>
  <c r="P12" i="3"/>
  <c r="P11" i="3"/>
  <c r="P8" i="3"/>
  <c r="P7" i="3"/>
  <c r="P6" i="3"/>
  <c r="P5" i="3"/>
  <c r="P4" i="3"/>
  <c r="P3" i="3"/>
  <c r="O27" i="3"/>
  <c r="O26" i="3"/>
  <c r="O16" i="3"/>
  <c r="O15" i="3"/>
  <c r="O14" i="3"/>
  <c r="O13" i="3"/>
  <c r="O12" i="3"/>
  <c r="N27" i="3"/>
  <c r="N26" i="3"/>
  <c r="N25" i="3"/>
  <c r="N24" i="3"/>
  <c r="N23" i="3"/>
  <c r="N22" i="3"/>
  <c r="N21" i="3"/>
  <c r="N16" i="3"/>
  <c r="N15" i="3"/>
  <c r="N14" i="3"/>
  <c r="N13" i="3"/>
  <c r="N12" i="3"/>
  <c r="N11" i="3"/>
  <c r="N8" i="3"/>
  <c r="N7" i="3"/>
  <c r="N6" i="3"/>
  <c r="N5" i="3"/>
  <c r="N4" i="3"/>
  <c r="N3" i="3"/>
  <c r="I27" i="3"/>
  <c r="I28" i="3"/>
  <c r="I26" i="3"/>
  <c r="I25" i="3"/>
  <c r="I24" i="3"/>
  <c r="I23" i="3"/>
  <c r="I22" i="3"/>
  <c r="I21" i="3"/>
  <c r="I20" i="3"/>
  <c r="I19" i="3"/>
  <c r="I13" i="3"/>
  <c r="I12" i="3"/>
  <c r="I11" i="3"/>
  <c r="AB29" i="1"/>
  <c r="AB28" i="1"/>
  <c r="AB27" i="1"/>
  <c r="AB26" i="1"/>
  <c r="G15" i="3"/>
  <c r="G14" i="3"/>
  <c r="G6" i="3"/>
  <c r="G5" i="3"/>
  <c r="G4" i="3"/>
  <c r="G3" i="3"/>
  <c r="AB36" i="1"/>
  <c r="AB35" i="1"/>
  <c r="AB34" i="1"/>
  <c r="C14" i="3"/>
  <c r="C15" i="3"/>
  <c r="C16" i="3"/>
  <c r="C4" i="3"/>
  <c r="C5" i="3"/>
  <c r="C6" i="3"/>
  <c r="C7" i="3"/>
  <c r="C8" i="3"/>
  <c r="C11" i="3"/>
  <c r="C12" i="3"/>
  <c r="C13" i="3"/>
  <c r="C3" i="3"/>
  <c r="AD20" i="1"/>
  <c r="AB16" i="1"/>
  <c r="AB15" i="1"/>
  <c r="AD18" i="1"/>
  <c r="AD19"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2"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4"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0"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E5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5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6"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56"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60"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60"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4"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4"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76"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86"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<sst xmlns="http://schemas.openxmlformats.org/spreadsheetml/2006/main" count="673" uniqueCount="378">
  <si>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</si>
  <si>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</si>
  <si>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</si>
  <si>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</si>
  <si>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</si>
  <si>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</si>
  <si>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</si>
  <si>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</si>
  <si>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</si>
  <si>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</si>
  <si>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</si>
  <si>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</si>
  <si>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</si>
  <si>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</si>
  <si>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</si>
  <si>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</si>
  <si>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</si>
  <si>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</si>
  <si>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</si>
  <si>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</si>
  <si>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</si>
  <si>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</si>
  <si>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</si>
  <si>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</si>
  <si>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</si>
  <si>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</si>
  <si>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</si>
  <si>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</si>
  <si>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</si>
  <si>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</si>
  <si>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</si>
  <si>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</si>
  <si>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</si>
  <si>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</si>
  <si>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</si>
  <si>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</si>
  <si>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</si>
  <si>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</si>
  <si>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</si>
  <si>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</si>
  <si>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</si>
  <si>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</si>
  <si>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</si>
  <si>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</si>
  <si>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</si>
  <si>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</si>
  <si>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</si>
  <si>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</si>
  <si>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</si>
  <si>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</si>
  <si>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</si>
  <si>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</si>
  <si>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</si>
  <si>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</si>
  <si>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</si>
  <si>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</si>
  <si>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</si>
  <si>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</si>
  <si>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</si>
  <si>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</si>
  <si>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</si>
  <si>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</si>
  <si>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</si>
  <si>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</si>
  <si>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</si>
  <si>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</si>
  <si>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</si>
  <si>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</si>
  <si>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</si>
  <si>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</si>
  <si>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</si>
  <si>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</si>
  <si>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</si>
  <si>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</si>
  <si>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</si>
  <si>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</si>
  <si>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</si>
  <si>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</si>
  <si>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</si>
  <si>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</si>
  <si>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</si>
  <si>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</si>
  <si>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</si>
  <si>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</si>
  <si>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</si>
  <si>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</si>
  <si>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</si>
  <si>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</si>
  <si>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</si>
  <si>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</si>
  <si>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</si>
  <si>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</si>
  <si>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</si>
  <si>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</si>
  <si>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</si>
  <si>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</si>
  <si>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</si>
  <si>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</si>
  <si>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</si>
  <si>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</si>
  <si>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</si>
  <si>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</si>
  <si>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</si>
  <si>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</si>
  <si>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</si>
  <si>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</si>
  <si>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</si>
  <si>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</si>
  <si>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</si>
  <si>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</si>
  <si>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</si>
  <si>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</si>
  <si>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</si>
  <si>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</si>
  <si>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</si>
  <si>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</si>
  <si>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</si>
  <si>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</si>
  <si>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</si>
  <si>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</si>
  <si>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</si>
  <si>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</si>
  <si>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</si>
  <si>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</si>
  <si>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</si>
  <si>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</si>
  <si>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</si>
  <si>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</si>
  <si>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</si>
  <si>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</si>
  <si>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</si>
  <si>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</si>
  <si>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</si>
  <si>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</si>
  <si>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</si>
  <si>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</si>
  <si>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</si>
  <si>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</si>
  <si>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</si>
  <si>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</si>
  <si>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</si>
  <si>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</si>
  <si>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</si>
  <si>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</si>
  <si>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</si>
  <si>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</si>
  <si>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</si>
  <si>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</si>
  <si>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</si>
  <si>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</si>
  <si>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</si>
  <si>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</si>
  <si>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</si>
  <si>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</si>
  <si>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</si>
  <si>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</si>
  <si>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</si>
  <si>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</si>
  <si>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</si>
  <si>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</si>
  <si>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</si>
  <si>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</si>
  <si>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</si>
  <si>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</si>
  <si>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</si>
  <si>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</si>
  <si>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</si>
  <si>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</si>
  <si>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</si>
  <si>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</si>
  <si>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</si>
  <si>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</si>
  <si>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</si>
  <si>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</si>
  <si>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</si>
  <si>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</si>
  <si>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</si>
  <si>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</si>
  <si>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</si>
  <si>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</si>
  <si>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</si>
  <si>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</si>
  <si>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</si>
  <si>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</si>
  <si>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</si>
  <si>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</si>
  <si>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</si>
  <si>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</si>
  <si>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</si>
  <si>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</si>
  <si>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</si>
  <si>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</si>
  <si>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</si>
  <si>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</si>
  <si>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</si>
  <si>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</si>
  <si>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</si>
  <si>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</si>
  <si>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</si>
  <si>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</si>
  <si>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</si>
  <si>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</si>
  <si>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</si>
  <si>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</si>
  <si>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</si>
  <si>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</si>
  <si>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</si>
  <si>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</si>
  <si>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</si>
  <si>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</si>
  <si>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</si>
  <si>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</si>
  <si>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</si>
  <si>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</si>
  <si>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</si>
  <si>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</si>
  <si>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</si>
  <si>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</si>
  <si>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</si>
  <si>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</si>
  <si>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</si>
  <si>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</si>
  <si>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</si>
  <si>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</si>
  <si>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</si>
  <si>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</si>
  <si>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</si>
  <si>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</si>
  <si>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</si>
  <si>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</si>
  <si>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</si>
  <si>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</si>
  <si>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</si>
  <si>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</si>
  <si>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</si>
  <si>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</si>
  <si>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</si>
  <si>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</si>
  <si>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</si>
  <si>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</si>
  <si>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</si>
  <si>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</si>
  <si>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</si>
  <si>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</si>
  <si>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</si>
  <si>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</si>
  <si>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</si>
  <si>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</si>
  <si>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</si>
  <si>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</si>
  <si>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</si>
  <si>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</si>
  <si>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</si>
  <si>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</si>
  <si>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</si>
  <si>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</si>
  <si>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</si>
  <si>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</si>
  <si>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</si>
  <si>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</si>
  <si>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</si>
  <si>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</si>
  <si>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</si>
  <si>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</si>
  <si>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</si>
  <si>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</si>
  <si>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</si>
  <si>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</si>
  <si>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</si>
  <si>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</si>
  <si>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</si>
  <si>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</si>
  <si>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</si>
  <si>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</si>
  <si>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</si>
  <si>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</si>
  <si>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</si>
  <si>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</si>
  <si>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</si>
  <si>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</si>
  <si>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</si>
  <si>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</si>
  <si>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</si>
  <si>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</si>
  <si>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</si>
  <si>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</si>
  <si>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</si>
  <si>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</si>
  <si>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</si>
  <si>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</si>
  <si>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</si>
  <si>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</si>
  <si>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</si>
  <si>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</si>
  <si>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</si>
  <si>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</si>
  <si>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</si>
  <si>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</si>
  <si>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</si>
  <si>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</si>
  <si>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</si>
  <si>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</si>
  <si>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</si>
  <si>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</si>
  <si>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</si>
  <si>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</si>
  <si>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</si>
  <si>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</si>
  <si>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</si>
  <si>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LTP100x2</t>
    <phoneticPr fontId="2"/>
  </si>
  <si>
    <t xml:space="preserve">LT GTX1080x4 </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</si>
  <si>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</si>
  <si>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</si>
  <si>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</si>
  <si>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</si>
  <si>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</si>
  <si>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</si>
  <si>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</si>
  <si>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</si>
  <si>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</si>
  <si>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GPU.7XL P100</t>
    <phoneticPr fontId="2"/>
  </si>
  <si>
    <t>GPU.7XL M40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</si>
  <si>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</si>
  <si>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</si>
  <si>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</si>
  <si>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</si>
  <si>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</si>
  <si>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</si>
  <si>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</si>
  <si>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</si>
  <si>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</si>
  <si>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</si>
  <si>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</si>
  <si>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</si>
  <si>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</si>
  <si>
    <t>2 x GeForce GTX 1080</t>
    <phoneticPr fontId="2"/>
  </si>
  <si>
    <t>4 x GeForce GTX 1080 ltd.</t>
    <phoneticPr fontId="2"/>
  </si>
  <si>
    <t>8 x GeForce GTX 1080</t>
    <phoneticPr fontId="2"/>
  </si>
  <si>
    <t>2 x P100</t>
    <phoneticPr fontId="2"/>
  </si>
  <si>
    <t>Included internet traffic (monthly based payments): 10 Tb/month. Included internet traffic (weekly based payments): 2.5 Tb/week. Included internet traffic (minute/hourly based payments): 0 Gb. Additional 1Gb (not included): 0,09 &amp;euro;/Gb.</t>
    <phoneticPr fontId="2"/>
  </si>
  <si>
    <t>Included internet traffic (monthly based payments): 10 Tb/month. Included internet traffic (weekly based payments): 2.5 Tb/week. Included internet traffic (minute/hourly based payments): 0 Gb. Additional 1Gb (not included): 0,10 &amp;euro;/Gb.</t>
  </si>
  <si>
    <t>Included internet traffic (monthly based payments): 10 Tb/month. Included internet traffic (weekly based payments): 2.5 Tb/week. Included internet traffic (minute/hourly based payments): 0 Gb. Additional 1Gb (not included): 0,11 &amp;euro;/Gb.</t>
  </si>
  <si>
    <t>Included internet traffic (monthly based payments): 10 Tb/month. Included internet traffic (weekly based payments): 2.5 Tb/week. Included internet traffic (minute/hourly based payments): 0 Gb. Additional 1Gb (not included): 0,12 &amp;euro;/Gb.</t>
  </si>
  <si>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</si>
  <si>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</si>
  <si>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</si>
  <si>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</si>
  <si>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</si>
  <si>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</si>
  <si>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</si>
  <si>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</si>
  <si>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</si>
  <si>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</si>
  <si>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</si>
  <si>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</si>
  <si>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</si>
  <si>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</si>
  <si>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</si>
  <si>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</si>
  <si>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</si>
  <si>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</si>
  <si>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</si>
  <si>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</si>
  <si>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</si>
  <si>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</si>
  <si>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</si>
  <si>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Research group must pass review prior to usage. Research results must be published. Nodes*hours (hours limit) calculated for jobs that run &gt;1 hour and &lt;2 day.</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</si>
  <si>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</si>
  <si>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</si>
  <si>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</si>
  <si>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</si>
  <si>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Reedbush-H dedicated reviewed (educational)</t>
    <phoneticPr fontId="2"/>
  </si>
  <si>
    <t>Reedbush-H Personal (educational)</t>
    <phoneticPr fontId="2"/>
  </si>
  <si>
    <t>Reedbush-H dedicated reviewed</t>
    <phoneticPr fontId="2"/>
  </si>
  <si>
    <t>L512</t>
    <phoneticPr fontId="2"/>
  </si>
  <si>
    <t>L512 open</t>
    <phoneticPr fontId="2"/>
  </si>
  <si>
    <t>http://www.cc.u-tokyo.ac.jp/support/application/kitei/hyou6.pdf</t>
  </si>
  <si>
    <t>http://www.cc.u-tokyo.ac.jp/support/application/kitei/hyou7.pdf</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</si>
</sst>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929">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2">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xf numFmtId="0" fontId="16" fillId="0" borderId="1" xfId="1" applyAlignment="1">
      <alignment horizontal="right"/>
    </xf>
    <xf numFmtId="0" fontId="15" fillId="0" borderId="2" xfId="263" applyAlignment="1">
      <alignment horizontal="right"/>
    </xf>
    <xf numFmtId="0" fontId="16" fillId="0" borderId="1" xfId="1" applyAlignment="1">
      <alignment horizontal="center"/>
    </xf>
  </cellXfs>
  <cellStyles count="92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86">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91"/>
  <sheetViews>
    <sheetView workbookViewId="0">
      <pane xSplit="2" ySplit="4" topLeftCell="AB33" activePane="bottomRight" state="frozen"/>
      <selection pane="topRight" activeCell="C1" sqref="C1"/>
      <selection pane="bottomLeft" activeCell="A5" sqref="A5"/>
      <selection pane="bottomRight" activeCell="AI92" sqref="AI92"/>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61" t="s">
        <v>18</v>
      </c>
      <c r="D3" s="61"/>
      <c r="E3" s="61"/>
      <c r="F3" s="61"/>
      <c r="G3" s="61"/>
      <c r="H3" s="61"/>
      <c r="I3" s="61"/>
      <c r="J3" s="22"/>
      <c r="K3" s="61" t="s">
        <v>19</v>
      </c>
      <c r="L3" s="61"/>
      <c r="M3" s="61"/>
      <c r="N3" s="61"/>
      <c r="O3" s="61"/>
      <c r="P3" s="61"/>
      <c r="Q3" s="61"/>
      <c r="R3" s="61"/>
      <c r="S3" s="22" t="s">
        <v>24</v>
      </c>
      <c r="T3" s="61" t="s">
        <v>7</v>
      </c>
      <c r="U3" s="61"/>
      <c r="V3" s="61"/>
      <c r="W3" s="61"/>
      <c r="X3" s="61" t="s">
        <v>15</v>
      </c>
      <c r="Y3" s="61"/>
      <c r="Z3" s="61"/>
      <c r="AA3" s="58"/>
      <c r="AB3" s="61" t="s">
        <v>14</v>
      </c>
      <c r="AC3" s="61"/>
      <c r="AD3" s="61"/>
      <c r="AE3" s="61"/>
      <c r="AF3" s="61"/>
      <c r="AG3" s="61"/>
      <c r="AH3" s="61"/>
      <c r="AI3" s="59" t="s">
        <v>188</v>
      </c>
      <c r="AJ3" s="59" t="s">
        <v>363</v>
      </c>
      <c r="AK3" s="1" t="s">
        <v>32</v>
      </c>
      <c r="AL3" s="12"/>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48</v>
      </c>
      <c r="F4" s="16" t="s">
        <v>55</v>
      </c>
      <c r="G4" s="16" t="s">
        <v>56</v>
      </c>
      <c r="H4" s="16" t="s">
        <v>20</v>
      </c>
      <c r="I4" s="16" t="s">
        <v>3</v>
      </c>
      <c r="J4" s="16" t="s">
        <v>89</v>
      </c>
      <c r="K4" s="16" t="s">
        <v>4</v>
      </c>
      <c r="L4" s="16" t="s">
        <v>5</v>
      </c>
      <c r="M4" s="16" t="s">
        <v>6</v>
      </c>
      <c r="N4" s="16" t="s">
        <v>146</v>
      </c>
      <c r="O4" s="16" t="s">
        <v>220</v>
      </c>
      <c r="P4" s="16" t="s">
        <v>219</v>
      </c>
      <c r="Q4" s="16" t="s">
        <v>221</v>
      </c>
      <c r="R4" s="16" t="s">
        <v>10</v>
      </c>
      <c r="S4" s="16" t="s">
        <v>25</v>
      </c>
      <c r="T4" s="16" t="s">
        <v>8</v>
      </c>
      <c r="U4" s="16" t="s">
        <v>11</v>
      </c>
      <c r="V4" s="16" t="s">
        <v>12</v>
      </c>
      <c r="W4" s="16" t="s">
        <v>9</v>
      </c>
      <c r="X4" s="16" t="s">
        <v>140</v>
      </c>
      <c r="Y4" s="16" t="s">
        <v>13</v>
      </c>
      <c r="Z4" s="16" t="s">
        <v>157</v>
      </c>
      <c r="AA4" s="16" t="s">
        <v>325</v>
      </c>
      <c r="AB4" s="16" t="s">
        <v>166</v>
      </c>
      <c r="AC4" s="16" t="s">
        <v>167</v>
      </c>
      <c r="AD4" s="16" t="s">
        <v>168</v>
      </c>
      <c r="AE4" s="16" t="s">
        <v>169</v>
      </c>
      <c r="AF4" s="16" t="s">
        <v>326</v>
      </c>
      <c r="AG4" s="16" t="s">
        <v>152</v>
      </c>
      <c r="AH4" s="16" t="s">
        <v>150</v>
      </c>
      <c r="AI4" s="60"/>
      <c r="AJ4" s="60"/>
      <c r="AK4" s="16"/>
    </row>
    <row r="5" spans="1:166" s="12" customFormat="1" ht="21" thickTop="1">
      <c r="A5" s="20" t="s">
        <v>27</v>
      </c>
      <c r="B5" s="21" t="s">
        <v>44</v>
      </c>
      <c r="C5" s="26" t="s">
        <v>16</v>
      </c>
      <c r="D5" s="13">
        <v>8</v>
      </c>
      <c r="E5" s="13" t="s">
        <v>17</v>
      </c>
      <c r="F5" s="13">
        <v>8.74</v>
      </c>
      <c r="G5" s="13">
        <v>2.91</v>
      </c>
      <c r="H5" s="13" t="s">
        <v>237</v>
      </c>
      <c r="I5" s="13" t="s">
        <v>21</v>
      </c>
      <c r="J5" s="13"/>
      <c r="K5" s="26" t="s">
        <v>60</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151</v>
      </c>
      <c r="AI5" s="13"/>
      <c r="AJ5" s="13"/>
      <c r="AK5" s="15" t="s">
        <v>181</v>
      </c>
    </row>
    <row r="6" spans="1:166">
      <c r="A6" s="14" t="s">
        <v>99</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151</v>
      </c>
      <c r="AK6" s="15" t="s">
        <v>179</v>
      </c>
    </row>
    <row r="7" spans="1:166">
      <c r="A7" s="15" t="s">
        <v>76</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151</v>
      </c>
      <c r="AK7" s="15" t="s">
        <v>180</v>
      </c>
    </row>
    <row r="8" spans="1:166">
      <c r="A8" s="15" t="s">
        <v>239</v>
      </c>
      <c r="B8" s="21" t="s">
        <v>77</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151</v>
      </c>
    </row>
    <row r="9" spans="1:166">
      <c r="A9" s="15" t="s">
        <v>243</v>
      </c>
      <c r="B9" s="21" t="s">
        <v>103</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23"/>
      <c r="AH9" s="15" t="s">
        <v>151</v>
      </c>
      <c r="AK9" s="15" t="s">
        <v>153</v>
      </c>
    </row>
    <row r="10" spans="1:166">
      <c r="A10" s="15"/>
      <c r="B10" s="21" t="s">
        <v>104</v>
      </c>
      <c r="C10" s="26" t="s">
        <v>16</v>
      </c>
      <c r="D10" s="5">
        <v>8</v>
      </c>
      <c r="E10" s="13" t="s">
        <v>78</v>
      </c>
      <c r="F10" s="5">
        <v>8.74</v>
      </c>
      <c r="G10" s="5">
        <v>2.91</v>
      </c>
      <c r="H10" s="7" t="s">
        <v>79</v>
      </c>
      <c r="I10" s="7" t="s">
        <v>286</v>
      </c>
      <c r="J10" s="7"/>
      <c r="K10" s="5" t="s">
        <v>22</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H10" s="15" t="s">
        <v>151</v>
      </c>
    </row>
    <row r="11" spans="1:166" s="12" customFormat="1">
      <c r="A11" s="15"/>
      <c r="B11" s="21" t="s">
        <v>311</v>
      </c>
      <c r="C11" s="26" t="s">
        <v>16</v>
      </c>
      <c r="D11" s="5">
        <v>8</v>
      </c>
      <c r="E11" s="13" t="s">
        <v>78</v>
      </c>
      <c r="F11" s="5">
        <v>8.74</v>
      </c>
      <c r="G11" s="5">
        <v>2.91</v>
      </c>
      <c r="H11" s="7" t="s">
        <v>79</v>
      </c>
      <c r="I11" s="7" t="s">
        <v>286</v>
      </c>
      <c r="J11" s="7"/>
      <c r="K11" s="5" t="s">
        <v>22</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H11" s="15" t="s">
        <v>151</v>
      </c>
      <c r="AI11" s="13"/>
      <c r="AJ11" s="13"/>
      <c r="AK11" s="15" t="s">
        <v>153</v>
      </c>
    </row>
    <row r="12" spans="1:166">
      <c r="A12" s="15"/>
      <c r="B12" s="21" t="s">
        <v>105</v>
      </c>
      <c r="C12" s="26" t="s">
        <v>16</v>
      </c>
      <c r="D12" s="5">
        <v>8</v>
      </c>
      <c r="E12" s="13" t="s">
        <v>80</v>
      </c>
      <c r="F12" s="5">
        <v>8.74</v>
      </c>
      <c r="G12" s="5">
        <v>2.91</v>
      </c>
      <c r="H12" s="7" t="s">
        <v>81</v>
      </c>
      <c r="I12" s="7" t="s">
        <v>287</v>
      </c>
      <c r="J12" s="7"/>
      <c r="K12" s="5" t="s">
        <v>22</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H12" s="15" t="s">
        <v>151</v>
      </c>
    </row>
    <row r="13" spans="1:166">
      <c r="B13" s="21"/>
      <c r="C13" s="26"/>
      <c r="D13" s="5"/>
      <c r="E13" s="13"/>
      <c r="F13" s="5"/>
      <c r="G13" s="5"/>
      <c r="H13" s="5"/>
      <c r="I13" s="7"/>
      <c r="J13" s="7"/>
      <c r="K13" s="5"/>
      <c r="L13" s="5"/>
      <c r="M13" s="5"/>
      <c r="N13" s="5"/>
      <c r="O13" s="5"/>
      <c r="P13" s="5"/>
      <c r="Q13" s="5"/>
      <c r="R13" s="5"/>
      <c r="S13" s="5"/>
      <c r="T13" s="5"/>
      <c r="U13" s="5"/>
      <c r="V13" s="5"/>
      <c r="W13" s="5"/>
      <c r="X13" s="5"/>
      <c r="Y13" s="5"/>
      <c r="Z13" s="5"/>
      <c r="AA13" s="5"/>
      <c r="AB13" s="17"/>
      <c r="AC13" s="23"/>
      <c r="AD13" s="23"/>
      <c r="AE13" s="23"/>
      <c r="AF13" s="23"/>
      <c r="AG13" s="23"/>
      <c r="AH13" s="15"/>
    </row>
    <row r="14" spans="1:166" ht="20">
      <c r="A14" s="20" t="s">
        <v>26</v>
      </c>
      <c r="B14" s="21" t="s">
        <v>129</v>
      </c>
      <c r="C14" s="26" t="s">
        <v>28</v>
      </c>
      <c r="D14" s="5">
        <v>1</v>
      </c>
      <c r="E14" s="13" t="s">
        <v>17</v>
      </c>
      <c r="F14" s="5">
        <v>8.74</v>
      </c>
      <c r="G14" s="5">
        <v>2.91</v>
      </c>
      <c r="H14" s="7" t="s">
        <v>36</v>
      </c>
      <c r="I14" s="7" t="s">
        <v>21</v>
      </c>
      <c r="J14" s="7"/>
      <c r="K14" s="5" t="s">
        <v>29</v>
      </c>
      <c r="L14" s="5">
        <v>2</v>
      </c>
      <c r="M14" s="5">
        <v>8</v>
      </c>
      <c r="N14" s="5">
        <v>2.1</v>
      </c>
      <c r="O14" s="5">
        <v>16</v>
      </c>
      <c r="P14" s="5">
        <v>32</v>
      </c>
      <c r="Q14" s="13">
        <f>M14*N14*P14/1000</f>
        <v>0.53760000000000008</v>
      </c>
      <c r="R14" s="7">
        <v>2133</v>
      </c>
      <c r="S14" s="5">
        <v>128</v>
      </c>
      <c r="T14" s="5" t="s">
        <v>30</v>
      </c>
      <c r="U14" s="5">
        <v>800</v>
      </c>
      <c r="V14" s="5" t="s">
        <v>31</v>
      </c>
      <c r="W14" s="5">
        <v>800</v>
      </c>
      <c r="X14" s="5"/>
      <c r="Y14" s="5">
        <v>0.1</v>
      </c>
      <c r="Z14" s="13" t="str">
        <f>X14&amp;"/"&amp;Y14</f>
        <v>/0.1</v>
      </c>
      <c r="AA14" s="13"/>
      <c r="AB14" s="23">
        <v>5.3</v>
      </c>
      <c r="AC14" s="23"/>
      <c r="AD14" s="23">
        <v>2479</v>
      </c>
      <c r="AE14" s="10"/>
      <c r="AF14" s="10"/>
      <c r="AG14" s="10"/>
      <c r="AH14" s="15" t="s">
        <v>151</v>
      </c>
      <c r="AK14" s="15" t="s">
        <v>130</v>
      </c>
    </row>
    <row r="15" spans="1:166">
      <c r="A15" s="15" t="s">
        <v>93</v>
      </c>
      <c r="B15" s="21" t="s">
        <v>106</v>
      </c>
      <c r="C15" s="26" t="s">
        <v>50</v>
      </c>
      <c r="D15" s="5">
        <v>1</v>
      </c>
      <c r="E15" s="13" t="s">
        <v>17</v>
      </c>
      <c r="F15" s="5">
        <v>8.74</v>
      </c>
      <c r="G15" s="5">
        <v>2.91</v>
      </c>
      <c r="H15" s="7" t="s">
        <v>36</v>
      </c>
      <c r="I15" s="7" t="s">
        <v>21</v>
      </c>
      <c r="J15" s="7"/>
      <c r="K15" s="5" t="s">
        <v>51</v>
      </c>
      <c r="L15" s="5">
        <v>2</v>
      </c>
      <c r="M15" s="5">
        <v>12</v>
      </c>
      <c r="N15" s="5">
        <v>2.6</v>
      </c>
      <c r="O15" s="5">
        <v>16</v>
      </c>
      <c r="P15" s="5">
        <v>32</v>
      </c>
      <c r="Q15" s="13">
        <f t="shared" ref="Q15:Q18" si="3">M15*N15*P15/1000</f>
        <v>0.99840000000000007</v>
      </c>
      <c r="R15" s="5">
        <v>2133</v>
      </c>
      <c r="S15" s="5">
        <v>64</v>
      </c>
      <c r="T15" s="5" t="s">
        <v>52</v>
      </c>
      <c r="U15" s="5">
        <v>1000</v>
      </c>
      <c r="V15" s="5"/>
      <c r="W15" s="5"/>
      <c r="X15" s="5"/>
      <c r="Y15" s="5">
        <v>10</v>
      </c>
      <c r="Z15" s="13" t="str">
        <f t="shared" ref="Z15:Z16" si="4">X15&amp;"/"&amp;Y15</f>
        <v>/10</v>
      </c>
      <c r="AA15" s="13"/>
      <c r="AB15" s="10" t="str">
        <f>USDOLLAR(AD15/730,2)&amp;"?"</f>
        <v>$2.09?</v>
      </c>
      <c r="AC15" s="23"/>
      <c r="AD15" s="23">
        <v>1529</v>
      </c>
      <c r="AE15" s="23"/>
      <c r="AF15" s="23"/>
      <c r="AG15" s="23"/>
      <c r="AH15" s="15" t="s">
        <v>151</v>
      </c>
      <c r="AK15" s="15" t="s">
        <v>131</v>
      </c>
    </row>
    <row r="16" spans="1:166">
      <c r="A16" s="15"/>
      <c r="B16" s="21" t="s">
        <v>107</v>
      </c>
      <c r="C16" s="26" t="s">
        <v>65</v>
      </c>
      <c r="D16" s="5">
        <v>1</v>
      </c>
      <c r="E16" s="13" t="s">
        <v>66</v>
      </c>
      <c r="F16" s="9">
        <v>9.65</v>
      </c>
      <c r="G16" s="9">
        <v>0.3</v>
      </c>
      <c r="H16" s="7" t="s">
        <v>67</v>
      </c>
      <c r="I16" s="7" t="s">
        <v>68</v>
      </c>
      <c r="J16" s="7"/>
      <c r="K16" s="5" t="s">
        <v>69</v>
      </c>
      <c r="L16" s="5">
        <v>2</v>
      </c>
      <c r="M16" s="5">
        <v>12</v>
      </c>
      <c r="N16" s="5">
        <v>2.6</v>
      </c>
      <c r="O16" s="5">
        <v>16</v>
      </c>
      <c r="P16" s="5">
        <v>32</v>
      </c>
      <c r="Q16" s="13">
        <f t="shared" si="3"/>
        <v>0.99840000000000007</v>
      </c>
      <c r="R16" s="5">
        <v>2133</v>
      </c>
      <c r="S16" s="5">
        <v>64</v>
      </c>
      <c r="T16" s="5" t="s">
        <v>70</v>
      </c>
      <c r="U16" s="5">
        <v>1000</v>
      </c>
      <c r="V16" s="5"/>
      <c r="W16" s="5"/>
      <c r="X16" s="5"/>
      <c r="Y16" s="5">
        <v>10</v>
      </c>
      <c r="Z16" s="13" t="str">
        <f t="shared" si="4"/>
        <v>/10</v>
      </c>
      <c r="AA16" s="13"/>
      <c r="AB16" s="10" t="str">
        <f>USDOLLAR(AD16/730,2)&amp;"?"</f>
        <v>$2.57?</v>
      </c>
      <c r="AC16" s="23"/>
      <c r="AD16" s="23">
        <v>1879</v>
      </c>
      <c r="AE16" s="23"/>
      <c r="AF16" s="23"/>
      <c r="AG16" s="23"/>
      <c r="AH16" s="15" t="s">
        <v>151</v>
      </c>
      <c r="AK16" s="15" t="s">
        <v>132</v>
      </c>
    </row>
    <row r="17" spans="1:166">
      <c r="B17" s="21"/>
      <c r="C17" s="26"/>
      <c r="D17" s="5"/>
      <c r="E17" s="13"/>
      <c r="F17" s="9"/>
      <c r="G17" s="9"/>
      <c r="H17" s="5"/>
      <c r="I17" s="7"/>
      <c r="J17" s="7"/>
      <c r="K17" s="5"/>
      <c r="L17" s="5"/>
      <c r="M17" s="5"/>
      <c r="N17" s="5"/>
      <c r="O17" s="5"/>
      <c r="P17" s="5"/>
      <c r="Q17" s="5"/>
      <c r="R17" s="5"/>
      <c r="S17" s="5"/>
      <c r="T17" s="5"/>
      <c r="U17" s="5"/>
      <c r="V17" s="5"/>
      <c r="W17" s="5"/>
      <c r="X17" s="5"/>
      <c r="Y17" s="5"/>
      <c r="Z17" s="5"/>
      <c r="AA17" s="5"/>
      <c r="AB17" s="17"/>
      <c r="AC17" s="23"/>
      <c r="AD17" s="23"/>
      <c r="AE17" s="23"/>
      <c r="AF17" s="23"/>
      <c r="AG17" s="23"/>
      <c r="AH17" s="15"/>
    </row>
    <row r="18" spans="1:166" ht="20">
      <c r="A18" s="20" t="s">
        <v>41</v>
      </c>
      <c r="B18" s="32" t="s">
        <v>118</v>
      </c>
      <c r="C18" s="24" t="s">
        <v>119</v>
      </c>
      <c r="D18" s="24">
        <v>2</v>
      </c>
      <c r="E18" s="25">
        <v>2880</v>
      </c>
      <c r="F18" s="24">
        <v>5.04</v>
      </c>
      <c r="G18" s="24">
        <v>1.68</v>
      </c>
      <c r="H18" s="25">
        <v>12.3</v>
      </c>
      <c r="I18" s="25">
        <v>288</v>
      </c>
      <c r="J18" s="25">
        <v>1</v>
      </c>
      <c r="K18" s="5" t="s">
        <v>35</v>
      </c>
      <c r="L18" s="24">
        <v>2</v>
      </c>
      <c r="M18" s="24">
        <v>8</v>
      </c>
      <c r="N18" s="24">
        <v>3.25</v>
      </c>
      <c r="O18" s="24">
        <v>8</v>
      </c>
      <c r="P18" s="24">
        <v>16</v>
      </c>
      <c r="Q18" s="13">
        <f t="shared" si="3"/>
        <v>0.41599999999999998</v>
      </c>
      <c r="R18" s="24">
        <v>1600</v>
      </c>
      <c r="S18" s="24">
        <v>128</v>
      </c>
      <c r="T18" s="24"/>
      <c r="U18" s="24"/>
      <c r="V18" s="24"/>
      <c r="W18" s="24"/>
      <c r="X18" s="24">
        <f>56/8</f>
        <v>7</v>
      </c>
      <c r="Z18" s="13" t="str">
        <f>X18&amp;"/"&amp;Y18</f>
        <v>7/</v>
      </c>
      <c r="AA18" s="13"/>
      <c r="AB18" s="33">
        <v>3.5</v>
      </c>
      <c r="AC18" s="34"/>
      <c r="AD18" s="35">
        <f>AB18*720</f>
        <v>2520</v>
      </c>
      <c r="AE18" s="35"/>
      <c r="AF18" s="35"/>
      <c r="AG18" s="35"/>
      <c r="AH18" s="15" t="s">
        <v>151</v>
      </c>
      <c r="AK18" s="15" t="s">
        <v>53</v>
      </c>
    </row>
    <row r="19" spans="1:166" s="12" customFormat="1">
      <c r="A19" s="15" t="s">
        <v>236</v>
      </c>
      <c r="B19" s="21" t="s">
        <v>43</v>
      </c>
      <c r="C19" s="26" t="s">
        <v>33</v>
      </c>
      <c r="D19" s="5">
        <v>4</v>
      </c>
      <c r="E19" s="13" t="s">
        <v>120</v>
      </c>
      <c r="F19" s="9">
        <v>8.74</v>
      </c>
      <c r="G19" s="9">
        <v>2.91</v>
      </c>
      <c r="H19" s="7" t="s">
        <v>121</v>
      </c>
      <c r="I19" s="7" t="s">
        <v>21</v>
      </c>
      <c r="J19" s="25">
        <v>1</v>
      </c>
      <c r="K19" s="5" t="s">
        <v>35</v>
      </c>
      <c r="L19" s="24">
        <v>2</v>
      </c>
      <c r="M19" s="24">
        <v>8</v>
      </c>
      <c r="N19" s="24">
        <v>3.25</v>
      </c>
      <c r="O19" s="24">
        <v>8</v>
      </c>
      <c r="P19" s="24">
        <v>16</v>
      </c>
      <c r="Q19" s="13">
        <f t="shared" ref="Q19:Q22" si="5">M19*N19*P19/1000</f>
        <v>0.41599999999999998</v>
      </c>
      <c r="R19" s="24">
        <v>1600</v>
      </c>
      <c r="S19" s="5">
        <v>128</v>
      </c>
      <c r="T19" s="5"/>
      <c r="U19" s="5"/>
      <c r="V19" s="5"/>
      <c r="W19" s="5"/>
      <c r="X19" s="24">
        <f t="shared" ref="X19:X21" si="6">56/8</f>
        <v>7</v>
      </c>
      <c r="Z19" s="13" t="str">
        <f t="shared" ref="Z19:Z22" si="7">X19&amp;"/"&amp;Y19</f>
        <v>7/</v>
      </c>
      <c r="AA19" s="13"/>
      <c r="AB19" s="17">
        <v>4.8499999999999996</v>
      </c>
      <c r="AC19" s="23"/>
      <c r="AD19" s="10">
        <f>AB19*720</f>
        <v>3491.9999999999995</v>
      </c>
      <c r="AE19" s="10"/>
      <c r="AF19" s="10"/>
      <c r="AG19" s="10"/>
      <c r="AH19" s="15" t="s">
        <v>151</v>
      </c>
      <c r="AI19" s="13"/>
      <c r="AJ19" s="13"/>
      <c r="AK19" s="15" t="s">
        <v>53</v>
      </c>
    </row>
    <row r="20" spans="1:166" s="12" customFormat="1" ht="20">
      <c r="A20" s="31"/>
      <c r="B20" s="21" t="s">
        <v>137</v>
      </c>
      <c r="C20" s="26" t="s">
        <v>139</v>
      </c>
      <c r="D20" s="5">
        <v>4</v>
      </c>
      <c r="E20" s="13">
        <v>3072</v>
      </c>
      <c r="F20" s="5">
        <v>6.8440000000000003</v>
      </c>
      <c r="G20" s="5">
        <v>0.214</v>
      </c>
      <c r="H20" s="7">
        <v>12.3</v>
      </c>
      <c r="I20" s="7">
        <v>288</v>
      </c>
      <c r="J20" s="25">
        <v>1</v>
      </c>
      <c r="K20" s="5" t="s">
        <v>35</v>
      </c>
      <c r="L20" s="24">
        <v>2</v>
      </c>
      <c r="M20" s="24">
        <v>8</v>
      </c>
      <c r="N20" s="24">
        <v>3.25</v>
      </c>
      <c r="O20" s="24">
        <v>8</v>
      </c>
      <c r="P20" s="24">
        <v>16</v>
      </c>
      <c r="Q20" s="13">
        <f t="shared" si="5"/>
        <v>0.41599999999999998</v>
      </c>
      <c r="R20" s="24">
        <v>1600</v>
      </c>
      <c r="S20" s="5">
        <v>128</v>
      </c>
      <c r="T20" s="5"/>
      <c r="U20" s="5"/>
      <c r="V20" s="5"/>
      <c r="W20" s="5"/>
      <c r="X20" s="24">
        <f t="shared" si="6"/>
        <v>7</v>
      </c>
      <c r="Z20" s="13" t="str">
        <f t="shared" si="7"/>
        <v>7/</v>
      </c>
      <c r="AA20" s="13"/>
      <c r="AB20" s="17">
        <v>7.4</v>
      </c>
      <c r="AC20" s="23"/>
      <c r="AD20" s="10">
        <f>AB20*720</f>
        <v>5328</v>
      </c>
      <c r="AE20" s="10"/>
      <c r="AF20" s="10"/>
      <c r="AG20" s="10"/>
      <c r="AH20" s="15" t="s">
        <v>151</v>
      </c>
      <c r="AI20" s="13"/>
      <c r="AJ20" s="13"/>
      <c r="AK20" s="15" t="s">
        <v>53</v>
      </c>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c r="FJ20" s="36"/>
    </row>
    <row r="21" spans="1:166" s="12" customFormat="1" ht="20">
      <c r="A21" s="31"/>
      <c r="B21" s="21" t="s">
        <v>136</v>
      </c>
      <c r="C21" s="26" t="s">
        <v>34</v>
      </c>
      <c r="D21" s="5">
        <v>1</v>
      </c>
      <c r="E21" s="13">
        <v>3584</v>
      </c>
      <c r="F21" s="9">
        <v>9.5</v>
      </c>
      <c r="G21" s="9">
        <v>4.7</v>
      </c>
      <c r="H21" s="5">
        <v>16.399999999999999</v>
      </c>
      <c r="I21" s="5">
        <v>720</v>
      </c>
      <c r="J21" s="5">
        <v>1</v>
      </c>
      <c r="K21" s="5" t="s">
        <v>35</v>
      </c>
      <c r="L21" s="24">
        <v>0.5</v>
      </c>
      <c r="M21" s="24">
        <v>8</v>
      </c>
      <c r="N21" s="24">
        <v>3.25</v>
      </c>
      <c r="O21" s="24">
        <v>8</v>
      </c>
      <c r="P21" s="24">
        <v>16</v>
      </c>
      <c r="Q21" s="13">
        <f t="shared" si="5"/>
        <v>0.41599999999999998</v>
      </c>
      <c r="R21" s="24">
        <v>1600</v>
      </c>
      <c r="S21" s="5">
        <v>128</v>
      </c>
      <c r="T21" s="5"/>
      <c r="U21" s="5"/>
      <c r="V21" s="5"/>
      <c r="W21" s="5"/>
      <c r="X21" s="24">
        <f t="shared" si="6"/>
        <v>7</v>
      </c>
      <c r="Z21" s="13" t="str">
        <f t="shared" si="7"/>
        <v>7/</v>
      </c>
      <c r="AA21" s="13"/>
      <c r="AB21" s="17">
        <v>4.95</v>
      </c>
      <c r="AC21" s="23"/>
      <c r="AD21" s="23"/>
      <c r="AE21" s="23"/>
      <c r="AF21" s="23"/>
      <c r="AG21" s="23"/>
      <c r="AH21" s="15" t="s">
        <v>151</v>
      </c>
      <c r="AI21" s="13"/>
      <c r="AJ21" s="13"/>
      <c r="AK21" s="15"/>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row>
    <row r="22" spans="1:166">
      <c r="A22" s="15" t="s">
        <v>235</v>
      </c>
      <c r="B22" s="21" t="s">
        <v>138</v>
      </c>
      <c r="C22" s="26" t="s">
        <v>34</v>
      </c>
      <c r="D22" s="5">
        <v>4</v>
      </c>
      <c r="E22" s="13">
        <v>3584</v>
      </c>
      <c r="F22" s="9">
        <v>9.5</v>
      </c>
      <c r="G22" s="9">
        <v>4.7</v>
      </c>
      <c r="H22" s="5">
        <v>16.399999999999999</v>
      </c>
      <c r="I22" s="5">
        <v>720</v>
      </c>
      <c r="J22" s="5">
        <v>1</v>
      </c>
      <c r="K22" s="5" t="s">
        <v>35</v>
      </c>
      <c r="L22" s="24">
        <v>2</v>
      </c>
      <c r="M22" s="24">
        <v>8</v>
      </c>
      <c r="N22" s="24">
        <v>3.25</v>
      </c>
      <c r="O22" s="24">
        <v>8</v>
      </c>
      <c r="P22" s="24">
        <v>16</v>
      </c>
      <c r="Q22" s="13">
        <f t="shared" si="5"/>
        <v>0.41599999999999998</v>
      </c>
      <c r="R22" s="24">
        <v>1600</v>
      </c>
      <c r="S22" s="5">
        <v>512</v>
      </c>
      <c r="T22" s="5"/>
      <c r="U22" s="5"/>
      <c r="V22" s="5"/>
      <c r="W22" s="5"/>
      <c r="X22" s="24">
        <f>56/8</f>
        <v>7</v>
      </c>
      <c r="Z22" s="13" t="str">
        <f t="shared" si="7"/>
        <v>7/</v>
      </c>
      <c r="AA22" s="13"/>
      <c r="AB22" s="17">
        <v>14.2</v>
      </c>
      <c r="AC22" s="23"/>
      <c r="AD22" s="23"/>
      <c r="AE22" s="23"/>
      <c r="AF22" s="23"/>
      <c r="AG22" s="23"/>
      <c r="AH22" s="15" t="s">
        <v>151</v>
      </c>
      <c r="AK22" s="15" t="s">
        <v>284</v>
      </c>
    </row>
    <row r="23" spans="1:166">
      <c r="A23" s="15" t="s">
        <v>57</v>
      </c>
      <c r="B23" s="21"/>
      <c r="C23" s="26"/>
      <c r="E23" s="13"/>
      <c r="F23" s="19"/>
      <c r="G23" s="19"/>
      <c r="I23" s="5"/>
      <c r="J23" s="5"/>
      <c r="K23" s="5"/>
      <c r="L23" s="5"/>
      <c r="M23" s="5"/>
      <c r="N23" s="5"/>
      <c r="O23" s="5"/>
      <c r="P23" s="5"/>
      <c r="Q23" s="5"/>
      <c r="R23" s="5"/>
      <c r="S23" s="5"/>
      <c r="T23" s="5"/>
      <c r="U23" s="5"/>
      <c r="V23" s="5"/>
      <c r="W23" s="5"/>
      <c r="X23" s="24"/>
      <c r="Z23" s="13"/>
      <c r="AA23" s="13"/>
      <c r="AB23" s="17"/>
      <c r="AC23" s="23"/>
      <c r="AD23" s="23"/>
      <c r="AE23" s="23"/>
      <c r="AF23" s="23"/>
      <c r="AG23" s="23"/>
      <c r="AH23" s="15"/>
    </row>
    <row r="24" spans="1:166">
      <c r="A24" s="15"/>
      <c r="B24" s="21"/>
      <c r="C24" s="26"/>
      <c r="E24" s="13"/>
      <c r="F24" s="19"/>
      <c r="G24" s="19"/>
      <c r="I24" s="5"/>
      <c r="J24" s="5"/>
      <c r="K24" s="5"/>
      <c r="L24" s="5"/>
      <c r="M24" s="5"/>
      <c r="N24" s="5"/>
      <c r="O24" s="5"/>
      <c r="P24" s="5"/>
      <c r="Q24" s="5"/>
      <c r="R24" s="5"/>
      <c r="S24" s="5"/>
      <c r="T24" s="5"/>
      <c r="U24" s="5"/>
      <c r="V24" s="5"/>
      <c r="W24" s="5"/>
      <c r="X24" s="5"/>
      <c r="Y24" s="5"/>
      <c r="Z24" s="5"/>
      <c r="AA24" s="5"/>
      <c r="AB24" s="17"/>
      <c r="AC24" s="23"/>
      <c r="AD24" s="23"/>
      <c r="AE24" s="23"/>
      <c r="AF24" s="23"/>
      <c r="AG24" s="23"/>
      <c r="AH24" s="15"/>
    </row>
    <row r="25" spans="1:166">
      <c r="B25" s="21"/>
      <c r="C25" s="26"/>
      <c r="E25" s="13"/>
      <c r="F25" s="19"/>
      <c r="G25" s="19"/>
      <c r="I25" s="5"/>
      <c r="J25" s="5"/>
      <c r="K25" s="5"/>
      <c r="L25" s="5"/>
      <c r="M25" s="5"/>
      <c r="N25" s="5"/>
      <c r="O25" s="5"/>
      <c r="P25" s="5"/>
      <c r="Q25" s="5"/>
      <c r="R25" s="5"/>
      <c r="S25" s="5"/>
      <c r="T25" s="5"/>
      <c r="U25" s="5"/>
      <c r="V25" s="5"/>
      <c r="W25" s="5"/>
      <c r="X25" s="5"/>
      <c r="Y25" s="5"/>
      <c r="Z25" s="5"/>
      <c r="AA25" s="5"/>
      <c r="AB25" s="17"/>
      <c r="AC25" s="23"/>
      <c r="AD25" s="23"/>
      <c r="AE25" s="23"/>
      <c r="AF25" s="23"/>
      <c r="AG25" s="23"/>
      <c r="AH25" s="15"/>
    </row>
    <row r="26" spans="1:166" ht="20">
      <c r="A26" s="20" t="s">
        <v>42</v>
      </c>
      <c r="B26" s="21" t="s">
        <v>206</v>
      </c>
      <c r="C26" s="26" t="s">
        <v>16</v>
      </c>
      <c r="D26">
        <v>8</v>
      </c>
      <c r="E26" s="13" t="s">
        <v>17</v>
      </c>
      <c r="F26" s="9">
        <v>8.74</v>
      </c>
      <c r="G26" s="9">
        <v>2.91</v>
      </c>
      <c r="H26" s="7" t="s">
        <v>36</v>
      </c>
      <c r="I26" s="7" t="s">
        <v>21</v>
      </c>
      <c r="J26" s="7"/>
      <c r="K26" s="8" t="s">
        <v>37</v>
      </c>
      <c r="L26" s="5">
        <v>2</v>
      </c>
      <c r="M26" s="5">
        <v>8</v>
      </c>
      <c r="N26" s="5">
        <v>3.2</v>
      </c>
      <c r="O26" s="5">
        <v>16</v>
      </c>
      <c r="P26" s="5">
        <v>32</v>
      </c>
      <c r="Q26" s="13">
        <f>M26*N26*P26/1000</f>
        <v>0.81920000000000004</v>
      </c>
      <c r="R26" s="5">
        <v>1866</v>
      </c>
      <c r="S26" s="5">
        <v>512</v>
      </c>
      <c r="T26" s="5" t="s">
        <v>30</v>
      </c>
      <c r="U26" s="13">
        <v>1000</v>
      </c>
      <c r="V26" t="s">
        <v>39</v>
      </c>
      <c r="W26" s="13">
        <v>4000</v>
      </c>
      <c r="X26" s="13"/>
      <c r="Y26" s="5"/>
      <c r="Z26" s="5"/>
      <c r="AA26" s="5"/>
      <c r="AB26" s="10" t="str">
        <f t="shared" ref="AB26:AB36" si="8">USDOLLAR(AD26/730,2)&amp;"?"</f>
        <v>$6.85?</v>
      </c>
      <c r="AC26" s="23">
        <v>1499</v>
      </c>
      <c r="AD26" s="23">
        <v>4999</v>
      </c>
      <c r="AE26" s="23"/>
      <c r="AF26" s="23"/>
      <c r="AG26" s="23"/>
      <c r="AH26" s="15" t="s">
        <v>151</v>
      </c>
      <c r="AK26" s="15" t="s">
        <v>195</v>
      </c>
    </row>
    <row r="27" spans="1:166">
      <c r="A27" s="15" t="s">
        <v>305</v>
      </c>
      <c r="B27" s="21" t="s">
        <v>207</v>
      </c>
      <c r="C27" s="26" t="s">
        <v>40</v>
      </c>
      <c r="D27">
        <v>8</v>
      </c>
      <c r="E27" s="13">
        <v>3072</v>
      </c>
      <c r="F27" s="5">
        <v>6.8440000000000003</v>
      </c>
      <c r="G27" s="5">
        <v>0.214</v>
      </c>
      <c r="H27" s="7">
        <v>12.3</v>
      </c>
      <c r="I27" s="7">
        <v>288</v>
      </c>
      <c r="J27" s="7"/>
      <c r="K27" s="8" t="s">
        <v>38</v>
      </c>
      <c r="L27" s="5">
        <v>2</v>
      </c>
      <c r="M27" s="5">
        <v>8</v>
      </c>
      <c r="N27" s="5">
        <v>2.4</v>
      </c>
      <c r="O27" s="5">
        <v>16</v>
      </c>
      <c r="P27" s="5">
        <v>32</v>
      </c>
      <c r="Q27" s="13">
        <f t="shared" ref="Q27:Q36" si="9">M27*N27*P27/1000</f>
        <v>0.61439999999999995</v>
      </c>
      <c r="R27" s="5">
        <v>1866</v>
      </c>
      <c r="S27" s="5">
        <v>256</v>
      </c>
      <c r="T27" s="5" t="s">
        <v>30</v>
      </c>
      <c r="U27" s="13">
        <v>1000</v>
      </c>
      <c r="V27" t="s">
        <v>39</v>
      </c>
      <c r="W27" s="13">
        <v>4000</v>
      </c>
      <c r="X27" s="13"/>
      <c r="Y27" s="5"/>
      <c r="Z27" s="5"/>
      <c r="AA27" s="5"/>
      <c r="AB27" s="10" t="str">
        <f t="shared" si="8"/>
        <v>$6.85?</v>
      </c>
      <c r="AC27" s="23">
        <v>1499</v>
      </c>
      <c r="AD27" s="23">
        <v>4999</v>
      </c>
      <c r="AE27" s="23"/>
      <c r="AF27" s="23"/>
      <c r="AG27" s="23"/>
      <c r="AH27" s="15" t="s">
        <v>151</v>
      </c>
      <c r="AK27" s="15" t="s">
        <v>195</v>
      </c>
    </row>
    <row r="28" spans="1:166" s="12" customFormat="1">
      <c r="A28" s="2"/>
      <c r="B28" s="21" t="s">
        <v>196</v>
      </c>
      <c r="C28" s="26" t="s">
        <v>84</v>
      </c>
      <c r="D28" s="12">
        <v>8</v>
      </c>
      <c r="E28" s="13">
        <v>3840</v>
      </c>
      <c r="F28" s="18">
        <v>11.757999999999999</v>
      </c>
      <c r="G28" s="18">
        <v>0.36699999999999999</v>
      </c>
      <c r="H28" s="13">
        <v>24.576000000000001</v>
      </c>
      <c r="I28" s="13">
        <v>345.6</v>
      </c>
      <c r="J28" s="13"/>
      <c r="K28" s="8" t="s">
        <v>38</v>
      </c>
      <c r="L28" s="5">
        <v>2</v>
      </c>
      <c r="M28" s="5">
        <v>8</v>
      </c>
      <c r="N28" s="5">
        <v>2.4</v>
      </c>
      <c r="O28" s="5">
        <v>16</v>
      </c>
      <c r="P28" s="5">
        <v>32</v>
      </c>
      <c r="Q28" s="13">
        <f t="shared" si="9"/>
        <v>0.61439999999999995</v>
      </c>
      <c r="R28" s="5">
        <v>1866</v>
      </c>
      <c r="S28" s="5">
        <v>256</v>
      </c>
      <c r="T28" s="5" t="s">
        <v>86</v>
      </c>
      <c r="U28" s="13">
        <v>1000</v>
      </c>
      <c r="V28" s="12" t="s">
        <v>87</v>
      </c>
      <c r="W28" s="13">
        <v>4000</v>
      </c>
      <c r="X28" s="13"/>
      <c r="Y28" s="5"/>
      <c r="Z28" s="5"/>
      <c r="AA28" s="5"/>
      <c r="AB28" s="10" t="str">
        <f t="shared" si="8"/>
        <v>$10.82?</v>
      </c>
      <c r="AC28" s="23">
        <v>2369</v>
      </c>
      <c r="AD28" s="23">
        <v>7899</v>
      </c>
      <c r="AE28" s="23"/>
      <c r="AF28" s="23"/>
      <c r="AG28" s="23"/>
      <c r="AH28" s="15" t="s">
        <v>151</v>
      </c>
      <c r="AI28" s="13"/>
      <c r="AJ28" s="13"/>
      <c r="AK28" s="15"/>
    </row>
    <row r="29" spans="1:166" s="12" customFormat="1">
      <c r="A29" s="2"/>
      <c r="B29" s="21" t="s">
        <v>197</v>
      </c>
      <c r="C29" s="26" t="s">
        <v>85</v>
      </c>
      <c r="D29" s="12">
        <v>8</v>
      </c>
      <c r="E29" s="13">
        <v>3584</v>
      </c>
      <c r="F29" s="9">
        <v>9.5</v>
      </c>
      <c r="G29" s="9">
        <v>4.7</v>
      </c>
      <c r="H29" s="5">
        <v>16.399999999999999</v>
      </c>
      <c r="I29" s="5">
        <v>720</v>
      </c>
      <c r="J29" s="5"/>
      <c r="K29" s="8" t="s">
        <v>123</v>
      </c>
      <c r="L29" s="5">
        <v>2</v>
      </c>
      <c r="M29" s="5">
        <v>8</v>
      </c>
      <c r="N29" s="5">
        <v>2.4</v>
      </c>
      <c r="O29" s="5">
        <v>16</v>
      </c>
      <c r="P29" s="5">
        <v>32</v>
      </c>
      <c r="Q29" s="13">
        <f t="shared" si="9"/>
        <v>0.61439999999999995</v>
      </c>
      <c r="R29" s="5">
        <v>1866</v>
      </c>
      <c r="S29" s="5">
        <v>256</v>
      </c>
      <c r="T29" s="5" t="s">
        <v>86</v>
      </c>
      <c r="U29" s="13">
        <v>1000</v>
      </c>
      <c r="V29" s="12" t="s">
        <v>88</v>
      </c>
      <c r="W29" s="13">
        <v>4000</v>
      </c>
      <c r="X29" s="13"/>
      <c r="Y29" s="5"/>
      <c r="Z29" s="5"/>
      <c r="AA29" s="5"/>
      <c r="AB29" s="10" t="str">
        <f t="shared" si="8"/>
        <v>$10.82?</v>
      </c>
      <c r="AC29" s="23">
        <v>2369</v>
      </c>
      <c r="AD29" s="23">
        <v>7899</v>
      </c>
      <c r="AE29" s="23"/>
      <c r="AF29" s="23"/>
      <c r="AG29" s="23"/>
      <c r="AH29" s="15" t="s">
        <v>151</v>
      </c>
      <c r="AI29" s="13"/>
      <c r="AJ29" s="13"/>
      <c r="AK29" s="15"/>
    </row>
    <row r="30" spans="1:166" s="12" customFormat="1">
      <c r="A30" s="2"/>
      <c r="B30" s="21" t="s">
        <v>198</v>
      </c>
      <c r="C30" s="26" t="s">
        <v>306</v>
      </c>
      <c r="D30" s="12">
        <v>8</v>
      </c>
      <c r="E30" s="13">
        <v>3820</v>
      </c>
      <c r="F30" s="9">
        <v>10.882</v>
      </c>
      <c r="G30" s="9">
        <v>0.375</v>
      </c>
      <c r="H30" s="5">
        <v>24</v>
      </c>
      <c r="I30" s="5">
        <v>432</v>
      </c>
      <c r="J30" s="5"/>
      <c r="K30" s="8" t="s">
        <v>123</v>
      </c>
      <c r="L30" s="5">
        <v>2</v>
      </c>
      <c r="M30" s="5">
        <v>8</v>
      </c>
      <c r="N30" s="5">
        <v>2.4</v>
      </c>
      <c r="O30" s="5">
        <v>16</v>
      </c>
      <c r="P30" s="5">
        <v>32</v>
      </c>
      <c r="Q30" s="13">
        <f t="shared" si="9"/>
        <v>0.61439999999999995</v>
      </c>
      <c r="R30" s="5">
        <v>1866</v>
      </c>
      <c r="S30" s="5">
        <v>256</v>
      </c>
      <c r="T30" s="5" t="s">
        <v>86</v>
      </c>
      <c r="U30" s="13">
        <v>1000</v>
      </c>
      <c r="V30" s="12" t="s">
        <v>88</v>
      </c>
      <c r="W30" s="13">
        <v>4000</v>
      </c>
      <c r="X30" s="13"/>
      <c r="Y30" s="5"/>
      <c r="Z30" s="5"/>
      <c r="AA30" s="5"/>
      <c r="AB30" s="10"/>
      <c r="AC30" s="23">
        <v>2059</v>
      </c>
      <c r="AD30" s="23">
        <v>6429</v>
      </c>
      <c r="AE30" s="23"/>
      <c r="AF30" s="23"/>
      <c r="AG30" s="23"/>
      <c r="AH30" s="15" t="s">
        <v>151</v>
      </c>
      <c r="AI30" s="13"/>
      <c r="AJ30" s="13"/>
      <c r="AK30" s="15"/>
    </row>
    <row r="31" spans="1:166" s="12" customFormat="1">
      <c r="A31" s="2"/>
      <c r="B31" s="21" t="s">
        <v>199</v>
      </c>
      <c r="C31" s="26" t="s">
        <v>84</v>
      </c>
      <c r="D31" s="12">
        <v>4</v>
      </c>
      <c r="E31" s="13">
        <v>3840</v>
      </c>
      <c r="F31" s="18">
        <v>11.757999999999999</v>
      </c>
      <c r="G31" s="18">
        <v>0.36699999999999999</v>
      </c>
      <c r="H31" s="13">
        <v>24.576000000000001</v>
      </c>
      <c r="I31" s="13">
        <v>345.6</v>
      </c>
      <c r="J31" s="5"/>
      <c r="K31" s="8" t="s">
        <v>202</v>
      </c>
      <c r="L31" s="5">
        <v>1</v>
      </c>
      <c r="M31" s="5">
        <v>6</v>
      </c>
      <c r="N31" s="5">
        <v>3.6</v>
      </c>
      <c r="O31" s="5">
        <v>16</v>
      </c>
      <c r="P31" s="5">
        <v>32</v>
      </c>
      <c r="Q31" s="13">
        <f t="shared" si="9"/>
        <v>0.69120000000000004</v>
      </c>
      <c r="R31" s="5">
        <v>2400</v>
      </c>
      <c r="S31" s="5">
        <v>128</v>
      </c>
      <c r="T31" s="5" t="s">
        <v>86</v>
      </c>
      <c r="U31" s="13">
        <v>1000</v>
      </c>
      <c r="V31" s="12" t="s">
        <v>88</v>
      </c>
      <c r="W31" s="13">
        <v>4000</v>
      </c>
      <c r="X31" s="13"/>
      <c r="Y31" s="5"/>
      <c r="Z31" s="5"/>
      <c r="AA31" s="5"/>
      <c r="AB31" s="10"/>
      <c r="AC31" s="23">
        <v>1199</v>
      </c>
      <c r="AD31" s="23">
        <v>3999</v>
      </c>
      <c r="AE31" s="23"/>
      <c r="AF31" s="23"/>
      <c r="AG31" s="23"/>
      <c r="AH31" s="15" t="s">
        <v>151</v>
      </c>
      <c r="AI31" s="13"/>
      <c r="AJ31" s="13"/>
      <c r="AK31" s="15"/>
    </row>
    <row r="32" spans="1:166" s="12" customFormat="1">
      <c r="A32" s="2"/>
      <c r="B32" s="21" t="s">
        <v>200</v>
      </c>
      <c r="C32" s="26" t="s">
        <v>34</v>
      </c>
      <c r="D32" s="12">
        <v>4</v>
      </c>
      <c r="E32" s="13">
        <v>3584</v>
      </c>
      <c r="F32" s="9">
        <v>9.5</v>
      </c>
      <c r="G32" s="9">
        <v>4.7</v>
      </c>
      <c r="H32" s="5">
        <v>16.399999999999999</v>
      </c>
      <c r="I32" s="5">
        <v>720</v>
      </c>
      <c r="J32" s="5"/>
      <c r="K32" s="8" t="s">
        <v>202</v>
      </c>
      <c r="L32" s="5">
        <v>1</v>
      </c>
      <c r="M32" s="5">
        <v>6</v>
      </c>
      <c r="N32" s="5">
        <v>3.6</v>
      </c>
      <c r="O32" s="5">
        <v>16</v>
      </c>
      <c r="P32" s="5">
        <v>32</v>
      </c>
      <c r="Q32" s="13">
        <f t="shared" si="9"/>
        <v>0.69120000000000004</v>
      </c>
      <c r="R32" s="5">
        <v>2400</v>
      </c>
      <c r="S32" s="5">
        <v>128</v>
      </c>
      <c r="T32" s="5" t="s">
        <v>86</v>
      </c>
      <c r="U32" s="13">
        <v>1000</v>
      </c>
      <c r="V32" s="12" t="s">
        <v>88</v>
      </c>
      <c r="W32" s="13">
        <v>4000</v>
      </c>
      <c r="X32" s="13"/>
      <c r="Y32" s="5"/>
      <c r="Z32" s="5"/>
      <c r="AA32" s="5"/>
      <c r="AB32" s="10"/>
      <c r="AC32" s="23">
        <v>1199</v>
      </c>
      <c r="AD32" s="23">
        <v>3999</v>
      </c>
      <c r="AE32" s="23"/>
      <c r="AF32" s="23"/>
      <c r="AG32" s="23"/>
      <c r="AH32" s="15" t="s">
        <v>151</v>
      </c>
      <c r="AI32" s="13"/>
      <c r="AJ32" s="13"/>
      <c r="AK32" s="15"/>
    </row>
    <row r="33" spans="1:166" s="12" customFormat="1">
      <c r="A33" s="2"/>
      <c r="B33" s="21" t="s">
        <v>201</v>
      </c>
      <c r="C33" s="26" t="s">
        <v>307</v>
      </c>
      <c r="D33" s="12">
        <v>4</v>
      </c>
      <c r="E33" s="13">
        <v>3820</v>
      </c>
      <c r="F33" s="9">
        <v>10.882</v>
      </c>
      <c r="G33" s="9">
        <v>0.375</v>
      </c>
      <c r="H33" s="5">
        <v>24</v>
      </c>
      <c r="I33" s="5">
        <v>432</v>
      </c>
      <c r="J33" s="5"/>
      <c r="K33" s="8" t="s">
        <v>202</v>
      </c>
      <c r="L33" s="5">
        <v>1</v>
      </c>
      <c r="M33" s="5">
        <v>6</v>
      </c>
      <c r="N33" s="5">
        <v>3.6</v>
      </c>
      <c r="O33" s="5">
        <v>16</v>
      </c>
      <c r="P33" s="5">
        <v>32</v>
      </c>
      <c r="Q33" s="13">
        <f t="shared" si="9"/>
        <v>0.69120000000000004</v>
      </c>
      <c r="R33" s="5">
        <v>2400</v>
      </c>
      <c r="S33" s="5">
        <v>128</v>
      </c>
      <c r="T33" s="5" t="s">
        <v>86</v>
      </c>
      <c r="U33" s="13">
        <v>1000</v>
      </c>
      <c r="V33" s="12" t="s">
        <v>88</v>
      </c>
      <c r="W33" s="13">
        <v>4000</v>
      </c>
      <c r="X33" s="13"/>
      <c r="Y33" s="5"/>
      <c r="Z33" s="5"/>
      <c r="AA33" s="5"/>
      <c r="AB33" s="10"/>
      <c r="AC33" s="23">
        <v>989</v>
      </c>
      <c r="AD33" s="23">
        <v>3299</v>
      </c>
      <c r="AE33" s="23"/>
      <c r="AF33" s="23"/>
      <c r="AG33" s="23"/>
      <c r="AH33" s="15" t="s">
        <v>151</v>
      </c>
      <c r="AI33" s="13"/>
      <c r="AJ33" s="13"/>
      <c r="AK33" s="15"/>
    </row>
    <row r="34" spans="1:166">
      <c r="B34" s="21" t="s">
        <v>203</v>
      </c>
      <c r="C34" s="26" t="s">
        <v>72</v>
      </c>
      <c r="D34">
        <v>4</v>
      </c>
      <c r="E34" s="13">
        <v>3584</v>
      </c>
      <c r="F34" s="9">
        <v>9.5</v>
      </c>
      <c r="G34" s="9">
        <v>4.7</v>
      </c>
      <c r="H34" s="5">
        <v>16.399999999999999</v>
      </c>
      <c r="I34" s="5">
        <v>720</v>
      </c>
      <c r="J34" s="5">
        <v>1</v>
      </c>
      <c r="K34" s="5" t="s">
        <v>35</v>
      </c>
      <c r="L34" s="5">
        <v>2</v>
      </c>
      <c r="M34" s="5">
        <v>10</v>
      </c>
      <c r="N34" s="5">
        <v>2.86</v>
      </c>
      <c r="O34" s="5">
        <v>8</v>
      </c>
      <c r="P34" s="5">
        <v>16</v>
      </c>
      <c r="Q34" s="13">
        <f t="shared" si="9"/>
        <v>0.45759999999999995</v>
      </c>
      <c r="R34" s="5">
        <v>1333</v>
      </c>
      <c r="S34" s="5">
        <v>1000</v>
      </c>
      <c r="T34" s="5" t="s">
        <v>71</v>
      </c>
      <c r="U34" s="13" t="s">
        <v>74</v>
      </c>
      <c r="V34" s="13"/>
      <c r="W34" s="13"/>
      <c r="X34" s="13">
        <f>24.24/8</f>
        <v>3.03</v>
      </c>
      <c r="Y34" s="5"/>
      <c r="Z34" s="13" t="str">
        <f t="shared" ref="Z34" si="10">X34&amp;"/"&amp;Y34</f>
        <v>3.03/</v>
      </c>
      <c r="AA34" s="13"/>
      <c r="AB34" s="10" t="str">
        <f t="shared" si="8"/>
        <v>$10.20?</v>
      </c>
      <c r="AC34" s="23">
        <v>2259</v>
      </c>
      <c r="AD34" s="23">
        <v>7449</v>
      </c>
      <c r="AE34" s="23"/>
      <c r="AF34" s="23"/>
      <c r="AG34" s="23"/>
      <c r="AH34" s="15" t="s">
        <v>151</v>
      </c>
      <c r="AK34" s="15" t="s">
        <v>90</v>
      </c>
    </row>
    <row r="35" spans="1:166">
      <c r="B35" s="21" t="s">
        <v>204</v>
      </c>
      <c r="C35" s="26" t="s">
        <v>73</v>
      </c>
      <c r="D35">
        <v>4</v>
      </c>
      <c r="E35" s="13">
        <v>3584</v>
      </c>
      <c r="F35" s="9">
        <v>9.5</v>
      </c>
      <c r="G35" s="9">
        <v>4.7</v>
      </c>
      <c r="H35" s="5">
        <v>16.399999999999999</v>
      </c>
      <c r="I35" s="5">
        <v>720</v>
      </c>
      <c r="J35" s="5">
        <v>1</v>
      </c>
      <c r="K35" s="5" t="s">
        <v>35</v>
      </c>
      <c r="L35" s="5">
        <v>2</v>
      </c>
      <c r="M35" s="5">
        <v>8</v>
      </c>
      <c r="N35" s="5">
        <v>3.25</v>
      </c>
      <c r="O35" s="5">
        <v>8</v>
      </c>
      <c r="P35" s="5">
        <v>16</v>
      </c>
      <c r="Q35" s="13">
        <f t="shared" si="9"/>
        <v>0.41599999999999998</v>
      </c>
      <c r="R35" s="5">
        <v>1333</v>
      </c>
      <c r="S35" s="5">
        <v>512</v>
      </c>
      <c r="T35" s="5" t="s">
        <v>31</v>
      </c>
      <c r="U35" s="13" t="s">
        <v>75</v>
      </c>
      <c r="V35" s="13"/>
      <c r="W35" s="13"/>
      <c r="X35" s="13"/>
      <c r="Y35" s="5"/>
      <c r="Z35" s="5"/>
      <c r="AA35" s="5"/>
      <c r="AB35" s="10" t="str">
        <f t="shared" si="8"/>
        <v>$9.15?</v>
      </c>
      <c r="AC35" s="23">
        <v>1999</v>
      </c>
      <c r="AD35" s="23">
        <v>6679</v>
      </c>
      <c r="AE35" s="23"/>
      <c r="AF35" s="23"/>
      <c r="AG35" s="23"/>
      <c r="AH35" s="15" t="s">
        <v>151</v>
      </c>
    </row>
    <row r="36" spans="1:166" s="12" customFormat="1">
      <c r="A36" s="37"/>
      <c r="B36" s="38" t="s">
        <v>205</v>
      </c>
      <c r="C36" s="39" t="s">
        <v>122</v>
      </c>
      <c r="D36" s="40">
        <v>2</v>
      </c>
      <c r="E36" s="29">
        <v>3584</v>
      </c>
      <c r="F36" s="39">
        <v>9.5</v>
      </c>
      <c r="G36" s="39">
        <v>4.7</v>
      </c>
      <c r="H36" s="39">
        <v>16.399999999999999</v>
      </c>
      <c r="I36" s="39">
        <v>720</v>
      </c>
      <c r="J36" s="39">
        <v>1</v>
      </c>
      <c r="K36" s="5" t="s">
        <v>35</v>
      </c>
      <c r="L36" s="5">
        <v>2</v>
      </c>
      <c r="M36" s="5">
        <v>8</v>
      </c>
      <c r="N36" s="5">
        <v>3.25</v>
      </c>
      <c r="O36" s="5">
        <v>8</v>
      </c>
      <c r="P36" s="5">
        <v>16</v>
      </c>
      <c r="Q36" s="13">
        <f t="shared" si="9"/>
        <v>0.41599999999999998</v>
      </c>
      <c r="R36" s="5">
        <v>1333</v>
      </c>
      <c r="S36" s="39">
        <v>128</v>
      </c>
      <c r="T36" s="5" t="s">
        <v>31</v>
      </c>
      <c r="U36" s="29">
        <v>960</v>
      </c>
      <c r="V36" s="13"/>
      <c r="W36" s="13"/>
      <c r="X36" s="13"/>
      <c r="Y36" s="5"/>
      <c r="Z36" s="5"/>
      <c r="AA36" s="5"/>
      <c r="AB36" s="10" t="str">
        <f t="shared" si="8"/>
        <v>$5.79?</v>
      </c>
      <c r="AC36" s="41">
        <v>1269</v>
      </c>
      <c r="AD36" s="41">
        <v>4229</v>
      </c>
      <c r="AE36" s="41"/>
      <c r="AF36" s="41"/>
      <c r="AG36" s="41"/>
      <c r="AH36" s="15" t="s">
        <v>151</v>
      </c>
      <c r="AI36" s="13"/>
      <c r="AJ36" s="13"/>
      <c r="AK36" s="15"/>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row>
    <row r="37" spans="1:166">
      <c r="B37" s="21"/>
      <c r="C37" s="26"/>
      <c r="E37" s="13"/>
      <c r="F37" s="18"/>
      <c r="G37" s="18"/>
      <c r="H37" s="13"/>
      <c r="I37" s="13"/>
      <c r="J37" s="13"/>
      <c r="K37" s="5"/>
      <c r="L37" s="5"/>
      <c r="M37" s="5"/>
      <c r="N37" s="5"/>
      <c r="O37" s="5"/>
      <c r="P37" s="5"/>
      <c r="Q37" s="5"/>
      <c r="R37" s="5"/>
      <c r="S37" s="5"/>
      <c r="T37" s="5"/>
      <c r="U37" s="5"/>
      <c r="V37" s="5"/>
      <c r="W37" s="5"/>
      <c r="X37" s="5"/>
      <c r="Y37" s="5"/>
      <c r="Z37" s="5"/>
      <c r="AA37" s="5"/>
      <c r="AB37" s="17"/>
      <c r="AC37" s="23"/>
      <c r="AD37" s="23"/>
      <c r="AE37" s="23"/>
      <c r="AF37" s="23"/>
      <c r="AG37" s="23"/>
      <c r="AH37" s="15" t="s">
        <v>151</v>
      </c>
    </row>
    <row r="38" spans="1:166" ht="20">
      <c r="A38" s="20" t="s">
        <v>47</v>
      </c>
      <c r="B38" s="21" t="s">
        <v>297</v>
      </c>
      <c r="C38" s="26" t="s">
        <v>291</v>
      </c>
      <c r="D38" s="26">
        <v>4</v>
      </c>
      <c r="E38" s="26">
        <v>3072</v>
      </c>
      <c r="F38" s="26">
        <v>6.1440000000000001</v>
      </c>
      <c r="G38" s="26">
        <v>0.192</v>
      </c>
      <c r="H38" s="26">
        <v>12.288</v>
      </c>
      <c r="I38" s="26">
        <v>336</v>
      </c>
      <c r="J38" s="26"/>
      <c r="K38" s="26" t="s">
        <v>49</v>
      </c>
      <c r="L38" s="26">
        <v>2</v>
      </c>
      <c r="M38" s="26">
        <v>4</v>
      </c>
      <c r="N38" s="26">
        <v>3</v>
      </c>
      <c r="O38" s="26">
        <v>16</v>
      </c>
      <c r="P38" s="5">
        <v>32</v>
      </c>
      <c r="Q38" s="13">
        <f>M38*N38*P38/1000</f>
        <v>0.38400000000000001</v>
      </c>
      <c r="R38" s="26">
        <v>1866</v>
      </c>
      <c r="S38" s="26">
        <v>128</v>
      </c>
      <c r="T38" s="26" t="s">
        <v>54</v>
      </c>
      <c r="U38" s="26">
        <v>480</v>
      </c>
      <c r="V38" s="26" t="s">
        <v>54</v>
      </c>
      <c r="W38" s="26">
        <v>480</v>
      </c>
      <c r="X38" s="26">
        <f>10/8</f>
        <v>1.25</v>
      </c>
      <c r="Y38" s="26">
        <f>0.1/8</f>
        <v>1.2500000000000001E-2</v>
      </c>
      <c r="Z38" s="13" t="str">
        <f>X38&amp;"/"&amp;Y38</f>
        <v>1.25/0.0125</v>
      </c>
      <c r="AA38" s="13"/>
      <c r="AB38" s="49">
        <v>267</v>
      </c>
      <c r="AC38" s="23"/>
      <c r="AD38" s="49"/>
      <c r="AE38" s="23"/>
      <c r="AF38" s="23"/>
      <c r="AG38" s="49"/>
      <c r="AH38" s="15" t="s">
        <v>159</v>
      </c>
    </row>
    <row r="39" spans="1:166" s="12" customFormat="1">
      <c r="A39" s="15" t="s">
        <v>58</v>
      </c>
      <c r="B39" s="21" t="s">
        <v>298</v>
      </c>
      <c r="C39" s="26" t="s">
        <v>288</v>
      </c>
      <c r="D39" s="26">
        <v>4</v>
      </c>
      <c r="E39" s="26">
        <v>3584</v>
      </c>
      <c r="F39" s="26">
        <v>10.157</v>
      </c>
      <c r="G39" s="26">
        <v>0.317</v>
      </c>
      <c r="H39" s="26">
        <v>12</v>
      </c>
      <c r="I39" s="26">
        <v>480</v>
      </c>
      <c r="J39" s="26"/>
      <c r="K39" s="26" t="s">
        <v>49</v>
      </c>
      <c r="L39" s="26">
        <v>2</v>
      </c>
      <c r="M39" s="26">
        <v>4</v>
      </c>
      <c r="N39" s="26">
        <v>3</v>
      </c>
      <c r="O39" s="26">
        <v>16</v>
      </c>
      <c r="P39" s="5">
        <v>32</v>
      </c>
      <c r="Q39" s="13">
        <f t="shared" ref="Q39" si="11">M39*N39*P39/1000</f>
        <v>0.38400000000000001</v>
      </c>
      <c r="R39" s="26">
        <v>1866</v>
      </c>
      <c r="S39" s="26">
        <v>128</v>
      </c>
      <c r="T39" s="26" t="s">
        <v>30</v>
      </c>
      <c r="U39" s="26">
        <v>480</v>
      </c>
      <c r="V39" s="26" t="s">
        <v>30</v>
      </c>
      <c r="W39" s="26">
        <v>480</v>
      </c>
      <c r="X39" s="26">
        <f t="shared" ref="X39:X44" si="12">10/8</f>
        <v>1.25</v>
      </c>
      <c r="Y39" s="26">
        <f t="shared" ref="Y39:Y44" si="13">0.1/8</f>
        <v>1.2500000000000001E-2</v>
      </c>
      <c r="Z39" s="13" t="str">
        <f t="shared" ref="Z39" si="14">X39&amp;"/"&amp;Y39</f>
        <v>1.25/0.0125</v>
      </c>
      <c r="AA39" s="13"/>
      <c r="AB39" s="49">
        <v>294</v>
      </c>
      <c r="AC39" s="23"/>
      <c r="AD39" s="49"/>
      <c r="AE39" s="23"/>
      <c r="AF39" s="23"/>
      <c r="AG39" s="49"/>
      <c r="AH39" s="15" t="s">
        <v>159</v>
      </c>
      <c r="AI39" s="13"/>
      <c r="AJ39" s="13"/>
      <c r="AK39" s="15"/>
    </row>
    <row r="40" spans="1:166" s="12" customFormat="1">
      <c r="B40" s="21" t="s">
        <v>299</v>
      </c>
      <c r="C40" s="26" t="s">
        <v>84</v>
      </c>
      <c r="D40" s="13">
        <v>1</v>
      </c>
      <c r="E40" s="26">
        <v>3840</v>
      </c>
      <c r="F40" s="26">
        <v>11.757999999999999</v>
      </c>
      <c r="G40" s="26">
        <v>0.36699999999999999</v>
      </c>
      <c r="H40" s="26">
        <v>24.576000000000001</v>
      </c>
      <c r="I40" s="26">
        <v>345.6</v>
      </c>
      <c r="J40" s="26"/>
      <c r="K40" s="26" t="s">
        <v>49</v>
      </c>
      <c r="L40" s="26">
        <v>2</v>
      </c>
      <c r="M40" s="26">
        <v>4</v>
      </c>
      <c r="N40" s="26">
        <v>3</v>
      </c>
      <c r="O40" s="26">
        <v>16</v>
      </c>
      <c r="P40" s="5">
        <v>32</v>
      </c>
      <c r="Q40" s="13">
        <f>M40*N40*P40/1000</f>
        <v>0.38400000000000001</v>
      </c>
      <c r="R40" s="26">
        <v>1866</v>
      </c>
      <c r="S40" s="26">
        <v>128</v>
      </c>
      <c r="T40" s="26" t="s">
        <v>59</v>
      </c>
      <c r="U40" s="26">
        <v>480</v>
      </c>
      <c r="V40" s="26" t="s">
        <v>30</v>
      </c>
      <c r="W40" s="26">
        <v>480</v>
      </c>
      <c r="X40" s="26">
        <f t="shared" si="12"/>
        <v>1.25</v>
      </c>
      <c r="Y40" s="26">
        <f t="shared" si="13"/>
        <v>1.2500000000000001E-2</v>
      </c>
      <c r="Z40" s="13" t="str">
        <f>X40&amp;"/"&amp;Y40</f>
        <v>1.25/0.0125</v>
      </c>
      <c r="AA40" s="13"/>
      <c r="AB40" s="49">
        <v>349</v>
      </c>
      <c r="AC40" s="23"/>
      <c r="AD40" s="49"/>
      <c r="AE40" s="23"/>
      <c r="AF40" s="23"/>
      <c r="AG40" s="49"/>
      <c r="AH40" s="15" t="s">
        <v>159</v>
      </c>
      <c r="AI40" s="13"/>
      <c r="AJ40" s="13"/>
      <c r="AK40" s="15"/>
    </row>
    <row r="41" spans="1:166">
      <c r="B41" s="21" t="s">
        <v>300</v>
      </c>
      <c r="C41" s="26" t="s">
        <v>135</v>
      </c>
      <c r="D41" s="13">
        <v>1</v>
      </c>
      <c r="E41" s="26">
        <v>3584</v>
      </c>
      <c r="F41" s="26">
        <v>9.5</v>
      </c>
      <c r="G41" s="26">
        <v>4.7</v>
      </c>
      <c r="H41" s="26">
        <v>16.399999999999999</v>
      </c>
      <c r="I41" s="26">
        <v>720</v>
      </c>
      <c r="J41" s="26"/>
      <c r="K41" s="26" t="s">
        <v>49</v>
      </c>
      <c r="L41" s="26">
        <v>2</v>
      </c>
      <c r="M41" s="26">
        <v>4</v>
      </c>
      <c r="N41" s="26">
        <v>3</v>
      </c>
      <c r="O41" s="26">
        <v>16</v>
      </c>
      <c r="P41" s="5">
        <v>32</v>
      </c>
      <c r="Q41" s="13">
        <f>M41*N41*P41/1000</f>
        <v>0.38400000000000001</v>
      </c>
      <c r="R41" s="26">
        <v>1866</v>
      </c>
      <c r="S41" s="26">
        <v>128</v>
      </c>
      <c r="T41" s="26" t="s">
        <v>30</v>
      </c>
      <c r="U41" s="26">
        <v>480</v>
      </c>
      <c r="V41" s="26" t="s">
        <v>30</v>
      </c>
      <c r="W41" s="26">
        <v>480</v>
      </c>
      <c r="X41" s="26">
        <f t="shared" si="12"/>
        <v>1.25</v>
      </c>
      <c r="Y41" s="26">
        <f t="shared" si="13"/>
        <v>1.2500000000000001E-2</v>
      </c>
      <c r="Z41" s="13" t="str">
        <f>X41&amp;"/"&amp;Y41</f>
        <v>1.25/0.0125</v>
      </c>
      <c r="AA41" s="13"/>
      <c r="AB41" s="49">
        <v>357</v>
      </c>
      <c r="AD41" s="49"/>
      <c r="AG41" s="49"/>
      <c r="AH41" s="15" t="s">
        <v>159</v>
      </c>
    </row>
    <row r="42" spans="1:166">
      <c r="B42" s="21" t="s">
        <v>290</v>
      </c>
      <c r="C42" s="26" t="s">
        <v>288</v>
      </c>
      <c r="D42" s="26">
        <v>4</v>
      </c>
      <c r="E42" s="26">
        <v>3584</v>
      </c>
      <c r="F42" s="26">
        <v>10.157</v>
      </c>
      <c r="G42" s="26">
        <v>0.317</v>
      </c>
      <c r="H42" s="26">
        <v>12</v>
      </c>
      <c r="I42" s="26">
        <v>480</v>
      </c>
      <c r="J42" s="26"/>
      <c r="K42" s="26" t="s">
        <v>49</v>
      </c>
      <c r="L42" s="26">
        <v>2</v>
      </c>
      <c r="M42" s="26">
        <v>4</v>
      </c>
      <c r="N42" s="26">
        <v>3</v>
      </c>
      <c r="O42" s="26">
        <v>16</v>
      </c>
      <c r="P42" s="5">
        <v>32</v>
      </c>
      <c r="Q42" s="13">
        <f t="shared" ref="Q42" si="15">M42*N42*P42/1000</f>
        <v>0.38400000000000001</v>
      </c>
      <c r="R42" s="26">
        <v>1866</v>
      </c>
      <c r="S42" s="26">
        <v>128</v>
      </c>
      <c r="T42" s="26" t="s">
        <v>30</v>
      </c>
      <c r="U42" s="26">
        <v>480</v>
      </c>
      <c r="V42" s="26" t="s">
        <v>30</v>
      </c>
      <c r="W42" s="26">
        <v>480</v>
      </c>
      <c r="X42" s="26">
        <f t="shared" si="12"/>
        <v>1.25</v>
      </c>
      <c r="Y42" s="26">
        <f t="shared" si="13"/>
        <v>1.2500000000000001E-2</v>
      </c>
      <c r="Z42" s="13" t="str">
        <f t="shared" ref="Z42" si="16">X42&amp;"/"&amp;Y42</f>
        <v>1.25/0.0125</v>
      </c>
      <c r="AA42" s="13"/>
      <c r="AB42" s="49"/>
      <c r="AC42" s="23"/>
      <c r="AD42" s="49">
        <v>93000</v>
      </c>
      <c r="AE42" s="23"/>
      <c r="AF42" s="23"/>
      <c r="AG42" s="49">
        <v>815000</v>
      </c>
      <c r="AH42" s="15" t="s">
        <v>159</v>
      </c>
    </row>
    <row r="43" spans="1:166" s="12" customFormat="1">
      <c r="A43" s="2"/>
      <c r="B43" s="21" t="s">
        <v>133</v>
      </c>
      <c r="C43" s="26" t="s">
        <v>84</v>
      </c>
      <c r="D43" s="13">
        <v>1</v>
      </c>
      <c r="E43" s="26">
        <v>3840</v>
      </c>
      <c r="F43" s="26">
        <v>11.757999999999999</v>
      </c>
      <c r="G43" s="26">
        <v>0.36699999999999999</v>
      </c>
      <c r="H43" s="26">
        <v>24.576000000000001</v>
      </c>
      <c r="I43" s="26">
        <v>345.6</v>
      </c>
      <c r="J43" s="26"/>
      <c r="K43" s="26" t="s">
        <v>49</v>
      </c>
      <c r="L43" s="26">
        <v>2</v>
      </c>
      <c r="M43" s="26">
        <v>4</v>
      </c>
      <c r="N43" s="26">
        <v>3</v>
      </c>
      <c r="O43" s="26">
        <v>16</v>
      </c>
      <c r="P43" s="5">
        <v>32</v>
      </c>
      <c r="Q43" s="13">
        <f>M43*N43*P43/1000</f>
        <v>0.38400000000000001</v>
      </c>
      <c r="R43" s="26">
        <v>1866</v>
      </c>
      <c r="S43" s="26">
        <v>128</v>
      </c>
      <c r="T43" s="26" t="s">
        <v>30</v>
      </c>
      <c r="U43" s="26">
        <v>480</v>
      </c>
      <c r="V43" s="26" t="s">
        <v>30</v>
      </c>
      <c r="W43" s="26">
        <v>480</v>
      </c>
      <c r="X43" s="26">
        <f t="shared" si="12"/>
        <v>1.25</v>
      </c>
      <c r="Y43" s="26">
        <f t="shared" si="13"/>
        <v>1.2500000000000001E-2</v>
      </c>
      <c r="Z43" s="13" t="str">
        <f>X43&amp;"/"&amp;Y43</f>
        <v>1.25/0.0125</v>
      </c>
      <c r="AA43" s="13"/>
      <c r="AB43" s="49"/>
      <c r="AC43" s="23"/>
      <c r="AD43" s="49">
        <v>97000</v>
      </c>
      <c r="AE43" s="23"/>
      <c r="AF43" s="23"/>
      <c r="AG43" s="49">
        <v>875000</v>
      </c>
      <c r="AH43" s="15" t="s">
        <v>159</v>
      </c>
      <c r="AI43" s="13"/>
      <c r="AJ43" s="13"/>
      <c r="AK43" s="15"/>
    </row>
    <row r="44" spans="1:166" s="12" customFormat="1">
      <c r="A44" s="2"/>
      <c r="B44" s="21" t="s">
        <v>134</v>
      </c>
      <c r="C44" s="26" t="s">
        <v>34</v>
      </c>
      <c r="D44" s="13">
        <v>1</v>
      </c>
      <c r="E44" s="26">
        <v>3584</v>
      </c>
      <c r="F44" s="26">
        <v>9.5</v>
      </c>
      <c r="G44" s="26">
        <v>4.7</v>
      </c>
      <c r="H44" s="26">
        <v>16.399999999999999</v>
      </c>
      <c r="I44" s="26">
        <v>720</v>
      </c>
      <c r="J44" s="26"/>
      <c r="K44" s="26" t="s">
        <v>49</v>
      </c>
      <c r="L44" s="26">
        <v>2</v>
      </c>
      <c r="M44" s="26">
        <v>4</v>
      </c>
      <c r="N44" s="26">
        <v>3</v>
      </c>
      <c r="O44" s="26">
        <v>16</v>
      </c>
      <c r="P44" s="5">
        <v>32</v>
      </c>
      <c r="Q44" s="13">
        <f>M44*N44*P44/1000</f>
        <v>0.38400000000000001</v>
      </c>
      <c r="R44" s="26">
        <v>1866</v>
      </c>
      <c r="S44" s="26">
        <v>128</v>
      </c>
      <c r="T44" s="26" t="s">
        <v>30</v>
      </c>
      <c r="U44" s="26">
        <v>480</v>
      </c>
      <c r="V44" s="26" t="s">
        <v>30</v>
      </c>
      <c r="W44" s="26">
        <v>480</v>
      </c>
      <c r="X44" s="26">
        <f t="shared" si="12"/>
        <v>1.25</v>
      </c>
      <c r="Y44" s="26">
        <f t="shared" si="13"/>
        <v>1.2500000000000001E-2</v>
      </c>
      <c r="Z44" s="13" t="str">
        <f>X44&amp;"/"&amp;Y44</f>
        <v>1.25/0.0125</v>
      </c>
      <c r="AA44" s="13"/>
      <c r="AB44" s="49"/>
      <c r="AD44" s="49">
        <v>99000</v>
      </c>
      <c r="AG44" s="49">
        <v>895000</v>
      </c>
      <c r="AH44" s="15" t="s">
        <v>159</v>
      </c>
      <c r="AI44" s="13"/>
      <c r="AJ44" s="13"/>
      <c r="AK44" s="15"/>
    </row>
    <row r="45" spans="1:166" s="12" customFormat="1">
      <c r="A45" s="2"/>
      <c r="B45" s="21"/>
      <c r="C45" s="26"/>
      <c r="D45" s="13"/>
      <c r="E45" s="26"/>
      <c r="F45" s="26"/>
      <c r="G45" s="26"/>
      <c r="H45" s="26"/>
      <c r="I45" s="26"/>
      <c r="J45" s="26"/>
      <c r="K45" s="26"/>
      <c r="L45" s="26"/>
      <c r="M45" s="26"/>
      <c r="N45" s="26"/>
      <c r="O45" s="26"/>
      <c r="P45" s="5"/>
      <c r="Q45" s="13"/>
      <c r="R45" s="26"/>
      <c r="S45" s="26"/>
      <c r="T45" s="26"/>
      <c r="U45" s="26"/>
      <c r="V45" s="26"/>
      <c r="W45" s="26"/>
      <c r="X45" s="26"/>
      <c r="Y45" s="26"/>
      <c r="Z45" s="13"/>
      <c r="AA45" s="13"/>
      <c r="AB45" s="49"/>
      <c r="AD45" s="49"/>
      <c r="AG45" s="49"/>
      <c r="AH45" s="15"/>
      <c r="AI45" s="13"/>
      <c r="AJ45" s="13"/>
      <c r="AK45" s="15"/>
    </row>
    <row r="46" spans="1:166" ht="23" customHeight="1">
      <c r="A46" s="20" t="s">
        <v>208</v>
      </c>
      <c r="B46" s="21" t="s">
        <v>335</v>
      </c>
      <c r="C46" s="26" t="s">
        <v>143</v>
      </c>
      <c r="D46" s="13">
        <v>2</v>
      </c>
      <c r="E46" s="26">
        <v>2560</v>
      </c>
      <c r="F46" s="26">
        <v>8.2279999999999998</v>
      </c>
      <c r="G46" s="26">
        <v>0.25700000000000001</v>
      </c>
      <c r="H46" s="26">
        <v>8</v>
      </c>
      <c r="I46" s="26">
        <v>320</v>
      </c>
      <c r="J46" s="26"/>
      <c r="K46" s="26" t="s">
        <v>145</v>
      </c>
      <c r="L46" s="26">
        <v>2</v>
      </c>
      <c r="M46" s="26">
        <v>8</v>
      </c>
      <c r="N46" s="26">
        <v>1.7</v>
      </c>
      <c r="O46" s="26">
        <v>16</v>
      </c>
      <c r="P46" s="39">
        <v>32</v>
      </c>
      <c r="Q46" s="13">
        <f>M46*N46*P46/1000</f>
        <v>0.43519999999999998</v>
      </c>
      <c r="R46" s="26">
        <v>1866</v>
      </c>
      <c r="S46" s="26">
        <v>32</v>
      </c>
      <c r="T46" s="26" t="s">
        <v>149</v>
      </c>
      <c r="U46" s="26">
        <v>480</v>
      </c>
      <c r="V46" s="26"/>
      <c r="W46" s="26"/>
      <c r="X46" s="13">
        <f>40/8</f>
        <v>5</v>
      </c>
      <c r="Y46" s="26">
        <v>1</v>
      </c>
      <c r="Z46" s="13" t="str">
        <f t="shared" ref="Z46:Z48" si="17">X46&amp;"/"&amp;Y46</f>
        <v>5/1</v>
      </c>
      <c r="AA46" s="13">
        <v>0.02</v>
      </c>
      <c r="AB46" s="48"/>
      <c r="AC46" s="48">
        <v>91.11</v>
      </c>
      <c r="AD46" s="48">
        <v>364.45</v>
      </c>
      <c r="AH46" s="15" t="s">
        <v>160</v>
      </c>
      <c r="AK46" s="15" t="s">
        <v>339</v>
      </c>
    </row>
    <row r="47" spans="1:166" ht="24" customHeight="1">
      <c r="A47" s="15" t="s">
        <v>285</v>
      </c>
      <c r="B47" s="21" t="s">
        <v>336</v>
      </c>
      <c r="C47" s="26" t="s">
        <v>144</v>
      </c>
      <c r="D47" s="13">
        <v>4</v>
      </c>
      <c r="E47" s="26">
        <v>2560</v>
      </c>
      <c r="F47" s="26">
        <v>8.2279999999999998</v>
      </c>
      <c r="G47" s="26">
        <v>0.25700000000000001</v>
      </c>
      <c r="H47" s="26">
        <v>8</v>
      </c>
      <c r="I47" s="26">
        <v>320</v>
      </c>
      <c r="J47" s="26"/>
      <c r="K47" s="26" t="s">
        <v>147</v>
      </c>
      <c r="L47" s="26">
        <v>2</v>
      </c>
      <c r="M47" s="26">
        <v>8</v>
      </c>
      <c r="N47" s="26">
        <v>1.7</v>
      </c>
      <c r="O47" s="26">
        <v>16</v>
      </c>
      <c r="P47" s="24">
        <v>32</v>
      </c>
      <c r="Q47" s="13">
        <f t="shared" ref="Q47:Q62" si="18">M47*N47*P47/1000</f>
        <v>0.43519999999999998</v>
      </c>
      <c r="R47" s="26">
        <v>1866</v>
      </c>
      <c r="S47" s="26">
        <v>64</v>
      </c>
      <c r="T47" s="26" t="s">
        <v>149</v>
      </c>
      <c r="U47" s="26">
        <v>480</v>
      </c>
      <c r="V47" s="26"/>
      <c r="W47" s="26"/>
      <c r="X47" s="13">
        <f t="shared" ref="X47:X49" si="19">40/8</f>
        <v>5</v>
      </c>
      <c r="Y47" s="26">
        <v>1</v>
      </c>
      <c r="Z47" s="13" t="str">
        <f t="shared" si="17"/>
        <v>5/1</v>
      </c>
      <c r="AA47" s="13">
        <v>0.03</v>
      </c>
      <c r="AB47" s="48"/>
      <c r="AC47" s="48">
        <v>240</v>
      </c>
      <c r="AD47" s="48">
        <v>848.65</v>
      </c>
      <c r="AH47" s="15" t="s">
        <v>160</v>
      </c>
      <c r="AK47" s="15" t="s">
        <v>340</v>
      </c>
    </row>
    <row r="48" spans="1:166" ht="28" customHeight="1">
      <c r="B48" s="21" t="s">
        <v>337</v>
      </c>
      <c r="C48" s="26" t="s">
        <v>144</v>
      </c>
      <c r="D48" s="13">
        <v>8</v>
      </c>
      <c r="E48" s="26">
        <v>2560</v>
      </c>
      <c r="F48" s="26">
        <v>8.2279999999999998</v>
      </c>
      <c r="G48" s="26">
        <v>0.25700000000000001</v>
      </c>
      <c r="H48" s="26">
        <v>8</v>
      </c>
      <c r="I48" s="26">
        <v>320</v>
      </c>
      <c r="J48" s="26"/>
      <c r="K48" s="26" t="s">
        <v>148</v>
      </c>
      <c r="L48" s="26">
        <v>2</v>
      </c>
      <c r="M48" s="26">
        <v>10</v>
      </c>
      <c r="N48" s="26">
        <v>2.2000000000000002</v>
      </c>
      <c r="O48" s="26">
        <v>16</v>
      </c>
      <c r="P48" s="39">
        <v>32</v>
      </c>
      <c r="Q48" s="13">
        <f t="shared" si="18"/>
        <v>0.70399999999999996</v>
      </c>
      <c r="R48" s="26">
        <v>2133</v>
      </c>
      <c r="S48" s="26">
        <v>32</v>
      </c>
      <c r="T48" s="26" t="s">
        <v>149</v>
      </c>
      <c r="U48" s="26">
        <v>480</v>
      </c>
      <c r="V48" s="26"/>
      <c r="W48" s="26"/>
      <c r="X48" s="26">
        <f t="shared" si="19"/>
        <v>5</v>
      </c>
      <c r="Y48" s="26">
        <v>1</v>
      </c>
      <c r="Z48" s="13" t="str">
        <f t="shared" si="17"/>
        <v>5/1</v>
      </c>
      <c r="AA48" s="13">
        <v>0.09</v>
      </c>
      <c r="AB48" s="48"/>
      <c r="AC48" s="48">
        <v>504.25</v>
      </c>
      <c r="AD48" s="48">
        <v>2017</v>
      </c>
      <c r="AH48" s="15" t="s">
        <v>160</v>
      </c>
      <c r="AK48" s="15" t="s">
        <v>341</v>
      </c>
    </row>
    <row r="49" spans="1:37">
      <c r="B49" s="21" t="s">
        <v>338</v>
      </c>
      <c r="C49" s="26" t="s">
        <v>164</v>
      </c>
      <c r="D49" s="13">
        <v>2</v>
      </c>
      <c r="E49" s="13">
        <v>3584</v>
      </c>
      <c r="F49" s="39">
        <v>9.5</v>
      </c>
      <c r="G49" s="39">
        <v>4.7</v>
      </c>
      <c r="H49" s="39">
        <v>16.399999999999999</v>
      </c>
      <c r="I49" s="39">
        <v>720</v>
      </c>
      <c r="J49" s="26"/>
      <c r="K49" s="26" t="s">
        <v>148</v>
      </c>
      <c r="L49" s="26">
        <v>2</v>
      </c>
      <c r="M49" s="26">
        <v>10</v>
      </c>
      <c r="N49" s="26">
        <v>2.2000000000000002</v>
      </c>
      <c r="O49" s="26">
        <v>16</v>
      </c>
      <c r="P49" s="39">
        <v>32</v>
      </c>
      <c r="Q49" s="13">
        <f t="shared" ref="Q49" si="20">M49*N49*P49/1000</f>
        <v>0.70399999999999996</v>
      </c>
      <c r="R49" s="26">
        <v>2133</v>
      </c>
      <c r="S49" s="26">
        <v>32</v>
      </c>
      <c r="T49" s="26" t="s">
        <v>289</v>
      </c>
      <c r="U49" s="26">
        <v>480</v>
      </c>
      <c r="V49" s="26"/>
      <c r="W49" s="26"/>
      <c r="X49" s="26">
        <f t="shared" si="19"/>
        <v>5</v>
      </c>
      <c r="Y49" s="26">
        <v>1</v>
      </c>
      <c r="Z49" s="13" t="str">
        <f t="shared" ref="Z49" si="21">X49&amp;"/"&amp;Y49</f>
        <v>5/1</v>
      </c>
      <c r="AA49" s="13">
        <v>0.08</v>
      </c>
      <c r="AB49" s="48"/>
      <c r="AC49" s="48">
        <v>439.68</v>
      </c>
      <c r="AD49" s="48">
        <v>1768.7</v>
      </c>
      <c r="AH49" s="15" t="s">
        <v>160</v>
      </c>
      <c r="AK49" s="15" t="s">
        <v>342</v>
      </c>
    </row>
    <row r="50" spans="1:37" ht="20">
      <c r="A50" s="20" t="s">
        <v>163</v>
      </c>
      <c r="B50" s="21" t="s">
        <v>372</v>
      </c>
      <c r="C50" s="26" t="s">
        <v>164</v>
      </c>
      <c r="D50" s="13">
        <v>2</v>
      </c>
      <c r="E50" s="13">
        <v>3584</v>
      </c>
      <c r="F50" s="39">
        <v>9.5</v>
      </c>
      <c r="G50" s="39">
        <v>4.7</v>
      </c>
      <c r="H50" s="39">
        <v>16.399999999999999</v>
      </c>
      <c r="I50" s="39">
        <v>720</v>
      </c>
      <c r="J50" s="26">
        <v>1</v>
      </c>
      <c r="K50" s="53" t="s">
        <v>255</v>
      </c>
      <c r="L50" s="13">
        <v>2</v>
      </c>
      <c r="M50" s="13">
        <v>18</v>
      </c>
      <c r="N50" s="13">
        <v>2.1</v>
      </c>
      <c r="O50" s="13">
        <v>16</v>
      </c>
      <c r="P50" s="5">
        <v>32</v>
      </c>
      <c r="Q50" s="13">
        <f t="shared" si="18"/>
        <v>1.2096000000000002</v>
      </c>
      <c r="R50" s="13">
        <v>2400</v>
      </c>
      <c r="S50" s="13">
        <v>256</v>
      </c>
      <c r="T50" s="53" t="s">
        <v>165</v>
      </c>
      <c r="U50" s="13">
        <v>1000</v>
      </c>
      <c r="V50" s="13"/>
      <c r="W50" s="13"/>
      <c r="X50" s="13">
        <f>13.64*4*2/8</f>
        <v>13.64</v>
      </c>
      <c r="Z50" s="13" t="str">
        <f t="shared" ref="Z50:Z53" si="22">X50&amp;"/"&amp;Y50</f>
        <v>13.64/</v>
      </c>
      <c r="AA50" s="13"/>
      <c r="AE50" s="49">
        <f>150000/1.08</f>
        <v>138888.88888888888</v>
      </c>
      <c r="AF50" s="49"/>
      <c r="AH50" s="15" t="s">
        <v>159</v>
      </c>
      <c r="AI50" s="13">
        <f>17280/2.5</f>
        <v>6912</v>
      </c>
      <c r="AK50" s="15" t="s">
        <v>367</v>
      </c>
    </row>
    <row r="51" spans="1:37">
      <c r="A51" s="15" t="s">
        <v>364</v>
      </c>
      <c r="B51" s="21" t="s">
        <v>294</v>
      </c>
      <c r="C51" s="26" t="s">
        <v>164</v>
      </c>
      <c r="D51" s="13">
        <v>2</v>
      </c>
      <c r="E51" s="13">
        <v>3584</v>
      </c>
      <c r="F51" s="39">
        <v>9.5</v>
      </c>
      <c r="G51" s="39">
        <v>4.7</v>
      </c>
      <c r="H51" s="39">
        <v>16.399999999999999</v>
      </c>
      <c r="I51" s="39">
        <v>720</v>
      </c>
      <c r="J51" s="26">
        <v>1</v>
      </c>
      <c r="K51" s="53" t="s">
        <v>255</v>
      </c>
      <c r="L51" s="13">
        <v>2</v>
      </c>
      <c r="M51" s="13">
        <v>18</v>
      </c>
      <c r="N51" s="13">
        <v>2.1</v>
      </c>
      <c r="O51" s="13">
        <v>16</v>
      </c>
      <c r="P51" s="5">
        <v>32</v>
      </c>
      <c r="Q51" s="13">
        <f t="shared" si="18"/>
        <v>1.2096000000000002</v>
      </c>
      <c r="R51" s="13">
        <v>2400</v>
      </c>
      <c r="S51" s="13">
        <v>256</v>
      </c>
      <c r="T51" s="53" t="s">
        <v>165</v>
      </c>
      <c r="U51" s="13">
        <v>4000</v>
      </c>
      <c r="V51" s="13"/>
      <c r="W51" s="13"/>
      <c r="X51" s="13">
        <f t="shared" ref="X51:X55" si="23">13.64*4*2/8</f>
        <v>13.64</v>
      </c>
      <c r="Z51" s="13" t="str">
        <f t="shared" si="22"/>
        <v>13.64/</v>
      </c>
      <c r="AA51" s="13"/>
      <c r="AE51" s="49">
        <f>300000/1.08</f>
        <v>277777.77777777775</v>
      </c>
      <c r="AF51" s="49"/>
      <c r="AH51" s="15" t="s">
        <v>159</v>
      </c>
      <c r="AI51" s="13">
        <f>34560/2.5</f>
        <v>13824</v>
      </c>
      <c r="AK51" s="15" t="s">
        <v>368</v>
      </c>
    </row>
    <row r="52" spans="1:37">
      <c r="B52" s="21" t="s">
        <v>191</v>
      </c>
      <c r="C52" s="26" t="s">
        <v>164</v>
      </c>
      <c r="D52" s="13">
        <v>2</v>
      </c>
      <c r="E52" s="13">
        <v>3584</v>
      </c>
      <c r="F52" s="39">
        <v>9.5</v>
      </c>
      <c r="G52" s="39">
        <v>4.7</v>
      </c>
      <c r="H52" s="39">
        <v>16.399999999999999</v>
      </c>
      <c r="I52" s="39">
        <v>720</v>
      </c>
      <c r="J52" s="26">
        <v>1</v>
      </c>
      <c r="K52" s="53" t="s">
        <v>255</v>
      </c>
      <c r="L52" s="13">
        <v>2</v>
      </c>
      <c r="M52" s="13">
        <v>18</v>
      </c>
      <c r="N52" s="13">
        <v>2.1</v>
      </c>
      <c r="O52" s="13">
        <v>16</v>
      </c>
      <c r="P52" s="5">
        <v>32</v>
      </c>
      <c r="Q52" s="13">
        <f t="shared" si="18"/>
        <v>1.2096000000000002</v>
      </c>
      <c r="R52" s="13">
        <v>2400</v>
      </c>
      <c r="S52" s="13">
        <v>256</v>
      </c>
      <c r="T52" s="53" t="s">
        <v>165</v>
      </c>
      <c r="U52" s="13">
        <v>4000</v>
      </c>
      <c r="X52" s="13">
        <f t="shared" si="23"/>
        <v>13.64</v>
      </c>
      <c r="Z52" s="13" t="str">
        <f t="shared" si="22"/>
        <v>13.64/</v>
      </c>
      <c r="AA52" s="13"/>
      <c r="AE52" s="49">
        <f>180000/1.08</f>
        <v>166666.66666666666</v>
      </c>
      <c r="AF52" s="49"/>
      <c r="AH52" s="15" t="s">
        <v>159</v>
      </c>
      <c r="AI52" s="13">
        <f>21600/2.5</f>
        <v>8640</v>
      </c>
      <c r="AK52" s="56" t="s">
        <v>369</v>
      </c>
    </row>
    <row r="53" spans="1:37">
      <c r="B53" s="21" t="s">
        <v>192</v>
      </c>
      <c r="C53" s="26" t="s">
        <v>164</v>
      </c>
      <c r="D53" s="13">
        <v>2</v>
      </c>
      <c r="E53" s="13">
        <v>3584</v>
      </c>
      <c r="F53" s="39">
        <v>9.5</v>
      </c>
      <c r="G53" s="39">
        <v>4.7</v>
      </c>
      <c r="H53" s="39">
        <v>16.399999999999999</v>
      </c>
      <c r="I53" s="39">
        <v>720</v>
      </c>
      <c r="J53" s="26">
        <v>1</v>
      </c>
      <c r="K53" s="53" t="s">
        <v>255</v>
      </c>
      <c r="L53" s="13">
        <v>2</v>
      </c>
      <c r="M53" s="13">
        <v>18</v>
      </c>
      <c r="N53" s="13">
        <v>2.1</v>
      </c>
      <c r="O53" s="13">
        <v>16</v>
      </c>
      <c r="P53" s="5">
        <v>32</v>
      </c>
      <c r="Q53" s="13">
        <f t="shared" si="18"/>
        <v>1.2096000000000002</v>
      </c>
      <c r="R53" s="13">
        <v>2400</v>
      </c>
      <c r="S53" s="13">
        <v>256</v>
      </c>
      <c r="T53" s="53" t="s">
        <v>165</v>
      </c>
      <c r="U53" s="13">
        <v>4000</v>
      </c>
      <c r="X53" s="13">
        <f t="shared" si="23"/>
        <v>13.64</v>
      </c>
      <c r="Z53" s="13" t="str">
        <f t="shared" si="22"/>
        <v>13.64/</v>
      </c>
      <c r="AA53" s="13"/>
      <c r="AE53" s="49">
        <f>216000/1.08</f>
        <v>200000</v>
      </c>
      <c r="AF53" s="49"/>
      <c r="AH53" s="15" t="s">
        <v>159</v>
      </c>
      <c r="AI53" s="13">
        <f>21600/2.5</f>
        <v>8640</v>
      </c>
      <c r="AK53" s="56" t="s">
        <v>370</v>
      </c>
    </row>
    <row r="54" spans="1:37" s="12" customFormat="1">
      <c r="A54" s="2"/>
      <c r="B54" s="21" t="s">
        <v>371</v>
      </c>
      <c r="C54" s="26" t="s">
        <v>164</v>
      </c>
      <c r="D54" s="13">
        <v>2</v>
      </c>
      <c r="E54" s="13">
        <v>3584</v>
      </c>
      <c r="F54" s="39">
        <v>9.5</v>
      </c>
      <c r="G54" s="39">
        <v>4.7</v>
      </c>
      <c r="H54" s="39">
        <v>16.399999999999999</v>
      </c>
      <c r="I54" s="39">
        <v>720</v>
      </c>
      <c r="J54" s="26">
        <v>1</v>
      </c>
      <c r="K54" s="53" t="s">
        <v>255</v>
      </c>
      <c r="L54" s="13">
        <v>2</v>
      </c>
      <c r="M54" s="13">
        <v>18</v>
      </c>
      <c r="N54" s="13">
        <v>2.1</v>
      </c>
      <c r="O54" s="13">
        <v>16</v>
      </c>
      <c r="P54" s="5">
        <v>32</v>
      </c>
      <c r="Q54" s="13">
        <f t="shared" ref="Q54:Q55" si="24">M54*N54*P54/1000</f>
        <v>1.2096000000000002</v>
      </c>
      <c r="R54" s="13">
        <v>2400</v>
      </c>
      <c r="S54" s="13">
        <v>256</v>
      </c>
      <c r="T54" s="53" t="s">
        <v>165</v>
      </c>
      <c r="U54" s="13">
        <v>4000</v>
      </c>
      <c r="X54" s="13">
        <f t="shared" si="23"/>
        <v>13.64</v>
      </c>
      <c r="Z54" s="13" t="str">
        <f t="shared" ref="Z54:Z55" si="25">X54&amp;"/"&amp;Y54</f>
        <v>13.64/</v>
      </c>
      <c r="AA54" s="13"/>
      <c r="AE54" s="49">
        <f>270000/1.08</f>
        <v>249999.99999999997</v>
      </c>
      <c r="AF54" s="49"/>
      <c r="AH54" s="15" t="s">
        <v>159</v>
      </c>
      <c r="AI54" s="13">
        <f t="shared" ref="AI54:AI55" si="26">21600/2.5</f>
        <v>8640</v>
      </c>
      <c r="AJ54" s="13"/>
      <c r="AK54" s="56" t="s">
        <v>370</v>
      </c>
    </row>
    <row r="55" spans="1:37">
      <c r="B55" s="21" t="s">
        <v>373</v>
      </c>
      <c r="C55" s="26" t="s">
        <v>164</v>
      </c>
      <c r="D55" s="13">
        <v>2</v>
      </c>
      <c r="E55" s="13">
        <v>3584</v>
      </c>
      <c r="F55" s="39">
        <v>9.5</v>
      </c>
      <c r="G55" s="39">
        <v>4.7</v>
      </c>
      <c r="H55" s="39">
        <v>16.399999999999999</v>
      </c>
      <c r="I55" s="39">
        <v>720</v>
      </c>
      <c r="J55" s="26">
        <v>1</v>
      </c>
      <c r="K55" s="53" t="s">
        <v>255</v>
      </c>
      <c r="L55" s="13">
        <v>2</v>
      </c>
      <c r="M55" s="13">
        <v>18</v>
      </c>
      <c r="N55" s="13">
        <v>2.1</v>
      </c>
      <c r="O55" s="13">
        <v>16</v>
      </c>
      <c r="P55" s="5">
        <v>32</v>
      </c>
      <c r="Q55" s="13">
        <f t="shared" si="24"/>
        <v>1.2096000000000002</v>
      </c>
      <c r="R55" s="13">
        <v>2400</v>
      </c>
      <c r="S55" s="13">
        <v>256</v>
      </c>
      <c r="T55" s="53" t="s">
        <v>165</v>
      </c>
      <c r="U55" s="13">
        <v>4000</v>
      </c>
      <c r="X55" s="13">
        <f t="shared" si="23"/>
        <v>13.64</v>
      </c>
      <c r="Y55" s="12"/>
      <c r="Z55" s="13" t="str">
        <f t="shared" si="25"/>
        <v>13.64/</v>
      </c>
      <c r="AE55" s="49">
        <f>324000/1.08</f>
        <v>300000</v>
      </c>
      <c r="AH55" s="15" t="s">
        <v>159</v>
      </c>
      <c r="AI55" s="13">
        <f t="shared" si="26"/>
        <v>8640</v>
      </c>
      <c r="AK55" s="56" t="s">
        <v>370</v>
      </c>
    </row>
    <row r="56" spans="1:37" ht="20">
      <c r="A56" s="20" t="s">
        <v>171</v>
      </c>
      <c r="B56" s="21" t="s">
        <v>178</v>
      </c>
      <c r="C56" s="26" t="s">
        <v>175</v>
      </c>
      <c r="D56" s="13">
        <v>0.5</v>
      </c>
      <c r="E56" s="13" t="s">
        <v>17</v>
      </c>
      <c r="F56" s="13">
        <v>8.74</v>
      </c>
      <c r="G56" s="13">
        <v>2.91</v>
      </c>
      <c r="H56" s="13" t="s">
        <v>36</v>
      </c>
      <c r="I56" s="13" t="s">
        <v>21</v>
      </c>
      <c r="J56" s="13"/>
      <c r="K56" s="53" t="s">
        <v>254</v>
      </c>
      <c r="L56" s="13">
        <v>0.5</v>
      </c>
      <c r="M56" s="13">
        <v>12</v>
      </c>
      <c r="N56" s="13">
        <v>2.6</v>
      </c>
      <c r="O56" s="13">
        <v>16</v>
      </c>
      <c r="P56" s="5">
        <v>32</v>
      </c>
      <c r="Q56" s="13">
        <f t="shared" si="18"/>
        <v>0.99840000000000007</v>
      </c>
      <c r="R56" s="13">
        <v>2133</v>
      </c>
      <c r="S56" s="13">
        <v>56</v>
      </c>
      <c r="T56" s="53" t="s">
        <v>214</v>
      </c>
      <c r="U56" s="13">
        <v>380</v>
      </c>
      <c r="X56" s="13"/>
      <c r="Y56" s="13"/>
      <c r="Z56" s="13"/>
      <c r="AA56" s="13"/>
      <c r="AB56" s="23">
        <v>0.9</v>
      </c>
      <c r="AD56" s="10">
        <f>AB56*24*31</f>
        <v>669.6</v>
      </c>
      <c r="AE56" s="54"/>
      <c r="AF56" s="54"/>
      <c r="AH56" s="15" t="s">
        <v>176</v>
      </c>
      <c r="AK56" s="15" t="s">
        <v>186</v>
      </c>
    </row>
    <row r="57" spans="1:37">
      <c r="A57" s="15" t="s">
        <v>244</v>
      </c>
      <c r="B57" s="21" t="s">
        <v>172</v>
      </c>
      <c r="C57" s="26" t="s">
        <v>175</v>
      </c>
      <c r="D57" s="13">
        <v>1</v>
      </c>
      <c r="E57" s="13" t="s">
        <v>17</v>
      </c>
      <c r="F57" s="13">
        <v>8.74</v>
      </c>
      <c r="G57" s="13">
        <v>2.91</v>
      </c>
      <c r="H57" s="13" t="s">
        <v>36</v>
      </c>
      <c r="I57" s="13" t="s">
        <v>21</v>
      </c>
      <c r="J57" s="13"/>
      <c r="K57" s="53" t="s">
        <v>254</v>
      </c>
      <c r="L57" s="13">
        <v>1</v>
      </c>
      <c r="M57" s="13">
        <v>12</v>
      </c>
      <c r="N57" s="13">
        <v>2.6</v>
      </c>
      <c r="O57" s="13">
        <v>16</v>
      </c>
      <c r="P57" s="5">
        <v>32</v>
      </c>
      <c r="Q57" s="13">
        <f t="shared" si="18"/>
        <v>0.99840000000000007</v>
      </c>
      <c r="R57" s="13">
        <v>2133</v>
      </c>
      <c r="S57" s="13">
        <v>112</v>
      </c>
      <c r="T57" s="53" t="s">
        <v>214</v>
      </c>
      <c r="U57" s="13">
        <v>680</v>
      </c>
      <c r="X57" s="13"/>
      <c r="Y57" s="13"/>
      <c r="Z57" s="13"/>
      <c r="AA57" s="13"/>
      <c r="AB57" s="23">
        <v>1.8</v>
      </c>
      <c r="AD57" s="10">
        <f t="shared" ref="AD57:AD59" si="27">AB57*24*31</f>
        <v>1339.2</v>
      </c>
      <c r="AE57" s="54"/>
      <c r="AF57" s="54"/>
      <c r="AH57" s="15" t="s">
        <v>176</v>
      </c>
    </row>
    <row r="58" spans="1:37">
      <c r="A58" s="15" t="s">
        <v>213</v>
      </c>
      <c r="B58" s="21" t="s">
        <v>173</v>
      </c>
      <c r="C58" s="26" t="s">
        <v>175</v>
      </c>
      <c r="D58" s="13">
        <v>2</v>
      </c>
      <c r="E58" s="13" t="s">
        <v>17</v>
      </c>
      <c r="F58" s="13">
        <v>8.74</v>
      </c>
      <c r="G58" s="13">
        <v>2.91</v>
      </c>
      <c r="H58" s="13" t="s">
        <v>36</v>
      </c>
      <c r="I58" s="13" t="s">
        <v>21</v>
      </c>
      <c r="J58" s="13"/>
      <c r="K58" s="53" t="s">
        <v>254</v>
      </c>
      <c r="L58" s="13">
        <v>2</v>
      </c>
      <c r="M58" s="13">
        <v>12</v>
      </c>
      <c r="N58" s="13">
        <v>2.6</v>
      </c>
      <c r="O58" s="13">
        <v>16</v>
      </c>
      <c r="P58" s="5">
        <v>32</v>
      </c>
      <c r="Q58" s="13">
        <f t="shared" si="18"/>
        <v>0.99840000000000007</v>
      </c>
      <c r="R58" s="13">
        <v>2133</v>
      </c>
      <c r="S58" s="13">
        <v>224</v>
      </c>
      <c r="T58" s="53" t="s">
        <v>214</v>
      </c>
      <c r="U58" s="13">
        <v>1440</v>
      </c>
      <c r="X58" s="13"/>
      <c r="Y58" s="13"/>
      <c r="Z58" s="13"/>
      <c r="AA58" s="13"/>
      <c r="AB58" s="23">
        <v>3.6</v>
      </c>
      <c r="AD58" s="10">
        <f t="shared" si="27"/>
        <v>2678.4</v>
      </c>
      <c r="AE58" s="54"/>
      <c r="AF58" s="54"/>
      <c r="AH58" s="15" t="s">
        <v>176</v>
      </c>
    </row>
    <row r="59" spans="1:37">
      <c r="B59" s="21" t="s">
        <v>174</v>
      </c>
      <c r="C59" s="26" t="s">
        <v>175</v>
      </c>
      <c r="D59" s="13">
        <v>2</v>
      </c>
      <c r="E59" s="13" t="s">
        <v>17</v>
      </c>
      <c r="F59" s="13">
        <v>8.74</v>
      </c>
      <c r="G59" s="13">
        <v>2.91</v>
      </c>
      <c r="H59" s="13" t="s">
        <v>36</v>
      </c>
      <c r="I59" s="13" t="s">
        <v>21</v>
      </c>
      <c r="J59" s="13"/>
      <c r="K59" s="53" t="s">
        <v>254</v>
      </c>
      <c r="L59" s="13">
        <v>2</v>
      </c>
      <c r="M59" s="13">
        <v>12</v>
      </c>
      <c r="N59" s="13">
        <v>2.6</v>
      </c>
      <c r="O59" s="13">
        <v>16</v>
      </c>
      <c r="P59" s="5">
        <v>32</v>
      </c>
      <c r="Q59" s="13">
        <f t="shared" si="18"/>
        <v>0.99840000000000007</v>
      </c>
      <c r="R59" s="13">
        <v>2133</v>
      </c>
      <c r="S59" s="13">
        <v>224</v>
      </c>
      <c r="T59" s="53" t="s">
        <v>214</v>
      </c>
      <c r="U59" s="13">
        <v>1440</v>
      </c>
      <c r="X59" s="13" t="s">
        <v>183</v>
      </c>
      <c r="Y59" s="13"/>
      <c r="Z59" s="13" t="str">
        <f t="shared" ref="Z59" si="28">X59&amp;"/"&amp;Y59</f>
        <v>Infiniband/</v>
      </c>
      <c r="AA59" s="13"/>
      <c r="AB59" s="23">
        <v>3.96</v>
      </c>
      <c r="AD59" s="10">
        <f t="shared" si="27"/>
        <v>2946.24</v>
      </c>
      <c r="AE59" s="54"/>
      <c r="AF59" s="54"/>
      <c r="AH59" s="15" t="s">
        <v>176</v>
      </c>
      <c r="AK59" s="15" t="s">
        <v>182</v>
      </c>
    </row>
    <row r="60" spans="1:37">
      <c r="B60" s="21" t="s">
        <v>209</v>
      </c>
      <c r="C60" t="s">
        <v>212</v>
      </c>
      <c r="D60" s="13">
        <v>1</v>
      </c>
      <c r="E60" s="13" t="s">
        <v>66</v>
      </c>
      <c r="F60" s="9">
        <v>9.65</v>
      </c>
      <c r="G60" s="9">
        <v>0.3</v>
      </c>
      <c r="H60" s="7" t="s">
        <v>67</v>
      </c>
      <c r="I60" s="7" t="s">
        <v>68</v>
      </c>
      <c r="K60" s="53" t="s">
        <v>254</v>
      </c>
      <c r="L60" s="13">
        <v>0.5</v>
      </c>
      <c r="M60" s="13">
        <v>12</v>
      </c>
      <c r="N60" s="13">
        <v>2.6</v>
      </c>
      <c r="O60" s="13">
        <v>16</v>
      </c>
      <c r="P60" s="5">
        <v>32</v>
      </c>
      <c r="Q60" s="13">
        <f t="shared" si="18"/>
        <v>0.99840000000000007</v>
      </c>
      <c r="R60" s="13">
        <v>2133</v>
      </c>
      <c r="S60">
        <v>56</v>
      </c>
      <c r="T60" s="53" t="s">
        <v>214</v>
      </c>
      <c r="U60">
        <v>340</v>
      </c>
      <c r="AB60" s="23">
        <v>1.24</v>
      </c>
      <c r="AH60" s="15" t="s">
        <v>176</v>
      </c>
    </row>
    <row r="61" spans="1:37">
      <c r="B61" s="21" t="s">
        <v>210</v>
      </c>
      <c r="C61" s="12" t="s">
        <v>212</v>
      </c>
      <c r="D61" s="13">
        <v>2</v>
      </c>
      <c r="E61" s="13" t="s">
        <v>66</v>
      </c>
      <c r="F61" s="9">
        <v>9.65</v>
      </c>
      <c r="G61" s="9">
        <v>0.3</v>
      </c>
      <c r="H61" s="7" t="s">
        <v>67</v>
      </c>
      <c r="I61" s="7" t="s">
        <v>68</v>
      </c>
      <c r="K61" s="53" t="s">
        <v>254</v>
      </c>
      <c r="L61" s="13">
        <v>1</v>
      </c>
      <c r="M61" s="13">
        <v>12</v>
      </c>
      <c r="N61" s="13">
        <v>2.6</v>
      </c>
      <c r="O61" s="13">
        <v>16</v>
      </c>
      <c r="P61" s="5">
        <v>32</v>
      </c>
      <c r="Q61" s="13">
        <f t="shared" si="18"/>
        <v>0.99840000000000007</v>
      </c>
      <c r="R61" s="13">
        <v>2133</v>
      </c>
      <c r="S61">
        <v>112</v>
      </c>
      <c r="T61" s="53" t="s">
        <v>214</v>
      </c>
      <c r="U61">
        <v>680</v>
      </c>
      <c r="AB61" s="23">
        <v>2.48</v>
      </c>
      <c r="AH61" s="15" t="s">
        <v>176</v>
      </c>
    </row>
    <row r="62" spans="1:37">
      <c r="B62" s="21" t="s">
        <v>211</v>
      </c>
      <c r="C62" s="12" t="s">
        <v>212</v>
      </c>
      <c r="D62" s="13">
        <v>4</v>
      </c>
      <c r="E62" s="13" t="s">
        <v>66</v>
      </c>
      <c r="F62" s="9">
        <v>9.65</v>
      </c>
      <c r="G62" s="9">
        <v>0.3</v>
      </c>
      <c r="H62" s="7" t="s">
        <v>67</v>
      </c>
      <c r="I62" s="7" t="s">
        <v>68</v>
      </c>
      <c r="K62" s="53" t="s">
        <v>254</v>
      </c>
      <c r="L62" s="13">
        <v>2</v>
      </c>
      <c r="M62" s="13">
        <v>12</v>
      </c>
      <c r="N62" s="13">
        <v>2.6</v>
      </c>
      <c r="O62" s="13">
        <v>16</v>
      </c>
      <c r="P62" s="5">
        <v>32</v>
      </c>
      <c r="Q62" s="13">
        <f t="shared" si="18"/>
        <v>0.99840000000000007</v>
      </c>
      <c r="R62" s="13">
        <v>2133</v>
      </c>
      <c r="S62">
        <v>224</v>
      </c>
      <c r="T62" s="53" t="s">
        <v>214</v>
      </c>
      <c r="U62">
        <v>1440</v>
      </c>
      <c r="AB62" s="23">
        <v>4.97</v>
      </c>
      <c r="AH62" s="15" t="s">
        <v>176</v>
      </c>
    </row>
    <row r="63" spans="1:37">
      <c r="D63" s="13"/>
    </row>
    <row r="64" spans="1:37" ht="20" customHeight="1">
      <c r="A64" s="20" t="s">
        <v>240</v>
      </c>
      <c r="B64" s="21" t="s">
        <v>245</v>
      </c>
      <c r="C64" s="53" t="s">
        <v>175</v>
      </c>
      <c r="D64" s="13">
        <v>0.5</v>
      </c>
      <c r="E64" s="13" t="s">
        <v>17</v>
      </c>
      <c r="F64" s="13">
        <v>8.74</v>
      </c>
      <c r="G64" s="13">
        <v>2.91</v>
      </c>
      <c r="H64" s="13" t="s">
        <v>36</v>
      </c>
      <c r="I64" s="13" t="s">
        <v>21</v>
      </c>
      <c r="J64" s="13"/>
      <c r="K64" s="13"/>
      <c r="L64" s="13">
        <v>6</v>
      </c>
      <c r="M64" s="13"/>
      <c r="N64" s="13"/>
      <c r="O64" s="13"/>
      <c r="P64" s="13"/>
      <c r="Q64" s="13">
        <v>2.8199999999999999E-2</v>
      </c>
      <c r="S64">
        <v>39</v>
      </c>
      <c r="T64" t="s">
        <v>246</v>
      </c>
      <c r="U64">
        <v>375</v>
      </c>
      <c r="AB64" s="23">
        <v>1.073</v>
      </c>
      <c r="AH64" s="15" t="s">
        <v>247</v>
      </c>
      <c r="AK64" s="57" t="s">
        <v>252</v>
      </c>
    </row>
    <row r="65" spans="1:37" ht="20" customHeight="1">
      <c r="A65" s="15" t="s">
        <v>241</v>
      </c>
      <c r="B65" s="21" t="s">
        <v>248</v>
      </c>
      <c r="C65" s="53" t="s">
        <v>175</v>
      </c>
      <c r="D65" s="13">
        <v>1</v>
      </c>
      <c r="E65" s="13" t="s">
        <v>17</v>
      </c>
      <c r="F65" s="13">
        <v>8.74</v>
      </c>
      <c r="G65" s="13">
        <v>2.91</v>
      </c>
      <c r="H65" s="13" t="s">
        <v>36</v>
      </c>
      <c r="I65" s="13" t="s">
        <v>21</v>
      </c>
      <c r="J65" s="13"/>
      <c r="K65" s="13"/>
      <c r="L65" s="13">
        <v>12</v>
      </c>
      <c r="M65" s="13"/>
      <c r="N65" s="13"/>
      <c r="O65" s="13"/>
      <c r="P65" s="13"/>
      <c r="Q65" s="13">
        <v>2.8199999999999999E-2</v>
      </c>
      <c r="R65" s="12"/>
      <c r="S65" s="12">
        <v>78</v>
      </c>
      <c r="T65" s="12" t="s">
        <v>246</v>
      </c>
      <c r="U65" s="12">
        <v>375</v>
      </c>
      <c r="V65" s="12"/>
      <c r="W65" s="12"/>
      <c r="Y65" s="12"/>
      <c r="AB65" s="23">
        <v>2.0339999999999998</v>
      </c>
      <c r="AH65" s="15" t="s">
        <v>247</v>
      </c>
      <c r="AK65" s="57" t="s">
        <v>252</v>
      </c>
    </row>
    <row r="66" spans="1:37" ht="20" customHeight="1">
      <c r="A66" s="15" t="s">
        <v>242</v>
      </c>
      <c r="B66" s="21" t="s">
        <v>249</v>
      </c>
      <c r="C66" s="53" t="s">
        <v>175</v>
      </c>
      <c r="D66" s="13">
        <v>2</v>
      </c>
      <c r="E66" s="13" t="s">
        <v>17</v>
      </c>
      <c r="F66" s="13">
        <v>8.74</v>
      </c>
      <c r="G66" s="13">
        <v>2.91</v>
      </c>
      <c r="H66" s="13" t="s">
        <v>36</v>
      </c>
      <c r="I66" s="13" t="s">
        <v>21</v>
      </c>
      <c r="J66" s="13"/>
      <c r="K66" s="13"/>
      <c r="L66" s="13">
        <v>24</v>
      </c>
      <c r="M66" s="13"/>
      <c r="N66" s="13"/>
      <c r="O66" s="13"/>
      <c r="P66" s="13"/>
      <c r="Q66" s="13">
        <v>2.8199999999999999E-2</v>
      </c>
      <c r="R66" s="12"/>
      <c r="S66" s="12">
        <v>156</v>
      </c>
      <c r="T66" s="12" t="s">
        <v>246</v>
      </c>
      <c r="U66" s="12">
        <v>375</v>
      </c>
      <c r="V66" s="12"/>
      <c r="W66" s="12"/>
      <c r="Y66" s="12"/>
      <c r="AB66" s="23">
        <v>3.9550000000000001</v>
      </c>
      <c r="AH66" s="15" t="s">
        <v>247</v>
      </c>
      <c r="AK66" s="57" t="s">
        <v>252</v>
      </c>
    </row>
    <row r="67" spans="1:37" ht="20" customHeight="1">
      <c r="B67" s="21" t="s">
        <v>250</v>
      </c>
      <c r="C67" s="53" t="s">
        <v>175</v>
      </c>
      <c r="D67" s="13">
        <v>2</v>
      </c>
      <c r="E67" s="13" t="s">
        <v>17</v>
      </c>
      <c r="F67" s="13">
        <v>8.74</v>
      </c>
      <c r="G67" s="13">
        <v>2.91</v>
      </c>
      <c r="H67" s="13" t="s">
        <v>36</v>
      </c>
      <c r="I67" s="13" t="s">
        <v>21</v>
      </c>
      <c r="J67" s="13"/>
      <c r="K67" s="13"/>
      <c r="L67" s="13">
        <v>32</v>
      </c>
      <c r="M67" s="13"/>
      <c r="N67" s="13"/>
      <c r="O67" s="13"/>
      <c r="P67" s="13"/>
      <c r="Q67" s="13">
        <v>2.8199999999999999E-2</v>
      </c>
      <c r="R67" s="12"/>
      <c r="S67" s="12">
        <v>208</v>
      </c>
      <c r="T67" s="12" t="s">
        <v>246</v>
      </c>
      <c r="U67" s="12">
        <v>375</v>
      </c>
      <c r="V67" s="12"/>
      <c r="W67" s="12"/>
      <c r="Y67" s="12"/>
      <c r="AB67" s="23">
        <v>4.3029999999999999</v>
      </c>
      <c r="AH67" s="15" t="s">
        <v>247</v>
      </c>
      <c r="AK67" s="57" t="s">
        <v>252</v>
      </c>
    </row>
    <row r="68" spans="1:37" ht="20" customHeight="1">
      <c r="B68" s="21" t="s">
        <v>251</v>
      </c>
      <c r="C68" s="53" t="s">
        <v>175</v>
      </c>
      <c r="D68" s="13">
        <v>4</v>
      </c>
      <c r="E68" s="13" t="s">
        <v>17</v>
      </c>
      <c r="F68" s="13">
        <v>8.74</v>
      </c>
      <c r="G68" s="13">
        <v>2.91</v>
      </c>
      <c r="H68" s="13" t="s">
        <v>36</v>
      </c>
      <c r="I68" s="13" t="s">
        <v>21</v>
      </c>
      <c r="J68" s="13"/>
      <c r="K68" s="13"/>
      <c r="L68" s="13">
        <v>64</v>
      </c>
      <c r="M68" s="13"/>
      <c r="N68" s="13"/>
      <c r="O68" s="13"/>
      <c r="P68" s="13"/>
      <c r="Q68" s="13">
        <v>2.8199999999999999E-2</v>
      </c>
      <c r="R68" s="12"/>
      <c r="S68" s="12">
        <v>416</v>
      </c>
      <c r="T68" s="12" t="s">
        <v>246</v>
      </c>
      <c r="U68" s="12">
        <v>375</v>
      </c>
      <c r="V68" s="12"/>
      <c r="W68" s="12"/>
      <c r="Y68" s="12"/>
      <c r="AB68" s="23">
        <v>8.4930000000000003</v>
      </c>
      <c r="AH68" s="15" t="s">
        <v>247</v>
      </c>
      <c r="AK68" s="57" t="s">
        <v>252</v>
      </c>
    </row>
    <row r="76" spans="1:37" ht="20">
      <c r="A76" s="20" t="s">
        <v>316</v>
      </c>
      <c r="B76" s="21" t="s">
        <v>320</v>
      </c>
      <c r="C76" s="53" t="s">
        <v>319</v>
      </c>
      <c r="D76" s="13">
        <v>1</v>
      </c>
      <c r="E76" s="13">
        <v>3584</v>
      </c>
      <c r="F76" s="13">
        <v>9.5</v>
      </c>
      <c r="G76" s="13">
        <v>4.7</v>
      </c>
      <c r="H76" s="13">
        <v>16.399999999999999</v>
      </c>
      <c r="I76" s="13">
        <v>720</v>
      </c>
      <c r="J76" s="13"/>
      <c r="K76" s="13"/>
      <c r="L76" s="13">
        <f>1/28*56</f>
        <v>2</v>
      </c>
      <c r="M76" s="13">
        <v>14</v>
      </c>
      <c r="N76" s="13">
        <v>2.5</v>
      </c>
      <c r="O76" s="13">
        <v>16</v>
      </c>
      <c r="P76" s="13">
        <v>32</v>
      </c>
      <c r="Q76" s="13">
        <f t="shared" ref="Q76" si="29">M76*N76*P76/1000</f>
        <v>1.1200000000000001</v>
      </c>
      <c r="R76" s="13"/>
      <c r="S76" s="13">
        <v>256</v>
      </c>
      <c r="T76" s="13" t="s">
        <v>322</v>
      </c>
      <c r="U76" s="13">
        <v>2100</v>
      </c>
      <c r="V76" s="13"/>
      <c r="W76" s="13"/>
      <c r="X76" s="13">
        <f>5/8</f>
        <v>0.625</v>
      </c>
      <c r="AB76" s="49">
        <v>440</v>
      </c>
      <c r="AC76" s="49"/>
      <c r="AD76" s="49"/>
      <c r="AE76" s="49"/>
      <c r="AF76" s="49">
        <v>220000</v>
      </c>
      <c r="AG76" s="49"/>
      <c r="AH76" s="15" t="s">
        <v>159</v>
      </c>
      <c r="AK76" s="15" t="s">
        <v>333</v>
      </c>
    </row>
    <row r="77" spans="1:37">
      <c r="A77" s="15" t="s">
        <v>317</v>
      </c>
      <c r="B77" s="21" t="s">
        <v>321</v>
      </c>
      <c r="C77" s="53" t="s">
        <v>318</v>
      </c>
      <c r="D77" s="13">
        <v>1</v>
      </c>
      <c r="E77" s="13">
        <v>3072</v>
      </c>
      <c r="F77" s="13">
        <v>6.8440000000000003</v>
      </c>
      <c r="G77" s="13">
        <v>0.214</v>
      </c>
      <c r="H77" s="13">
        <v>12.3</v>
      </c>
      <c r="I77" s="13">
        <v>288</v>
      </c>
      <c r="J77" s="13"/>
      <c r="K77" s="13"/>
      <c r="L77" s="13">
        <f>1/28*56</f>
        <v>2</v>
      </c>
      <c r="M77" s="13">
        <v>14</v>
      </c>
      <c r="N77" s="13">
        <v>2.5</v>
      </c>
      <c r="O77" s="13">
        <v>16</v>
      </c>
      <c r="P77" s="13">
        <v>32</v>
      </c>
      <c r="Q77" s="13">
        <f t="shared" ref="Q77" si="30">M77*N77*P77/1000</f>
        <v>1.1200000000000001</v>
      </c>
      <c r="R77" s="13"/>
      <c r="S77" s="13">
        <v>256</v>
      </c>
      <c r="T77" s="13" t="s">
        <v>322</v>
      </c>
      <c r="U77" s="13">
        <v>2100</v>
      </c>
      <c r="V77" s="13"/>
      <c r="W77" s="13"/>
      <c r="X77" s="13">
        <f>5/8</f>
        <v>0.625</v>
      </c>
      <c r="AB77" s="49">
        <v>400</v>
      </c>
      <c r="AC77" s="49"/>
      <c r="AD77" s="49"/>
      <c r="AE77" s="49"/>
      <c r="AF77" s="49">
        <v>198000</v>
      </c>
      <c r="AG77" s="49"/>
      <c r="AH77" s="15" t="s">
        <v>159</v>
      </c>
      <c r="AK77" s="15" t="s">
        <v>334</v>
      </c>
    </row>
    <row r="78" spans="1:37">
      <c r="C78" s="53"/>
      <c r="D78" s="13"/>
    </row>
    <row r="79" spans="1:37">
      <c r="C79" s="53"/>
      <c r="D79" s="13"/>
    </row>
    <row r="80" spans="1:37">
      <c r="C80" s="53"/>
      <c r="D80" s="13"/>
    </row>
    <row r="81" spans="1:37">
      <c r="C81" s="53"/>
      <c r="D81" s="13"/>
    </row>
    <row r="82" spans="1:37" ht="20">
      <c r="A82" s="20" t="s">
        <v>343</v>
      </c>
      <c r="B82" s="21" t="s">
        <v>345</v>
      </c>
      <c r="C82" s="53" t="s">
        <v>352</v>
      </c>
      <c r="D82" s="13">
        <v>3</v>
      </c>
      <c r="E82" s="13">
        <v>2496</v>
      </c>
      <c r="F82" s="13">
        <v>3.524</v>
      </c>
      <c r="G82" s="13">
        <v>1.175</v>
      </c>
      <c r="H82" s="13">
        <v>5</v>
      </c>
      <c r="I82" s="13">
        <v>208</v>
      </c>
      <c r="J82" s="13"/>
      <c r="K82" s="13" t="s">
        <v>353</v>
      </c>
      <c r="L82" s="13">
        <v>2</v>
      </c>
      <c r="M82" s="13">
        <v>6</v>
      </c>
      <c r="N82" s="13">
        <v>2.93</v>
      </c>
      <c r="O82" s="13">
        <v>4</v>
      </c>
      <c r="P82" s="13">
        <v>8</v>
      </c>
      <c r="Q82" s="13">
        <f t="shared" ref="Q82" si="31">M82*N82*P82/1000</f>
        <v>0.14064000000000002</v>
      </c>
      <c r="R82" s="13">
        <v>1333</v>
      </c>
      <c r="S82" s="13">
        <v>54</v>
      </c>
      <c r="T82" s="13" t="s">
        <v>354</v>
      </c>
      <c r="U82" s="13">
        <v>50</v>
      </c>
      <c r="V82" s="13"/>
      <c r="W82" s="13"/>
      <c r="X82" s="13">
        <v>80</v>
      </c>
      <c r="Z82" s="13" t="str">
        <f t="shared" ref="Z82" si="32">X82&amp;"/"&amp;Y82</f>
        <v>80/</v>
      </c>
      <c r="AA82" s="49"/>
      <c r="AB82" s="49"/>
      <c r="AC82" s="49"/>
      <c r="AD82" s="49"/>
      <c r="AE82" s="49">
        <v>480000</v>
      </c>
      <c r="AH82" s="15" t="s">
        <v>159</v>
      </c>
      <c r="AI82" s="13">
        <v>3000</v>
      </c>
      <c r="AJ82" s="13">
        <v>1</v>
      </c>
      <c r="AK82" s="15" t="s">
        <v>365</v>
      </c>
    </row>
    <row r="83" spans="1:37">
      <c r="A83" s="15" t="s">
        <v>360</v>
      </c>
      <c r="B83" s="21" t="s">
        <v>347</v>
      </c>
      <c r="C83" s="53" t="s">
        <v>352</v>
      </c>
      <c r="D83" s="13">
        <v>3</v>
      </c>
      <c r="E83" s="13">
        <v>2496</v>
      </c>
      <c r="F83" s="13">
        <v>3.524</v>
      </c>
      <c r="G83" s="13">
        <v>1.175</v>
      </c>
      <c r="H83" s="13">
        <v>5</v>
      </c>
      <c r="I83" s="13">
        <v>208</v>
      </c>
      <c r="J83" s="13"/>
      <c r="K83" s="13" t="s">
        <v>353</v>
      </c>
      <c r="L83" s="13">
        <v>2</v>
      </c>
      <c r="M83" s="13">
        <v>6</v>
      </c>
      <c r="N83" s="13">
        <v>2.93</v>
      </c>
      <c r="O83" s="13">
        <v>4</v>
      </c>
      <c r="P83" s="13">
        <v>8</v>
      </c>
      <c r="Q83" s="13">
        <f t="shared" ref="Q83:Q85" si="33">M83*N83*P83/1000</f>
        <v>0.14064000000000002</v>
      </c>
      <c r="R83" s="13">
        <v>1333</v>
      </c>
      <c r="S83" s="13">
        <v>54</v>
      </c>
      <c r="T83" s="13" t="s">
        <v>354</v>
      </c>
      <c r="U83" s="13">
        <v>50</v>
      </c>
      <c r="V83" s="13"/>
      <c r="W83" s="13"/>
      <c r="X83" s="13">
        <v>80</v>
      </c>
      <c r="Y83" s="12"/>
      <c r="Z83" s="13" t="str">
        <f t="shared" ref="Z83:Z85" si="34">X83&amp;"/"&amp;Y83</f>
        <v>80/</v>
      </c>
      <c r="AA83" s="49"/>
      <c r="AB83" s="49"/>
      <c r="AC83" s="49"/>
      <c r="AD83" s="49"/>
      <c r="AE83" s="49">
        <v>120000</v>
      </c>
      <c r="AH83" s="15" t="s">
        <v>159</v>
      </c>
      <c r="AI83" s="13">
        <v>3000</v>
      </c>
      <c r="AJ83" s="13">
        <v>1</v>
      </c>
      <c r="AK83" s="15" t="s">
        <v>366</v>
      </c>
    </row>
    <row r="84" spans="1:37" s="12" customFormat="1">
      <c r="A84" s="2"/>
      <c r="B84" s="21" t="s">
        <v>348</v>
      </c>
      <c r="C84" s="53" t="s">
        <v>352</v>
      </c>
      <c r="D84" s="13">
        <v>3</v>
      </c>
      <c r="E84" s="13">
        <v>2496</v>
      </c>
      <c r="F84" s="13">
        <v>3.524</v>
      </c>
      <c r="G84" s="13">
        <v>1.175</v>
      </c>
      <c r="H84" s="13">
        <v>5</v>
      </c>
      <c r="I84" s="13">
        <v>208</v>
      </c>
      <c r="J84" s="13"/>
      <c r="K84" s="13" t="s">
        <v>353</v>
      </c>
      <c r="L84" s="13">
        <v>2</v>
      </c>
      <c r="M84" s="13">
        <v>6</v>
      </c>
      <c r="N84" s="13">
        <v>2.93</v>
      </c>
      <c r="O84" s="13">
        <v>4</v>
      </c>
      <c r="P84" s="13">
        <v>8</v>
      </c>
      <c r="Q84" s="13">
        <f t="shared" si="33"/>
        <v>0.14064000000000002</v>
      </c>
      <c r="R84" s="13">
        <v>1333</v>
      </c>
      <c r="S84" s="13">
        <v>96</v>
      </c>
      <c r="T84" s="13" t="s">
        <v>354</v>
      </c>
      <c r="U84" s="13">
        <v>50</v>
      </c>
      <c r="V84" s="13"/>
      <c r="W84" s="13"/>
      <c r="X84" s="13">
        <v>80</v>
      </c>
      <c r="Z84" s="13" t="str">
        <f t="shared" si="34"/>
        <v>80/</v>
      </c>
      <c r="AA84" s="49"/>
      <c r="AB84" s="49"/>
      <c r="AC84" s="49"/>
      <c r="AD84" s="49"/>
      <c r="AE84" s="49">
        <v>480000</v>
      </c>
      <c r="AH84" s="15" t="s">
        <v>159</v>
      </c>
      <c r="AI84" s="13">
        <f>3000/1.2</f>
        <v>2500</v>
      </c>
      <c r="AJ84" s="13">
        <v>1</v>
      </c>
      <c r="AK84" s="15" t="s">
        <v>365</v>
      </c>
    </row>
    <row r="85" spans="1:37" s="12" customFormat="1">
      <c r="A85" s="2"/>
      <c r="B85" s="21" t="s">
        <v>349</v>
      </c>
      <c r="C85" s="53" t="s">
        <v>352</v>
      </c>
      <c r="D85" s="13">
        <v>3</v>
      </c>
      <c r="E85" s="13">
        <v>2496</v>
      </c>
      <c r="F85" s="13">
        <v>3.524</v>
      </c>
      <c r="G85" s="13">
        <v>1.175</v>
      </c>
      <c r="H85" s="13">
        <v>5</v>
      </c>
      <c r="I85" s="13">
        <v>208</v>
      </c>
      <c r="J85" s="13"/>
      <c r="K85" s="13" t="s">
        <v>353</v>
      </c>
      <c r="L85" s="13">
        <v>2</v>
      </c>
      <c r="M85" s="13">
        <v>6</v>
      </c>
      <c r="N85" s="13">
        <v>2.93</v>
      </c>
      <c r="O85" s="13">
        <v>4</v>
      </c>
      <c r="P85" s="13">
        <v>8</v>
      </c>
      <c r="Q85" s="13">
        <f t="shared" si="33"/>
        <v>0.14064000000000002</v>
      </c>
      <c r="R85" s="13">
        <v>1333</v>
      </c>
      <c r="S85" s="13">
        <v>96</v>
      </c>
      <c r="T85" s="13" t="s">
        <v>354</v>
      </c>
      <c r="U85" s="13">
        <v>50</v>
      </c>
      <c r="V85" s="13"/>
      <c r="W85" s="13"/>
      <c r="X85" s="13">
        <v>80</v>
      </c>
      <c r="Z85" s="13" t="str">
        <f t="shared" si="34"/>
        <v>80/</v>
      </c>
      <c r="AA85" s="49"/>
      <c r="AB85" s="49"/>
      <c r="AC85" s="49"/>
      <c r="AD85" s="49"/>
      <c r="AE85" s="49">
        <v>120000</v>
      </c>
      <c r="AH85" s="15" t="s">
        <v>159</v>
      </c>
      <c r="AI85" s="13">
        <f>3000/1.2</f>
        <v>2500</v>
      </c>
      <c r="AJ85" s="13">
        <v>1</v>
      </c>
      <c r="AK85" s="15" t="s">
        <v>366</v>
      </c>
    </row>
    <row r="86" spans="1:37">
      <c r="B86" s="21" t="s">
        <v>344</v>
      </c>
      <c r="C86" s="53" t="s">
        <v>352</v>
      </c>
      <c r="D86" s="13">
        <v>3</v>
      </c>
      <c r="E86" s="13">
        <v>2496</v>
      </c>
      <c r="F86" s="13">
        <v>3.524</v>
      </c>
      <c r="G86" s="13">
        <v>1.175</v>
      </c>
      <c r="H86" s="13">
        <v>5</v>
      </c>
      <c r="I86" s="13">
        <v>208</v>
      </c>
      <c r="J86" s="13"/>
      <c r="K86" s="13" t="s">
        <v>353</v>
      </c>
      <c r="L86" s="13">
        <f>2/3</f>
        <v>0.66666666666666663</v>
      </c>
      <c r="M86" s="13">
        <v>6</v>
      </c>
      <c r="N86" s="13">
        <v>2.93</v>
      </c>
      <c r="O86" s="13">
        <v>4</v>
      </c>
      <c r="P86" s="13">
        <v>8</v>
      </c>
      <c r="Q86" s="13">
        <f t="shared" ref="Q86:Q88" si="35">M86*N86*P86/1000</f>
        <v>0.14064000000000002</v>
      </c>
      <c r="R86" s="13">
        <v>1333</v>
      </c>
      <c r="S86" s="13">
        <v>25</v>
      </c>
      <c r="T86" s="13" t="s">
        <v>354</v>
      </c>
      <c r="U86" s="13">
        <v>30</v>
      </c>
      <c r="V86" s="13"/>
      <c r="W86" s="13"/>
      <c r="X86" s="13">
        <v>80</v>
      </c>
      <c r="Y86" s="12"/>
      <c r="Z86" s="13" t="str">
        <f t="shared" ref="Z86:Z89" si="36">X86&amp;"/"&amp;Y86</f>
        <v>80/</v>
      </c>
      <c r="AA86" s="49"/>
      <c r="AB86" s="49"/>
      <c r="AC86" s="49"/>
      <c r="AD86" s="49"/>
      <c r="AE86" s="49">
        <v>480000</v>
      </c>
      <c r="AH86" s="15" t="s">
        <v>159</v>
      </c>
      <c r="AI86" s="13">
        <f>3000*2</f>
        <v>6000</v>
      </c>
      <c r="AJ86" s="13">
        <v>1</v>
      </c>
      <c r="AK86" s="15" t="s">
        <v>365</v>
      </c>
    </row>
    <row r="87" spans="1:37">
      <c r="B87" s="21" t="s">
        <v>346</v>
      </c>
      <c r="C87" s="53" t="s">
        <v>352</v>
      </c>
      <c r="D87" s="13">
        <v>3</v>
      </c>
      <c r="E87" s="13">
        <v>2496</v>
      </c>
      <c r="F87" s="13">
        <v>3.524</v>
      </c>
      <c r="G87" s="13">
        <v>1.175</v>
      </c>
      <c r="H87" s="13">
        <v>5</v>
      </c>
      <c r="I87" s="13">
        <v>208</v>
      </c>
      <c r="J87" s="13"/>
      <c r="K87" s="13" t="s">
        <v>353</v>
      </c>
      <c r="L87" s="13">
        <f>2/3</f>
        <v>0.66666666666666663</v>
      </c>
      <c r="M87" s="13">
        <v>6</v>
      </c>
      <c r="N87" s="13">
        <v>2.93</v>
      </c>
      <c r="O87" s="13">
        <v>4</v>
      </c>
      <c r="P87" s="13">
        <v>8</v>
      </c>
      <c r="Q87" s="13">
        <f t="shared" si="35"/>
        <v>0.14064000000000002</v>
      </c>
      <c r="R87" s="13">
        <v>1333</v>
      </c>
      <c r="S87" s="13">
        <v>25</v>
      </c>
      <c r="T87" s="13" t="s">
        <v>354</v>
      </c>
      <c r="U87" s="13">
        <v>30</v>
      </c>
      <c r="V87" s="13"/>
      <c r="W87" s="13"/>
      <c r="X87" s="13">
        <v>80</v>
      </c>
      <c r="Y87" s="12"/>
      <c r="Z87" s="13" t="str">
        <f t="shared" si="36"/>
        <v>80/</v>
      </c>
      <c r="AA87" s="49"/>
      <c r="AB87" s="49"/>
      <c r="AC87" s="49"/>
      <c r="AD87" s="49"/>
      <c r="AE87" s="49">
        <v>120000</v>
      </c>
      <c r="AH87" s="15" t="s">
        <v>159</v>
      </c>
      <c r="AI87" s="13">
        <f>3000*2</f>
        <v>6000</v>
      </c>
      <c r="AJ87" s="13">
        <v>1</v>
      </c>
      <c r="AK87" s="15" t="s">
        <v>366</v>
      </c>
    </row>
    <row r="88" spans="1:37">
      <c r="B88" s="21" t="s">
        <v>350</v>
      </c>
      <c r="C88" s="53" t="s">
        <v>355</v>
      </c>
      <c r="D88" s="13">
        <v>1</v>
      </c>
      <c r="E88" s="13">
        <v>960</v>
      </c>
      <c r="F88" s="13">
        <v>2.4883000000000002</v>
      </c>
      <c r="G88" s="13">
        <v>311</v>
      </c>
      <c r="H88" s="13" t="s">
        <v>357</v>
      </c>
      <c r="I88" s="13" t="s">
        <v>356</v>
      </c>
      <c r="J88" s="13"/>
      <c r="K88" s="13" t="s">
        <v>358</v>
      </c>
      <c r="L88" s="13">
        <v>4</v>
      </c>
      <c r="M88" s="13">
        <v>8</v>
      </c>
      <c r="N88" s="13">
        <v>2</v>
      </c>
      <c r="O88" s="13">
        <v>4</v>
      </c>
      <c r="P88" s="13">
        <v>8</v>
      </c>
      <c r="Q88" s="13">
        <f t="shared" si="35"/>
        <v>0.128</v>
      </c>
      <c r="R88" s="13">
        <v>1066</v>
      </c>
      <c r="S88" s="13">
        <v>252</v>
      </c>
      <c r="T88" s="13" t="s">
        <v>359</v>
      </c>
      <c r="U88" s="13">
        <v>500</v>
      </c>
      <c r="X88" s="13">
        <v>40</v>
      </c>
      <c r="Z88" s="13" t="str">
        <f t="shared" si="36"/>
        <v>40/</v>
      </c>
      <c r="AE88" s="49">
        <v>480000</v>
      </c>
      <c r="AH88" s="15" t="s">
        <v>159</v>
      </c>
      <c r="AI88" s="13">
        <f>3000/4</f>
        <v>750</v>
      </c>
      <c r="AJ88" s="13">
        <v>1</v>
      </c>
      <c r="AK88" s="15" t="s">
        <v>365</v>
      </c>
    </row>
    <row r="89" spans="1:37">
      <c r="B89" s="21" t="s">
        <v>351</v>
      </c>
      <c r="C89" s="53" t="s">
        <v>355</v>
      </c>
      <c r="D89" s="13">
        <v>1</v>
      </c>
      <c r="E89" s="13">
        <v>960</v>
      </c>
      <c r="F89" s="13">
        <v>2.4883000000000002</v>
      </c>
      <c r="G89" s="13">
        <v>311</v>
      </c>
      <c r="H89" s="13" t="s">
        <v>357</v>
      </c>
      <c r="I89" s="13" t="s">
        <v>356</v>
      </c>
      <c r="J89" s="13"/>
      <c r="K89" s="13" t="s">
        <v>358</v>
      </c>
      <c r="L89" s="13">
        <v>4</v>
      </c>
      <c r="M89" s="13">
        <v>8</v>
      </c>
      <c r="N89" s="13">
        <v>2</v>
      </c>
      <c r="O89" s="13">
        <v>4</v>
      </c>
      <c r="P89" s="13">
        <v>8</v>
      </c>
      <c r="Q89" s="13">
        <f t="shared" ref="Q89:Q90" si="37">M89*N89*P89/1000</f>
        <v>0.128</v>
      </c>
      <c r="R89" s="13">
        <v>1066</v>
      </c>
      <c r="S89" s="13">
        <v>252</v>
      </c>
      <c r="T89" s="13" t="s">
        <v>359</v>
      </c>
      <c r="U89" s="13">
        <v>500</v>
      </c>
      <c r="V89" s="12"/>
      <c r="W89" s="12"/>
      <c r="X89" s="13">
        <v>40</v>
      </c>
      <c r="Z89" s="13" t="str">
        <f t="shared" si="36"/>
        <v>40/</v>
      </c>
      <c r="AE89" s="49">
        <v>120000</v>
      </c>
      <c r="AH89" s="15" t="s">
        <v>159</v>
      </c>
      <c r="AI89" s="13">
        <f>3000/4</f>
        <v>750</v>
      </c>
      <c r="AJ89" s="13">
        <v>1</v>
      </c>
      <c r="AK89" s="15" t="s">
        <v>366</v>
      </c>
    </row>
    <row r="90" spans="1:37">
      <c r="B90" s="21" t="s">
        <v>374</v>
      </c>
      <c r="C90" s="53" t="s">
        <v>355</v>
      </c>
      <c r="D90" s="13">
        <v>1</v>
      </c>
      <c r="E90" s="13">
        <v>960</v>
      </c>
      <c r="F90" s="13">
        <v>2.4883000000000002</v>
      </c>
      <c r="G90" s="13">
        <v>311</v>
      </c>
      <c r="H90" s="13" t="s">
        <v>357</v>
      </c>
      <c r="I90" s="13" t="s">
        <v>356</v>
      </c>
      <c r="J90" s="13"/>
      <c r="K90" s="13" t="s">
        <v>358</v>
      </c>
      <c r="L90" s="13">
        <v>4</v>
      </c>
      <c r="M90" s="13">
        <v>8</v>
      </c>
      <c r="N90" s="13">
        <v>2</v>
      </c>
      <c r="O90" s="13">
        <v>4</v>
      </c>
      <c r="P90" s="13">
        <v>8</v>
      </c>
      <c r="Q90" s="13">
        <f t="shared" si="37"/>
        <v>0.128</v>
      </c>
      <c r="R90" s="13">
        <v>1066</v>
      </c>
      <c r="S90" s="13">
        <v>504</v>
      </c>
      <c r="T90" s="13" t="s">
        <v>359</v>
      </c>
      <c r="U90" s="13">
        <v>500</v>
      </c>
      <c r="V90" s="12"/>
      <c r="W90" s="12"/>
      <c r="X90" s="13">
        <v>40</v>
      </c>
      <c r="Y90" s="12"/>
      <c r="Z90" s="13" t="str">
        <f t="shared" ref="Z90:Z91" si="38">X90&amp;"/"&amp;Y90</f>
        <v>40/</v>
      </c>
      <c r="AB90" s="12"/>
      <c r="AD90" s="12"/>
      <c r="AE90" s="49">
        <v>480000</v>
      </c>
      <c r="AH90" s="15" t="s">
        <v>159</v>
      </c>
      <c r="AI90" s="13">
        <f>3000/8</f>
        <v>375</v>
      </c>
      <c r="AJ90" s="13">
        <v>1</v>
      </c>
      <c r="AK90" s="15" t="s">
        <v>365</v>
      </c>
    </row>
    <row r="91" spans="1:37">
      <c r="B91" s="21" t="s">
        <v>375</v>
      </c>
      <c r="C91" s="53" t="s">
        <v>355</v>
      </c>
      <c r="D91" s="13">
        <v>1</v>
      </c>
      <c r="E91" s="13">
        <v>960</v>
      </c>
      <c r="F91" s="13">
        <v>2.4883000000000002</v>
      </c>
      <c r="G91" s="13">
        <v>311</v>
      </c>
      <c r="H91" s="13" t="s">
        <v>357</v>
      </c>
      <c r="I91" s="13" t="s">
        <v>356</v>
      </c>
      <c r="J91" s="13"/>
      <c r="K91" s="13" t="s">
        <v>358</v>
      </c>
      <c r="L91" s="13">
        <v>4</v>
      </c>
      <c r="M91" s="13">
        <v>8</v>
      </c>
      <c r="N91" s="13">
        <v>2</v>
      </c>
      <c r="O91" s="13">
        <v>4</v>
      </c>
      <c r="P91" s="13">
        <v>8</v>
      </c>
      <c r="Q91" s="13">
        <f t="shared" ref="Q91" si="39">M91*N91*P91/1000</f>
        <v>0.128</v>
      </c>
      <c r="R91" s="13">
        <v>1066</v>
      </c>
      <c r="S91" s="13">
        <v>504</v>
      </c>
      <c r="T91" s="13" t="s">
        <v>359</v>
      </c>
      <c r="U91" s="13">
        <v>500</v>
      </c>
      <c r="V91" s="12"/>
      <c r="W91" s="12"/>
      <c r="X91" s="13">
        <v>40</v>
      </c>
      <c r="Y91" s="12"/>
      <c r="Z91" s="13" t="str">
        <f t="shared" si="38"/>
        <v>40/</v>
      </c>
      <c r="AB91" s="12"/>
      <c r="AD91" s="12"/>
      <c r="AE91" s="49">
        <v>120000</v>
      </c>
      <c r="AH91" s="15" t="s">
        <v>159</v>
      </c>
      <c r="AI91" s="13">
        <f>3000/8</f>
        <v>375</v>
      </c>
      <c r="AJ91" s="13">
        <v>1</v>
      </c>
      <c r="AK91" s="15" t="s">
        <v>366</v>
      </c>
    </row>
  </sheetData>
  <mergeCells count="5">
    <mergeCell ref="C3:I3"/>
    <mergeCell ref="K3:R3"/>
    <mergeCell ref="T3:W3"/>
    <mergeCell ref="AB3:AH3"/>
    <mergeCell ref="X3:Z3"/>
  </mergeCells>
  <phoneticPr fontId="2"/>
  <conditionalFormatting sqref="AL38:AL40">
    <cfRule type="colorScale" priority="120">
      <colorScale>
        <cfvo type="min"/>
        <cfvo type="percentile" val="50"/>
        <cfvo type="max"/>
        <color rgb="FF63BE7B"/>
        <color rgb="FFFFEB84"/>
        <color rgb="FFF8696B"/>
      </colorScale>
    </cfRule>
  </conditionalFormatting>
  <conditionalFormatting sqref="AM38:AM40">
    <cfRule type="colorScale" priority="119">
      <colorScale>
        <cfvo type="min"/>
        <cfvo type="percentile" val="50"/>
        <cfvo type="max"/>
        <color rgb="FFF8696B"/>
        <color rgb="FFFFEB84"/>
        <color rgb="FF63BE7B"/>
      </colorScale>
    </cfRule>
  </conditionalFormatting>
  <conditionalFormatting sqref="AL41:AL45">
    <cfRule type="colorScale" priority="115">
      <colorScale>
        <cfvo type="min"/>
        <cfvo type="percentile" val="50"/>
        <cfvo type="max"/>
        <color rgb="FF63BE7B"/>
        <color rgb="FFFFEB84"/>
        <color rgb="FFF8696B"/>
      </colorScale>
    </cfRule>
  </conditionalFormatting>
  <conditionalFormatting sqref="AM41:AM45">
    <cfRule type="colorScale" priority="114">
      <colorScale>
        <cfvo type="min"/>
        <cfvo type="percentile" val="50"/>
        <cfvo type="max"/>
        <color rgb="FFF8696B"/>
        <color rgb="FFFFEB84"/>
        <color rgb="FF63BE7B"/>
      </colorScale>
    </cfRule>
  </conditionalFormatting>
  <conditionalFormatting sqref="AL41:AL45">
    <cfRule type="colorScale" priority="113">
      <colorScale>
        <cfvo type="min"/>
        <cfvo type="percentile" val="50"/>
        <cfvo type="max"/>
        <color rgb="FF63BE7B"/>
        <color rgb="FFFFEB84"/>
        <color rgb="FFF8696B"/>
      </colorScale>
    </cfRule>
  </conditionalFormatting>
  <conditionalFormatting sqref="AM41:AM45">
    <cfRule type="colorScale" priority="112">
      <colorScale>
        <cfvo type="min"/>
        <cfvo type="percentile" val="50"/>
        <cfvo type="max"/>
        <color rgb="FFF8696B"/>
        <color rgb="FFFFEB84"/>
        <color rgb="FF63BE7B"/>
      </colorScale>
    </cfRule>
  </conditionalFormatting>
  <conditionalFormatting sqref="FK20:XFD21 FK36:XFD36 AB36 V35:AA36 U35 T35:T36 S35 R35:R36 A18 B19:I19 T22:W22 AB19:AG23 A13:AG13 A5:M8 A37:AG37 AL37:XFD41 AL20:AN21 AL42:AN45 AL22:XFD35 AK37:AK45 AK19:AK25 AL5:XFD19 AE40:AG40 A14:AC14 R34:Y34 AB34:AG35 Z50:AA53 AH50:AJ52 AK28:AK35 A24:AG26 A31:B33 J31:O33 Q8:AG8 R9:AG9 Q9:Q10 A15:AG17 S19:W19 A27:O30 P27:AG33 A34:K35 L34:Q36 B9:C9 D9:M10 R6:AG7 R5:AK5 Q5:Q7 N5:P10 A22:J22 A23:W23 D38:J38 A38:B38 AD45 AD41 Q45:Q48 AH45:AJ45 AH40:AH41 B45 B41 K45:P45 R45:AB45 B40:J40 A39:J39 AI40:AJ44 L38:AJ38 L39:T41 V39:W41 U39:U44 R10:AF12 A10:C10 AH6:AJ37 AK6:AK17 A11:Q12 Z41:AB41 Z40:AC40 Z39:AJ39 X39:Y44 Q50:Q62 AA54 Z54:Z55 AH53:AH55">
    <cfRule type="expression" dxfId="85" priority="106">
      <formula>MOD(ROW(),2)=0</formula>
    </cfRule>
  </conditionalFormatting>
  <conditionalFormatting sqref="AD14">
    <cfRule type="expression" dxfId="84" priority="93">
      <formula>MOD(ROW(),2)=0</formula>
    </cfRule>
  </conditionalFormatting>
  <conditionalFormatting sqref="AD40">
    <cfRule type="expression" dxfId="83" priority="90">
      <formula>MOD(ROW(),2)=0</formula>
    </cfRule>
  </conditionalFormatting>
  <conditionalFormatting sqref="AL37:AL45 AL22:AL35 AL5:AL19">
    <cfRule type="colorScale" priority="191">
      <colorScale>
        <cfvo type="min"/>
        <cfvo type="percentile" val="50"/>
        <cfvo type="max"/>
        <color rgb="FF63BE7B"/>
        <color rgb="FFFFEB84"/>
        <color rgb="FFF8696B"/>
      </colorScale>
    </cfRule>
  </conditionalFormatting>
  <conditionalFormatting sqref="AM37:AM45 AM22:AM35 AM5:AM19">
    <cfRule type="colorScale" priority="195">
      <colorScale>
        <cfvo type="min"/>
        <cfvo type="percentile" val="50"/>
        <cfvo type="max"/>
        <color rgb="FFF8696B"/>
        <color rgb="FFFFEB84"/>
        <color rgb="FF63BE7B"/>
      </colorScale>
    </cfRule>
  </conditionalFormatting>
  <conditionalFormatting sqref="AL37:AL40 AL22:AL35 AL5:AL19">
    <cfRule type="colorScale" priority="199">
      <colorScale>
        <cfvo type="min"/>
        <cfvo type="percentile" val="50"/>
        <cfvo type="max"/>
        <color rgb="FF63BE7B"/>
        <color rgb="FFFFEB84"/>
        <color rgb="FFF8696B"/>
      </colorScale>
    </cfRule>
  </conditionalFormatting>
  <conditionalFormatting sqref="AM37:AM40 AM22:AM35 AM5:AM19">
    <cfRule type="colorScale" priority="203">
      <colorScale>
        <cfvo type="min"/>
        <cfvo type="percentile" val="50"/>
        <cfvo type="max"/>
        <color rgb="FFF8696B"/>
        <color rgb="FFFFEB84"/>
        <color rgb="FF63BE7B"/>
      </colorScale>
    </cfRule>
  </conditionalFormatting>
  <conditionalFormatting sqref="AN37:AN45 AN22:AN35 AN5:AN19">
    <cfRule type="colorScale" priority="207">
      <colorScale>
        <cfvo type="min"/>
        <cfvo type="percentile" val="50"/>
        <cfvo type="max"/>
        <color rgb="FF63BE7B"/>
        <color rgb="FFFFEB84"/>
        <color rgb="FFF8696B"/>
      </colorScale>
    </cfRule>
  </conditionalFormatting>
  <conditionalFormatting sqref="AL22:AL35 AL5:AL19">
    <cfRule type="colorScale" priority="211">
      <colorScale>
        <cfvo type="min"/>
        <cfvo type="percentile" val="50"/>
        <cfvo type="max"/>
        <color rgb="FF63BE7B"/>
        <color rgb="FFFFEB84"/>
        <color rgb="FFF8696B"/>
      </colorScale>
    </cfRule>
  </conditionalFormatting>
  <conditionalFormatting sqref="AM22:AM35 AM5:AM19">
    <cfRule type="colorScale" priority="214">
      <colorScale>
        <cfvo type="min"/>
        <cfvo type="percentile" val="50"/>
        <cfvo type="max"/>
        <color rgb="FFF8696B"/>
        <color rgb="FFFFEB84"/>
        <color rgb="FF63BE7B"/>
      </colorScale>
    </cfRule>
  </conditionalFormatting>
  <conditionalFormatting sqref="B21:J21 T21:W21">
    <cfRule type="expression" dxfId="82" priority="82">
      <formula>MOD(ROW(),2)=0</formula>
    </cfRule>
  </conditionalFormatting>
  <conditionalFormatting sqref="AL21">
    <cfRule type="colorScale" priority="83">
      <colorScale>
        <cfvo type="min"/>
        <cfvo type="percentile" val="50"/>
        <cfvo type="max"/>
        <color rgb="FF63BE7B"/>
        <color rgb="FFFFEB84"/>
        <color rgb="FFF8696B"/>
      </colorScale>
    </cfRule>
  </conditionalFormatting>
  <conditionalFormatting sqref="AM21">
    <cfRule type="colorScale" priority="84">
      <colorScale>
        <cfvo type="min"/>
        <cfvo type="percentile" val="50"/>
        <cfvo type="max"/>
        <color rgb="FFF8696B"/>
        <color rgb="FFFFEB84"/>
        <color rgb="FF63BE7B"/>
      </colorScale>
    </cfRule>
  </conditionalFormatting>
  <conditionalFormatting sqref="AL21">
    <cfRule type="colorScale" priority="85">
      <colorScale>
        <cfvo type="min"/>
        <cfvo type="percentile" val="50"/>
        <cfvo type="max"/>
        <color rgb="FF63BE7B"/>
        <color rgb="FFFFEB84"/>
        <color rgb="FFF8696B"/>
      </colorScale>
    </cfRule>
  </conditionalFormatting>
  <conditionalFormatting sqref="AM21">
    <cfRule type="colorScale" priority="86">
      <colorScale>
        <cfvo type="min"/>
        <cfvo type="percentile" val="50"/>
        <cfvo type="max"/>
        <color rgb="FFF8696B"/>
        <color rgb="FFFFEB84"/>
        <color rgb="FF63BE7B"/>
      </colorScale>
    </cfRule>
  </conditionalFormatting>
  <conditionalFormatting sqref="AN21">
    <cfRule type="colorScale" priority="87">
      <colorScale>
        <cfvo type="min"/>
        <cfvo type="percentile" val="50"/>
        <cfvo type="max"/>
        <color rgb="FF63BE7B"/>
        <color rgb="FFFFEB84"/>
        <color rgb="FFF8696B"/>
      </colorScale>
    </cfRule>
  </conditionalFormatting>
  <conditionalFormatting sqref="AL21">
    <cfRule type="colorScale" priority="88">
      <colorScale>
        <cfvo type="min"/>
        <cfvo type="percentile" val="50"/>
        <cfvo type="max"/>
        <color rgb="FF63BE7B"/>
        <color rgb="FFFFEB84"/>
        <color rgb="FFF8696B"/>
      </colorScale>
    </cfRule>
  </conditionalFormatting>
  <conditionalFormatting sqref="AM21">
    <cfRule type="colorScale" priority="89">
      <colorScale>
        <cfvo type="min"/>
        <cfvo type="percentile" val="50"/>
        <cfvo type="max"/>
        <color rgb="FFF8696B"/>
        <color rgb="FFFFEB84"/>
        <color rgb="FF63BE7B"/>
      </colorScale>
    </cfRule>
  </conditionalFormatting>
  <conditionalFormatting sqref="E20:I20">
    <cfRule type="expression" dxfId="81" priority="73">
      <formula>MOD(ROW(),2)=0</formula>
    </cfRule>
  </conditionalFormatting>
  <conditionalFormatting sqref="B20:D20 S21:S22 S20:W20">
    <cfRule type="expression" dxfId="80" priority="74">
      <formula>MOD(ROW(),2)=0</formula>
    </cfRule>
  </conditionalFormatting>
  <conditionalFormatting sqref="AL20">
    <cfRule type="colorScale" priority="75">
      <colorScale>
        <cfvo type="min"/>
        <cfvo type="percentile" val="50"/>
        <cfvo type="max"/>
        <color rgb="FF63BE7B"/>
        <color rgb="FFFFEB84"/>
        <color rgb="FFF8696B"/>
      </colorScale>
    </cfRule>
  </conditionalFormatting>
  <conditionalFormatting sqref="AM20">
    <cfRule type="colorScale" priority="76">
      <colorScale>
        <cfvo type="min"/>
        <cfvo type="percentile" val="50"/>
        <cfvo type="max"/>
        <color rgb="FFF8696B"/>
        <color rgb="FFFFEB84"/>
        <color rgb="FF63BE7B"/>
      </colorScale>
    </cfRule>
  </conditionalFormatting>
  <conditionalFormatting sqref="AL20">
    <cfRule type="colorScale" priority="77">
      <colorScale>
        <cfvo type="min"/>
        <cfvo type="percentile" val="50"/>
        <cfvo type="max"/>
        <color rgb="FF63BE7B"/>
        <color rgb="FFFFEB84"/>
        <color rgb="FFF8696B"/>
      </colorScale>
    </cfRule>
  </conditionalFormatting>
  <conditionalFormatting sqref="AM20">
    <cfRule type="colorScale" priority="78">
      <colorScale>
        <cfvo type="min"/>
        <cfvo type="percentile" val="50"/>
        <cfvo type="max"/>
        <color rgb="FFF8696B"/>
        <color rgb="FFFFEB84"/>
        <color rgb="FF63BE7B"/>
      </colorScale>
    </cfRule>
  </conditionalFormatting>
  <conditionalFormatting sqref="AN20">
    <cfRule type="colorScale" priority="79">
      <colorScale>
        <cfvo type="min"/>
        <cfvo type="percentile" val="50"/>
        <cfvo type="max"/>
        <color rgb="FF63BE7B"/>
        <color rgb="FFFFEB84"/>
        <color rgb="FFF8696B"/>
      </colorScale>
    </cfRule>
  </conditionalFormatting>
  <conditionalFormatting sqref="AL20">
    <cfRule type="colorScale" priority="80">
      <colorScale>
        <cfvo type="min"/>
        <cfvo type="percentile" val="50"/>
        <cfvo type="max"/>
        <color rgb="FF63BE7B"/>
        <color rgb="FFFFEB84"/>
        <color rgb="FFF8696B"/>
      </colorScale>
    </cfRule>
  </conditionalFormatting>
  <conditionalFormatting sqref="AM20">
    <cfRule type="colorScale" priority="81">
      <colorScale>
        <cfvo type="min"/>
        <cfvo type="percentile" val="50"/>
        <cfvo type="max"/>
        <color rgb="FFF8696B"/>
        <color rgb="FFFFEB84"/>
        <color rgb="FF63BE7B"/>
      </colorScale>
    </cfRule>
  </conditionalFormatting>
  <conditionalFormatting sqref="Z18:AA23">
    <cfRule type="expression" dxfId="79" priority="71">
      <formula>MOD(ROW(),2)=0</formula>
    </cfRule>
  </conditionalFormatting>
  <conditionalFormatting sqref="Z34:AA34">
    <cfRule type="expression" dxfId="78" priority="70">
      <formula>MOD(ROW(),2)=0</formula>
    </cfRule>
  </conditionalFormatting>
  <conditionalFormatting sqref="Z46:AA49">
    <cfRule type="expression" dxfId="77" priority="68">
      <formula>MOD(ROW(),2)=0</formula>
    </cfRule>
  </conditionalFormatting>
  <conditionalFormatting sqref="M56:O56 N57:O62">
    <cfRule type="expression" dxfId="76" priority="57">
      <formula>MOD(ROW(),2)=0</formula>
    </cfRule>
  </conditionalFormatting>
  <conditionalFormatting sqref="R56:R62">
    <cfRule type="expression" dxfId="75" priority="56">
      <formula>MOD(ROW(),2)=0</formula>
    </cfRule>
  </conditionalFormatting>
  <conditionalFormatting sqref="Z59:AA59">
    <cfRule type="expression" dxfId="74" priority="55">
      <formula>MOD(ROW(),2)=0</formula>
    </cfRule>
  </conditionalFormatting>
  <conditionalFormatting sqref="E56:I59">
    <cfRule type="expression" dxfId="73" priority="54">
      <formula>MOD(ROW(),2)=0</formula>
    </cfRule>
  </conditionalFormatting>
  <conditionalFormatting sqref="AI53:AJ53 AJ54 AI54:AI55">
    <cfRule type="expression" dxfId="72" priority="49">
      <formula>MOD(ROW(),2)=0</formula>
    </cfRule>
  </conditionalFormatting>
  <conditionalFormatting sqref="C31:I33">
    <cfRule type="expression" dxfId="71" priority="48">
      <formula>MOD(ROW(),2)=0</formula>
    </cfRule>
  </conditionalFormatting>
  <conditionalFormatting sqref="E60:I62">
    <cfRule type="expression" dxfId="70" priority="47">
      <formula>MOD(ROW(),2)=0</formula>
    </cfRule>
  </conditionalFormatting>
  <conditionalFormatting sqref="Q18:Q22">
    <cfRule type="expression" dxfId="69" priority="46">
      <formula>MOD(ROW(),2)=0</formula>
    </cfRule>
  </conditionalFormatting>
  <conditionalFormatting sqref="K36">
    <cfRule type="expression" dxfId="68" priority="45">
      <formula>MOD(ROW(),2)=0</formula>
    </cfRule>
  </conditionalFormatting>
  <conditionalFormatting sqref="K18:K22">
    <cfRule type="expression" dxfId="67" priority="44">
      <formula>MOD(ROW(),2)=0</formula>
    </cfRule>
  </conditionalFormatting>
  <conditionalFormatting sqref="P50">
    <cfRule type="expression" dxfId="66" priority="40">
      <formula>MOD(ROW(),2)=0</formula>
    </cfRule>
  </conditionalFormatting>
  <conditionalFormatting sqref="P51:P55">
    <cfRule type="expression" dxfId="65" priority="39">
      <formula>MOD(ROW(),2)=0</formula>
    </cfRule>
  </conditionalFormatting>
  <conditionalFormatting sqref="P56:P59">
    <cfRule type="expression" dxfId="64" priority="38">
      <formula>MOD(ROW(),2)=0</formula>
    </cfRule>
  </conditionalFormatting>
  <conditionalFormatting sqref="P60:P62">
    <cfRule type="expression" dxfId="63" priority="37">
      <formula>MOD(ROW(),2)=0</formula>
    </cfRule>
  </conditionalFormatting>
  <conditionalFormatting sqref="E64:I68">
    <cfRule type="expression" dxfId="62" priority="35">
      <formula>MOD(ROW(),2)=0</formula>
    </cfRule>
  </conditionalFormatting>
  <conditionalFormatting sqref="K38:K44">
    <cfRule type="expression" dxfId="61" priority="31">
      <formula>MOD(ROW(),2)=0</formula>
    </cfRule>
  </conditionalFormatting>
  <conditionalFormatting sqref="AE43:AG43 AD44 AH43:AH44 B44 B42:J43 L42:T44 V42:W44 Z44:AB44 Z42:AH42 Z43:AC43">
    <cfRule type="expression" dxfId="60" priority="33">
      <formula>MOD(ROW(),2)=0</formula>
    </cfRule>
  </conditionalFormatting>
  <conditionalFormatting sqref="AD43">
    <cfRule type="expression" dxfId="59" priority="32">
      <formula>MOD(ROW(),2)=0</formula>
    </cfRule>
  </conditionalFormatting>
  <conditionalFormatting sqref="Q49">
    <cfRule type="expression" dxfId="58" priority="30">
      <formula>MOD(ROW(),2)=0</formula>
    </cfRule>
  </conditionalFormatting>
  <conditionalFormatting sqref="E77:I77">
    <cfRule type="expression" dxfId="57" priority="29">
      <formula>MOD(ROW(),2)=0</formula>
    </cfRule>
  </conditionalFormatting>
  <conditionalFormatting sqref="Q76:Q77">
    <cfRule type="expression" dxfId="56" priority="28">
      <formula>MOD(ROW(),2)=0</formula>
    </cfRule>
  </conditionalFormatting>
  <conditionalFormatting sqref="O77">
    <cfRule type="expression" dxfId="55" priority="27">
      <formula>MOD(ROW(),2)=0</formula>
    </cfRule>
  </conditionalFormatting>
  <conditionalFormatting sqref="P77">
    <cfRule type="expression" dxfId="54" priority="26">
      <formula>MOD(ROW(),2)=0</formula>
    </cfRule>
  </conditionalFormatting>
  <conditionalFormatting sqref="N77">
    <cfRule type="expression" dxfId="53" priority="25">
      <formula>MOD(ROW(),2)=0</formula>
    </cfRule>
  </conditionalFormatting>
  <conditionalFormatting sqref="L77">
    <cfRule type="expression" dxfId="52" priority="24">
      <formula>MOD(ROW(),2)=0</formula>
    </cfRule>
  </conditionalFormatting>
  <conditionalFormatting sqref="M77">
    <cfRule type="expression" dxfId="51" priority="23">
      <formula>MOD(ROW(),2)=0</formula>
    </cfRule>
  </conditionalFormatting>
  <conditionalFormatting sqref="U77">
    <cfRule type="expression" dxfId="50" priority="22">
      <formula>MOD(ROW(),2)=0</formula>
    </cfRule>
  </conditionalFormatting>
  <conditionalFormatting sqref="S77">
    <cfRule type="expression" dxfId="49" priority="21">
      <formula>MOD(ROW(),2)=0</formula>
    </cfRule>
  </conditionalFormatting>
  <conditionalFormatting sqref="T77">
    <cfRule type="expression" dxfId="48" priority="20">
      <formula>MOD(ROW(),2)=0</formula>
    </cfRule>
  </conditionalFormatting>
  <conditionalFormatting sqref="X77">
    <cfRule type="expression" dxfId="47" priority="19">
      <formula>MOD(ROW(),2)=0</formula>
    </cfRule>
  </conditionalFormatting>
  <conditionalFormatting sqref="AH76">
    <cfRule type="expression" dxfId="46" priority="18">
      <formula>MOD(ROW(),2)=0</formula>
    </cfRule>
  </conditionalFormatting>
  <conditionalFormatting sqref="AH77">
    <cfRule type="expression" dxfId="45" priority="17">
      <formula>MOD(ROW(),2)=0</formula>
    </cfRule>
  </conditionalFormatting>
  <conditionalFormatting sqref="Q82:Q87">
    <cfRule type="expression" dxfId="44" priority="16">
      <formula>MOD(ROW(),2)=0</formula>
    </cfRule>
  </conditionalFormatting>
  <conditionalFormatting sqref="Z82:Z87">
    <cfRule type="expression" dxfId="43" priority="15">
      <formula>MOD(ROW(),2)=0</formula>
    </cfRule>
  </conditionalFormatting>
  <conditionalFormatting sqref="Q88:Q89">
    <cfRule type="expression" dxfId="42" priority="14">
      <formula>MOD(ROW(),2)=0</formula>
    </cfRule>
  </conditionalFormatting>
  <conditionalFormatting sqref="Z88:Z89">
    <cfRule type="expression" dxfId="41" priority="13">
      <formula>MOD(ROW(),2)=0</formula>
    </cfRule>
  </conditionalFormatting>
  <conditionalFormatting sqref="AH82">
    <cfRule type="expression" dxfId="40" priority="12">
      <formula>MOD(ROW(),2)=0</formula>
    </cfRule>
  </conditionalFormatting>
  <conditionalFormatting sqref="AH83">
    <cfRule type="expression" dxfId="39" priority="11">
      <formula>MOD(ROW(),2)=0</formula>
    </cfRule>
  </conditionalFormatting>
  <conditionalFormatting sqref="AH84">
    <cfRule type="expression" dxfId="38" priority="10">
      <formula>MOD(ROW(),2)=0</formula>
    </cfRule>
  </conditionalFormatting>
  <conditionalFormatting sqref="AH85">
    <cfRule type="expression" dxfId="37" priority="9">
      <formula>MOD(ROW(),2)=0</formula>
    </cfRule>
  </conditionalFormatting>
  <conditionalFormatting sqref="AH86">
    <cfRule type="expression" dxfId="36" priority="8">
      <formula>MOD(ROW(),2)=0</formula>
    </cfRule>
  </conditionalFormatting>
  <conditionalFormatting sqref="AH87">
    <cfRule type="expression" dxfId="35" priority="7">
      <formula>MOD(ROW(),2)=0</formula>
    </cfRule>
  </conditionalFormatting>
  <conditionalFormatting sqref="AH88">
    <cfRule type="expression" dxfId="34" priority="6">
      <formula>MOD(ROW(),2)=0</formula>
    </cfRule>
  </conditionalFormatting>
  <conditionalFormatting sqref="AH89">
    <cfRule type="expression" dxfId="33" priority="5">
      <formula>MOD(ROW(),2)=0</formula>
    </cfRule>
  </conditionalFormatting>
  <conditionalFormatting sqref="Q90:Q91">
    <cfRule type="expression" dxfId="32" priority="4">
      <formula>MOD(ROW(),2)=0</formula>
    </cfRule>
  </conditionalFormatting>
  <conditionalFormatting sqref="Z90:Z91">
    <cfRule type="expression" dxfId="31" priority="3">
      <formula>MOD(ROW(),2)=0</formula>
    </cfRule>
  </conditionalFormatting>
  <conditionalFormatting sqref="AH90">
    <cfRule type="expression" dxfId="30" priority="2">
      <formula>MOD(ROW(),2)=0</formula>
    </cfRule>
  </conditionalFormatting>
  <conditionalFormatting sqref="AH91">
    <cfRule type="expression" dxfId="29" priority="1">
      <formula>MOD(ROW(),2)=0</formula>
    </cfRule>
  </conditionalFormatting>
  <pageMargins left="0" right="0" top="0" bottom="0" header="0" footer="0"/>
  <pageSetup paperSize="9" scale="56" fitToWidth="2" orientation="landscape" horizontalDpi="4294967292" verticalDpi="4294967292"/>
  <ignoredErrors>
    <ignoredError sqref="Z50:Z51 Z52:Z5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70"/>
  <sheetViews>
    <sheetView showZeros="0" tabSelected="1" workbookViewId="0">
      <pane xSplit="5" ySplit="2" topLeftCell="Z37" activePane="bottomRight" state="frozen"/>
      <selection pane="topRight" activeCell="D1" sqref="D1"/>
      <selection pane="bottomLeft" activeCell="A2" sqref="A2"/>
      <selection pane="bottomRight" activeCell="AB46" sqref="AB4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46" customFormat="1">
      <c r="A1" s="45" t="s">
        <v>154</v>
      </c>
      <c r="B1" s="44"/>
      <c r="C1" s="45" t="s">
        <v>128</v>
      </c>
      <c r="D1" s="44"/>
      <c r="E1" s="44"/>
      <c r="F1" s="45" t="s">
        <v>227</v>
      </c>
      <c r="G1" s="45" t="s">
        <v>226</v>
      </c>
      <c r="H1" s="45" t="s">
        <v>225</v>
      </c>
      <c r="I1" s="45" t="s">
        <v>224</v>
      </c>
      <c r="J1" s="45" t="s">
        <v>234</v>
      </c>
      <c r="K1" s="45" t="s">
        <v>331</v>
      </c>
      <c r="L1" s="45" t="s">
        <v>330</v>
      </c>
      <c r="M1" s="45" t="s">
        <v>328</v>
      </c>
      <c r="N1" s="45" t="s">
        <v>222</v>
      </c>
      <c r="O1" s="45" t="s">
        <v>142</v>
      </c>
      <c r="P1" s="45" t="s">
        <v>124</v>
      </c>
      <c r="Q1" s="45" t="s">
        <v>125</v>
      </c>
      <c r="R1" s="45" t="s">
        <v>126</v>
      </c>
      <c r="S1" s="45" t="s">
        <v>127</v>
      </c>
      <c r="T1" s="45" t="s">
        <v>228</v>
      </c>
      <c r="U1" s="45" t="s">
        <v>229</v>
      </c>
      <c r="V1" s="45" t="s">
        <v>230</v>
      </c>
      <c r="W1" s="45" t="s">
        <v>231</v>
      </c>
      <c r="X1" s="45" t="s">
        <v>232</v>
      </c>
      <c r="Y1" s="45" t="s">
        <v>233</v>
      </c>
      <c r="Z1" s="45" t="s">
        <v>332</v>
      </c>
      <c r="AA1" s="45" t="s">
        <v>361</v>
      </c>
      <c r="AB1" s="45" t="s">
        <v>362</v>
      </c>
    </row>
    <row r="2" spans="1:31" s="11" customFormat="1" ht="21" thickBot="1">
      <c r="A2" s="1" t="s">
        <v>61</v>
      </c>
      <c r="B2" s="1" t="s">
        <v>97</v>
      </c>
      <c r="C2" s="1" t="s">
        <v>62</v>
      </c>
      <c r="D2" s="1" t="s">
        <v>98</v>
      </c>
      <c r="E2" s="1" t="s">
        <v>92</v>
      </c>
      <c r="F2" s="1" t="s">
        <v>327</v>
      </c>
      <c r="G2" s="1" t="s">
        <v>63</v>
      </c>
      <c r="H2" s="1" t="s">
        <v>82</v>
      </c>
      <c r="I2" s="1" t="s">
        <v>64</v>
      </c>
      <c r="J2" s="1" t="s">
        <v>83</v>
      </c>
      <c r="K2" s="1" t="s">
        <v>329</v>
      </c>
      <c r="L2" s="1" t="s">
        <v>155</v>
      </c>
      <c r="M2" s="1" t="s">
        <v>156</v>
      </c>
      <c r="N2" s="1" t="s">
        <v>223</v>
      </c>
      <c r="O2" s="1" t="s">
        <v>158</v>
      </c>
      <c r="P2" s="27" t="s">
        <v>108</v>
      </c>
      <c r="Q2" s="27" t="s">
        <v>91</v>
      </c>
      <c r="R2" s="27" t="s">
        <v>109</v>
      </c>
      <c r="S2" s="27" t="s">
        <v>110</v>
      </c>
      <c r="T2" s="27" t="s">
        <v>111</v>
      </c>
      <c r="U2" s="27" t="s">
        <v>112</v>
      </c>
      <c r="V2" s="27" t="s">
        <v>113</v>
      </c>
      <c r="W2" s="28" t="s">
        <v>114</v>
      </c>
      <c r="X2" s="28" t="s">
        <v>115</v>
      </c>
      <c r="Y2" s="28" t="s">
        <v>116</v>
      </c>
      <c r="Z2" s="28" t="s">
        <v>189</v>
      </c>
      <c r="AA2" s="28" t="s">
        <v>363</v>
      </c>
      <c r="AB2" s="28" t="s">
        <v>117</v>
      </c>
      <c r="AE2" s="12"/>
    </row>
    <row r="3" spans="1:31"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99</v>
      </c>
      <c r="E3" s="21" t="s">
        <v>94</v>
      </c>
      <c r="F3" s="18">
        <f ca="1">INDIRECT("Sheet1!"&amp;INDIRECT("R1C"&amp;COLUMN(),FALSE)&amp;INDIRECT("AC"&amp;ROW()))</f>
        <v>0</v>
      </c>
      <c r="G3" s="18">
        <f ca="1">INDIRECT("Sheet1!"&amp;INDIRECT("R1C"&amp;COLUMN(),FALSE)&amp;INDIRECT("AC"&amp;ROW()))</f>
        <v>14.4</v>
      </c>
      <c r="H3" s="18"/>
      <c r="I3" s="18">
        <f ca="1">INDIRECT("Sheet1!"&amp;INDIRECT("R1C"&amp;COLUMN(),FALSE)&amp;INDIRECT("AC"&amp;ROW()))</f>
        <v>0</v>
      </c>
      <c r="J3" s="18">
        <f ca="1">INDIRECT("Sheet1!"&amp;INDIRECT("R1C"&amp;COLUMN(),FALSE)&amp;INDIRECT("AC"&amp;ROW()))</f>
        <v>0</v>
      </c>
      <c r="K3" s="18">
        <f t="shared" ref="K3:L18" ca="1" si="0">INDIRECT("Sheet1!"&amp;INDIRECT("R1C"&amp;COLUMN(),FALSE)&amp;INDIRECT("AC"&amp;ROW()))</f>
        <v>0</v>
      </c>
      <c r="L3" s="18">
        <f t="shared" ca="1" si="0"/>
        <v>0</v>
      </c>
      <c r="M3" s="18" t="str">
        <f ca="1">INDIRECT("Sheet1!"&amp;INDIRECT("R1C"&amp;COLUMN(),FALSE)&amp;INDIRECT("AC"&amp;ROW()))</f>
        <v>USD</v>
      </c>
      <c r="N3" s="13">
        <f t="shared" ref="N3:N18" ca="1" si="1">INDIRECT("Sheet1!"&amp;INDIRECT("R1C"&amp;COLUMN(),FALSE)&amp;INDIRECT("AC"&amp;ROW())) * INDIRECT("Sheet1!L"&amp; INDIRECT("AC"&amp;ROW()))</f>
        <v>2.3552</v>
      </c>
      <c r="O3" s="13">
        <f ca="1">INDIRECT("Sheet1!"&amp;INDIRECT("R1C"&amp;COLUMN(),FALSE)&amp;INDIRECT("AC"&amp;ROW())) * INDIRECT("Sheet1!D"&amp; INDIRECT("AC"&amp;ROW()))</f>
        <v>69.92</v>
      </c>
      <c r="P3" s="13" t="str">
        <f t="shared" ref="P3:AB18" ca="1" si="2">INDIRECT("Sheet1!"&amp;INDIRECT("R1C"&amp;COLUMN(),FALSE)&amp;INDIRECT("AC"&amp;ROW()))</f>
        <v>K80</v>
      </c>
      <c r="Q3" s="13">
        <f t="shared" ca="1" si="2"/>
        <v>8</v>
      </c>
      <c r="R3" s="13" t="str">
        <f t="shared" ca="1" si="2"/>
        <v>Xeon E5-2686 v4</v>
      </c>
      <c r="S3" s="13">
        <f t="shared" ca="1" si="2"/>
        <v>1.7777777777777777</v>
      </c>
      <c r="T3" s="13">
        <f t="shared" ca="1" si="2"/>
        <v>732</v>
      </c>
      <c r="U3" s="13">
        <f t="shared" ca="1" si="2"/>
        <v>0</v>
      </c>
      <c r="V3" s="13">
        <f t="shared" ca="1" si="2"/>
        <v>0</v>
      </c>
      <c r="W3" s="13">
        <f t="shared" ca="1" si="2"/>
        <v>0</v>
      </c>
      <c r="X3" s="13">
        <f t="shared" ca="1" si="2"/>
        <v>0</v>
      </c>
      <c r="Y3" s="13">
        <f t="shared" ca="1" si="2"/>
        <v>0</v>
      </c>
      <c r="Z3" s="13">
        <f t="shared" ca="1" si="2"/>
        <v>0</v>
      </c>
      <c r="AA3" s="13"/>
      <c r="AB3" s="15" t="str">
        <f ca="1">INDIRECT("Sheet1!"&amp;INDIRECT("R1C"&amp;COLUMN(),FALSE)&amp;INDIRECT("AC"&amp;ROW()))</f>
        <v>Free Outbound Traffic = 1 GB/month.  One virtual CPU performance is calculated as one real Xeon E5-2686 v4 performance devided by 18 cores * 2 Hyper-threads = 36.</v>
      </c>
      <c r="AC3" s="43">
        <v>5</v>
      </c>
    </row>
    <row r="4" spans="1:31" ht="20" customHeight="1">
      <c r="A4" s="51"/>
      <c r="B4" s="52"/>
      <c r="C4" s="21" t="str">
        <f t="shared" ref="C4:C18" ca="1" si="3">INDIRECT("Sheet1!"&amp;INDIRECT("R1C"&amp;COLUMN(),FALSE)&amp;INDIRECT("AC"&amp;ROW()))</f>
        <v>p2.8xlarge on-demand</v>
      </c>
      <c r="D4" s="15" t="s">
        <v>100</v>
      </c>
      <c r="E4" s="21" t="s">
        <v>95</v>
      </c>
      <c r="F4" s="18">
        <f t="shared" ref="F4:F69" ca="1" si="4">INDIRECT("Sheet1!"&amp;INDIRECT("R1C"&amp;COLUMN(),FALSE)&amp;INDIRECT("AC"&amp;ROW()))</f>
        <v>0</v>
      </c>
      <c r="G4" s="18">
        <f ca="1">INDIRECT("Sheet1!"&amp;INDIRECT("R1C"&amp;COLUMN(),FALSE)&amp;INDIRECT("AC"&amp;ROW()))</f>
        <v>7.2</v>
      </c>
      <c r="H4" s="18"/>
      <c r="I4" s="18"/>
      <c r="J4" s="18"/>
      <c r="K4" s="18">
        <f t="shared" ca="1" si="0"/>
        <v>0</v>
      </c>
      <c r="L4" s="18">
        <f t="shared" ref="L4:L14" ca="1" si="5">INDIRECT("Sheet1!"&amp;INDIRECT("R1C"&amp;COLUMN(),FALSE)&amp;INDIRECT("AC"&amp;ROW()))</f>
        <v>0</v>
      </c>
      <c r="M4" s="18" t="str">
        <f t="shared" ref="M4:M49" ca="1" si="6">INDIRECT("Sheet1!"&amp;INDIRECT("R1C"&amp;COLUMN(),FALSE)&amp;INDIRECT("AC"&amp;ROW()))</f>
        <v>USD</v>
      </c>
      <c r="N4" s="13">
        <f t="shared" ca="1" si="1"/>
        <v>1.1776</v>
      </c>
      <c r="O4" s="13">
        <f t="shared" ref="O4:O11" ca="1" si="7">INDIRECT("Sheet1!"&amp;INDIRECT("R1C"&amp;COLUMN(),FALSE)&amp;INDIRECT("AC"&amp;ROW())) * INDIRECT("Sheet1!D"&amp; INDIRECT("AC"&amp;ROW()))</f>
        <v>34.96</v>
      </c>
      <c r="P4" s="13" t="str">
        <f t="shared" ca="1" si="2"/>
        <v>K80</v>
      </c>
      <c r="Q4" s="13">
        <f t="shared" ca="1" si="2"/>
        <v>4</v>
      </c>
      <c r="R4" s="13" t="str">
        <f t="shared" ca="1" si="2"/>
        <v>Xeon E5-2686 v4</v>
      </c>
      <c r="S4" s="13">
        <f t="shared" ca="1" si="2"/>
        <v>0.88888888888888884</v>
      </c>
      <c r="T4" s="13">
        <f t="shared" ca="1" si="2"/>
        <v>488</v>
      </c>
      <c r="U4" s="13">
        <f t="shared" ca="1" si="2"/>
        <v>0</v>
      </c>
      <c r="V4" s="13">
        <f t="shared" ca="1" si="2"/>
        <v>0</v>
      </c>
      <c r="W4" s="13">
        <f t="shared" ca="1" si="2"/>
        <v>0</v>
      </c>
      <c r="X4" s="13">
        <f t="shared" ca="1" si="2"/>
        <v>0</v>
      </c>
      <c r="Y4" s="13">
        <f t="shared" ca="1" si="2"/>
        <v>0</v>
      </c>
      <c r="Z4" s="13">
        <f t="shared" ca="1" si="2"/>
        <v>0</v>
      </c>
      <c r="AA4" s="13"/>
      <c r="AB4" s="15" t="str">
        <f t="shared" ca="1" si="2"/>
        <v>Free Outbound Traffic = 1 GB/month.  One virtual CPU performance is calculated as one real Xeon E5-2686 v4 performance devided by 18 cores * 2 Hyper-threads = 36.</v>
      </c>
      <c r="AC4" s="42">
        <v>6</v>
      </c>
    </row>
    <row r="5" spans="1:31" ht="20" customHeight="1">
      <c r="A5" s="51"/>
      <c r="B5" s="52"/>
      <c r="C5" s="21" t="str">
        <f t="shared" ca="1" si="3"/>
        <v>p2.xlarge on-demand</v>
      </c>
      <c r="D5" s="15" t="s">
        <v>101</v>
      </c>
      <c r="E5" s="21" t="s">
        <v>96</v>
      </c>
      <c r="F5" s="18">
        <f t="shared" ca="1" si="4"/>
        <v>0</v>
      </c>
      <c r="G5" s="18">
        <f ca="1">INDIRECT("Sheet1!"&amp;INDIRECT("R1C"&amp;COLUMN(),FALSE)&amp;INDIRECT("AC"&amp;ROW()))</f>
        <v>0.9</v>
      </c>
      <c r="H5" s="18"/>
      <c r="I5" s="18"/>
      <c r="J5" s="18"/>
      <c r="K5" s="18">
        <f t="shared" ca="1" si="0"/>
        <v>0</v>
      </c>
      <c r="L5" s="18">
        <f t="shared" ca="1" si="5"/>
        <v>0</v>
      </c>
      <c r="M5" s="18" t="str">
        <f t="shared" ca="1" si="6"/>
        <v>USD</v>
      </c>
      <c r="N5" s="13">
        <f t="shared" ca="1" si="1"/>
        <v>0.1472</v>
      </c>
      <c r="O5" s="13">
        <f t="shared" ca="1" si="7"/>
        <v>4.37</v>
      </c>
      <c r="P5" s="13" t="str">
        <f t="shared" ca="1" si="2"/>
        <v>K80</v>
      </c>
      <c r="Q5" s="13">
        <f t="shared" ca="1" si="2"/>
        <v>0.5</v>
      </c>
      <c r="R5" s="13" t="str">
        <f t="shared" ca="1" si="2"/>
        <v>Xeon E5-2686 v4</v>
      </c>
      <c r="S5" s="13">
        <f t="shared" ca="1" si="2"/>
        <v>0.1111111111111111</v>
      </c>
      <c r="T5" s="13">
        <f t="shared" ca="1" si="2"/>
        <v>61</v>
      </c>
      <c r="U5" s="13">
        <f t="shared" ca="1" si="2"/>
        <v>0</v>
      </c>
      <c r="V5" s="13">
        <f t="shared" ca="1" si="2"/>
        <v>0</v>
      </c>
      <c r="W5" s="13">
        <f t="shared" ca="1" si="2"/>
        <v>0</v>
      </c>
      <c r="X5" s="13">
        <f t="shared" ca="1" si="2"/>
        <v>0</v>
      </c>
      <c r="Y5" s="13">
        <f t="shared" ca="1" si="2"/>
        <v>0</v>
      </c>
      <c r="Z5" s="13">
        <f t="shared" ca="1" si="2"/>
        <v>0</v>
      </c>
      <c r="AA5" s="13"/>
      <c r="AB5" s="15" t="str">
        <f t="shared" ca="1" si="2"/>
        <v>Free Outbound Traffic = 1 GB/month.  One virtual CPU performance is calculated as one real Xeon E5-2686 v4 performance devided by 18 cores * 2 Hyper-threads = 36.</v>
      </c>
      <c r="AC5" s="42">
        <v>7</v>
      </c>
    </row>
    <row r="6" spans="1:31" ht="20" customHeight="1">
      <c r="A6" s="51"/>
      <c r="B6" s="52"/>
      <c r="C6" s="21" t="str">
        <f t="shared" ca="1" si="3"/>
        <v>p2 dedicated host On-demand</v>
      </c>
      <c r="D6" s="15" t="s">
        <v>102</v>
      </c>
      <c r="E6" s="21" t="s">
        <v>281</v>
      </c>
      <c r="F6" s="18">
        <f t="shared" ca="1" si="4"/>
        <v>0</v>
      </c>
      <c r="G6" s="18">
        <f ca="1">INDIRECT("Sheet1!"&amp;INDIRECT("R1C"&amp;COLUMN(),FALSE)&amp;INDIRECT("AC"&amp;ROW()))</f>
        <v>15.84</v>
      </c>
      <c r="H6" s="18"/>
      <c r="I6" s="18"/>
      <c r="J6" s="18"/>
      <c r="K6" s="18">
        <f t="shared" ca="1" si="0"/>
        <v>0</v>
      </c>
      <c r="L6" s="18">
        <f t="shared" ca="1" si="5"/>
        <v>0</v>
      </c>
      <c r="M6" s="18" t="str">
        <f t="shared" ca="1" si="6"/>
        <v>USD</v>
      </c>
      <c r="N6" s="13">
        <f t="shared" ca="1" si="1"/>
        <v>2.6496</v>
      </c>
      <c r="O6" s="13">
        <f t="shared" ca="1" si="7"/>
        <v>69.92</v>
      </c>
      <c r="P6" s="13" t="str">
        <f t="shared" ca="1" si="2"/>
        <v>K80</v>
      </c>
      <c r="Q6" s="13">
        <f t="shared" ca="1" si="2"/>
        <v>8</v>
      </c>
      <c r="R6" s="13" t="str">
        <f t="shared" ca="1" si="2"/>
        <v>Xeon E5-2686 v4</v>
      </c>
      <c r="S6" s="13">
        <f t="shared" ca="1" si="2"/>
        <v>2</v>
      </c>
      <c r="T6" s="13">
        <f t="shared" ca="1" si="2"/>
        <v>0</v>
      </c>
      <c r="U6" s="13">
        <f t="shared" ca="1" si="2"/>
        <v>0</v>
      </c>
      <c r="V6" s="13">
        <f t="shared" ca="1" si="2"/>
        <v>0</v>
      </c>
      <c r="W6" s="13">
        <f t="shared" ca="1" si="2"/>
        <v>0</v>
      </c>
      <c r="X6" s="13">
        <f t="shared" ca="1" si="2"/>
        <v>0</v>
      </c>
      <c r="Y6" s="13">
        <f t="shared" ca="1" si="2"/>
        <v>0</v>
      </c>
      <c r="Z6" s="13">
        <f t="shared" ca="1" si="2"/>
        <v>0</v>
      </c>
      <c r="AA6" s="13"/>
      <c r="AB6" s="15">
        <f t="shared" ref="AB6:AB15" ca="1" si="8">INDIRECT("Sheet1!"&amp;INDIRECT("R1C"&amp;COLUMN(),FALSE)&amp;INDIRECT("AC"&amp;ROW()))</f>
        <v>0</v>
      </c>
      <c r="AC6" s="42">
        <v>8</v>
      </c>
    </row>
    <row r="7" spans="1:31" ht="20" customHeight="1">
      <c r="A7" s="51"/>
      <c r="B7" s="52"/>
      <c r="C7" s="21" t="str">
        <f t="shared" ca="1" si="3"/>
        <v>p2 dedicated host 1 year no Upfront</v>
      </c>
      <c r="D7" s="15" t="s">
        <v>161</v>
      </c>
      <c r="E7" s="21" t="s">
        <v>280</v>
      </c>
      <c r="F7" s="18">
        <f t="shared" ca="1" si="4"/>
        <v>0</v>
      </c>
      <c r="G7" s="18"/>
      <c r="H7" s="18"/>
      <c r="I7" s="18">
        <f ca="1">INDIRECT("Sheet1!"&amp;INDIRECT("R1C"&amp;COLUMN(),FALSE)&amp;INDIRECT("AC"&amp;ROW()))</f>
        <v>7892.03</v>
      </c>
      <c r="J7" s="18">
        <f ca="1">INDIRECT("Sheet1!"&amp;INDIRECT("R1C"&amp;COLUMN(),FALSE)&amp;INDIRECT("AC"&amp;ROW()))</f>
        <v>0</v>
      </c>
      <c r="K7" s="18">
        <f t="shared" ca="1" si="0"/>
        <v>0</v>
      </c>
      <c r="L7" s="18">
        <f t="shared" ca="1" si="5"/>
        <v>0</v>
      </c>
      <c r="M7" s="18" t="str">
        <f t="shared" ca="1" si="6"/>
        <v>USD</v>
      </c>
      <c r="N7" s="13">
        <f t="shared" ca="1" si="1"/>
        <v>2.6496</v>
      </c>
      <c r="O7" s="13">
        <f t="shared" ca="1" si="7"/>
        <v>69.92</v>
      </c>
      <c r="P7" s="13" t="str">
        <f t="shared" ca="1" si="2"/>
        <v>K80</v>
      </c>
      <c r="Q7" s="13">
        <f t="shared" ca="1" si="2"/>
        <v>8</v>
      </c>
      <c r="R7" s="13" t="str">
        <f t="shared" ca="1" si="2"/>
        <v>Xeon E5-2686 v4</v>
      </c>
      <c r="S7" s="13">
        <f t="shared" ca="1" si="2"/>
        <v>2</v>
      </c>
      <c r="T7" s="13">
        <f t="shared" ca="1" si="2"/>
        <v>0</v>
      </c>
      <c r="U7" s="13">
        <f t="shared" ca="1" si="2"/>
        <v>0</v>
      </c>
      <c r="V7" s="13">
        <f t="shared" ca="1" si="2"/>
        <v>0</v>
      </c>
      <c r="W7" s="13">
        <f t="shared" ca="1" si="2"/>
        <v>0</v>
      </c>
      <c r="X7" s="13">
        <f t="shared" ca="1" si="2"/>
        <v>0</v>
      </c>
      <c r="Y7" s="13">
        <f t="shared" ca="1" si="2"/>
        <v>0</v>
      </c>
      <c r="Z7" s="13">
        <f t="shared" ca="1" si="2"/>
        <v>0</v>
      </c>
      <c r="AA7" s="13"/>
      <c r="AB7"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31" ht="20" customHeight="1">
      <c r="A8" s="51"/>
      <c r="B8" s="52"/>
      <c r="C8" s="21" t="str">
        <f t="shared" ca="1" si="3"/>
        <v>p2 dedicated host 1 year 100% Upfront</v>
      </c>
      <c r="D8" s="15" t="s">
        <v>162</v>
      </c>
      <c r="E8" s="21" t="s">
        <v>238</v>
      </c>
      <c r="F8" s="18">
        <f t="shared" ca="1" si="4"/>
        <v>0</v>
      </c>
      <c r="G8" s="18"/>
      <c r="H8" s="18"/>
      <c r="I8" s="18">
        <f t="shared" ref="I8:J10" ca="1" si="9">INDIRECT("Sheet1!"&amp;INDIRECT("R1C"&amp;COLUMN(),FALSE)&amp;INDIRECT("AC"&amp;ROW()))</f>
        <v>0</v>
      </c>
      <c r="J8" s="18">
        <f t="shared" ca="1" si="9"/>
        <v>88389</v>
      </c>
      <c r="K8" s="18">
        <f t="shared" ca="1" si="0"/>
        <v>0</v>
      </c>
      <c r="L8" s="18">
        <f t="shared" ca="1" si="5"/>
        <v>0</v>
      </c>
      <c r="M8" s="18" t="str">
        <f t="shared" ca="1" si="6"/>
        <v>USD</v>
      </c>
      <c r="N8" s="13">
        <f t="shared" ca="1" si="1"/>
        <v>2.6496</v>
      </c>
      <c r="O8" s="13">
        <f t="shared" ca="1" si="7"/>
        <v>69.92</v>
      </c>
      <c r="P8" s="13" t="str">
        <f t="shared" ca="1" si="2"/>
        <v>K80</v>
      </c>
      <c r="Q8" s="13">
        <f t="shared" ca="1" si="2"/>
        <v>8</v>
      </c>
      <c r="R8" s="13" t="str">
        <f t="shared" ca="1" si="2"/>
        <v>Xeon E5-2686 v4</v>
      </c>
      <c r="S8" s="13">
        <f t="shared" ca="1" si="2"/>
        <v>2</v>
      </c>
      <c r="T8" s="13">
        <f t="shared" ca="1" si="2"/>
        <v>0</v>
      </c>
      <c r="U8" s="13">
        <f t="shared" ca="1" si="2"/>
        <v>0</v>
      </c>
      <c r="V8" s="13">
        <f t="shared" ca="1" si="2"/>
        <v>0</v>
      </c>
      <c r="W8" s="13">
        <f t="shared" ca="1" si="2"/>
        <v>0</v>
      </c>
      <c r="X8" s="13">
        <f t="shared" ca="1" si="2"/>
        <v>0</v>
      </c>
      <c r="Y8" s="13">
        <f t="shared" ca="1" si="2"/>
        <v>0</v>
      </c>
      <c r="Z8" s="13">
        <f t="shared" ca="1" si="2"/>
        <v>0</v>
      </c>
      <c r="AA8" s="13"/>
      <c r="AB8" s="15">
        <f t="shared" ca="1" si="8"/>
        <v>0</v>
      </c>
      <c r="AC8" s="42">
        <v>10</v>
      </c>
    </row>
    <row r="9" spans="1:31" s="12" customFormat="1" ht="20" customHeight="1">
      <c r="A9" s="51"/>
      <c r="B9" s="52"/>
      <c r="C9" s="21" t="str">
        <f t="shared" ca="1" si="3"/>
        <v>p2 dedicated host 3 years no Upfront</v>
      </c>
      <c r="D9" s="15" t="s">
        <v>312</v>
      </c>
      <c r="E9" s="21" t="s">
        <v>314</v>
      </c>
      <c r="F9" s="18">
        <f t="shared" ca="1" si="4"/>
        <v>0</v>
      </c>
      <c r="G9" s="18"/>
      <c r="H9" s="18"/>
      <c r="I9" s="18">
        <f t="shared" ca="1" si="9"/>
        <v>5896.94</v>
      </c>
      <c r="J9" s="18">
        <f t="shared" ca="1" si="9"/>
        <v>0</v>
      </c>
      <c r="K9" s="18">
        <f t="shared" ca="1" si="0"/>
        <v>0</v>
      </c>
      <c r="L9" s="18"/>
      <c r="M9" s="18" t="str">
        <f t="shared" ca="1" si="6"/>
        <v>USD</v>
      </c>
      <c r="N9" s="13">
        <f t="shared" ca="1" si="1"/>
        <v>2.6496</v>
      </c>
      <c r="O9" s="13">
        <f t="shared" ca="1" si="7"/>
        <v>69.92</v>
      </c>
      <c r="P9" s="13" t="str">
        <f t="shared" ca="1" si="2"/>
        <v>K80</v>
      </c>
      <c r="Q9" s="13">
        <f t="shared" ca="1" si="2"/>
        <v>8</v>
      </c>
      <c r="R9" s="13" t="str">
        <f t="shared" ca="1" si="2"/>
        <v>Xeon E5-2686 v4</v>
      </c>
      <c r="S9" s="13">
        <f t="shared" ca="1" si="2"/>
        <v>2</v>
      </c>
      <c r="T9" s="13"/>
      <c r="U9" s="13"/>
      <c r="V9" s="13"/>
      <c r="W9" s="13"/>
      <c r="X9" s="13"/>
      <c r="Y9" s="13"/>
      <c r="Z9" s="13"/>
      <c r="AA9" s="13"/>
      <c r="AB9"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42">
        <v>11</v>
      </c>
    </row>
    <row r="10" spans="1:31" s="12" customFormat="1" ht="20" customHeight="1">
      <c r="A10" s="51"/>
      <c r="B10" s="52"/>
      <c r="C10" s="21" t="str">
        <f t="shared" ca="1" si="3"/>
        <v>p2 dedicated host 3 years  100% Upfront</v>
      </c>
      <c r="D10" s="15" t="s">
        <v>313</v>
      </c>
      <c r="E10" s="21" t="s">
        <v>315</v>
      </c>
      <c r="F10" s="18">
        <f t="shared" ca="1" si="4"/>
        <v>0</v>
      </c>
      <c r="G10" s="18"/>
      <c r="H10" s="18"/>
      <c r="I10" s="18">
        <f t="shared" ca="1" si="9"/>
        <v>0</v>
      </c>
      <c r="J10" s="18">
        <f t="shared" ca="1" si="9"/>
        <v>184780</v>
      </c>
      <c r="K10" s="18">
        <f t="shared" ca="1" si="0"/>
        <v>0</v>
      </c>
      <c r="L10" s="18"/>
      <c r="M10" s="18" t="str">
        <f t="shared" ca="1" si="6"/>
        <v>USD</v>
      </c>
      <c r="N10" s="13">
        <f t="shared" ca="1" si="1"/>
        <v>2.6496</v>
      </c>
      <c r="O10" s="13">
        <f t="shared" ca="1" si="7"/>
        <v>69.92</v>
      </c>
      <c r="P10" s="13" t="str">
        <f t="shared" ca="1" si="2"/>
        <v>K80</v>
      </c>
      <c r="Q10" s="13">
        <f t="shared" ca="1" si="2"/>
        <v>8</v>
      </c>
      <c r="R10" s="13" t="str">
        <f t="shared" ca="1" si="2"/>
        <v>Xeon E5-2686 v4</v>
      </c>
      <c r="S10" s="13">
        <f t="shared" ca="1" si="2"/>
        <v>2</v>
      </c>
      <c r="T10" s="13"/>
      <c r="U10" s="13"/>
      <c r="V10" s="13"/>
      <c r="W10" s="13"/>
      <c r="X10" s="13"/>
      <c r="Y10" s="13"/>
      <c r="Z10" s="13"/>
      <c r="AA10" s="13"/>
      <c r="AB10" s="15">
        <f t="shared" ca="1" si="8"/>
        <v>0</v>
      </c>
      <c r="AC10" s="42">
        <v>12</v>
      </c>
    </row>
    <row r="11" spans="1:31" ht="20" customHeight="1">
      <c r="A11" s="51" t="str">
        <f ca="1">INDIRECT("Sheet1!" &amp; INDIRECT("R1C"&amp;COLUMN(),FALSE) &amp; INDIRECT("AC" &amp; ROW()))</f>
        <v>Softlayer</v>
      </c>
      <c r="B11" s="12" t="str">
        <f ca="1">INDIRECT("Sheet1!" &amp; INDIRECT("R1C1",FALSE) &amp; (INDIRECT("AC" &amp; ROW())+1))</f>
        <v>http://www.softlayer.com/gpu</v>
      </c>
      <c r="C11" s="21" t="str">
        <f t="shared" ca="1" si="3"/>
        <v>NVIDIA Tesla K80 Dual Intel Xeon E5-2620 v4</v>
      </c>
      <c r="D11" s="15"/>
      <c r="E11" s="21" t="s">
        <v>261</v>
      </c>
      <c r="F11" s="18">
        <f t="shared" ca="1" si="4"/>
        <v>0</v>
      </c>
      <c r="G11" s="18">
        <f ca="1">INDIRECT("Sheet1!"&amp;INDIRECT("R1C"&amp;COLUMN(),FALSE)&amp;INDIRECT("AC"&amp;ROW()))</f>
        <v>5.3</v>
      </c>
      <c r="H11" s="18"/>
      <c r="I11" s="18">
        <f ca="1">INDIRECT("Sheet1!"&amp;INDIRECT("R1C"&amp;COLUMN(),FALSE)&amp;INDIRECT("AC"&amp;ROW()))</f>
        <v>2479</v>
      </c>
      <c r="J11" s="18">
        <f t="shared" ref="J11:K40" ca="1" si="10">INDIRECT("Sheet1!"&amp;INDIRECT("R1C"&amp;COLUMN(),FALSE)&amp;INDIRECT("AC"&amp;ROW()))</f>
        <v>0</v>
      </c>
      <c r="K11" s="18">
        <f t="shared" ca="1" si="0"/>
        <v>0</v>
      </c>
      <c r="L11" s="18">
        <f t="shared" ca="1" si="5"/>
        <v>0</v>
      </c>
      <c r="M11" s="18" t="str">
        <f t="shared" ca="1" si="6"/>
        <v>USD</v>
      </c>
      <c r="N11" s="13">
        <f t="shared" ca="1" si="1"/>
        <v>1.0752000000000002</v>
      </c>
      <c r="O11" s="13">
        <f t="shared" ca="1" si="7"/>
        <v>8.74</v>
      </c>
      <c r="P11" s="13" t="str">
        <f t="shared" ca="1" si="2"/>
        <v>K80</v>
      </c>
      <c r="Q11" s="13">
        <f t="shared" ca="1" si="2"/>
        <v>1</v>
      </c>
      <c r="R11" s="13" t="str">
        <f t="shared" ca="1" si="2"/>
        <v>Xeon E5-2620 v4</v>
      </c>
      <c r="S11" s="13">
        <f t="shared" ca="1" si="2"/>
        <v>2</v>
      </c>
      <c r="T11" s="13">
        <f t="shared" ca="1" si="2"/>
        <v>128</v>
      </c>
      <c r="U11" s="13" t="str">
        <f t="shared" ca="1" si="2"/>
        <v>SSD</v>
      </c>
      <c r="V11" s="13">
        <f t="shared" ca="1" si="2"/>
        <v>800</v>
      </c>
      <c r="W11" s="13" t="str">
        <f t="shared" ca="1" si="2"/>
        <v>SSD</v>
      </c>
      <c r="X11" s="13">
        <f t="shared" ca="1" si="2"/>
        <v>800</v>
      </c>
      <c r="Y11" s="13" t="str">
        <f t="shared" ca="1" si="2"/>
        <v>/0.1</v>
      </c>
      <c r="Z11" s="13"/>
      <c r="AA11" s="13"/>
      <c r="AB11" s="15" t="str">
        <f t="shared" ca="1" si="8"/>
        <v>Outbound Traffic limited to 500GB.</v>
      </c>
      <c r="AC11" s="42">
        <v>14</v>
      </c>
    </row>
    <row r="12" spans="1:31" s="12" customFormat="1" ht="20" customHeight="1">
      <c r="A12" s="51"/>
      <c r="B12" s="52"/>
      <c r="C12" s="21" t="str">
        <f t="shared" ca="1" si="3"/>
        <v>NVIDIA Tesla K80 Dual Intel Xeon E5-2690 v3</v>
      </c>
      <c r="D12" s="15"/>
      <c r="E12" s="21" t="s">
        <v>263</v>
      </c>
      <c r="F12" s="18">
        <f t="shared" ca="1" si="4"/>
        <v>0</v>
      </c>
      <c r="G12" s="18"/>
      <c r="H12" s="18"/>
      <c r="I12" s="18">
        <f ca="1">INDIRECT("Sheet1!"&amp;INDIRECT("R1C"&amp;COLUMN(),FALSE)&amp;INDIRECT("AC"&amp;ROW()))</f>
        <v>1529</v>
      </c>
      <c r="J12" s="18">
        <f t="shared" ca="1" si="10"/>
        <v>0</v>
      </c>
      <c r="K12" s="18">
        <f t="shared" ca="1" si="0"/>
        <v>0</v>
      </c>
      <c r="L12" s="18">
        <f t="shared" ca="1" si="5"/>
        <v>0</v>
      </c>
      <c r="M12" s="18" t="str">
        <f t="shared" ca="1" si="6"/>
        <v>USD</v>
      </c>
      <c r="N12" s="13">
        <f t="shared" ca="1" si="1"/>
        <v>1.9968000000000001</v>
      </c>
      <c r="O12" s="13">
        <f t="shared" ref="O12:O18" ca="1" si="11">INDIRECT("Sheet1!"&amp;INDIRECT("R1C"&amp;COLUMN(),FALSE)&amp;INDIRECT("AC"&amp;ROW())) * INDIRECT("Sheet1!D"&amp; INDIRECT("AC"&amp;ROW()))</f>
        <v>8.74</v>
      </c>
      <c r="P12" s="13" t="str">
        <f t="shared" ca="1" si="2"/>
        <v>K80</v>
      </c>
      <c r="Q12" s="13">
        <f t="shared" ca="1" si="2"/>
        <v>1</v>
      </c>
      <c r="R12" s="13" t="str">
        <f t="shared" ca="1" si="2"/>
        <v>Xeon E5-2690 v3</v>
      </c>
      <c r="S12" s="13">
        <f t="shared" ca="1" si="2"/>
        <v>2</v>
      </c>
      <c r="T12" s="13">
        <f t="shared" ca="1" si="2"/>
        <v>64</v>
      </c>
      <c r="U12" s="13" t="str">
        <f t="shared" ca="1" si="2"/>
        <v>SATA</v>
      </c>
      <c r="V12" s="13">
        <f t="shared" ca="1" si="2"/>
        <v>1000</v>
      </c>
      <c r="W12" s="13">
        <f t="shared" ca="1" si="2"/>
        <v>0</v>
      </c>
      <c r="X12" s="13">
        <f t="shared" ca="1" si="2"/>
        <v>0</v>
      </c>
      <c r="Y12" s="13" t="str">
        <f t="shared" ca="1" si="2"/>
        <v>/10</v>
      </c>
      <c r="Z12" s="13"/>
      <c r="AA12" s="13"/>
      <c r="AB12" s="15" t="str">
        <f t="shared" ca="1" si="8"/>
        <v>Outbound Traffic limited to 500GB.</v>
      </c>
      <c r="AC12" s="42">
        <v>15</v>
      </c>
    </row>
    <row r="13" spans="1:31" ht="20" customHeight="1">
      <c r="A13" s="51"/>
      <c r="B13" s="52"/>
      <c r="C13" s="21" t="str">
        <f t="shared" ca="1" si="3"/>
        <v>NVIDIA Tesla M60 Dual Intel Xeon E5-2690 v3</v>
      </c>
      <c r="D13" s="21"/>
      <c r="E13" s="21" t="s">
        <v>264</v>
      </c>
      <c r="F13" s="18">
        <f t="shared" ca="1" si="4"/>
        <v>0</v>
      </c>
      <c r="G13" s="18"/>
      <c r="H13" s="18"/>
      <c r="I13" s="18">
        <f ca="1">INDIRECT("Sheet1!"&amp;INDIRECT("R1C"&amp;COLUMN(),FALSE)&amp;INDIRECT("AC"&amp;ROW()))</f>
        <v>1879</v>
      </c>
      <c r="J13" s="18">
        <f t="shared" ca="1" si="10"/>
        <v>0</v>
      </c>
      <c r="K13" s="18">
        <f t="shared" ca="1" si="0"/>
        <v>0</v>
      </c>
      <c r="L13" s="18">
        <f t="shared" ca="1" si="5"/>
        <v>0</v>
      </c>
      <c r="M13" s="18" t="str">
        <f t="shared" ca="1" si="6"/>
        <v>USD</v>
      </c>
      <c r="N13" s="13">
        <f t="shared" ca="1" si="1"/>
        <v>1.9968000000000001</v>
      </c>
      <c r="O13" s="13">
        <f t="shared" ca="1" si="11"/>
        <v>9.65</v>
      </c>
      <c r="P13" s="13" t="str">
        <f t="shared" ca="1" si="2"/>
        <v>M60</v>
      </c>
      <c r="Q13" s="13">
        <f t="shared" ca="1" si="2"/>
        <v>1</v>
      </c>
      <c r="R13" s="13" t="str">
        <f t="shared" ca="1" si="2"/>
        <v>Xeon E5-2690 v3</v>
      </c>
      <c r="S13" s="13">
        <f t="shared" ca="1" si="2"/>
        <v>2</v>
      </c>
      <c r="T13" s="13">
        <f t="shared" ca="1" si="2"/>
        <v>64</v>
      </c>
      <c r="U13" s="13" t="str">
        <f t="shared" ca="1" si="2"/>
        <v>SATA</v>
      </c>
      <c r="V13" s="13">
        <f t="shared" ca="1" si="2"/>
        <v>1000</v>
      </c>
      <c r="W13" s="13">
        <f t="shared" ca="1" si="2"/>
        <v>0</v>
      </c>
      <c r="X13" s="13">
        <f t="shared" ca="1" si="2"/>
        <v>0</v>
      </c>
      <c r="Y13" s="13" t="str">
        <f t="shared" ca="1" si="2"/>
        <v>/10</v>
      </c>
      <c r="Z13" s="13"/>
      <c r="AA13" s="13"/>
      <c r="AB13" s="15" t="str">
        <f t="shared" ca="1" si="8"/>
        <v>Outbound Traffic limited to 500GB.</v>
      </c>
      <c r="AC13" s="42">
        <v>16</v>
      </c>
    </row>
    <row r="14" spans="1:31" ht="19">
      <c r="A14" s="51" t="str">
        <f ca="1">INDIRECT("Sheet1!" &amp; INDIRECT("R1C"&amp;COLUMN(),FALSE) &amp; INDIRECT("AC" &amp; ROW()))</f>
        <v>Nimbix</v>
      </c>
      <c r="B14" s="12" t="str">
        <f ca="1">INDIRECT("Sheet1!" &amp; INDIRECT("R1C1",FALSE) &amp; (INDIRECT("AC" &amp; ROW())+1))</f>
        <v>www.nimbix.net/nimbix-cloud-demand-pricing</v>
      </c>
      <c r="C14" s="21" t="str">
        <f t="shared" ca="1" si="3"/>
        <v>NGD4</v>
      </c>
      <c r="D14" s="21"/>
      <c r="E14" s="21" t="s">
        <v>141</v>
      </c>
      <c r="F14" s="18">
        <f t="shared" ca="1" si="4"/>
        <v>0</v>
      </c>
      <c r="G14" s="18">
        <f ca="1">INDIRECT("Sheet1!"&amp;INDIRECT("R1C"&amp;COLUMN(),FALSE)&amp;INDIRECT("AC"&amp;ROW()))</f>
        <v>3.5</v>
      </c>
      <c r="H14" s="18"/>
      <c r="I14" s="18"/>
      <c r="J14" s="18">
        <f t="shared" ca="1" si="10"/>
        <v>0</v>
      </c>
      <c r="K14" s="18">
        <f t="shared" ca="1" si="0"/>
        <v>0</v>
      </c>
      <c r="L14" s="18">
        <f t="shared" ca="1" si="5"/>
        <v>0</v>
      </c>
      <c r="M14" s="18" t="str">
        <f t="shared" ca="1" si="6"/>
        <v>USD</v>
      </c>
      <c r="N14" s="13">
        <f t="shared" ca="1" si="1"/>
        <v>0.83199999999999996</v>
      </c>
      <c r="O14" s="13">
        <f t="shared" ca="1" si="11"/>
        <v>10.08</v>
      </c>
      <c r="P14" s="13" t="str">
        <f t="shared" ref="P14:T22" ca="1" si="12">INDIRECT("Sheet1!"&amp;INDIRECT("R1C"&amp;COLUMN(),FALSE)&amp;INDIRECT("AC"&amp;ROW()))</f>
        <v>K40</v>
      </c>
      <c r="Q14" s="13">
        <f t="shared" ca="1" si="12"/>
        <v>2</v>
      </c>
      <c r="R14" s="13" t="str">
        <f t="shared" ca="1" si="12"/>
        <v>POWER8</v>
      </c>
      <c r="S14" s="13">
        <f t="shared" ca="1" si="12"/>
        <v>2</v>
      </c>
      <c r="T14" s="13">
        <f t="shared" ca="1" si="12"/>
        <v>128</v>
      </c>
      <c r="U14" s="13">
        <f t="shared" ca="1" si="2"/>
        <v>0</v>
      </c>
      <c r="V14" s="13">
        <f t="shared" ca="1" si="2"/>
        <v>0</v>
      </c>
      <c r="W14" s="13">
        <f t="shared" ca="1" si="2"/>
        <v>0</v>
      </c>
      <c r="X14" s="13">
        <f t="shared" ca="1" si="2"/>
        <v>0</v>
      </c>
      <c r="Y14" s="13" t="str">
        <f t="shared" ref="Y14:Y26" ca="1" si="13">INDIRECT("Sheet1!"&amp;INDIRECT("R1C"&amp;COLUMN(),FALSE)&amp;INDIRECT("AC"&amp;ROW()))</f>
        <v>7/</v>
      </c>
      <c r="Z14" s="13"/>
      <c r="AA14" s="13"/>
      <c r="AB14" s="15" t="str">
        <f t="shared" ca="1" si="8"/>
        <v xml:space="preserve"> http://www-01.ibm.com/common/ssi/cgi-bin/ssialias?htmlfid=POB03046USEN</v>
      </c>
      <c r="AC14" s="42">
        <v>18</v>
      </c>
    </row>
    <row r="15" spans="1:31" s="12" customFormat="1" ht="19">
      <c r="A15" s="30"/>
      <c r="B15" s="52"/>
      <c r="C15" s="21" t="str">
        <f t="shared" ca="1" si="3"/>
        <v>NGD5</v>
      </c>
      <c r="D15" s="21"/>
      <c r="E15" s="21" t="s">
        <v>279</v>
      </c>
      <c r="F15" s="18">
        <f t="shared" ca="1" si="4"/>
        <v>0</v>
      </c>
      <c r="G15" s="18">
        <f ca="1">INDIRECT("Sheet1!"&amp;INDIRECT("R1C"&amp;COLUMN(),FALSE)&amp;INDIRECT("AC"&amp;ROW()))</f>
        <v>4.8499999999999996</v>
      </c>
      <c r="H15" s="18"/>
      <c r="I15" s="18"/>
      <c r="J15" s="18">
        <f t="shared" ca="1" si="10"/>
        <v>0</v>
      </c>
      <c r="K15" s="18">
        <f t="shared" ca="1" si="0"/>
        <v>0</v>
      </c>
      <c r="L15" s="18">
        <f t="shared" ref="L15:L70" ca="1" si="14">INDIRECT("Sheet1!"&amp;INDIRECT("R1C"&amp;COLUMN(),FALSE)&amp;INDIRECT("AC"&amp;ROW()))</f>
        <v>0</v>
      </c>
      <c r="M15" s="18" t="str">
        <f t="shared" ca="1" si="6"/>
        <v>USD</v>
      </c>
      <c r="N15" s="13">
        <f t="shared" ca="1" si="1"/>
        <v>0.83199999999999996</v>
      </c>
      <c r="O15" s="13">
        <f t="shared" ca="1" si="11"/>
        <v>34.96</v>
      </c>
      <c r="P15" s="13" t="str">
        <f t="shared" ca="1" si="12"/>
        <v>K80</v>
      </c>
      <c r="Q15" s="13">
        <f t="shared" ca="1" si="12"/>
        <v>4</v>
      </c>
      <c r="R15" s="13" t="str">
        <f t="shared" ca="1" si="12"/>
        <v>POWER8</v>
      </c>
      <c r="S15" s="13">
        <f t="shared" ca="1" si="12"/>
        <v>2</v>
      </c>
      <c r="T15" s="13">
        <f t="shared" ca="1" si="12"/>
        <v>128</v>
      </c>
      <c r="U15" s="13">
        <f t="shared" ca="1" si="2"/>
        <v>0</v>
      </c>
      <c r="V15" s="13">
        <f t="shared" ca="1" si="2"/>
        <v>0</v>
      </c>
      <c r="W15" s="13">
        <f t="shared" ca="1" si="2"/>
        <v>0</v>
      </c>
      <c r="X15" s="13">
        <f t="shared" ca="1" si="2"/>
        <v>0</v>
      </c>
      <c r="Y15" s="13" t="str">
        <f t="shared" ca="1" si="13"/>
        <v>7/</v>
      </c>
      <c r="Z15" s="13"/>
      <c r="AA15" s="13"/>
      <c r="AB15" s="15" t="str">
        <f t="shared" ca="1" si="8"/>
        <v xml:space="preserve"> http://www-01.ibm.com/common/ssi/cgi-bin/ssialias?htmlfid=POB03046USEN</v>
      </c>
      <c r="AC15" s="42">
        <v>19</v>
      </c>
    </row>
    <row r="16" spans="1:31" s="12" customFormat="1" ht="19">
      <c r="A16" s="47"/>
      <c r="B16" s="52"/>
      <c r="C16" s="21" t="str">
        <f t="shared" ca="1" si="3"/>
        <v>NGQ7</v>
      </c>
      <c r="D16" s="21"/>
      <c r="E16" s="21" t="s">
        <v>282</v>
      </c>
      <c r="F16" s="18">
        <f t="shared" ca="1" si="4"/>
        <v>0</v>
      </c>
      <c r="G16" s="18">
        <f ca="1">INDIRECT("Sheet1!"&amp;INDIRECT("R1C"&amp;COLUMN(),FALSE)&amp;INDIRECT("AC"&amp;ROW()))</f>
        <v>7.4</v>
      </c>
      <c r="H16" s="18"/>
      <c r="I16" s="18"/>
      <c r="J16" s="18">
        <f t="shared" ca="1" si="10"/>
        <v>0</v>
      </c>
      <c r="K16" s="18">
        <f t="shared" ca="1" si="0"/>
        <v>0</v>
      </c>
      <c r="L16" s="18">
        <f t="shared" ca="1" si="14"/>
        <v>0</v>
      </c>
      <c r="M16" s="18" t="str">
        <f t="shared" ca="1" si="6"/>
        <v>USD</v>
      </c>
      <c r="N16" s="13">
        <f t="shared" ca="1" si="1"/>
        <v>0.83199999999999996</v>
      </c>
      <c r="O16" s="13">
        <f t="shared" ca="1" si="11"/>
        <v>27.376000000000001</v>
      </c>
      <c r="P16" s="13" t="str">
        <f t="shared" ca="1" si="12"/>
        <v>M40</v>
      </c>
      <c r="Q16" s="13">
        <f t="shared" ca="1" si="12"/>
        <v>4</v>
      </c>
      <c r="R16" s="13" t="str">
        <f t="shared" ca="1" si="12"/>
        <v>POWER8</v>
      </c>
      <c r="S16" s="13">
        <f t="shared" ca="1" si="12"/>
        <v>2</v>
      </c>
      <c r="T16" s="13">
        <f t="shared" ca="1" si="12"/>
        <v>128</v>
      </c>
      <c r="U16" s="13">
        <f t="shared" ca="1" si="2"/>
        <v>0</v>
      </c>
      <c r="V16" s="13">
        <f t="shared" ca="1" si="2"/>
        <v>0</v>
      </c>
      <c r="W16" s="13">
        <f t="shared" ca="1" si="2"/>
        <v>0</v>
      </c>
      <c r="X16" s="13">
        <f t="shared" ca="1" si="2"/>
        <v>0</v>
      </c>
      <c r="Y16" s="13" t="str">
        <f t="shared" ca="1" si="13"/>
        <v>7/</v>
      </c>
      <c r="Z16" s="13"/>
      <c r="AA16" s="13"/>
      <c r="AB16" s="15"/>
      <c r="AC16" s="42">
        <v>20</v>
      </c>
    </row>
    <row r="17" spans="1:29" s="12" customFormat="1" ht="19">
      <c r="A17" s="47"/>
      <c r="B17" s="52"/>
      <c r="C17" s="21" t="str">
        <f t="shared" ca="1" si="3"/>
        <v>NP8G1</v>
      </c>
      <c r="D17" s="21"/>
      <c r="E17" s="21" t="s">
        <v>278</v>
      </c>
      <c r="F17" s="18">
        <f t="shared" ca="1" si="4"/>
        <v>0</v>
      </c>
      <c r="G17" s="18">
        <f t="shared" ref="G17:G18" ca="1" si="15">INDIRECT("Sheet1!"&amp;INDIRECT("R1C"&amp;COLUMN(),FALSE)&amp;INDIRECT("AC"&amp;ROW()))</f>
        <v>4.95</v>
      </c>
      <c r="H17" s="18"/>
      <c r="I17" s="18"/>
      <c r="J17" s="18">
        <f t="shared" ca="1" si="10"/>
        <v>0</v>
      </c>
      <c r="K17" s="18">
        <f t="shared" ca="1" si="0"/>
        <v>0</v>
      </c>
      <c r="L17" s="18">
        <f t="shared" ca="1" si="14"/>
        <v>0</v>
      </c>
      <c r="M17" s="18" t="str">
        <f t="shared" ca="1" si="6"/>
        <v>USD</v>
      </c>
      <c r="N17" s="13">
        <f t="shared" ca="1" si="1"/>
        <v>0.20799999999999999</v>
      </c>
      <c r="O17" s="13">
        <f t="shared" ca="1" si="11"/>
        <v>9.5</v>
      </c>
      <c r="P17" s="13" t="str">
        <f t="shared" ca="1" si="12"/>
        <v>P100</v>
      </c>
      <c r="Q17" s="13">
        <f t="shared" ca="1" si="12"/>
        <v>1</v>
      </c>
      <c r="R17" s="13" t="str">
        <f t="shared" ca="1" si="12"/>
        <v>POWER8</v>
      </c>
      <c r="S17" s="13">
        <f t="shared" ca="1" si="12"/>
        <v>0.5</v>
      </c>
      <c r="T17" s="13">
        <f t="shared" ca="1" si="12"/>
        <v>128</v>
      </c>
      <c r="U17" s="13">
        <f t="shared" ca="1" si="2"/>
        <v>0</v>
      </c>
      <c r="V17" s="13">
        <f t="shared" ca="1" si="2"/>
        <v>0</v>
      </c>
      <c r="W17" s="13">
        <f t="shared" ca="1" si="2"/>
        <v>0</v>
      </c>
      <c r="X17" s="13">
        <f t="shared" ca="1" si="2"/>
        <v>0</v>
      </c>
      <c r="Y17" s="13" t="str">
        <f t="shared" ca="1" si="13"/>
        <v>7/</v>
      </c>
      <c r="Z17" s="13"/>
      <c r="AA17" s="13"/>
      <c r="AB17" s="15"/>
      <c r="AC17" s="42">
        <v>21</v>
      </c>
    </row>
    <row r="18" spans="1:29" s="12" customFormat="1" ht="19">
      <c r="A18" s="47"/>
      <c r="B18" s="52"/>
      <c r="C18" s="21" t="str">
        <f t="shared" ca="1" si="3"/>
        <v>NP8G4</v>
      </c>
      <c r="D18" s="21"/>
      <c r="E18" s="21" t="s">
        <v>283</v>
      </c>
      <c r="F18" s="18">
        <f t="shared" ca="1" si="4"/>
        <v>0</v>
      </c>
      <c r="G18" s="18">
        <f t="shared" ca="1" si="15"/>
        <v>14.2</v>
      </c>
      <c r="H18" s="18"/>
      <c r="I18" s="18"/>
      <c r="J18" s="18">
        <f t="shared" ca="1" si="10"/>
        <v>0</v>
      </c>
      <c r="K18" s="18">
        <f t="shared" ca="1" si="0"/>
        <v>0</v>
      </c>
      <c r="L18" s="18">
        <f t="shared" ca="1" si="14"/>
        <v>0</v>
      </c>
      <c r="M18" s="18" t="str">
        <f t="shared" ca="1" si="6"/>
        <v>USD</v>
      </c>
      <c r="N18" s="13">
        <f t="shared" ca="1" si="1"/>
        <v>0.83199999999999996</v>
      </c>
      <c r="O18" s="13">
        <f t="shared" ca="1" si="11"/>
        <v>38</v>
      </c>
      <c r="P18" s="13" t="str">
        <f t="shared" ca="1" si="12"/>
        <v>P100</v>
      </c>
      <c r="Q18" s="13">
        <f t="shared" ca="1" si="12"/>
        <v>4</v>
      </c>
      <c r="R18" s="13" t="str">
        <f t="shared" ca="1" si="12"/>
        <v>POWER8</v>
      </c>
      <c r="S18" s="13">
        <f t="shared" ca="1" si="12"/>
        <v>2</v>
      </c>
      <c r="T18" s="13">
        <f t="shared" ca="1" si="12"/>
        <v>512</v>
      </c>
      <c r="U18" s="13">
        <f t="shared" ca="1" si="2"/>
        <v>0</v>
      </c>
      <c r="V18" s="13">
        <f t="shared" ca="1" si="2"/>
        <v>0</v>
      </c>
      <c r="W18" s="13">
        <f t="shared" ca="1" si="2"/>
        <v>0</v>
      </c>
      <c r="X18" s="13">
        <f t="shared" ca="1" si="2"/>
        <v>0</v>
      </c>
      <c r="Y18" s="13" t="str">
        <f t="shared" ca="1" si="13"/>
        <v>7/</v>
      </c>
      <c r="Z18" s="13"/>
      <c r="AA18" s="13"/>
      <c r="AB18" s="15"/>
      <c r="AC18" s="42">
        <v>22</v>
      </c>
    </row>
    <row r="19" spans="1:29" s="12" customFormat="1" ht="18" customHeight="1">
      <c r="A19" s="51" t="str">
        <f ca="1">INDIRECT("Sheet1!" &amp; INDIRECT("R1C"&amp;COLUMN(),FALSE) &amp; INDIRECT("AC" &amp; ROW()))</f>
        <v>Cirrascale</v>
      </c>
      <c r="B19" s="12" t="str">
        <f ca="1">INDIRECT("Sheet1!" &amp; INDIRECT("R1C1",FALSE) &amp; (INDIRECT("AC" &amp; ROW())+1))</f>
        <v>http://www.cirrascale.com/cloud/plans.aspx</v>
      </c>
      <c r="C19" s="21" t="str">
        <f ca="1">INDIRECT("Sheet1!B" &amp; INDIRECT("AC" &amp; ROW()))</f>
        <v>16-GPU x86 K80 ltd.</v>
      </c>
      <c r="D19" s="21"/>
      <c r="E19" s="21" t="s">
        <v>262</v>
      </c>
      <c r="F19" s="18">
        <f t="shared" ca="1" si="4"/>
        <v>0</v>
      </c>
      <c r="G19" s="18"/>
      <c r="H19" s="18">
        <f t="shared" ref="H19:I23" ca="1" si="16">INDIRECT("Sheet1!"&amp;INDIRECT("R1C"&amp;COLUMN(),FALSE)&amp;INDIRECT("AC"&amp;ROW()))</f>
        <v>1499</v>
      </c>
      <c r="I19" s="18">
        <f t="shared" ca="1" si="16"/>
        <v>4999</v>
      </c>
      <c r="J19" s="18">
        <f t="shared" ca="1" si="10"/>
        <v>0</v>
      </c>
      <c r="K19" s="18">
        <f t="shared" ca="1" si="10"/>
        <v>0</v>
      </c>
      <c r="L19" s="18">
        <f t="shared" ca="1" si="14"/>
        <v>0</v>
      </c>
      <c r="M19" s="18" t="str">
        <f t="shared" ca="1" si="6"/>
        <v>USD</v>
      </c>
      <c r="N19" s="13">
        <f t="shared" ref="N19:N20" ca="1" si="17">INDIRECT("Sheet1!"&amp;INDIRECT("R1C"&amp;COLUMN(),FALSE)&amp;INDIRECT("AC"&amp;ROW())) * INDIRECT("Sheet1!L"&amp; INDIRECT("AC"&amp;ROW()))</f>
        <v>1.6384000000000001</v>
      </c>
      <c r="O19" s="13">
        <f t="shared" ref="O19:O25" ca="1" si="18">INDIRECT("Sheet1!"&amp;INDIRECT("R1C"&amp;COLUMN(),FALSE)&amp;INDIRECT("AC"&amp;ROW())) * INDIRECT("Sheet1!D"&amp; INDIRECT("AC"&amp;ROW()))</f>
        <v>69.92</v>
      </c>
      <c r="P19" s="13" t="str">
        <f t="shared" ca="1" si="12"/>
        <v>K80</v>
      </c>
      <c r="Q19" s="13">
        <f t="shared" ca="1" si="12"/>
        <v>8</v>
      </c>
      <c r="R19" s="13" t="str">
        <f t="shared" ca="1" si="12"/>
        <v>Xeon E5-2667 v3</v>
      </c>
      <c r="S19" s="13">
        <f t="shared" ca="1" si="12"/>
        <v>2</v>
      </c>
      <c r="T19" s="13">
        <f t="shared" ca="1" si="12"/>
        <v>512</v>
      </c>
      <c r="U19" s="13" t="str">
        <f t="shared" ref="U19:AB24" ca="1" si="19">INDIRECT("Sheet1!"&amp;INDIRECT("R1C"&amp;COLUMN(),FALSE)&amp;INDIRECT("AC"&amp;ROW()))</f>
        <v>SSD</v>
      </c>
      <c r="V19" s="13">
        <f t="shared" ca="1" si="19"/>
        <v>1000</v>
      </c>
      <c r="W19" s="13" t="str">
        <f t="shared" ca="1" si="19"/>
        <v>SATA</v>
      </c>
      <c r="X19" s="13">
        <f t="shared" ca="1" si="19"/>
        <v>4000</v>
      </c>
      <c r="Y19" s="13">
        <f t="shared" ca="1" si="13"/>
        <v>0</v>
      </c>
      <c r="Z19" s="13"/>
      <c r="AA19" s="13"/>
      <c r="AB19" s="15" t="str">
        <f t="shared" ca="1" si="19"/>
        <v>Limited quantity available at this price</v>
      </c>
      <c r="AC19" s="42">
        <v>26</v>
      </c>
    </row>
    <row r="20" spans="1:29" ht="20" customHeight="1">
      <c r="A20" s="51"/>
      <c r="B20" s="52"/>
      <c r="C20" s="21" t="str">
        <f t="shared" ref="C20:C35" ca="1" si="20">INDIRECT("Sheet1!B" &amp; INDIRECT("AC" &amp; ROW()))</f>
        <v>8-GPU x86 M40 ltd.</v>
      </c>
      <c r="D20" s="21"/>
      <c r="E20" s="21" t="s">
        <v>265</v>
      </c>
      <c r="F20" s="18">
        <f t="shared" ca="1" si="4"/>
        <v>0</v>
      </c>
      <c r="G20" s="18"/>
      <c r="H20" s="18">
        <f t="shared" ca="1" si="16"/>
        <v>1499</v>
      </c>
      <c r="I20" s="18">
        <f t="shared" ca="1" si="16"/>
        <v>4999</v>
      </c>
      <c r="J20" s="18">
        <f t="shared" ca="1" si="10"/>
        <v>0</v>
      </c>
      <c r="K20" s="18">
        <f t="shared" ca="1" si="10"/>
        <v>0</v>
      </c>
      <c r="L20" s="18">
        <f t="shared" ca="1" si="14"/>
        <v>0</v>
      </c>
      <c r="M20" s="18" t="str">
        <f t="shared" ca="1" si="6"/>
        <v>USD</v>
      </c>
      <c r="N20" s="13">
        <f t="shared" ca="1" si="17"/>
        <v>1.2287999999999999</v>
      </c>
      <c r="O20" s="13">
        <f t="shared" ca="1" si="18"/>
        <v>54.752000000000002</v>
      </c>
      <c r="P20" s="13" t="str">
        <f t="shared" ca="1" si="12"/>
        <v>M40</v>
      </c>
      <c r="Q20" s="13">
        <f t="shared" ca="1" si="12"/>
        <v>8</v>
      </c>
      <c r="R20" s="13" t="str">
        <f t="shared" ca="1" si="12"/>
        <v>Xeon E5-2630 v3</v>
      </c>
      <c r="S20" s="13">
        <f t="shared" ca="1" si="12"/>
        <v>2</v>
      </c>
      <c r="T20" s="13">
        <f t="shared" ca="1" si="12"/>
        <v>256</v>
      </c>
      <c r="U20" s="13" t="str">
        <f t="shared" ca="1" si="19"/>
        <v>SSD</v>
      </c>
      <c r="V20" s="13">
        <f t="shared" ca="1" si="19"/>
        <v>1000</v>
      </c>
      <c r="W20" s="13" t="str">
        <f t="shared" ca="1" si="19"/>
        <v>SATA</v>
      </c>
      <c r="X20" s="13">
        <f t="shared" ca="1" si="19"/>
        <v>4000</v>
      </c>
      <c r="Y20" s="13">
        <f t="shared" ca="1" si="13"/>
        <v>0</v>
      </c>
      <c r="Z20" s="13"/>
      <c r="AA20" s="13"/>
      <c r="AB20" s="15" t="str">
        <f t="shared" ca="1" si="19"/>
        <v>Limited quantity available at this price</v>
      </c>
      <c r="AC20" s="42">
        <v>27</v>
      </c>
    </row>
    <row r="21" spans="1:29" s="12" customFormat="1" ht="20" customHeight="1">
      <c r="A21" s="51"/>
      <c r="B21" s="52"/>
      <c r="C21" s="21" t="str">
        <f t="shared" ca="1" si="20"/>
        <v>8-GPU x86 P40</v>
      </c>
      <c r="D21" s="21"/>
      <c r="E21" s="21" t="s">
        <v>266</v>
      </c>
      <c r="F21" s="18">
        <f t="shared" ca="1" si="4"/>
        <v>0</v>
      </c>
      <c r="G21" s="18"/>
      <c r="H21" s="18">
        <f t="shared" ca="1" si="16"/>
        <v>2369</v>
      </c>
      <c r="I21" s="18">
        <f t="shared" ca="1" si="16"/>
        <v>7899</v>
      </c>
      <c r="J21" s="18">
        <f t="shared" ca="1" si="10"/>
        <v>0</v>
      </c>
      <c r="K21" s="18">
        <f t="shared" ca="1" si="10"/>
        <v>0</v>
      </c>
      <c r="L21" s="18">
        <f t="shared" ca="1" si="14"/>
        <v>0</v>
      </c>
      <c r="M21" s="18" t="str">
        <f t="shared" ca="1" si="6"/>
        <v>USD</v>
      </c>
      <c r="N21" s="13">
        <f t="shared" ref="N21:N33" ca="1" si="21">INDIRECT("Sheet1!"&amp;INDIRECT("R1C"&amp;COLUMN(),FALSE)&amp;INDIRECT("AC"&amp;ROW())) * INDIRECT("Sheet1!L"&amp; INDIRECT("AC"&amp;ROW()))</f>
        <v>1.2287999999999999</v>
      </c>
      <c r="O21" s="13">
        <f t="shared" ca="1" si="18"/>
        <v>94.063999999999993</v>
      </c>
      <c r="P21" s="13" t="str">
        <f t="shared" ca="1" si="12"/>
        <v>P40</v>
      </c>
      <c r="Q21" s="13">
        <f t="shared" ca="1" si="12"/>
        <v>8</v>
      </c>
      <c r="R21" s="13" t="str">
        <f t="shared" ca="1" si="12"/>
        <v>Xeon E5-2630 v3</v>
      </c>
      <c r="S21" s="13">
        <f t="shared" ca="1" si="12"/>
        <v>2</v>
      </c>
      <c r="T21" s="13">
        <f t="shared" ca="1" si="12"/>
        <v>256</v>
      </c>
      <c r="U21" s="13" t="str">
        <f t="shared" ca="1" si="19"/>
        <v>SSD</v>
      </c>
      <c r="V21" s="13">
        <f t="shared" ca="1" si="19"/>
        <v>1000</v>
      </c>
      <c r="W21" s="13" t="str">
        <f t="shared" ca="1" si="19"/>
        <v>SATA</v>
      </c>
      <c r="X21" s="13">
        <f t="shared" ca="1" si="19"/>
        <v>4000</v>
      </c>
      <c r="Y21" s="13">
        <f t="shared" ca="1" si="13"/>
        <v>0</v>
      </c>
      <c r="Z21" s="13"/>
      <c r="AA21" s="13"/>
      <c r="AB21" s="15">
        <f t="shared" ca="1" si="19"/>
        <v>0</v>
      </c>
      <c r="AC21" s="42">
        <v>28</v>
      </c>
    </row>
    <row r="22" spans="1:29" s="12" customFormat="1" ht="20" customHeight="1">
      <c r="A22" s="51"/>
      <c r="B22" s="52"/>
      <c r="C22" s="21" t="str">
        <f t="shared" ca="1" si="20"/>
        <v>8-GPU x86 P100</v>
      </c>
      <c r="D22" s="21"/>
      <c r="E22" s="21" t="s">
        <v>267</v>
      </c>
      <c r="F22" s="18">
        <f t="shared" ca="1" si="4"/>
        <v>0</v>
      </c>
      <c r="G22" s="18"/>
      <c r="H22" s="18">
        <f t="shared" ca="1" si="16"/>
        <v>2369</v>
      </c>
      <c r="I22" s="18">
        <f t="shared" ca="1" si="16"/>
        <v>7899</v>
      </c>
      <c r="J22" s="18">
        <f t="shared" ca="1" si="10"/>
        <v>0</v>
      </c>
      <c r="K22" s="18">
        <f t="shared" ca="1" si="10"/>
        <v>0</v>
      </c>
      <c r="L22" s="18">
        <f t="shared" ca="1" si="14"/>
        <v>0</v>
      </c>
      <c r="M22" s="18" t="str">
        <f t="shared" ca="1" si="6"/>
        <v>USD</v>
      </c>
      <c r="N22" s="13">
        <f t="shared" ca="1" si="21"/>
        <v>1.2287999999999999</v>
      </c>
      <c r="O22" s="13">
        <f t="shared" ca="1" si="18"/>
        <v>76</v>
      </c>
      <c r="P22" s="13" t="str">
        <f t="shared" ca="1" si="12"/>
        <v>P100</v>
      </c>
      <c r="Q22" s="13">
        <f t="shared" ca="1" si="12"/>
        <v>8</v>
      </c>
      <c r="R22" s="13" t="str">
        <f t="shared" ca="1" si="12"/>
        <v>Xeon E5-2630 v3</v>
      </c>
      <c r="S22" s="13">
        <f t="shared" ca="1" si="12"/>
        <v>2</v>
      </c>
      <c r="T22" s="13">
        <f t="shared" ca="1" si="12"/>
        <v>256</v>
      </c>
      <c r="U22" s="13" t="str">
        <f t="shared" ca="1" si="19"/>
        <v>SSD</v>
      </c>
      <c r="V22" s="13">
        <f t="shared" ca="1" si="19"/>
        <v>1000</v>
      </c>
      <c r="W22" s="13" t="str">
        <f t="shared" ca="1" si="19"/>
        <v>SATA</v>
      </c>
      <c r="X22" s="13">
        <f t="shared" ca="1" si="19"/>
        <v>4000</v>
      </c>
      <c r="Y22" s="13">
        <f t="shared" ca="1" si="13"/>
        <v>0</v>
      </c>
      <c r="Z22" s="13"/>
      <c r="AA22" s="13"/>
      <c r="AB22" s="15">
        <f t="shared" ca="1" si="19"/>
        <v>0</v>
      </c>
      <c r="AC22" s="42">
        <v>29</v>
      </c>
    </row>
    <row r="23" spans="1:29" s="12" customFormat="1" ht="20" customHeight="1">
      <c r="A23" s="51"/>
      <c r="B23" s="52"/>
      <c r="C23" s="21" t="str">
        <f t="shared" ca="1" si="20"/>
        <v>8-GPU x86 Quadro P6000</v>
      </c>
      <c r="D23" s="21"/>
      <c r="E23" s="21" t="s">
        <v>268</v>
      </c>
      <c r="F23" s="18">
        <f t="shared" ca="1" si="4"/>
        <v>0</v>
      </c>
      <c r="G23" s="18"/>
      <c r="H23" s="18">
        <f t="shared" ca="1" si="16"/>
        <v>2059</v>
      </c>
      <c r="I23" s="18">
        <f t="shared" ca="1" si="16"/>
        <v>6429</v>
      </c>
      <c r="J23" s="18">
        <f t="shared" ca="1" si="10"/>
        <v>0</v>
      </c>
      <c r="K23" s="18">
        <f t="shared" ca="1" si="10"/>
        <v>0</v>
      </c>
      <c r="L23" s="18">
        <f t="shared" ca="1" si="14"/>
        <v>0</v>
      </c>
      <c r="M23" s="18" t="str">
        <f t="shared" ca="1" si="6"/>
        <v>USD</v>
      </c>
      <c r="N23" s="13">
        <f t="shared" ca="1" si="21"/>
        <v>1.2287999999999999</v>
      </c>
      <c r="O23" s="13">
        <f t="shared" ca="1" si="18"/>
        <v>87.055999999999997</v>
      </c>
      <c r="P23" s="13" t="str">
        <f t="shared" ref="P23:T30" ca="1" si="22">INDIRECT("Sheet1!"&amp;INDIRECT("R1C"&amp;COLUMN(),FALSE)&amp;INDIRECT("AC"&amp;ROW()))</f>
        <v>Quadro P6000</v>
      </c>
      <c r="Q23" s="13">
        <f t="shared" ca="1" si="22"/>
        <v>8</v>
      </c>
      <c r="R23" s="13" t="str">
        <f t="shared" ca="1" si="22"/>
        <v>Xeon E5-2630 v3</v>
      </c>
      <c r="S23" s="13">
        <f t="shared" ca="1" si="22"/>
        <v>2</v>
      </c>
      <c r="T23" s="13">
        <f t="shared" ca="1" si="22"/>
        <v>256</v>
      </c>
      <c r="U23" s="13" t="str">
        <f t="shared" ca="1" si="19"/>
        <v>SSD</v>
      </c>
      <c r="V23" s="13">
        <f t="shared" ca="1" si="19"/>
        <v>1000</v>
      </c>
      <c r="W23" s="13" t="str">
        <f t="shared" ca="1" si="19"/>
        <v>SATA</v>
      </c>
      <c r="X23" s="13">
        <f t="shared" ca="1" si="19"/>
        <v>4000</v>
      </c>
      <c r="Y23" s="13">
        <f t="shared" ca="1" si="13"/>
        <v>0</v>
      </c>
      <c r="Z23" s="13"/>
      <c r="AA23" s="13"/>
      <c r="AB23" s="15">
        <f t="shared" ca="1" si="19"/>
        <v>0</v>
      </c>
      <c r="AC23" s="42">
        <v>30</v>
      </c>
    </row>
    <row r="24" spans="1:29" s="12" customFormat="1" ht="20" customHeight="1">
      <c r="A24" s="51"/>
      <c r="B24" s="52"/>
      <c r="C24" s="21" t="str">
        <f t="shared" ca="1" si="20"/>
        <v>4-GPU x86 P40</v>
      </c>
      <c r="D24" s="21"/>
      <c r="E24" s="21" t="s">
        <v>269</v>
      </c>
      <c r="F24" s="18">
        <f t="shared" ca="1" si="4"/>
        <v>0</v>
      </c>
      <c r="G24" s="18"/>
      <c r="H24" s="18">
        <f t="shared" ref="H24:I40" ca="1" si="23">INDIRECT("Sheet1!"&amp;INDIRECT("R1C"&amp;COLUMN(),FALSE)&amp;INDIRECT("AC"&amp;ROW()))</f>
        <v>1199</v>
      </c>
      <c r="I24" s="18">
        <f t="shared" ref="I24:I39" ca="1" si="24">INDIRECT("Sheet1!"&amp;INDIRECT("R1C"&amp;COLUMN(),FALSE)&amp;INDIRECT("AC"&amp;ROW()))</f>
        <v>3999</v>
      </c>
      <c r="J24" s="18">
        <f t="shared" ca="1" si="10"/>
        <v>0</v>
      </c>
      <c r="K24" s="18">
        <f t="shared" ca="1" si="10"/>
        <v>0</v>
      </c>
      <c r="L24" s="18">
        <f t="shared" ca="1" si="14"/>
        <v>0</v>
      </c>
      <c r="M24" s="18" t="str">
        <f t="shared" ca="1" si="6"/>
        <v>USD</v>
      </c>
      <c r="N24" s="13">
        <f t="shared" ca="1" si="21"/>
        <v>0.69120000000000004</v>
      </c>
      <c r="O24" s="13">
        <f t="shared" ca="1" si="18"/>
        <v>47.031999999999996</v>
      </c>
      <c r="P24" s="13" t="str">
        <f t="shared" ca="1" si="22"/>
        <v>P40</v>
      </c>
      <c r="Q24" s="13">
        <f t="shared" ca="1" si="22"/>
        <v>4</v>
      </c>
      <c r="R24" s="13" t="str">
        <f t="shared" ca="1" si="22"/>
        <v>Xeon E5-1650 v4</v>
      </c>
      <c r="S24" s="13">
        <f t="shared" ca="1" si="22"/>
        <v>1</v>
      </c>
      <c r="T24" s="13">
        <f t="shared" ca="1" si="22"/>
        <v>128</v>
      </c>
      <c r="U24" s="13" t="str">
        <f t="shared" ca="1" si="19"/>
        <v>SSD</v>
      </c>
      <c r="V24" s="13">
        <f t="shared" ca="1" si="19"/>
        <v>1000</v>
      </c>
      <c r="W24" s="13" t="str">
        <f t="shared" ca="1" si="19"/>
        <v>SATA</v>
      </c>
      <c r="X24" s="13">
        <f t="shared" ca="1" si="19"/>
        <v>4000</v>
      </c>
      <c r="Y24" s="13">
        <f t="shared" ca="1" si="13"/>
        <v>0</v>
      </c>
      <c r="Z24" s="13"/>
      <c r="AA24" s="13"/>
      <c r="AB24" s="15">
        <f t="shared" ca="1" si="19"/>
        <v>0</v>
      </c>
      <c r="AC24" s="42">
        <v>31</v>
      </c>
    </row>
    <row r="25" spans="1:29" s="12" customFormat="1" ht="20" customHeight="1">
      <c r="A25" s="51"/>
      <c r="B25" s="52"/>
      <c r="C25" s="21" t="str">
        <f t="shared" ca="1" si="20"/>
        <v>4-GPU x86 P100</v>
      </c>
      <c r="D25" s="21"/>
      <c r="E25" s="21" t="s">
        <v>270</v>
      </c>
      <c r="F25" s="18">
        <f t="shared" ca="1" si="4"/>
        <v>0</v>
      </c>
      <c r="G25" s="18"/>
      <c r="H25" s="18">
        <f t="shared" ca="1" si="23"/>
        <v>1199</v>
      </c>
      <c r="I25" s="18">
        <f t="shared" ca="1" si="24"/>
        <v>3999</v>
      </c>
      <c r="J25" s="18">
        <f t="shared" ca="1" si="10"/>
        <v>0</v>
      </c>
      <c r="K25" s="18">
        <f t="shared" ca="1" si="10"/>
        <v>0</v>
      </c>
      <c r="L25" s="18">
        <f t="shared" ca="1" si="14"/>
        <v>0</v>
      </c>
      <c r="M25" s="18" t="str">
        <f ca="1">INDIRECT("Sheet1!"&amp;INDIRECT("R1C"&amp;COLUMN(),FALSE)&amp;INDIRECT("AC"&amp;ROW()))</f>
        <v>USD</v>
      </c>
      <c r="N25" s="13">
        <f t="shared" ca="1" si="21"/>
        <v>0.69120000000000004</v>
      </c>
      <c r="O25" s="13">
        <f t="shared" ca="1" si="18"/>
        <v>38</v>
      </c>
      <c r="P25" s="13" t="str">
        <f t="shared" ca="1" si="22"/>
        <v>P100</v>
      </c>
      <c r="Q25" s="13">
        <f t="shared" ca="1" si="22"/>
        <v>4</v>
      </c>
      <c r="R25" s="13" t="str">
        <f t="shared" ca="1" si="22"/>
        <v>Xeon E5-1650 v4</v>
      </c>
      <c r="S25" s="13">
        <f t="shared" ca="1" si="22"/>
        <v>1</v>
      </c>
      <c r="T25" s="13">
        <f t="shared" ca="1" si="22"/>
        <v>128</v>
      </c>
      <c r="U25" s="13" t="str">
        <f t="shared" ref="U25:Y33" ca="1" si="25">INDIRECT("Sheet1!"&amp;INDIRECT("R1C"&amp;COLUMN(),FALSE)&amp;INDIRECT("AC"&amp;ROW()))</f>
        <v>SSD</v>
      </c>
      <c r="V25" s="13">
        <f t="shared" ca="1" si="25"/>
        <v>1000</v>
      </c>
      <c r="W25" s="13" t="str">
        <f t="shared" ca="1" si="25"/>
        <v>SATA</v>
      </c>
      <c r="X25" s="13">
        <f t="shared" ca="1" si="25"/>
        <v>4000</v>
      </c>
      <c r="Y25" s="13">
        <f t="shared" ca="1" si="13"/>
        <v>0</v>
      </c>
      <c r="Z25" s="13"/>
      <c r="AA25" s="13"/>
      <c r="AB25" s="15">
        <f t="shared" ref="AB25:AB53" ca="1" si="26">INDIRECT("Sheet1!"&amp;INDIRECT("R1C"&amp;COLUMN(),FALSE)&amp;INDIRECT("AC"&amp;ROW()))</f>
        <v>0</v>
      </c>
      <c r="AC25" s="42">
        <v>32</v>
      </c>
    </row>
    <row r="26" spans="1:29" ht="20" customHeight="1">
      <c r="A26" s="51">
        <f ca="1">INDIRECT("Sheet1!" &amp; INDIRECT("R1C"&amp;COLUMN(),FALSE) &amp; INDIRECT("AC" &amp; ROW()))</f>
        <v>0</v>
      </c>
      <c r="B26" s="12">
        <f ca="1">INDIRECT("Sheet1!" &amp; INDIRECT("R1C1",FALSE) &amp; (INDIRECT("AC" &amp; ROW())+1))</f>
        <v>0</v>
      </c>
      <c r="C26" s="21" t="str">
        <f t="shared" ca="1" si="20"/>
        <v>4-GPU x86 Quadro P6000</v>
      </c>
      <c r="D26" s="21"/>
      <c r="E26" s="21" t="s">
        <v>308</v>
      </c>
      <c r="F26" s="18">
        <f t="shared" ca="1" si="4"/>
        <v>0</v>
      </c>
      <c r="G26" s="18"/>
      <c r="H26" s="18">
        <f t="shared" ca="1" si="23"/>
        <v>989</v>
      </c>
      <c r="I26" s="18">
        <f t="shared" ca="1" si="24"/>
        <v>3299</v>
      </c>
      <c r="J26" s="18">
        <f t="shared" ca="1" si="10"/>
        <v>0</v>
      </c>
      <c r="K26" s="18">
        <f t="shared" ca="1" si="10"/>
        <v>0</v>
      </c>
      <c r="L26" s="18">
        <f t="shared" ca="1" si="14"/>
        <v>0</v>
      </c>
      <c r="M26" s="18" t="str">
        <f t="shared" ca="1" si="6"/>
        <v>USD</v>
      </c>
      <c r="N26" s="13">
        <f t="shared" ca="1" si="21"/>
        <v>0.69120000000000004</v>
      </c>
      <c r="O26" s="13">
        <f ca="1">INDIRECT("Sheet1!"&amp;INDIRECT("R1C"&amp;COLUMN(),FALSE)&amp;INDIRECT("AC"&amp;ROW())) * INDIRECT("Sheet1!D"&amp; INDIRECT("AC"&amp;ROW()))</f>
        <v>43.527999999999999</v>
      </c>
      <c r="P26" s="13" t="str">
        <f t="shared" ca="1" si="22"/>
        <v>Quadro P6000</v>
      </c>
      <c r="Q26" s="13">
        <f t="shared" ca="1" si="22"/>
        <v>4</v>
      </c>
      <c r="R26" s="13" t="str">
        <f t="shared" ca="1" si="22"/>
        <v>Xeon E5-1650 v4</v>
      </c>
      <c r="S26" s="13">
        <f t="shared" ca="1" si="22"/>
        <v>1</v>
      </c>
      <c r="T26" s="13">
        <f t="shared" ca="1" si="22"/>
        <v>128</v>
      </c>
      <c r="U26" s="13" t="str">
        <f t="shared" ca="1" si="25"/>
        <v>SSD</v>
      </c>
      <c r="V26" s="13">
        <f t="shared" ca="1" si="25"/>
        <v>1000</v>
      </c>
      <c r="W26" s="13" t="str">
        <f t="shared" ca="1" si="25"/>
        <v>SATA</v>
      </c>
      <c r="X26" s="13">
        <f t="shared" ca="1" si="25"/>
        <v>4000</v>
      </c>
      <c r="Y26" s="13">
        <f t="shared" ca="1" si="13"/>
        <v>0</v>
      </c>
      <c r="Z26" s="13"/>
      <c r="AA26" s="13"/>
      <c r="AB26" s="15">
        <f t="shared" ca="1" si="26"/>
        <v>0</v>
      </c>
      <c r="AC26" s="42">
        <v>33</v>
      </c>
    </row>
    <row r="27" spans="1:29">
      <c r="C27" s="21" t="str">
        <f t="shared" ca="1" si="20"/>
        <v xml:space="preserve">4-GPU POWER8/10 </v>
      </c>
      <c r="D27" s="21"/>
      <c r="E27" s="21" t="s">
        <v>271</v>
      </c>
      <c r="F27" s="18">
        <f t="shared" ca="1" si="4"/>
        <v>0</v>
      </c>
      <c r="G27" s="18"/>
      <c r="H27" s="18">
        <f t="shared" ca="1" si="23"/>
        <v>2259</v>
      </c>
      <c r="I27" s="18">
        <f t="shared" ca="1" si="24"/>
        <v>7449</v>
      </c>
      <c r="J27" s="18">
        <f t="shared" ca="1" si="10"/>
        <v>0</v>
      </c>
      <c r="K27" s="18">
        <f t="shared" ca="1" si="10"/>
        <v>0</v>
      </c>
      <c r="L27" s="18">
        <f t="shared" ca="1" si="14"/>
        <v>0</v>
      </c>
      <c r="M27" s="18" t="str">
        <f t="shared" ca="1" si="6"/>
        <v>USD</v>
      </c>
      <c r="N27" s="13">
        <f t="shared" ca="1" si="21"/>
        <v>0.9151999999999999</v>
      </c>
      <c r="O27" s="13">
        <f ca="1">INDIRECT("Sheet1!"&amp;INDIRECT("R1C"&amp;COLUMN(),FALSE)&amp;INDIRECT("AC"&amp;ROW())) * INDIRECT("Sheet1!D"&amp; INDIRECT("AC"&amp;ROW()))</f>
        <v>38</v>
      </c>
      <c r="P27" s="13" t="str">
        <f t="shared" ca="1" si="22"/>
        <v>P100</v>
      </c>
      <c r="Q27" s="13">
        <f t="shared" ca="1" si="22"/>
        <v>4</v>
      </c>
      <c r="R27" s="13" t="str">
        <f t="shared" ca="1" si="22"/>
        <v>POWER8</v>
      </c>
      <c r="S27" s="13">
        <f t="shared" ca="1" si="22"/>
        <v>2</v>
      </c>
      <c r="T27" s="13">
        <f t="shared" ca="1" si="22"/>
        <v>1000</v>
      </c>
      <c r="U27" s="13" t="str">
        <f t="shared" ca="1" si="25"/>
        <v>SSD</v>
      </c>
      <c r="V27" s="13" t="str">
        <f t="shared" ca="1" si="25"/>
        <v>4 x 960</v>
      </c>
      <c r="W27" s="13">
        <f t="shared" ca="1" si="25"/>
        <v>0</v>
      </c>
      <c r="X27" s="13">
        <f t="shared" ca="1" si="25"/>
        <v>0</v>
      </c>
      <c r="Y27" s="13" t="str">
        <f t="shared" ca="1" si="25"/>
        <v>3.03/</v>
      </c>
      <c r="Z27" s="13"/>
      <c r="AA27" s="13"/>
      <c r="AB27" s="15" t="str">
        <f t="shared" ca="1" si="26"/>
        <v>Infiniband EDR (24.24Gb/s)</v>
      </c>
      <c r="AC27" s="42">
        <v>34</v>
      </c>
    </row>
    <row r="28" spans="1:29" s="12" customFormat="1">
      <c r="C28" s="21" t="str">
        <f t="shared" ca="1" si="20"/>
        <v xml:space="preserve">4-GPU POWER8/8 </v>
      </c>
      <c r="D28" s="21"/>
      <c r="E28" s="21" t="s">
        <v>272</v>
      </c>
      <c r="F28" s="18">
        <f t="shared" ca="1" si="4"/>
        <v>0</v>
      </c>
      <c r="G28" s="18"/>
      <c r="H28" s="18">
        <f t="shared" ca="1" si="23"/>
        <v>1999</v>
      </c>
      <c r="I28" s="18">
        <f t="shared" ca="1" si="24"/>
        <v>6679</v>
      </c>
      <c r="J28" s="18">
        <f t="shared" ca="1" si="10"/>
        <v>0</v>
      </c>
      <c r="K28" s="18">
        <f t="shared" ca="1" si="10"/>
        <v>0</v>
      </c>
      <c r="L28" s="18">
        <f t="shared" ca="1" si="14"/>
        <v>0</v>
      </c>
      <c r="M28" s="18" t="str">
        <f t="shared" ca="1" si="6"/>
        <v>USD</v>
      </c>
      <c r="N28" s="13">
        <f t="shared" ca="1" si="21"/>
        <v>0.83199999999999996</v>
      </c>
      <c r="O28" s="13">
        <f t="shared" ref="O28:O33" ca="1" si="27">INDIRECT("Sheet1!"&amp;INDIRECT("R1C"&amp;COLUMN(),FALSE)&amp;INDIRECT("AC"&amp;ROW())) * INDIRECT("Sheet1!D"&amp; INDIRECT("AC"&amp;ROW()))</f>
        <v>38</v>
      </c>
      <c r="P28" s="13" t="str">
        <f t="shared" ca="1" si="22"/>
        <v>P100</v>
      </c>
      <c r="Q28" s="13">
        <f t="shared" ca="1" si="22"/>
        <v>4</v>
      </c>
      <c r="R28" s="13" t="str">
        <f t="shared" ca="1" si="22"/>
        <v>POWER8</v>
      </c>
      <c r="S28" s="13">
        <f t="shared" ca="1" si="22"/>
        <v>2</v>
      </c>
      <c r="T28" s="13">
        <f t="shared" ca="1" si="22"/>
        <v>512</v>
      </c>
      <c r="U28" s="13" t="str">
        <f t="shared" ca="1" si="25"/>
        <v>SSD</v>
      </c>
      <c r="V28" s="13" t="str">
        <f t="shared" ca="1" si="25"/>
        <v>2 x 960</v>
      </c>
      <c r="W28" s="13">
        <f t="shared" ca="1" si="25"/>
        <v>0</v>
      </c>
      <c r="X28" s="13">
        <f t="shared" ca="1" si="25"/>
        <v>0</v>
      </c>
      <c r="Y28" s="13">
        <f t="shared" ca="1" si="25"/>
        <v>0</v>
      </c>
      <c r="Z28" s="13"/>
      <c r="AA28" s="13"/>
      <c r="AB28" s="15">
        <f t="shared" ca="1" si="26"/>
        <v>0</v>
      </c>
      <c r="AC28" s="42">
        <v>35</v>
      </c>
    </row>
    <row r="29" spans="1:29" s="12" customFormat="1">
      <c r="C29" s="21" t="str">
        <f t="shared" ca="1" si="20"/>
        <v xml:space="preserve">2-GPU POWER8/8 </v>
      </c>
      <c r="D29" s="21"/>
      <c r="E29" s="21" t="s">
        <v>273</v>
      </c>
      <c r="F29" s="18">
        <f t="shared" ca="1" si="4"/>
        <v>0</v>
      </c>
      <c r="G29" s="18"/>
      <c r="H29" s="18">
        <f t="shared" ca="1" si="23"/>
        <v>1269</v>
      </c>
      <c r="I29" s="18">
        <f t="shared" ca="1" si="24"/>
        <v>4229</v>
      </c>
      <c r="J29" s="18">
        <f t="shared" ca="1" si="10"/>
        <v>0</v>
      </c>
      <c r="K29" s="18">
        <f t="shared" ca="1" si="10"/>
        <v>0</v>
      </c>
      <c r="L29" s="18">
        <f t="shared" ca="1" si="14"/>
        <v>0</v>
      </c>
      <c r="M29" s="18" t="str">
        <f t="shared" ca="1" si="6"/>
        <v>USD</v>
      </c>
      <c r="N29" s="13">
        <f t="shared" ca="1" si="21"/>
        <v>0.83199999999999996</v>
      </c>
      <c r="O29" s="13">
        <f t="shared" ca="1" si="27"/>
        <v>19</v>
      </c>
      <c r="P29" s="13" t="str">
        <f t="shared" ca="1" si="22"/>
        <v>P100</v>
      </c>
      <c r="Q29" s="13">
        <f t="shared" ca="1" si="22"/>
        <v>2</v>
      </c>
      <c r="R29" s="13" t="str">
        <f t="shared" ca="1" si="22"/>
        <v>POWER8</v>
      </c>
      <c r="S29" s="13">
        <f t="shared" ca="1" si="22"/>
        <v>2</v>
      </c>
      <c r="T29" s="13">
        <f t="shared" ca="1" si="22"/>
        <v>128</v>
      </c>
      <c r="U29" s="13" t="str">
        <f t="shared" ca="1" si="25"/>
        <v>SSD</v>
      </c>
      <c r="V29" s="13">
        <f t="shared" ca="1" si="25"/>
        <v>960</v>
      </c>
      <c r="W29" s="13">
        <f t="shared" ca="1" si="25"/>
        <v>0</v>
      </c>
      <c r="X29" s="13">
        <f t="shared" ca="1" si="25"/>
        <v>0</v>
      </c>
      <c r="Y29" s="13">
        <f t="shared" ca="1" si="25"/>
        <v>0</v>
      </c>
      <c r="Z29" s="13"/>
      <c r="AA29" s="13"/>
      <c r="AB29" s="15">
        <f t="shared" ca="1" si="26"/>
        <v>0</v>
      </c>
      <c r="AC29" s="42">
        <v>36</v>
      </c>
    </row>
    <row r="30" spans="1:29" s="12" customFormat="1" ht="20">
      <c r="A30" s="20" t="str">
        <f ca="1">INDIRECT("Sheet1!" &amp; INDIRECT("R1C"&amp;COLUMN(),FALSE) &amp; INDIRECT("AC" &amp; ROW()))</f>
        <v>Sakura</v>
      </c>
      <c r="B30" s="12" t="str">
        <f ca="1">INDIRECT("Sheet1!" &amp; INDIRECT("R1C1",FALSE) &amp; (INDIRECT("AC" &amp; ROW())+1))</f>
        <v>https://www.sakura.ad.jp/koukaryoku/specification/</v>
      </c>
      <c r="C30" s="21" t="str">
        <f t="shared" ca="1" si="20"/>
        <v xml:space="preserve">Quad GPU Maxwell </v>
      </c>
      <c r="D30" s="21"/>
      <c r="E30" s="21" t="s">
        <v>304</v>
      </c>
      <c r="F30" s="18">
        <f t="shared" ca="1" si="4"/>
        <v>0</v>
      </c>
      <c r="G30" s="18">
        <f ca="1">INDIRECT("Sheet1!"&amp;INDIRECT("R1C"&amp;COLUMN(),FALSE)&amp;INDIRECT("AC"&amp;ROW()))</f>
        <v>267</v>
      </c>
      <c r="H30" s="18">
        <f t="shared" ca="1" si="23"/>
        <v>0</v>
      </c>
      <c r="I30" s="18">
        <f t="shared" ca="1" si="24"/>
        <v>0</v>
      </c>
      <c r="J30" s="18">
        <f t="shared" ca="1" si="10"/>
        <v>0</v>
      </c>
      <c r="K30" s="18">
        <f t="shared" ca="1" si="10"/>
        <v>0</v>
      </c>
      <c r="L30" s="18">
        <f t="shared" ca="1" si="14"/>
        <v>0</v>
      </c>
      <c r="M30" s="18" t="str">
        <f t="shared" ca="1" si="6"/>
        <v>JPY</v>
      </c>
      <c r="N30" s="13">
        <f t="shared" ca="1" si="21"/>
        <v>0.76800000000000002</v>
      </c>
      <c r="O30" s="13">
        <f t="shared" ca="1" si="27"/>
        <v>24.576000000000001</v>
      </c>
      <c r="P30" s="13" t="str">
        <f t="shared" ca="1" si="22"/>
        <v>GTX Titan X</v>
      </c>
      <c r="Q30" s="13">
        <f t="shared" ca="1" si="22"/>
        <v>4</v>
      </c>
      <c r="R30" s="13" t="str">
        <f t="shared" ca="1" si="22"/>
        <v>Xeon E5-2623 v3</v>
      </c>
      <c r="S30" s="13">
        <f t="shared" ca="1" si="22"/>
        <v>2</v>
      </c>
      <c r="T30" s="13">
        <f t="shared" ca="1" si="22"/>
        <v>128</v>
      </c>
      <c r="U30" s="13" t="str">
        <f t="shared" ca="1" si="25"/>
        <v>SSD</v>
      </c>
      <c r="V30" s="13">
        <f t="shared" ca="1" si="25"/>
        <v>480</v>
      </c>
      <c r="W30" s="13" t="str">
        <f t="shared" ca="1" si="25"/>
        <v>SSD</v>
      </c>
      <c r="X30" s="13">
        <f t="shared" ca="1" si="25"/>
        <v>480</v>
      </c>
      <c r="Y30" s="13" t="str">
        <f t="shared" ca="1" si="25"/>
        <v>1.25/0.0125</v>
      </c>
      <c r="Z30" s="13"/>
      <c r="AA30" s="13"/>
      <c r="AB30" s="15">
        <f t="shared" ca="1" si="26"/>
        <v>0</v>
      </c>
      <c r="AC30" s="42">
        <v>38</v>
      </c>
    </row>
    <row r="31" spans="1:29" s="12" customFormat="1">
      <c r="C31" s="21" t="str">
        <f t="shared" ca="1" si="20"/>
        <v xml:space="preserve">Quad GPU Pascal </v>
      </c>
      <c r="D31" s="21"/>
      <c r="E31" s="21" t="s">
        <v>301</v>
      </c>
      <c r="F31" s="18">
        <f t="shared" ca="1" si="4"/>
        <v>0</v>
      </c>
      <c r="G31" s="18">
        <f t="shared" ref="G31:G48" ca="1" si="28">INDIRECT("Sheet1!"&amp;INDIRECT("R1C"&amp;COLUMN(),FALSE)&amp;INDIRECT("AC"&amp;ROW()))</f>
        <v>294</v>
      </c>
      <c r="H31" s="18">
        <f t="shared" ca="1" si="23"/>
        <v>0</v>
      </c>
      <c r="I31" s="18">
        <f t="shared" ca="1" si="24"/>
        <v>0</v>
      </c>
      <c r="J31" s="18">
        <f t="shared" ca="1" si="10"/>
        <v>0</v>
      </c>
      <c r="K31" s="18">
        <f t="shared" ca="1" si="10"/>
        <v>0</v>
      </c>
      <c r="L31" s="18">
        <f t="shared" ca="1" si="14"/>
        <v>0</v>
      </c>
      <c r="M31" s="18" t="str">
        <f t="shared" ca="1" si="6"/>
        <v>JPY</v>
      </c>
      <c r="N31" s="13">
        <f t="shared" ca="1" si="21"/>
        <v>0.76800000000000002</v>
      </c>
      <c r="O31" s="13">
        <f t="shared" ca="1" si="27"/>
        <v>40.628</v>
      </c>
      <c r="P31" s="13" t="str">
        <f t="shared" ref="P31:T33" ca="1" si="29">INDIRECT("Sheet1!"&amp;INDIRECT("R1C"&amp;COLUMN(),FALSE)&amp;INDIRECT("AC"&amp;ROW()))</f>
        <v>Titan X</v>
      </c>
      <c r="Q31" s="13">
        <f t="shared" ca="1" si="29"/>
        <v>4</v>
      </c>
      <c r="R31" s="13" t="str">
        <f t="shared" ca="1" si="29"/>
        <v>Xeon E5-2623 v3</v>
      </c>
      <c r="S31" s="13">
        <f t="shared" ca="1" si="29"/>
        <v>2</v>
      </c>
      <c r="T31" s="13">
        <f t="shared" ca="1" si="29"/>
        <v>128</v>
      </c>
      <c r="U31" s="13" t="str">
        <f t="shared" ca="1" si="25"/>
        <v>SSD</v>
      </c>
      <c r="V31" s="13">
        <f t="shared" ca="1" si="25"/>
        <v>480</v>
      </c>
      <c r="W31" s="13" t="str">
        <f t="shared" ca="1" si="25"/>
        <v>SSD</v>
      </c>
      <c r="X31" s="13">
        <f t="shared" ca="1" si="25"/>
        <v>480</v>
      </c>
      <c r="Y31" s="13" t="str">
        <f t="shared" ca="1" si="25"/>
        <v>1.25/0.0125</v>
      </c>
      <c r="Z31" s="13"/>
      <c r="AA31" s="13"/>
      <c r="AB31" s="15">
        <f t="shared" ca="1" si="26"/>
        <v>0</v>
      </c>
      <c r="AC31" s="42">
        <v>39</v>
      </c>
    </row>
    <row r="32" spans="1:29" s="12" customFormat="1">
      <c r="C32" s="21" t="str">
        <f t="shared" ca="1" si="20"/>
        <v xml:space="preserve">Tesla P40 model </v>
      </c>
      <c r="D32" s="21"/>
      <c r="E32" s="21" t="s">
        <v>302</v>
      </c>
      <c r="F32" s="18">
        <f t="shared" ca="1" si="4"/>
        <v>0</v>
      </c>
      <c r="G32" s="18">
        <f t="shared" ca="1" si="28"/>
        <v>349</v>
      </c>
      <c r="H32" s="18">
        <f t="shared" ca="1" si="23"/>
        <v>0</v>
      </c>
      <c r="I32" s="18">
        <f t="shared" ca="1" si="24"/>
        <v>0</v>
      </c>
      <c r="J32" s="18">
        <f t="shared" ca="1" si="10"/>
        <v>0</v>
      </c>
      <c r="K32" s="18">
        <f t="shared" ca="1" si="10"/>
        <v>0</v>
      </c>
      <c r="L32" s="18">
        <f t="shared" ca="1" si="14"/>
        <v>0</v>
      </c>
      <c r="M32" s="18" t="str">
        <f t="shared" ca="1" si="6"/>
        <v>JPY</v>
      </c>
      <c r="N32" s="13">
        <f t="shared" ca="1" si="21"/>
        <v>0.76800000000000002</v>
      </c>
      <c r="O32" s="13">
        <f t="shared" ca="1" si="27"/>
        <v>11.757999999999999</v>
      </c>
      <c r="P32" s="13" t="str">
        <f t="shared" ca="1" si="29"/>
        <v>P40</v>
      </c>
      <c r="Q32" s="13">
        <f t="shared" ca="1" si="29"/>
        <v>1</v>
      </c>
      <c r="R32" s="13" t="str">
        <f t="shared" ca="1" si="29"/>
        <v>Xeon E5-2623 v3</v>
      </c>
      <c r="S32" s="13">
        <f t="shared" ca="1" si="29"/>
        <v>2</v>
      </c>
      <c r="T32" s="13">
        <f t="shared" ca="1" si="29"/>
        <v>128</v>
      </c>
      <c r="U32" s="13" t="str">
        <f t="shared" ca="1" si="25"/>
        <v>SSD</v>
      </c>
      <c r="V32" s="13">
        <f t="shared" ca="1" si="25"/>
        <v>480</v>
      </c>
      <c r="W32" s="13" t="str">
        <f t="shared" ca="1" si="25"/>
        <v>SSD</v>
      </c>
      <c r="X32" s="13">
        <f t="shared" ca="1" si="25"/>
        <v>480</v>
      </c>
      <c r="Y32" s="13" t="str">
        <f t="shared" ca="1" si="25"/>
        <v>1.25/0.0125</v>
      </c>
      <c r="Z32" s="13"/>
      <c r="AA32" s="13"/>
      <c r="AB32" s="15"/>
      <c r="AC32" s="42">
        <v>40</v>
      </c>
    </row>
    <row r="33" spans="1:29" s="12" customFormat="1">
      <c r="C33" s="21" t="str">
        <f t="shared" ca="1" si="20"/>
        <v xml:space="preserve">Tesla P100 model </v>
      </c>
      <c r="D33" s="21"/>
      <c r="E33" s="21" t="s">
        <v>303</v>
      </c>
      <c r="F33" s="18">
        <f t="shared" ca="1" si="4"/>
        <v>0</v>
      </c>
      <c r="G33" s="13">
        <f t="shared" ca="1" si="28"/>
        <v>357</v>
      </c>
      <c r="H33" s="18">
        <f t="shared" ca="1" si="23"/>
        <v>0</v>
      </c>
      <c r="I33" s="18">
        <f t="shared" ca="1" si="24"/>
        <v>0</v>
      </c>
      <c r="J33" s="18">
        <f t="shared" ca="1" si="10"/>
        <v>0</v>
      </c>
      <c r="K33" s="18">
        <f t="shared" ca="1" si="10"/>
        <v>0</v>
      </c>
      <c r="L33" s="18">
        <f t="shared" ca="1" si="14"/>
        <v>0</v>
      </c>
      <c r="M33" s="18" t="str">
        <f t="shared" ca="1" si="6"/>
        <v>JPY</v>
      </c>
      <c r="N33" s="13">
        <f t="shared" ca="1" si="21"/>
        <v>0.76800000000000002</v>
      </c>
      <c r="O33" s="13">
        <f t="shared" ca="1" si="27"/>
        <v>9.5</v>
      </c>
      <c r="P33" s="13" t="str">
        <f t="shared" ca="1" si="29"/>
        <v>P100</v>
      </c>
      <c r="Q33" s="13">
        <f t="shared" ca="1" si="29"/>
        <v>1</v>
      </c>
      <c r="R33" s="13" t="str">
        <f t="shared" ca="1" si="29"/>
        <v>Xeon E5-2623 v3</v>
      </c>
      <c r="S33" s="13">
        <f t="shared" ca="1" si="29"/>
        <v>2</v>
      </c>
      <c r="T33" s="13">
        <f t="shared" ca="1" si="29"/>
        <v>128</v>
      </c>
      <c r="U33" s="13" t="str">
        <f t="shared" ca="1" si="25"/>
        <v>SSD</v>
      </c>
      <c r="V33" s="13">
        <f t="shared" ca="1" si="25"/>
        <v>480</v>
      </c>
      <c r="W33" s="13" t="str">
        <f t="shared" ca="1" si="25"/>
        <v>SSD</v>
      </c>
      <c r="X33" s="13">
        <f t="shared" ca="1" si="25"/>
        <v>480</v>
      </c>
      <c r="Y33" s="13" t="str">
        <f t="shared" ca="1" si="25"/>
        <v>1.25/0.0125</v>
      </c>
      <c r="Z33" s="13"/>
      <c r="AA33" s="13"/>
      <c r="AB33" s="15">
        <f t="shared" ca="1" si="26"/>
        <v>0</v>
      </c>
      <c r="AC33" s="42">
        <v>41</v>
      </c>
    </row>
    <row r="34" spans="1:29" ht="20">
      <c r="A34" s="20">
        <f ca="1">INDIRECT("Sheet1!" &amp; INDIRECT("R1C"&amp;COLUMN(),FALSE) &amp; INDIRECT("AC" &amp; ROW()))</f>
        <v>0</v>
      </c>
      <c r="B34" s="12">
        <f ca="1">INDIRECT("Sheet1!" &amp; INDIRECT("R1C1",FALSE) &amp; (INDIRECT("AC" &amp; ROW())+1))</f>
        <v>0</v>
      </c>
      <c r="C34" s="21" t="str">
        <f t="shared" ca="1" si="20"/>
        <v>Quad GPU Pascal</v>
      </c>
      <c r="E34" s="21" t="s">
        <v>292</v>
      </c>
      <c r="F34" s="18">
        <f t="shared" ca="1" si="4"/>
        <v>0</v>
      </c>
      <c r="G34" s="13">
        <f t="shared" ca="1" si="28"/>
        <v>0</v>
      </c>
      <c r="H34" s="18">
        <f t="shared" ca="1" si="23"/>
        <v>0</v>
      </c>
      <c r="I34" s="18">
        <f t="shared" ca="1" si="24"/>
        <v>93000</v>
      </c>
      <c r="J34" s="18">
        <f t="shared" ca="1" si="10"/>
        <v>0</v>
      </c>
      <c r="K34" s="18">
        <f t="shared" ca="1" si="10"/>
        <v>0</v>
      </c>
      <c r="L34" s="18">
        <f t="shared" ca="1" si="14"/>
        <v>815000</v>
      </c>
      <c r="M34" s="18" t="str">
        <f t="shared" ca="1" si="6"/>
        <v>JPY</v>
      </c>
      <c r="N34" s="13">
        <f t="shared" ref="N34:N70" ca="1" si="30">INDIRECT("Sheet1!"&amp;INDIRECT("R1C"&amp;COLUMN(),FALSE)&amp;INDIRECT("AC"&amp;ROW())) * INDIRECT("Sheet1!L"&amp; INDIRECT("AC"&amp;ROW()))</f>
        <v>0.76800000000000002</v>
      </c>
      <c r="O34" s="13">
        <f t="shared" ref="O34:O51" ca="1" si="31">INDIRECT("Sheet1!"&amp;INDIRECT("R1C"&amp;COLUMN(),FALSE)&amp;INDIRECT("AC"&amp;ROW())) * INDIRECT("Sheet1!D"&amp; INDIRECT("AC"&amp;ROW()))</f>
        <v>40.628</v>
      </c>
      <c r="P34" s="13" t="str">
        <f t="shared" ref="P34:Y51" ca="1" si="32">INDIRECT("Sheet1!"&amp;INDIRECT("R1C"&amp;COLUMN(),FALSE)&amp;INDIRECT("AC"&amp;ROW()))</f>
        <v>Titan X</v>
      </c>
      <c r="Q34" s="13">
        <f t="shared" ca="1" si="32"/>
        <v>4</v>
      </c>
      <c r="R34" s="13" t="str">
        <f t="shared" ca="1" si="32"/>
        <v>Xeon E5-2623 v3</v>
      </c>
      <c r="S34" s="13">
        <f t="shared" ca="1" si="32"/>
        <v>2</v>
      </c>
      <c r="T34" s="13">
        <f t="shared" ca="1" si="32"/>
        <v>128</v>
      </c>
      <c r="U34" s="13" t="str">
        <f t="shared" ca="1" si="32"/>
        <v>SSD</v>
      </c>
      <c r="V34" s="13">
        <f t="shared" ca="1" si="32"/>
        <v>480</v>
      </c>
      <c r="W34" s="13" t="str">
        <f t="shared" ca="1" si="32"/>
        <v>SSD</v>
      </c>
      <c r="X34" s="13">
        <f t="shared" ca="1" si="32"/>
        <v>480</v>
      </c>
      <c r="Y34" s="13" t="str">
        <f t="shared" ca="1" si="32"/>
        <v>1.25/0.0125</v>
      </c>
      <c r="Z34" s="13"/>
      <c r="AA34" s="13"/>
      <c r="AB34" s="15">
        <f ca="1">INDIRECT("Sheet1!"&amp;INDIRECT("R1C"&amp;COLUMN(),FALSE)&amp;INDIRECT("AC"&amp;ROW()))</f>
        <v>0</v>
      </c>
      <c r="AC34" s="42">
        <v>42</v>
      </c>
    </row>
    <row r="35" spans="1:29">
      <c r="C35" s="21" t="str">
        <f t="shared" ca="1" si="20"/>
        <v>Tesla P40 model</v>
      </c>
      <c r="E35" s="21" t="s">
        <v>274</v>
      </c>
      <c r="F35" s="18">
        <f t="shared" ca="1" si="4"/>
        <v>0</v>
      </c>
      <c r="G35" s="13">
        <f t="shared" ca="1" si="28"/>
        <v>0</v>
      </c>
      <c r="H35" s="18">
        <f t="shared" ca="1" si="23"/>
        <v>0</v>
      </c>
      <c r="I35" s="18">
        <f t="shared" ca="1" si="24"/>
        <v>97000</v>
      </c>
      <c r="J35" s="18">
        <f t="shared" ca="1" si="10"/>
        <v>0</v>
      </c>
      <c r="K35" s="18">
        <f t="shared" ca="1" si="10"/>
        <v>0</v>
      </c>
      <c r="L35" s="18">
        <f t="shared" ca="1" si="14"/>
        <v>875000</v>
      </c>
      <c r="M35" s="18" t="str">
        <f t="shared" ca="1" si="6"/>
        <v>JPY</v>
      </c>
      <c r="N35" s="13">
        <f t="shared" ca="1" si="30"/>
        <v>0.76800000000000002</v>
      </c>
      <c r="O35" s="13">
        <f t="shared" ca="1" si="31"/>
        <v>11.757999999999999</v>
      </c>
      <c r="P35" s="13" t="str">
        <f t="shared" ca="1" si="32"/>
        <v>P40</v>
      </c>
      <c r="Q35" s="13">
        <f t="shared" ca="1" si="32"/>
        <v>1</v>
      </c>
      <c r="R35" s="13" t="str">
        <f t="shared" ca="1" si="32"/>
        <v>Xeon E5-2623 v3</v>
      </c>
      <c r="S35" s="13">
        <f t="shared" ca="1" si="32"/>
        <v>2</v>
      </c>
      <c r="T35" s="13">
        <f t="shared" ca="1" si="32"/>
        <v>128</v>
      </c>
      <c r="U35" s="13" t="str">
        <f t="shared" ca="1" si="32"/>
        <v>SSD</v>
      </c>
      <c r="V35" s="13">
        <f t="shared" ca="1" si="32"/>
        <v>480</v>
      </c>
      <c r="W35" s="13" t="str">
        <f t="shared" ca="1" si="32"/>
        <v>SSD</v>
      </c>
      <c r="X35" s="13">
        <f t="shared" ca="1" si="32"/>
        <v>480</v>
      </c>
      <c r="Y35" s="13" t="str">
        <f t="shared" ca="1" si="32"/>
        <v>1.25/0.0125</v>
      </c>
      <c r="Z35" s="13"/>
      <c r="AA35" s="13"/>
      <c r="AB35" s="15">
        <f t="shared" ca="1" si="26"/>
        <v>0</v>
      </c>
      <c r="AC35" s="42">
        <v>43</v>
      </c>
    </row>
    <row r="36" spans="1:29">
      <c r="C36" s="21" t="str">
        <f ca="1">INDIRECT("Sheet1!B" &amp; INDIRECT("AC" &amp; ROW()))</f>
        <v>Tesla P100 model</v>
      </c>
      <c r="D36" s="40"/>
      <c r="E36" s="21" t="s">
        <v>275</v>
      </c>
      <c r="F36" s="18">
        <f t="shared" ca="1" si="4"/>
        <v>0</v>
      </c>
      <c r="G36" s="13">
        <f t="shared" ca="1" si="28"/>
        <v>0</v>
      </c>
      <c r="H36" s="18">
        <f t="shared" ca="1" si="23"/>
        <v>0</v>
      </c>
      <c r="I36" s="18">
        <f t="shared" ca="1" si="24"/>
        <v>99000</v>
      </c>
      <c r="J36" s="18">
        <f t="shared" ca="1" si="10"/>
        <v>0</v>
      </c>
      <c r="K36" s="18">
        <f t="shared" ca="1" si="10"/>
        <v>0</v>
      </c>
      <c r="L36" s="18">
        <f t="shared" ca="1" si="14"/>
        <v>895000</v>
      </c>
      <c r="M36" s="18" t="str">
        <f t="shared" ca="1" si="6"/>
        <v>JPY</v>
      </c>
      <c r="N36" s="13">
        <f t="shared" ca="1" si="30"/>
        <v>0.76800000000000002</v>
      </c>
      <c r="O36" s="13">
        <f t="shared" ca="1" si="31"/>
        <v>9.5</v>
      </c>
      <c r="P36" s="13" t="str">
        <f t="shared" ca="1" si="32"/>
        <v>P100</v>
      </c>
      <c r="Q36" s="13">
        <f t="shared" ca="1" si="32"/>
        <v>1</v>
      </c>
      <c r="R36" s="13" t="str">
        <f t="shared" ca="1" si="32"/>
        <v>Xeon E5-2623 v3</v>
      </c>
      <c r="S36" s="13">
        <f t="shared" ca="1" si="32"/>
        <v>2</v>
      </c>
      <c r="T36" s="13">
        <f t="shared" ca="1" si="32"/>
        <v>128</v>
      </c>
      <c r="U36" s="13" t="str">
        <f t="shared" ca="1" si="32"/>
        <v>SSD</v>
      </c>
      <c r="V36" s="13">
        <f t="shared" ca="1" si="32"/>
        <v>480</v>
      </c>
      <c r="W36" s="13" t="str">
        <f t="shared" ca="1" si="32"/>
        <v>SSD</v>
      </c>
      <c r="X36" s="13">
        <f t="shared" ca="1" si="32"/>
        <v>480</v>
      </c>
      <c r="Y36" s="13" t="str">
        <f t="shared" ca="1" si="32"/>
        <v>1.25/0.0125</v>
      </c>
      <c r="Z36" s="13"/>
      <c r="AA36" s="13"/>
      <c r="AB36" s="15">
        <f t="shared" ca="1" si="26"/>
        <v>0</v>
      </c>
      <c r="AC36" s="42">
        <v>44</v>
      </c>
    </row>
    <row r="37" spans="1:29" s="12" customFormat="1" ht="20">
      <c r="A37" s="20" t="str">
        <f ca="1">INDIRECT("Sheet1!" &amp; INDIRECT("R1C"&amp;COLUMN(),FALSE) &amp; INDIRECT("AC" &amp; ROW()))</f>
        <v>LeaderTelecom</v>
      </c>
      <c r="C37" s="21" t="str">
        <f ca="1">INDIRECT("Sheet1!B" &amp; INDIRECT("AC" &amp; ROW()))</f>
        <v>2 x GeForce GTX 1080</v>
      </c>
      <c r="D37" s="40"/>
      <c r="E37" s="21" t="s">
        <v>276</v>
      </c>
      <c r="F37" s="18">
        <f t="shared" ca="1" si="4"/>
        <v>0.02</v>
      </c>
      <c r="G37" s="13">
        <f t="shared" ca="1" si="28"/>
        <v>0</v>
      </c>
      <c r="H37" s="18">
        <f t="shared" ca="1" si="23"/>
        <v>91.11</v>
      </c>
      <c r="I37" s="18">
        <f t="shared" ca="1" si="24"/>
        <v>364.45</v>
      </c>
      <c r="J37" s="18">
        <f t="shared" ca="1" si="10"/>
        <v>0</v>
      </c>
      <c r="K37" s="18">
        <f t="shared" ca="1" si="10"/>
        <v>0</v>
      </c>
      <c r="L37" s="18">
        <f t="shared" ca="1" si="14"/>
        <v>0</v>
      </c>
      <c r="M37" s="18" t="str">
        <f t="shared" ca="1" si="6"/>
        <v>EUR</v>
      </c>
      <c r="N37" s="13">
        <f t="shared" ca="1" si="30"/>
        <v>0.87039999999999995</v>
      </c>
      <c r="O37" s="13">
        <f t="shared" ca="1" si="31"/>
        <v>16.456</v>
      </c>
      <c r="P37" s="13" t="str">
        <f t="shared" ca="1" si="32"/>
        <v>GeForce GTX 1080</v>
      </c>
      <c r="Q37" s="13">
        <f t="shared" ca="1" si="32"/>
        <v>2</v>
      </c>
      <c r="R37" s="13" t="str">
        <f t="shared" ca="1" si="32"/>
        <v>Xeon E5-2609 v4</v>
      </c>
      <c r="S37" s="13">
        <f t="shared" ca="1" si="32"/>
        <v>2</v>
      </c>
      <c r="T37" s="13">
        <f t="shared" ca="1" si="32"/>
        <v>32</v>
      </c>
      <c r="U37" s="13" t="str">
        <f t="shared" ca="1" si="32"/>
        <v>SSD</v>
      </c>
      <c r="V37" s="13">
        <f t="shared" ca="1" si="32"/>
        <v>480</v>
      </c>
      <c r="W37" s="13">
        <f t="shared" ca="1" si="32"/>
        <v>0</v>
      </c>
      <c r="X37" s="13">
        <f t="shared" ca="1" si="32"/>
        <v>0</v>
      </c>
      <c r="Y37" s="13" t="str">
        <f t="shared" ca="1" si="32"/>
        <v>5/1</v>
      </c>
      <c r="Z37" s="13"/>
      <c r="AA37" s="13"/>
      <c r="AB37" s="15" t="str">
        <f t="shared" ca="1" si="26"/>
        <v>Included internet traffic (monthly based payments): 10 Tb/month. Included internet traffic (weekly based payments): 2.5 Tb/week. Included internet traffic (minute/hourly based payments): 0 Gb. Additional 1Gb (not included): 0,09 &amp;euro;/Gb.</v>
      </c>
      <c r="AC37" s="42">
        <v>46</v>
      </c>
    </row>
    <row r="38" spans="1:29" ht="20">
      <c r="A38" s="55"/>
      <c r="C38" s="21" t="str">
        <f t="shared" ref="C38:C70" ca="1" si="33">INDIRECT("Sheet1!" &amp; INDIRECT("R1C"&amp;COLUMN(),FALSE) &amp; INDIRECT("AC" &amp; ROW()))</f>
        <v>4 x GeForce GTX 1080 ltd.</v>
      </c>
      <c r="E38" s="21" t="s">
        <v>310</v>
      </c>
      <c r="F38" s="18">
        <f t="shared" ca="1" si="4"/>
        <v>0.03</v>
      </c>
      <c r="G38" s="13">
        <f t="shared" ca="1" si="28"/>
        <v>0</v>
      </c>
      <c r="H38" s="18">
        <f t="shared" ca="1" si="23"/>
        <v>240</v>
      </c>
      <c r="I38" s="18">
        <f t="shared" ca="1" si="24"/>
        <v>848.65</v>
      </c>
      <c r="J38" s="18">
        <f t="shared" ca="1" si="10"/>
        <v>0</v>
      </c>
      <c r="K38" s="18">
        <f t="shared" ca="1" si="10"/>
        <v>0</v>
      </c>
      <c r="L38" s="18">
        <f t="shared" ca="1" si="14"/>
        <v>0</v>
      </c>
      <c r="M38" s="18" t="str">
        <f t="shared" ca="1" si="6"/>
        <v>EUR</v>
      </c>
      <c r="N38" s="13">
        <f t="shared" ca="1" si="30"/>
        <v>0.87039999999999995</v>
      </c>
      <c r="O38" s="13">
        <f t="shared" ca="1" si="31"/>
        <v>32.911999999999999</v>
      </c>
      <c r="P38" s="13" t="str">
        <f t="shared" ref="P38:Z55" ca="1" si="34">INDIRECT("Sheet1!"&amp;INDIRECT("R1C"&amp;COLUMN(),FALSE)&amp;INDIRECT("AC"&amp;ROW()))</f>
        <v>GeForce GTX 1080</v>
      </c>
      <c r="Q38" s="13">
        <f t="shared" ca="1" si="34"/>
        <v>4</v>
      </c>
      <c r="R38" s="13" t="str">
        <f t="shared" ca="1" si="34"/>
        <v>Xeon E5-2609 v4</v>
      </c>
      <c r="S38" s="13">
        <f t="shared" ca="1" si="34"/>
        <v>2</v>
      </c>
      <c r="T38" s="13">
        <f t="shared" ca="1" si="34"/>
        <v>64</v>
      </c>
      <c r="U38" s="13" t="str">
        <f t="shared" ca="1" si="34"/>
        <v>SSD</v>
      </c>
      <c r="V38" s="13">
        <f t="shared" ca="1" si="34"/>
        <v>480</v>
      </c>
      <c r="W38" s="13">
        <f t="shared" ca="1" si="32"/>
        <v>0</v>
      </c>
      <c r="X38" s="13">
        <f t="shared" ca="1" si="32"/>
        <v>0</v>
      </c>
      <c r="Y38" s="13" t="str">
        <f t="shared" ca="1" si="34"/>
        <v>5/1</v>
      </c>
      <c r="Z38" s="13">
        <f t="shared" ca="1" si="34"/>
        <v>0</v>
      </c>
      <c r="AA38" s="13"/>
      <c r="AB38" s="15" t="str">
        <f t="shared" ca="1" si="26"/>
        <v>Included internet traffic (monthly based payments): 10 Tb/month. Included internet traffic (weekly based payments): 2.5 Tb/week. Included internet traffic (minute/hourly based payments): 0 Gb. Additional 1Gb (not included): 0,10 &amp;euro;/Gb.</v>
      </c>
      <c r="AC38" s="42">
        <v>47</v>
      </c>
    </row>
    <row r="39" spans="1:29" ht="20">
      <c r="A39" s="55"/>
      <c r="C39" s="21" t="str">
        <f t="shared" ca="1" si="33"/>
        <v>8 x GeForce GTX 1080</v>
      </c>
      <c r="E39" s="38" t="s">
        <v>277</v>
      </c>
      <c r="F39" s="18">
        <f t="shared" ca="1" si="4"/>
        <v>0.09</v>
      </c>
      <c r="G39" s="13">
        <f t="shared" ca="1" si="28"/>
        <v>0</v>
      </c>
      <c r="H39" s="18">
        <f t="shared" ca="1" si="23"/>
        <v>504.25</v>
      </c>
      <c r="I39" s="18">
        <f t="shared" ca="1" si="24"/>
        <v>2017</v>
      </c>
      <c r="J39" s="18">
        <f t="shared" ca="1" si="10"/>
        <v>0</v>
      </c>
      <c r="K39" s="18">
        <f t="shared" ca="1" si="10"/>
        <v>0</v>
      </c>
      <c r="L39" s="18">
        <f t="shared" ca="1" si="14"/>
        <v>0</v>
      </c>
      <c r="M39" s="18" t="str">
        <f t="shared" ca="1" si="6"/>
        <v>EUR</v>
      </c>
      <c r="N39" s="13">
        <f t="shared" ca="1" si="30"/>
        <v>1.4079999999999999</v>
      </c>
      <c r="O39" s="13">
        <f t="shared" ca="1" si="31"/>
        <v>65.823999999999998</v>
      </c>
      <c r="P39" s="13" t="str">
        <f t="shared" ca="1" si="34"/>
        <v>GeForce GTX 1080</v>
      </c>
      <c r="Q39" s="13">
        <f t="shared" ca="1" si="34"/>
        <v>8</v>
      </c>
      <c r="R39" s="13" t="str">
        <f t="shared" ca="1" si="34"/>
        <v>Xeon E5-2630 v4</v>
      </c>
      <c r="S39" s="13">
        <f t="shared" ca="1" si="34"/>
        <v>2</v>
      </c>
      <c r="T39" s="13">
        <f t="shared" ca="1" si="34"/>
        <v>32</v>
      </c>
      <c r="U39" s="13" t="str">
        <f t="shared" ca="1" si="34"/>
        <v>SSD</v>
      </c>
      <c r="V39" s="13">
        <f t="shared" ca="1" si="34"/>
        <v>480</v>
      </c>
      <c r="W39" s="13">
        <f t="shared" ca="1" si="32"/>
        <v>0</v>
      </c>
      <c r="X39" s="13">
        <f t="shared" ca="1" si="32"/>
        <v>0</v>
      </c>
      <c r="Y39" s="13" t="str">
        <f t="shared" ca="1" si="34"/>
        <v>5/1</v>
      </c>
      <c r="Z39" s="13">
        <f t="shared" ca="1" si="34"/>
        <v>0</v>
      </c>
      <c r="AA39" s="13"/>
      <c r="AB39" s="15" t="str">
        <f t="shared" ca="1" si="26"/>
        <v>Included internet traffic (monthly based payments): 10 Tb/month. Included internet traffic (weekly based payments): 2.5 Tb/week. Included internet traffic (minute/hourly based payments): 0 Gb. Additional 1Gb (not included): 0,11 &amp;euro;/Gb.</v>
      </c>
      <c r="AC39" s="42">
        <v>48</v>
      </c>
    </row>
    <row r="40" spans="1:29" s="12" customFormat="1" ht="20">
      <c r="A40" s="55">
        <f t="shared" ref="A40" ca="1" si="35">INDIRECT("Sheet1!" &amp; INDIRECT("R1C"&amp;COLUMN(),FALSE) &amp; INDIRECT("AC" &amp; ROW()))</f>
        <v>0</v>
      </c>
      <c r="C40" s="21" t="str">
        <f t="shared" ca="1" si="33"/>
        <v>2 x P100</v>
      </c>
      <c r="E40" s="38" t="s">
        <v>309</v>
      </c>
      <c r="F40" s="18">
        <f t="shared" ca="1" si="4"/>
        <v>0.08</v>
      </c>
      <c r="G40" s="13">
        <f t="shared" ca="1" si="28"/>
        <v>0</v>
      </c>
      <c r="H40" s="18">
        <f t="shared" ca="1" si="23"/>
        <v>439.68</v>
      </c>
      <c r="I40" s="18">
        <f t="shared" ca="1" si="23"/>
        <v>1768.7</v>
      </c>
      <c r="J40" s="18">
        <f t="shared" ca="1" si="10"/>
        <v>0</v>
      </c>
      <c r="K40" s="18">
        <f t="shared" ca="1" si="10"/>
        <v>0</v>
      </c>
      <c r="L40" s="18">
        <f t="shared" ca="1" si="14"/>
        <v>0</v>
      </c>
      <c r="M40" s="18" t="str">
        <f t="shared" ca="1" si="6"/>
        <v>EUR</v>
      </c>
      <c r="N40" s="13">
        <f t="shared" ca="1" si="30"/>
        <v>1.4079999999999999</v>
      </c>
      <c r="O40" s="13">
        <f t="shared" ca="1" si="31"/>
        <v>19</v>
      </c>
      <c r="P40" s="13" t="str">
        <f t="shared" ca="1" si="34"/>
        <v>P100</v>
      </c>
      <c r="Q40" s="13">
        <f t="shared" ca="1" si="34"/>
        <v>2</v>
      </c>
      <c r="R40" s="13" t="str">
        <f t="shared" ca="1" si="34"/>
        <v>Xeon E5-2630 v4</v>
      </c>
      <c r="S40" s="13">
        <f t="shared" ca="1" si="34"/>
        <v>2</v>
      </c>
      <c r="T40" s="13">
        <f t="shared" ca="1" si="34"/>
        <v>32</v>
      </c>
      <c r="U40" s="13" t="str">
        <f t="shared" ca="1" si="34"/>
        <v>SSD</v>
      </c>
      <c r="V40" s="13">
        <f t="shared" ca="1" si="34"/>
        <v>480</v>
      </c>
      <c r="W40" s="13">
        <f t="shared" ca="1" si="32"/>
        <v>0</v>
      </c>
      <c r="X40" s="13">
        <f t="shared" ca="1" si="32"/>
        <v>0</v>
      </c>
      <c r="Y40" s="13" t="str">
        <f t="shared" ca="1" si="34"/>
        <v>5/1</v>
      </c>
      <c r="Z40" s="13">
        <f t="shared" ca="1" si="34"/>
        <v>0</v>
      </c>
      <c r="AA40" s="13"/>
      <c r="AB40" s="15" t="str">
        <f t="shared" ca="1" si="26"/>
        <v>Included internet traffic (monthly based payments): 10 Tb/month. Included internet traffic (weekly based payments): 2.5 Tb/week. Included internet traffic (minute/hourly based payments): 0 Gb. Additional 1Gb (not included): 0,12 &amp;euro;/Gb.</v>
      </c>
      <c r="AC40" s="42">
        <v>49</v>
      </c>
    </row>
    <row r="41" spans="1:29" s="12" customFormat="1" ht="20">
      <c r="A41" s="55" t="str">
        <f ca="1">INDIRECT("Sheet1!" &amp; INDIRECT("R1C"&amp;COLUMN(),FALSE) &amp; INDIRECT("AC" &amp; ROW()))</f>
        <v>The University of Tokyo</v>
      </c>
      <c r="B41" s="12" t="s">
        <v>218</v>
      </c>
      <c r="C41" s="21" t="str">
        <f t="shared" ca="1" si="33"/>
        <v>Reedbush-H Personal (educational)</v>
      </c>
      <c r="D41" s="15" t="s">
        <v>190</v>
      </c>
      <c r="E41" s="21" t="s">
        <v>170</v>
      </c>
      <c r="F41" s="18">
        <f t="shared" ca="1" si="4"/>
        <v>0</v>
      </c>
      <c r="G41" s="13">
        <f t="shared" ca="1" si="28"/>
        <v>0</v>
      </c>
      <c r="H41" s="18">
        <f t="shared" ref="H41:I52" ca="1" si="36">INDIRECT("Sheet1!"&amp;INDIRECT("R1C"&amp;COLUMN(),FALSE)&amp;INDIRECT("AC"&amp;ROW()))</f>
        <v>0</v>
      </c>
      <c r="I41" s="18">
        <f t="shared" ca="1" si="36"/>
        <v>0</v>
      </c>
      <c r="J41" s="18">
        <f t="shared" ref="J41:K58" ca="1" si="37">INDIRECT("Sheet1!"&amp;INDIRECT("R1C"&amp;COLUMN(),FALSE)&amp;INDIRECT("AC"&amp;ROW()))</f>
        <v>138888.88888888888</v>
      </c>
      <c r="K41" s="18">
        <f t="shared" ca="1" si="37"/>
        <v>0</v>
      </c>
      <c r="L41" s="18">
        <f t="shared" ca="1" si="14"/>
        <v>0</v>
      </c>
      <c r="M41" s="18" t="str">
        <f t="shared" ca="1" si="6"/>
        <v>JPY</v>
      </c>
      <c r="N41" s="13">
        <f t="shared" ca="1" si="30"/>
        <v>2.4192000000000005</v>
      </c>
      <c r="O41" s="13">
        <f t="shared" ca="1" si="31"/>
        <v>19</v>
      </c>
      <c r="P41" s="13" t="str">
        <f t="shared" ca="1" si="34"/>
        <v>P100</v>
      </c>
      <c r="Q41" s="13">
        <f t="shared" ca="1" si="34"/>
        <v>2</v>
      </c>
      <c r="R41" s="13" t="str">
        <f t="shared" ca="1" si="34"/>
        <v>Xeon E5-2695 v4</v>
      </c>
      <c r="S41" s="13">
        <f t="shared" ca="1" si="34"/>
        <v>2</v>
      </c>
      <c r="T41" s="13">
        <f t="shared" ca="1" si="34"/>
        <v>256</v>
      </c>
      <c r="U41" s="13" t="str">
        <f t="shared" ca="1" si="34"/>
        <v>PFS</v>
      </c>
      <c r="V41" s="13">
        <f t="shared" ca="1" si="34"/>
        <v>1000</v>
      </c>
      <c r="W41" s="13">
        <f t="shared" ca="1" si="32"/>
        <v>0</v>
      </c>
      <c r="X41" s="13">
        <f t="shared" ca="1" si="32"/>
        <v>0</v>
      </c>
      <c r="Y41" s="13" t="str">
        <f t="shared" ca="1" si="34"/>
        <v>13.64/</v>
      </c>
      <c r="Z41" s="13">
        <f t="shared" ca="1" si="34"/>
        <v>6912</v>
      </c>
      <c r="AA41" s="13"/>
      <c r="AB41" s="15" t="str">
        <f t="shared" ca="1" si="26"/>
        <v>For individuals from educational or public organisations. Max 2 nodes. Included (17280/2.5=)6912 node hours if 1 node is used, 3456 node hours if more than 1 node is used by a parallel job.</v>
      </c>
      <c r="AC41" s="42">
        <v>50</v>
      </c>
    </row>
    <row r="42" spans="1:29" s="12" customFormat="1">
      <c r="C42" s="21" t="str">
        <f t="shared" ca="1" si="33"/>
        <v>Reedbush-H (educational)</v>
      </c>
      <c r="D42" s="15" t="s">
        <v>190</v>
      </c>
      <c r="E42" s="21" t="s">
        <v>295</v>
      </c>
      <c r="F42" s="18">
        <f t="shared" ca="1" si="4"/>
        <v>0</v>
      </c>
      <c r="G42" s="13">
        <f t="shared" ca="1" si="28"/>
        <v>0</v>
      </c>
      <c r="H42" s="18">
        <f t="shared" ca="1" si="36"/>
        <v>0</v>
      </c>
      <c r="I42" s="18">
        <f t="shared" ca="1" si="36"/>
        <v>0</v>
      </c>
      <c r="J42" s="18">
        <f t="shared" ca="1" si="37"/>
        <v>277777.77777777775</v>
      </c>
      <c r="K42" s="18">
        <f t="shared" ca="1" si="37"/>
        <v>0</v>
      </c>
      <c r="L42" s="18">
        <f t="shared" ca="1" si="14"/>
        <v>0</v>
      </c>
      <c r="M42" s="18" t="str">
        <f t="shared" ca="1" si="6"/>
        <v>JPY</v>
      </c>
      <c r="N42" s="13">
        <f t="shared" ca="1" si="30"/>
        <v>2.4192000000000005</v>
      </c>
      <c r="O42" s="13">
        <f t="shared" ca="1" si="31"/>
        <v>19</v>
      </c>
      <c r="P42" s="13" t="str">
        <f t="shared" ca="1" si="34"/>
        <v>P100</v>
      </c>
      <c r="Q42" s="13">
        <f t="shared" ca="1" si="34"/>
        <v>2</v>
      </c>
      <c r="R42" s="13" t="str">
        <f t="shared" ca="1" si="34"/>
        <v>Xeon E5-2695 v4</v>
      </c>
      <c r="S42" s="13">
        <f t="shared" ca="1" si="34"/>
        <v>2</v>
      </c>
      <c r="T42" s="13">
        <f t="shared" ca="1" si="34"/>
        <v>256</v>
      </c>
      <c r="U42" s="13" t="str">
        <f t="shared" ca="1" si="34"/>
        <v>PFS</v>
      </c>
      <c r="V42" s="13">
        <f t="shared" ca="1" si="34"/>
        <v>4000</v>
      </c>
      <c r="W42" s="13">
        <f t="shared" ca="1" si="32"/>
        <v>0</v>
      </c>
      <c r="X42" s="13">
        <f t="shared" ca="1" si="32"/>
        <v>0</v>
      </c>
      <c r="Y42" s="13" t="str">
        <f t="shared" ca="1" si="34"/>
        <v>13.64/</v>
      </c>
      <c r="Z42" s="13">
        <f t="shared" ca="1" si="34"/>
        <v>13824</v>
      </c>
      <c r="AA42" s="13"/>
      <c r="AB42" s="15" t="str">
        <f t="shared" ca="1" si="26"/>
        <v>For groups from educational or public organisations. Included 13824 node hours if 1 node is used, 6912 node hours if 2-4 nodes are used by a parallel job.</v>
      </c>
      <c r="AC42" s="42">
        <v>51</v>
      </c>
    </row>
    <row r="43" spans="1:29" ht="20">
      <c r="A43" s="55">
        <f ca="1">INDIRECT("Sheet1!" &amp; INDIRECT("R1C"&amp;COLUMN(),FALSE) &amp; INDIRECT("AC" &amp; ROW()))</f>
        <v>0</v>
      </c>
      <c r="C43" s="21" t="str">
        <f t="shared" ca="1" si="33"/>
        <v>Reedbush-H reviewed (educational)</v>
      </c>
      <c r="D43" s="15" t="s">
        <v>190</v>
      </c>
      <c r="E43" s="21" t="s">
        <v>194</v>
      </c>
      <c r="F43" s="18">
        <f t="shared" ca="1" si="4"/>
        <v>0</v>
      </c>
      <c r="G43" s="13">
        <f t="shared" ca="1" si="28"/>
        <v>0</v>
      </c>
      <c r="H43" s="18">
        <f t="shared" ca="1" si="36"/>
        <v>0</v>
      </c>
      <c r="I43" s="18">
        <f t="shared" ca="1" si="36"/>
        <v>0</v>
      </c>
      <c r="J43" s="18">
        <f t="shared" ca="1" si="37"/>
        <v>166666.66666666666</v>
      </c>
      <c r="K43" s="18">
        <f t="shared" ca="1" si="37"/>
        <v>0</v>
      </c>
      <c r="L43" s="18">
        <f t="shared" ca="1" si="14"/>
        <v>0</v>
      </c>
      <c r="M43" s="18" t="str">
        <f t="shared" ca="1" si="6"/>
        <v>JPY</v>
      </c>
      <c r="N43" s="13">
        <f t="shared" ca="1" si="30"/>
        <v>2.4192000000000005</v>
      </c>
      <c r="O43" s="13">
        <f t="shared" ca="1" si="31"/>
        <v>19</v>
      </c>
      <c r="P43" s="13" t="str">
        <f t="shared" ref="P43:X61" ca="1" si="38">INDIRECT("Sheet1!"&amp;INDIRECT("R1C"&amp;COLUMN(),FALSE)&amp;INDIRECT("AC"&amp;ROW()))</f>
        <v>P100</v>
      </c>
      <c r="Q43" s="13">
        <f t="shared" ca="1" si="38"/>
        <v>2</v>
      </c>
      <c r="R43" s="13" t="str">
        <f t="shared" ca="1" si="38"/>
        <v>Xeon E5-2695 v4</v>
      </c>
      <c r="S43" s="13">
        <f t="shared" ca="1" si="38"/>
        <v>2</v>
      </c>
      <c r="T43" s="13">
        <f t="shared" ca="1" si="38"/>
        <v>256</v>
      </c>
      <c r="U43" s="13" t="str">
        <f t="shared" ca="1" si="38"/>
        <v>PFS</v>
      </c>
      <c r="V43" s="13">
        <f t="shared" ca="1" si="38"/>
        <v>4000</v>
      </c>
      <c r="W43" s="13">
        <f t="shared" ca="1" si="32"/>
        <v>0</v>
      </c>
      <c r="X43" s="13">
        <f t="shared" ca="1" si="32"/>
        <v>0</v>
      </c>
      <c r="Y43" s="13" t="str">
        <f t="shared" ca="1" si="34"/>
        <v>13.64/</v>
      </c>
      <c r="Z43" s="13">
        <f t="shared" ca="1" si="34"/>
        <v>8640</v>
      </c>
      <c r="AA43" s="13"/>
      <c r="AB43" s="15" t="str">
        <f t="shared" ca="1" si="26"/>
        <v>For groups from educational or public organisations. Included 8640 node hours. Must pass review prior to usage. 4320 node hours if a parallel job used more nodes than applied for.</v>
      </c>
      <c r="AC43" s="42">
        <v>52</v>
      </c>
    </row>
    <row r="44" spans="1:29" ht="20">
      <c r="A44" s="55"/>
      <c r="C44" s="21" t="str">
        <f t="shared" ca="1" si="33"/>
        <v>Reedbush-H reviewed</v>
      </c>
      <c r="D44" s="15" t="s">
        <v>293</v>
      </c>
      <c r="E44" s="21" t="s">
        <v>193</v>
      </c>
      <c r="F44" s="18">
        <f t="shared" ca="1" si="4"/>
        <v>0</v>
      </c>
      <c r="G44" s="13">
        <f t="shared" ca="1" si="28"/>
        <v>0</v>
      </c>
      <c r="H44" s="18">
        <f t="shared" ca="1" si="36"/>
        <v>0</v>
      </c>
      <c r="I44" s="18">
        <f t="shared" ca="1" si="36"/>
        <v>0</v>
      </c>
      <c r="J44" s="18">
        <f t="shared" ca="1" si="37"/>
        <v>200000</v>
      </c>
      <c r="K44" s="18">
        <f t="shared" ca="1" si="37"/>
        <v>0</v>
      </c>
      <c r="L44" s="18">
        <f t="shared" ca="1" si="14"/>
        <v>0</v>
      </c>
      <c r="M44" s="18" t="str">
        <f t="shared" ca="1" si="6"/>
        <v>JPY</v>
      </c>
      <c r="N44" s="13">
        <f t="shared" ca="1" si="30"/>
        <v>2.4192000000000005</v>
      </c>
      <c r="O44" s="13">
        <f t="shared" ca="1" si="31"/>
        <v>19</v>
      </c>
      <c r="P44" s="13" t="str">
        <f t="shared" ca="1" si="38"/>
        <v>P100</v>
      </c>
      <c r="Q44" s="13">
        <f t="shared" ca="1" si="38"/>
        <v>2</v>
      </c>
      <c r="R44" s="13" t="str">
        <f t="shared" ca="1" si="38"/>
        <v>Xeon E5-2695 v4</v>
      </c>
      <c r="S44" s="13">
        <f t="shared" ca="1" si="38"/>
        <v>2</v>
      </c>
      <c r="T44" s="13">
        <f t="shared" ca="1" si="38"/>
        <v>256</v>
      </c>
      <c r="U44" s="13" t="str">
        <f t="shared" ca="1" si="38"/>
        <v>PFS</v>
      </c>
      <c r="V44" s="13">
        <f t="shared" ca="1" si="38"/>
        <v>4000</v>
      </c>
      <c r="W44" s="13">
        <f t="shared" ca="1" si="32"/>
        <v>0</v>
      </c>
      <c r="X44" s="13">
        <f t="shared" ca="1" si="32"/>
        <v>0</v>
      </c>
      <c r="Y44" s="13" t="str">
        <f t="shared" ref="Y44:AA62" ca="1" si="39">INDIRECT("Sheet1!"&amp;INDIRECT("R1C"&amp;COLUMN(),FALSE)&amp;INDIRECT("AC"&amp;ROW()))</f>
        <v>13.64/</v>
      </c>
      <c r="Z44" s="13">
        <f t="shared" ca="1" si="34"/>
        <v>8640</v>
      </c>
      <c r="AA44" s="13"/>
      <c r="AB44" s="15" t="str">
        <f t="shared" ca="1" si="26"/>
        <v>Must pass review prior to usage. Included 8640 node hours. 4320 node hours if a parallel job used more nodes than applied for.</v>
      </c>
      <c r="AC44" s="42">
        <v>53</v>
      </c>
    </row>
    <row r="45" spans="1:29" s="12" customFormat="1" ht="20">
      <c r="A45" s="55"/>
      <c r="C45" s="21" t="str">
        <f t="shared" ca="1" si="33"/>
        <v>Reedbush-H dedicated reviewed (educational)</v>
      </c>
      <c r="D45" s="15" t="s">
        <v>376</v>
      </c>
      <c r="E45" s="21" t="s">
        <v>193</v>
      </c>
      <c r="F45" s="18">
        <f t="shared" ca="1" si="4"/>
        <v>0</v>
      </c>
      <c r="G45" s="13">
        <f t="shared" ca="1" si="28"/>
        <v>0</v>
      </c>
      <c r="H45" s="18">
        <f t="shared" ca="1" si="36"/>
        <v>0</v>
      </c>
      <c r="I45" s="18">
        <f t="shared" ca="1" si="36"/>
        <v>0</v>
      </c>
      <c r="J45" s="18">
        <f t="shared" ca="1" si="37"/>
        <v>249999.99999999997</v>
      </c>
      <c r="K45" s="18">
        <f t="shared" ca="1" si="37"/>
        <v>0</v>
      </c>
      <c r="L45" s="18">
        <f t="shared" ca="1" si="14"/>
        <v>0</v>
      </c>
      <c r="M45" s="18" t="str">
        <f t="shared" ca="1" si="6"/>
        <v>JPY</v>
      </c>
      <c r="N45" s="13">
        <f t="shared" ca="1" si="30"/>
        <v>2.4192000000000005</v>
      </c>
      <c r="O45" s="13">
        <f t="shared" ca="1" si="31"/>
        <v>19</v>
      </c>
      <c r="P45" s="13" t="str">
        <f t="shared" ca="1" si="38"/>
        <v>P100</v>
      </c>
      <c r="Q45" s="13">
        <f t="shared" ca="1" si="38"/>
        <v>2</v>
      </c>
      <c r="R45" s="13" t="str">
        <f t="shared" ca="1" si="38"/>
        <v>Xeon E5-2695 v4</v>
      </c>
      <c r="S45" s="13">
        <f t="shared" ca="1" si="38"/>
        <v>2</v>
      </c>
      <c r="T45" s="13">
        <f t="shared" ca="1" si="38"/>
        <v>256</v>
      </c>
      <c r="U45" s="13" t="str">
        <f t="shared" ca="1" si="38"/>
        <v>PFS</v>
      </c>
      <c r="V45" s="13">
        <f t="shared" ca="1" si="38"/>
        <v>4000</v>
      </c>
      <c r="W45" s="13">
        <f t="shared" ca="1" si="32"/>
        <v>0</v>
      </c>
      <c r="X45" s="13">
        <f t="shared" ca="1" si="32"/>
        <v>0</v>
      </c>
      <c r="Y45" s="13" t="str">
        <f t="shared" ca="1" si="39"/>
        <v>13.64/</v>
      </c>
      <c r="Z45" s="13">
        <f t="shared" ca="1" si="34"/>
        <v>8640</v>
      </c>
      <c r="AA45" s="13"/>
      <c r="AB45" s="15" t="str">
        <f t="shared" ca="1" si="26"/>
        <v>Must pass review prior to usage. Included 8640 node hours. 4320 node hours if a parallel job used more nodes than applied for.</v>
      </c>
      <c r="AC45" s="42">
        <v>54</v>
      </c>
    </row>
    <row r="46" spans="1:29" s="12" customFormat="1" ht="20">
      <c r="A46" s="55"/>
      <c r="C46" s="21" t="str">
        <f t="shared" ca="1" si="33"/>
        <v>Reedbush-H dedicated reviewed</v>
      </c>
      <c r="D46" s="15" t="s">
        <v>377</v>
      </c>
      <c r="E46" s="21" t="s">
        <v>193</v>
      </c>
      <c r="F46" s="18">
        <f t="shared" ca="1" si="4"/>
        <v>0</v>
      </c>
      <c r="G46" s="13">
        <f t="shared" ca="1" si="28"/>
        <v>0</v>
      </c>
      <c r="H46" s="18">
        <f t="shared" ca="1" si="36"/>
        <v>0</v>
      </c>
      <c r="I46" s="18">
        <f t="shared" ca="1" si="36"/>
        <v>0</v>
      </c>
      <c r="J46" s="18">
        <f t="shared" ca="1" si="37"/>
        <v>300000</v>
      </c>
      <c r="K46" s="18">
        <f t="shared" ca="1" si="37"/>
        <v>0</v>
      </c>
      <c r="L46" s="18">
        <f t="shared" ca="1" si="14"/>
        <v>0</v>
      </c>
      <c r="M46" s="18" t="str">
        <f t="shared" ca="1" si="6"/>
        <v>JPY</v>
      </c>
      <c r="N46" s="13">
        <f t="shared" ca="1" si="30"/>
        <v>2.4192000000000005</v>
      </c>
      <c r="O46" s="13">
        <f t="shared" ca="1" si="31"/>
        <v>19</v>
      </c>
      <c r="P46" s="13" t="str">
        <f t="shared" ca="1" si="38"/>
        <v>P100</v>
      </c>
      <c r="Q46" s="13">
        <f t="shared" ca="1" si="38"/>
        <v>2</v>
      </c>
      <c r="R46" s="13" t="str">
        <f t="shared" ca="1" si="38"/>
        <v>Xeon E5-2695 v4</v>
      </c>
      <c r="S46" s="13">
        <f t="shared" ca="1" si="38"/>
        <v>2</v>
      </c>
      <c r="T46" s="13">
        <f t="shared" ca="1" si="38"/>
        <v>256</v>
      </c>
      <c r="U46" s="13" t="str">
        <f t="shared" ca="1" si="38"/>
        <v>PFS</v>
      </c>
      <c r="V46" s="13">
        <f t="shared" ca="1" si="38"/>
        <v>4000</v>
      </c>
      <c r="W46" s="13">
        <f t="shared" ca="1" si="32"/>
        <v>0</v>
      </c>
      <c r="X46" s="13">
        <f t="shared" ca="1" si="32"/>
        <v>0</v>
      </c>
      <c r="Y46" s="13" t="str">
        <f t="shared" ca="1" si="39"/>
        <v>13.64/</v>
      </c>
      <c r="Z46" s="13">
        <f t="shared" ca="1" si="34"/>
        <v>8640</v>
      </c>
      <c r="AA46" s="13"/>
      <c r="AB46" s="15" t="str">
        <f t="shared" ca="1" si="26"/>
        <v>Must pass review prior to usage. Included 8640 node hours. 4320 node hours if a parallel job used more nodes than applied for.</v>
      </c>
      <c r="AC46" s="42">
        <v>55</v>
      </c>
    </row>
    <row r="47" spans="1:29" ht="20">
      <c r="A47" s="55" t="str">
        <f ca="1">INDIRECT("Sheet1!" &amp; INDIRECT("R1C"&amp;COLUMN(),FALSE) &amp; INDIRECT("AC" &amp; ROW()))</f>
        <v>MS Azure</v>
      </c>
      <c r="B47" s="12" t="s">
        <v>177</v>
      </c>
      <c r="C47" s="21" t="str">
        <f t="shared" ca="1" si="33"/>
        <v>NC6</v>
      </c>
      <c r="D47" s="15"/>
      <c r="E47" s="21" t="s">
        <v>184</v>
      </c>
      <c r="F47" s="18">
        <f t="shared" ca="1" si="4"/>
        <v>0</v>
      </c>
      <c r="G47" s="13">
        <f t="shared" ca="1" si="28"/>
        <v>0.9</v>
      </c>
      <c r="H47" s="18">
        <f t="shared" ca="1" si="36"/>
        <v>0</v>
      </c>
      <c r="I47" s="18">
        <f t="shared" ca="1" si="36"/>
        <v>669.6</v>
      </c>
      <c r="J47" s="18">
        <f t="shared" ca="1" si="37"/>
        <v>0</v>
      </c>
      <c r="K47" s="18">
        <f t="shared" ca="1" si="37"/>
        <v>0</v>
      </c>
      <c r="L47" s="18">
        <f t="shared" ca="1" si="14"/>
        <v>0</v>
      </c>
      <c r="M47" s="18" t="str">
        <f t="shared" ca="1" si="6"/>
        <v>USD</v>
      </c>
      <c r="N47" s="13">
        <f t="shared" ca="1" si="30"/>
        <v>0.49920000000000003</v>
      </c>
      <c r="O47" s="13">
        <f t="shared" ca="1" si="31"/>
        <v>4.37</v>
      </c>
      <c r="P47" s="13" t="str">
        <f t="shared" ca="1" si="38"/>
        <v>K80</v>
      </c>
      <c r="Q47" s="13">
        <f t="shared" ca="1" si="38"/>
        <v>0.5</v>
      </c>
      <c r="R47" s="13" t="str">
        <f t="shared" ca="1" si="38"/>
        <v>Xeon E5-2690 v3</v>
      </c>
      <c r="S47" s="13">
        <f t="shared" ca="1" si="38"/>
        <v>0.5</v>
      </c>
      <c r="T47" s="13">
        <f t="shared" ca="1" si="38"/>
        <v>56</v>
      </c>
      <c r="U47" s="13" t="str">
        <f t="shared" ca="1" si="38"/>
        <v>SATA</v>
      </c>
      <c r="V47" s="13">
        <f t="shared" ca="1" si="38"/>
        <v>380</v>
      </c>
      <c r="W47" s="13">
        <f t="shared" ca="1" si="32"/>
        <v>0</v>
      </c>
      <c r="X47" s="13">
        <f t="shared" ca="1" si="32"/>
        <v>0</v>
      </c>
      <c r="Y47" s="13">
        <f t="shared" ca="1" si="39"/>
        <v>0</v>
      </c>
      <c r="Z47" s="13">
        <f t="shared" ca="1" si="34"/>
        <v>0</v>
      </c>
      <c r="AA47" s="13"/>
      <c r="AB47" s="15" t="str">
        <f t="shared" ca="1" si="26"/>
        <v xml:space="preserve">1 GPU in specification is 1/2 of K80 </v>
      </c>
      <c r="AC47" s="42">
        <v>56</v>
      </c>
    </row>
    <row r="48" spans="1:29">
      <c r="C48" s="21" t="str">
        <f t="shared" ca="1" si="33"/>
        <v>NC12</v>
      </c>
      <c r="E48" s="21" t="s">
        <v>185</v>
      </c>
      <c r="F48" s="18">
        <f t="shared" ca="1" si="4"/>
        <v>0</v>
      </c>
      <c r="G48" s="13">
        <f t="shared" ca="1" si="28"/>
        <v>1.8</v>
      </c>
      <c r="H48" s="18">
        <f t="shared" ca="1" si="36"/>
        <v>0</v>
      </c>
      <c r="I48" s="18">
        <f t="shared" ca="1" si="36"/>
        <v>1339.2</v>
      </c>
      <c r="J48" s="18">
        <f t="shared" ca="1" si="37"/>
        <v>0</v>
      </c>
      <c r="K48" s="18">
        <f t="shared" ca="1" si="37"/>
        <v>0</v>
      </c>
      <c r="L48" s="18">
        <f t="shared" ca="1" si="14"/>
        <v>0</v>
      </c>
      <c r="M48" s="18" t="str">
        <f t="shared" ca="1" si="6"/>
        <v>USD</v>
      </c>
      <c r="N48" s="13">
        <f t="shared" ca="1" si="30"/>
        <v>0.99840000000000007</v>
      </c>
      <c r="O48" s="13">
        <f t="shared" ca="1" si="31"/>
        <v>8.74</v>
      </c>
      <c r="P48" s="13" t="str">
        <f t="shared" ca="1" si="38"/>
        <v>K80</v>
      </c>
      <c r="Q48" s="13">
        <f t="shared" ca="1" si="38"/>
        <v>1</v>
      </c>
      <c r="R48" s="13" t="str">
        <f t="shared" ca="1" si="38"/>
        <v>Xeon E5-2690 v3</v>
      </c>
      <c r="S48" s="13">
        <f t="shared" ca="1" si="38"/>
        <v>1</v>
      </c>
      <c r="T48" s="13">
        <f t="shared" ca="1" si="38"/>
        <v>112</v>
      </c>
      <c r="U48" s="13" t="str">
        <f t="shared" ca="1" si="38"/>
        <v>SATA</v>
      </c>
      <c r="V48" s="13">
        <f t="shared" ca="1" si="38"/>
        <v>680</v>
      </c>
      <c r="W48" s="13">
        <f t="shared" ca="1" si="32"/>
        <v>0</v>
      </c>
      <c r="X48" s="13">
        <f t="shared" ca="1" si="32"/>
        <v>0</v>
      </c>
      <c r="Y48" s="13">
        <f t="shared" ca="1" si="39"/>
        <v>0</v>
      </c>
      <c r="Z48" s="13">
        <f t="shared" ca="1" si="34"/>
        <v>0</v>
      </c>
      <c r="AA48" s="13"/>
      <c r="AB48" s="15">
        <f t="shared" ca="1" si="26"/>
        <v>0</v>
      </c>
      <c r="AC48" s="42">
        <v>57</v>
      </c>
    </row>
    <row r="49" spans="1:29">
      <c r="C49" s="21" t="str">
        <f t="shared" ca="1" si="33"/>
        <v>NC24</v>
      </c>
      <c r="E49" s="21" t="s">
        <v>187</v>
      </c>
      <c r="F49" s="18">
        <f t="shared" ca="1" si="4"/>
        <v>0</v>
      </c>
      <c r="G49" s="13">
        <f t="shared" ref="G49:K70" ca="1" si="40">INDIRECT("Sheet1!"&amp;INDIRECT("R1C"&amp;COLUMN(),FALSE)&amp;INDIRECT("AC"&amp;ROW()))</f>
        <v>3.6</v>
      </c>
      <c r="H49" s="18">
        <f t="shared" ca="1" si="36"/>
        <v>0</v>
      </c>
      <c r="I49" s="18">
        <f t="shared" ca="1" si="36"/>
        <v>2678.4</v>
      </c>
      <c r="J49" s="18">
        <f t="shared" ca="1" si="37"/>
        <v>0</v>
      </c>
      <c r="K49" s="18">
        <f t="shared" ca="1" si="37"/>
        <v>0</v>
      </c>
      <c r="L49" s="18">
        <f t="shared" ca="1" si="14"/>
        <v>0</v>
      </c>
      <c r="M49" s="18" t="str">
        <f t="shared" ca="1" si="6"/>
        <v>USD</v>
      </c>
      <c r="N49" s="13">
        <f t="shared" ca="1" si="30"/>
        <v>1.9968000000000001</v>
      </c>
      <c r="O49" s="13">
        <f t="shared" ca="1" si="31"/>
        <v>17.48</v>
      </c>
      <c r="P49" s="13" t="str">
        <f t="shared" ca="1" si="38"/>
        <v>K80</v>
      </c>
      <c r="Q49" s="13">
        <f t="shared" ca="1" si="38"/>
        <v>2</v>
      </c>
      <c r="R49" s="13" t="str">
        <f t="shared" ca="1" si="38"/>
        <v>Xeon E5-2690 v3</v>
      </c>
      <c r="S49" s="13">
        <f t="shared" ca="1" si="38"/>
        <v>2</v>
      </c>
      <c r="T49" s="13">
        <f t="shared" ca="1" si="38"/>
        <v>224</v>
      </c>
      <c r="U49" s="13" t="str">
        <f t="shared" ca="1" si="38"/>
        <v>SATA</v>
      </c>
      <c r="V49" s="13">
        <f t="shared" ca="1" si="38"/>
        <v>1440</v>
      </c>
      <c r="W49" s="13">
        <f t="shared" ca="1" si="32"/>
        <v>0</v>
      </c>
      <c r="X49" s="13">
        <f t="shared" ca="1" si="32"/>
        <v>0</v>
      </c>
      <c r="Y49" s="13">
        <f t="shared" ca="1" si="39"/>
        <v>0</v>
      </c>
      <c r="Z49" s="13">
        <f t="shared" ca="1" si="34"/>
        <v>0</v>
      </c>
      <c r="AA49" s="13"/>
      <c r="AB49" s="15">
        <f t="shared" ca="1" si="26"/>
        <v>0</v>
      </c>
      <c r="AC49" s="42">
        <v>58</v>
      </c>
    </row>
    <row r="50" spans="1:29" ht="20">
      <c r="A50" s="55">
        <f t="shared" ref="A50:A52" ca="1" si="41">INDIRECT("Sheet1!" &amp; INDIRECT("R1C"&amp;COLUMN(),FALSE) &amp; INDIRECT("AC" &amp; ROW()))</f>
        <v>0</v>
      </c>
      <c r="C50" s="21" t="str">
        <f t="shared" ca="1" si="33"/>
        <v>NC24r</v>
      </c>
      <c r="E50" s="21" t="s">
        <v>296</v>
      </c>
      <c r="F50" s="18">
        <f t="shared" ca="1" si="4"/>
        <v>0</v>
      </c>
      <c r="G50" s="13">
        <f t="shared" ca="1" si="40"/>
        <v>3.96</v>
      </c>
      <c r="H50" s="18">
        <f t="shared" ca="1" si="36"/>
        <v>0</v>
      </c>
      <c r="I50" s="18">
        <f t="shared" ca="1" si="36"/>
        <v>2946.24</v>
      </c>
      <c r="J50" s="18">
        <f t="shared" ca="1" si="37"/>
        <v>0</v>
      </c>
      <c r="K50" s="18">
        <f t="shared" ca="1" si="37"/>
        <v>0</v>
      </c>
      <c r="L50" s="18">
        <f t="shared" ca="1" si="14"/>
        <v>0</v>
      </c>
      <c r="M50" s="18" t="str">
        <f t="shared" ref="M50:M51" ca="1" si="42">INDIRECT("Sheet1!"&amp;INDIRECT("R1C"&amp;COLUMN(),FALSE)&amp;INDIRECT("AC"&amp;ROW()))</f>
        <v>USD</v>
      </c>
      <c r="N50" s="13">
        <f t="shared" ca="1" si="30"/>
        <v>1.9968000000000001</v>
      </c>
      <c r="O50" s="13">
        <f t="shared" ca="1" si="31"/>
        <v>17.48</v>
      </c>
      <c r="P50" s="13" t="str">
        <f t="shared" ca="1" si="38"/>
        <v>K80</v>
      </c>
      <c r="Q50" s="13">
        <f t="shared" ca="1" si="38"/>
        <v>2</v>
      </c>
      <c r="R50" s="13" t="str">
        <f t="shared" ca="1" si="38"/>
        <v>Xeon E5-2690 v3</v>
      </c>
      <c r="S50" s="13">
        <f t="shared" ca="1" si="38"/>
        <v>2</v>
      </c>
      <c r="T50" s="13">
        <f t="shared" ca="1" si="38"/>
        <v>224</v>
      </c>
      <c r="U50" s="13" t="str">
        <f t="shared" ca="1" si="38"/>
        <v>SATA</v>
      </c>
      <c r="V50" s="13">
        <f t="shared" ca="1" si="38"/>
        <v>1440</v>
      </c>
      <c r="W50" s="13">
        <f t="shared" ca="1" si="32"/>
        <v>0</v>
      </c>
      <c r="X50" s="13">
        <f t="shared" ca="1" si="32"/>
        <v>0</v>
      </c>
      <c r="Y50" s="13" t="str">
        <f t="shared" ca="1" si="39"/>
        <v>Infiniband/</v>
      </c>
      <c r="Z50" s="13">
        <f t="shared" ca="1" si="34"/>
        <v>0</v>
      </c>
      <c r="AA50" s="13"/>
      <c r="AB50" s="15" t="str">
        <f t="shared" ca="1" si="26"/>
        <v>RDMA capable</v>
      </c>
      <c r="AC50" s="42">
        <v>59</v>
      </c>
    </row>
    <row r="51" spans="1:29" ht="20">
      <c r="A51" s="55">
        <f t="shared" ca="1" si="41"/>
        <v>0</v>
      </c>
      <c r="C51" s="21" t="str">
        <f t="shared" ca="1" si="33"/>
        <v>NV6</v>
      </c>
      <c r="E51" s="21" t="s">
        <v>215</v>
      </c>
      <c r="F51" s="18">
        <f t="shared" ca="1" si="4"/>
        <v>0</v>
      </c>
      <c r="G51" s="13">
        <f t="shared" ca="1" si="40"/>
        <v>1.24</v>
      </c>
      <c r="H51" s="18">
        <f t="shared" ca="1" si="36"/>
        <v>0</v>
      </c>
      <c r="I51" s="18">
        <f t="shared" ca="1" si="36"/>
        <v>0</v>
      </c>
      <c r="J51" s="18">
        <f t="shared" ca="1" si="37"/>
        <v>0</v>
      </c>
      <c r="K51" s="18">
        <f t="shared" ca="1" si="37"/>
        <v>0</v>
      </c>
      <c r="L51" s="18">
        <f t="shared" ca="1" si="14"/>
        <v>0</v>
      </c>
      <c r="M51" s="18" t="str">
        <f t="shared" ca="1" si="42"/>
        <v>USD</v>
      </c>
      <c r="N51" s="13">
        <f t="shared" ca="1" si="30"/>
        <v>0.49920000000000003</v>
      </c>
      <c r="O51" s="13">
        <f t="shared" ca="1" si="31"/>
        <v>9.65</v>
      </c>
      <c r="P51" s="13" t="str">
        <f t="shared" ca="1" si="38"/>
        <v>M60</v>
      </c>
      <c r="Q51" s="13">
        <f t="shared" ca="1" si="38"/>
        <v>1</v>
      </c>
      <c r="R51" s="13" t="str">
        <f t="shared" ca="1" si="38"/>
        <v>Xeon E5-2690 v3</v>
      </c>
      <c r="S51" s="13">
        <f t="shared" ca="1" si="38"/>
        <v>0.5</v>
      </c>
      <c r="T51" s="13">
        <f t="shared" ca="1" si="38"/>
        <v>56</v>
      </c>
      <c r="U51" s="13" t="str">
        <f t="shared" ca="1" si="38"/>
        <v>SATA</v>
      </c>
      <c r="V51" s="13">
        <f t="shared" ca="1" si="38"/>
        <v>340</v>
      </c>
      <c r="W51" s="13">
        <f t="shared" ca="1" si="32"/>
        <v>0</v>
      </c>
      <c r="X51" s="13">
        <f t="shared" ca="1" si="32"/>
        <v>0</v>
      </c>
      <c r="Y51" s="13">
        <f t="shared" ca="1" si="39"/>
        <v>0</v>
      </c>
      <c r="Z51" s="13">
        <f t="shared" ca="1" si="34"/>
        <v>0</v>
      </c>
      <c r="AA51" s="13"/>
      <c r="AB51" s="15">
        <f t="shared" ca="1" si="26"/>
        <v>0</v>
      </c>
      <c r="AC51" s="42">
        <v>60</v>
      </c>
    </row>
    <row r="52" spans="1:29" ht="20">
      <c r="A52" s="55">
        <f t="shared" ca="1" si="41"/>
        <v>0</v>
      </c>
      <c r="C52" s="21" t="str">
        <f t="shared" ca="1" si="33"/>
        <v>NV12</v>
      </c>
      <c r="E52" s="21" t="s">
        <v>216</v>
      </c>
      <c r="F52" s="18">
        <f t="shared" ca="1" si="4"/>
        <v>0</v>
      </c>
      <c r="G52" s="13">
        <f t="shared" ca="1" si="40"/>
        <v>2.48</v>
      </c>
      <c r="H52" s="18">
        <f t="shared" ca="1" si="36"/>
        <v>0</v>
      </c>
      <c r="I52" s="18">
        <f t="shared" ca="1" si="36"/>
        <v>0</v>
      </c>
      <c r="J52" s="18">
        <f t="shared" ca="1" si="37"/>
        <v>0</v>
      </c>
      <c r="K52" s="18">
        <f t="shared" ca="1" si="37"/>
        <v>0</v>
      </c>
      <c r="L52" s="18">
        <f t="shared" ca="1" si="14"/>
        <v>0</v>
      </c>
      <c r="M52" s="18" t="str">
        <f ca="1">INDIRECT("Sheet1!"&amp;INDIRECT("R1C"&amp;COLUMN(),FALSE)&amp;INDIRECT("AC"&amp;ROW()))</f>
        <v>USD</v>
      </c>
      <c r="N52" s="13">
        <f t="shared" ca="1" si="30"/>
        <v>0.99840000000000007</v>
      </c>
      <c r="O52" s="13">
        <f ca="1">INDIRECT("Sheet1!"&amp;INDIRECT("R1C"&amp;COLUMN(),FALSE)&amp;INDIRECT("AC"&amp;ROW())) * INDIRECT("Sheet1!D"&amp; INDIRECT("AC"&amp;ROW()))</f>
        <v>19.3</v>
      </c>
      <c r="P52" s="13" t="str">
        <f t="shared" ca="1" si="38"/>
        <v>M60</v>
      </c>
      <c r="Q52" s="13">
        <f t="shared" ca="1" si="38"/>
        <v>2</v>
      </c>
      <c r="R52" s="13" t="str">
        <f t="shared" ca="1" si="38"/>
        <v>Xeon E5-2690 v3</v>
      </c>
      <c r="S52" s="13">
        <f t="shared" ca="1" si="38"/>
        <v>1</v>
      </c>
      <c r="T52" s="13">
        <f t="shared" ca="1" si="38"/>
        <v>112</v>
      </c>
      <c r="U52" s="13" t="str">
        <f t="shared" ca="1" si="38"/>
        <v>SATA</v>
      </c>
      <c r="V52" s="13">
        <f t="shared" ca="1" si="38"/>
        <v>680</v>
      </c>
      <c r="W52" s="13">
        <f t="shared" ca="1" si="38"/>
        <v>0</v>
      </c>
      <c r="X52" s="13">
        <f t="shared" ca="1" si="38"/>
        <v>0</v>
      </c>
      <c r="Y52" s="13">
        <f t="shared" ca="1" si="39"/>
        <v>0</v>
      </c>
      <c r="Z52" s="13">
        <f t="shared" ca="1" si="34"/>
        <v>0</v>
      </c>
      <c r="AA52" s="13"/>
      <c r="AB52" s="15">
        <f t="shared" ca="1" si="26"/>
        <v>0</v>
      </c>
      <c r="AC52" s="42">
        <v>61</v>
      </c>
    </row>
    <row r="53" spans="1:29">
      <c r="C53" s="21" t="str">
        <f t="shared" ca="1" si="33"/>
        <v>NV24</v>
      </c>
      <c r="E53" s="21" t="s">
        <v>217</v>
      </c>
      <c r="F53" s="18">
        <f t="shared" ca="1" si="4"/>
        <v>0</v>
      </c>
      <c r="G53" s="13">
        <f t="shared" ca="1" si="40"/>
        <v>4.97</v>
      </c>
      <c r="H53" s="18">
        <f t="shared" ref="H53:K69" ca="1" si="43">INDIRECT("Sheet1!"&amp;INDIRECT("R1C"&amp;COLUMN(),FALSE)&amp;INDIRECT("AC"&amp;ROW()))</f>
        <v>0</v>
      </c>
      <c r="I53" s="18">
        <f t="shared" ca="1" si="43"/>
        <v>0</v>
      </c>
      <c r="J53" s="18">
        <f t="shared" ca="1" si="37"/>
        <v>0</v>
      </c>
      <c r="K53" s="18">
        <f t="shared" ca="1" si="37"/>
        <v>0</v>
      </c>
      <c r="L53" s="18">
        <f t="shared" ca="1" si="14"/>
        <v>0</v>
      </c>
      <c r="M53" s="18" t="str">
        <f t="shared" ref="M53:M70" ca="1" si="44">INDIRECT("Sheet1!"&amp;INDIRECT("R1C"&amp;COLUMN(),FALSE)&amp;INDIRECT("AC"&amp;ROW()))</f>
        <v>USD</v>
      </c>
      <c r="N53" s="13">
        <f t="shared" ca="1" si="30"/>
        <v>1.9968000000000001</v>
      </c>
      <c r="O53" s="13">
        <f t="shared" ref="O53" ca="1" si="45">INDIRECT("Sheet1!"&amp;INDIRECT("R1C"&amp;COLUMN(),FALSE)&amp;INDIRECT("AC"&amp;ROW())) * INDIRECT("Sheet1!D"&amp; INDIRECT("AC"&amp;ROW()))</f>
        <v>38.6</v>
      </c>
      <c r="P53" s="13" t="str">
        <f t="shared" ca="1" si="38"/>
        <v>M60</v>
      </c>
      <c r="Q53" s="13">
        <f t="shared" ca="1" si="38"/>
        <v>4</v>
      </c>
      <c r="R53" s="13" t="str">
        <f t="shared" ca="1" si="38"/>
        <v>Xeon E5-2690 v3</v>
      </c>
      <c r="S53" s="13">
        <f t="shared" ca="1" si="38"/>
        <v>2</v>
      </c>
      <c r="T53" s="13">
        <f t="shared" ca="1" si="38"/>
        <v>224</v>
      </c>
      <c r="U53" s="13" t="str">
        <f t="shared" ca="1" si="38"/>
        <v>SATA</v>
      </c>
      <c r="V53" s="13">
        <f t="shared" ca="1" si="38"/>
        <v>1440</v>
      </c>
      <c r="W53" s="13">
        <f t="shared" ca="1" si="38"/>
        <v>0</v>
      </c>
      <c r="X53" s="13">
        <f t="shared" ca="1" si="38"/>
        <v>0</v>
      </c>
      <c r="Y53" s="13">
        <f t="shared" ca="1" si="39"/>
        <v>0</v>
      </c>
      <c r="Z53" s="13">
        <f t="shared" ca="1" si="34"/>
        <v>0</v>
      </c>
      <c r="AA53" s="13"/>
      <c r="AB53" s="15">
        <f t="shared" ca="1" si="26"/>
        <v>0</v>
      </c>
      <c r="AC53" s="42">
        <v>62</v>
      </c>
    </row>
    <row r="54" spans="1:29" ht="20">
      <c r="A54" s="55" t="str">
        <f ca="1">INDIRECT("Sheet1!" &amp; INDIRECT("R1C"&amp;COLUMN(),FALSE) &amp; INDIRECT("AC" &amp; ROW()))</f>
        <v>Google</v>
      </c>
      <c r="B54" t="s">
        <v>253</v>
      </c>
      <c r="C54" s="21" t="str">
        <f t="shared" ca="1" si="33"/>
        <v>6c39m1g</v>
      </c>
      <c r="D54" s="15" t="s">
        <v>242</v>
      </c>
      <c r="E54" s="21" t="s">
        <v>256</v>
      </c>
      <c r="F54" s="18">
        <f t="shared" ca="1" si="4"/>
        <v>0</v>
      </c>
      <c r="G54" s="13">
        <f t="shared" ca="1" si="40"/>
        <v>1.073</v>
      </c>
      <c r="H54" s="18">
        <f t="shared" ca="1" si="43"/>
        <v>0</v>
      </c>
      <c r="I54" s="18">
        <f t="shared" ca="1" si="43"/>
        <v>0</v>
      </c>
      <c r="J54" s="18">
        <f t="shared" ca="1" si="37"/>
        <v>0</v>
      </c>
      <c r="K54" s="18">
        <f t="shared" ca="1" si="37"/>
        <v>0</v>
      </c>
      <c r="L54" s="18">
        <f t="shared" ca="1" si="14"/>
        <v>0</v>
      </c>
      <c r="M54" s="18" t="str">
        <f t="shared" ca="1" si="44"/>
        <v>USD</v>
      </c>
      <c r="N54" s="13">
        <f t="shared" ca="1" si="30"/>
        <v>0.16919999999999999</v>
      </c>
      <c r="O54" s="13">
        <f t="shared" ref="O54" ca="1" si="46">INDIRECT("Sheet1!"&amp;INDIRECT("R1C"&amp;COLUMN(),FALSE)&amp;INDIRECT("AC"&amp;ROW())) * INDIRECT("Sheet1!D"&amp; INDIRECT("AC"&amp;ROW()))</f>
        <v>4.37</v>
      </c>
      <c r="P54" s="13" t="str">
        <f t="shared" ca="1" si="38"/>
        <v>K80</v>
      </c>
      <c r="Q54" s="13">
        <f t="shared" ca="1" si="38"/>
        <v>0.5</v>
      </c>
      <c r="R54" s="13">
        <f t="shared" ca="1" si="38"/>
        <v>0</v>
      </c>
      <c r="S54" s="13">
        <f t="shared" ca="1" si="38"/>
        <v>6</v>
      </c>
      <c r="T54" s="13">
        <f t="shared" ca="1" si="38"/>
        <v>39</v>
      </c>
      <c r="U54" s="13" t="str">
        <f t="shared" ca="1" si="38"/>
        <v>SSD</v>
      </c>
      <c r="V54" s="13">
        <f t="shared" ca="1" si="38"/>
        <v>375</v>
      </c>
      <c r="W54" s="13">
        <f t="shared" ca="1" si="38"/>
        <v>0</v>
      </c>
      <c r="X54" s="13">
        <f t="shared" ca="1" si="38"/>
        <v>0</v>
      </c>
      <c r="Y54" s="13">
        <f t="shared" ca="1" si="39"/>
        <v>0</v>
      </c>
      <c r="Z54" s="13">
        <f t="shared" ca="1" si="34"/>
        <v>0</v>
      </c>
      <c r="AA54" s="13"/>
      <c r="AB54" s="15" t="str">
        <f t="shared" ref="AB54:AB70" ca="1" si="47">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4" s="42">
        <v>64</v>
      </c>
    </row>
    <row r="55" spans="1:29">
      <c r="C55" s="21" t="str">
        <f t="shared" ca="1" si="33"/>
        <v>12c78m2g</v>
      </c>
      <c r="D55" s="15" t="s">
        <v>242</v>
      </c>
      <c r="E55" s="21" t="s">
        <v>257</v>
      </c>
      <c r="F55" s="18">
        <f t="shared" ca="1" si="4"/>
        <v>0</v>
      </c>
      <c r="G55" s="13">
        <f t="shared" ca="1" si="40"/>
        <v>2.0339999999999998</v>
      </c>
      <c r="H55" s="18">
        <f t="shared" ca="1" si="43"/>
        <v>0</v>
      </c>
      <c r="I55" s="18">
        <f t="shared" ca="1" si="43"/>
        <v>0</v>
      </c>
      <c r="J55" s="18">
        <f t="shared" ca="1" si="37"/>
        <v>0</v>
      </c>
      <c r="K55" s="18">
        <f t="shared" ca="1" si="37"/>
        <v>0</v>
      </c>
      <c r="L55" s="18">
        <f t="shared" ca="1" si="14"/>
        <v>0</v>
      </c>
      <c r="M55" s="18" t="str">
        <f ca="1">INDIRECT("Sheet1!"&amp;INDIRECT("R1C"&amp;COLUMN(),FALSE)&amp;INDIRECT("AC"&amp;ROW()))</f>
        <v>USD</v>
      </c>
      <c r="N55" s="13">
        <f t="shared" ca="1" si="30"/>
        <v>0.33839999999999998</v>
      </c>
      <c r="O55" s="13">
        <f ca="1">INDIRECT("Sheet1!"&amp;INDIRECT("R1C"&amp;COLUMN(),FALSE)&amp;INDIRECT("AC"&amp;ROW())) * INDIRECT("Sheet1!D"&amp; INDIRECT("AC"&amp;ROW()))</f>
        <v>8.74</v>
      </c>
      <c r="P55" s="13" t="str">
        <f t="shared" ca="1" si="38"/>
        <v>K80</v>
      </c>
      <c r="Q55" s="13">
        <f t="shared" ca="1" si="38"/>
        <v>1</v>
      </c>
      <c r="R55" s="13">
        <f t="shared" ca="1" si="38"/>
        <v>0</v>
      </c>
      <c r="S55" s="13">
        <f t="shared" ca="1" si="38"/>
        <v>12</v>
      </c>
      <c r="T55" s="13">
        <f t="shared" ca="1" si="38"/>
        <v>78</v>
      </c>
      <c r="U55" s="13" t="str">
        <f t="shared" ca="1" si="38"/>
        <v>SSD</v>
      </c>
      <c r="V55" s="13">
        <f t="shared" ca="1" si="38"/>
        <v>375</v>
      </c>
      <c r="W55" s="13">
        <f t="shared" ca="1" si="38"/>
        <v>0</v>
      </c>
      <c r="X55" s="13">
        <f t="shared" ca="1" si="38"/>
        <v>0</v>
      </c>
      <c r="Y55" s="13">
        <f t="shared" ca="1" si="39"/>
        <v>0</v>
      </c>
      <c r="Z55" s="13">
        <f t="shared" ca="1" si="34"/>
        <v>0</v>
      </c>
      <c r="AA55" s="13"/>
      <c r="AB55"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5" s="42">
        <v>65</v>
      </c>
    </row>
    <row r="56" spans="1:29">
      <c r="C56" s="21" t="str">
        <f t="shared" ca="1" si="33"/>
        <v>24c156m4g</v>
      </c>
      <c r="D56" s="15" t="s">
        <v>242</v>
      </c>
      <c r="E56" s="21" t="s">
        <v>258</v>
      </c>
      <c r="F56" s="18">
        <f t="shared" ca="1" si="4"/>
        <v>0</v>
      </c>
      <c r="G56" s="13">
        <f t="shared" ca="1" si="40"/>
        <v>3.9550000000000001</v>
      </c>
      <c r="H56" s="18">
        <f t="shared" ca="1" si="43"/>
        <v>0</v>
      </c>
      <c r="I56" s="18">
        <f t="shared" ca="1" si="43"/>
        <v>0</v>
      </c>
      <c r="J56" s="18">
        <f t="shared" ca="1" si="43"/>
        <v>0</v>
      </c>
      <c r="K56" s="18">
        <f t="shared" ca="1" si="37"/>
        <v>0</v>
      </c>
      <c r="L56" s="18">
        <f t="shared" ca="1" si="14"/>
        <v>0</v>
      </c>
      <c r="M56" s="18" t="str">
        <f t="shared" ca="1" si="44"/>
        <v>USD</v>
      </c>
      <c r="N56" s="13">
        <f t="shared" ca="1" si="30"/>
        <v>0.67679999999999996</v>
      </c>
      <c r="O56" s="13">
        <f t="shared" ref="O56:O70" ca="1" si="48">INDIRECT("Sheet1!"&amp;INDIRECT("R1C"&amp;COLUMN(),FALSE)&amp;INDIRECT("AC"&amp;ROW())) * INDIRECT("Sheet1!D"&amp; INDIRECT("AC"&amp;ROW()))</f>
        <v>17.48</v>
      </c>
      <c r="P56" s="13" t="str">
        <f t="shared" ca="1" si="38"/>
        <v>K80</v>
      </c>
      <c r="Q56" s="13">
        <f t="shared" ca="1" si="38"/>
        <v>2</v>
      </c>
      <c r="R56" s="13">
        <f t="shared" ca="1" si="38"/>
        <v>0</v>
      </c>
      <c r="S56" s="13">
        <f t="shared" ca="1" si="38"/>
        <v>24</v>
      </c>
      <c r="T56" s="13">
        <f t="shared" ca="1" si="38"/>
        <v>156</v>
      </c>
      <c r="U56" s="13" t="str">
        <f t="shared" ca="1" si="38"/>
        <v>SSD</v>
      </c>
      <c r="V56" s="13">
        <f t="shared" ca="1" si="38"/>
        <v>375</v>
      </c>
      <c r="W56" s="13">
        <f t="shared" ca="1" si="38"/>
        <v>0</v>
      </c>
      <c r="X56" s="13">
        <f t="shared" ca="1" si="38"/>
        <v>0</v>
      </c>
      <c r="Y56" s="13">
        <f t="shared" ca="1" si="39"/>
        <v>0</v>
      </c>
      <c r="Z56" s="13">
        <f t="shared" ca="1" si="39"/>
        <v>0</v>
      </c>
      <c r="AA56" s="13"/>
      <c r="AB56"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6" s="42">
        <v>66</v>
      </c>
    </row>
    <row r="57" spans="1:29">
      <c r="C57" s="21" t="str">
        <f t="shared" ca="1" si="33"/>
        <v>32c208m4g</v>
      </c>
      <c r="D57" s="15" t="s">
        <v>242</v>
      </c>
      <c r="E57" s="21" t="s">
        <v>259</v>
      </c>
      <c r="F57" s="18">
        <f t="shared" ca="1" si="4"/>
        <v>0</v>
      </c>
      <c r="G57" s="13">
        <f t="shared" ca="1" si="40"/>
        <v>4.3029999999999999</v>
      </c>
      <c r="H57" s="18">
        <f t="shared" ca="1" si="43"/>
        <v>0</v>
      </c>
      <c r="I57" s="18">
        <f t="shared" ca="1" si="43"/>
        <v>0</v>
      </c>
      <c r="J57" s="18">
        <f t="shared" ca="1" si="43"/>
        <v>0</v>
      </c>
      <c r="K57" s="18">
        <f t="shared" ca="1" si="37"/>
        <v>0</v>
      </c>
      <c r="L57" s="18">
        <f t="shared" ca="1" si="14"/>
        <v>0</v>
      </c>
      <c r="M57" s="18" t="str">
        <f t="shared" ca="1" si="44"/>
        <v>USD</v>
      </c>
      <c r="N57" s="13">
        <f t="shared" ca="1" si="30"/>
        <v>0.90239999999999998</v>
      </c>
      <c r="O57" s="13">
        <f t="shared" ca="1" si="48"/>
        <v>17.48</v>
      </c>
      <c r="P57" s="13" t="str">
        <f t="shared" ca="1" si="38"/>
        <v>K80</v>
      </c>
      <c r="Q57" s="13">
        <f t="shared" ca="1" si="38"/>
        <v>2</v>
      </c>
      <c r="R57" s="13">
        <f t="shared" ca="1" si="38"/>
        <v>0</v>
      </c>
      <c r="S57" s="13">
        <f t="shared" ca="1" si="38"/>
        <v>32</v>
      </c>
      <c r="T57" s="13">
        <f t="shared" ca="1" si="38"/>
        <v>208</v>
      </c>
      <c r="U57" s="13" t="str">
        <f t="shared" ca="1" si="38"/>
        <v>SSD</v>
      </c>
      <c r="V57" s="13">
        <f t="shared" ca="1" si="38"/>
        <v>375</v>
      </c>
      <c r="W57" s="13">
        <f t="shared" ca="1" si="38"/>
        <v>0</v>
      </c>
      <c r="X57" s="13">
        <f t="shared" ca="1" si="38"/>
        <v>0</v>
      </c>
      <c r="Y57" s="13">
        <f t="shared" ca="1" si="39"/>
        <v>0</v>
      </c>
      <c r="Z57" s="13">
        <f t="shared" ca="1" si="39"/>
        <v>0</v>
      </c>
      <c r="AA57" s="13"/>
      <c r="AB57"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7" s="42">
        <v>67</v>
      </c>
    </row>
    <row r="58" spans="1:29">
      <c r="C58" s="21" t="str">
        <f t="shared" ca="1" si="33"/>
        <v>64c416m8g</v>
      </c>
      <c r="D58" s="15" t="s">
        <v>242</v>
      </c>
      <c r="E58" s="21" t="s">
        <v>260</v>
      </c>
      <c r="F58" s="18">
        <f t="shared" ca="1" si="4"/>
        <v>0</v>
      </c>
      <c r="G58" s="13">
        <f t="shared" ca="1" si="40"/>
        <v>8.4930000000000003</v>
      </c>
      <c r="H58" s="18">
        <f t="shared" ca="1" si="43"/>
        <v>0</v>
      </c>
      <c r="I58" s="18">
        <f t="shared" ca="1" si="43"/>
        <v>0</v>
      </c>
      <c r="J58" s="18">
        <f t="shared" ca="1" si="43"/>
        <v>0</v>
      </c>
      <c r="K58" s="18">
        <f t="shared" ca="1" si="37"/>
        <v>0</v>
      </c>
      <c r="L58" s="18">
        <f t="shared" ca="1" si="14"/>
        <v>0</v>
      </c>
      <c r="M58" s="18" t="str">
        <f t="shared" ca="1" si="44"/>
        <v>USD</v>
      </c>
      <c r="N58" s="13">
        <f t="shared" ca="1" si="30"/>
        <v>1.8048</v>
      </c>
      <c r="O58" s="13">
        <f t="shared" ca="1" si="48"/>
        <v>34.96</v>
      </c>
      <c r="P58" s="13" t="str">
        <f t="shared" ca="1" si="38"/>
        <v>K80</v>
      </c>
      <c r="Q58" s="13">
        <f t="shared" ca="1" si="38"/>
        <v>4</v>
      </c>
      <c r="R58" s="13">
        <f t="shared" ca="1" si="38"/>
        <v>0</v>
      </c>
      <c r="S58" s="13">
        <f t="shared" ca="1" si="38"/>
        <v>64</v>
      </c>
      <c r="T58" s="13">
        <f t="shared" ca="1" si="38"/>
        <v>416</v>
      </c>
      <c r="U58" s="13" t="str">
        <f t="shared" ca="1" si="38"/>
        <v>SSD</v>
      </c>
      <c r="V58" s="13">
        <f t="shared" ca="1" si="38"/>
        <v>375</v>
      </c>
      <c r="W58" s="13">
        <f t="shared" ca="1" si="38"/>
        <v>0</v>
      </c>
      <c r="X58" s="13">
        <f t="shared" ca="1" si="38"/>
        <v>0</v>
      </c>
      <c r="Y58" s="13">
        <f t="shared" ca="1" si="39"/>
        <v>0</v>
      </c>
      <c r="Z58" s="13">
        <f t="shared" ca="1" si="39"/>
        <v>0</v>
      </c>
      <c r="AA58" s="13"/>
      <c r="AB58"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8" s="42">
        <v>68</v>
      </c>
    </row>
    <row r="59" spans="1:29" ht="20">
      <c r="A59" s="55" t="str">
        <f ca="1">INDIRECT("Sheet1!" &amp; INDIRECT("R1C"&amp;COLUMN(),FALSE) &amp; INDIRECT("AC" &amp; ROW()))</f>
        <v>IDCF</v>
      </c>
      <c r="B59" s="15" t="s">
        <v>317</v>
      </c>
      <c r="C59" s="21" t="str">
        <f t="shared" ca="1" si="33"/>
        <v>GPU.7XL P100</v>
      </c>
      <c r="E59" s="21" t="s">
        <v>323</v>
      </c>
      <c r="F59" s="18">
        <f t="shared" ca="1" si="4"/>
        <v>0</v>
      </c>
      <c r="G59" s="13">
        <f t="shared" ca="1" si="40"/>
        <v>440</v>
      </c>
      <c r="H59" s="18">
        <f t="shared" ca="1" si="43"/>
        <v>0</v>
      </c>
      <c r="I59" s="18">
        <f t="shared" ca="1" si="43"/>
        <v>0</v>
      </c>
      <c r="J59" s="18">
        <f t="shared" ca="1" si="43"/>
        <v>0</v>
      </c>
      <c r="K59" s="18">
        <f t="shared" ca="1" si="43"/>
        <v>220000</v>
      </c>
      <c r="L59" s="18">
        <f t="shared" ca="1" si="14"/>
        <v>0</v>
      </c>
      <c r="M59" s="18" t="str">
        <f t="shared" ca="1" si="44"/>
        <v>JPY</v>
      </c>
      <c r="N59" s="13">
        <f t="shared" ca="1" si="30"/>
        <v>2.2400000000000002</v>
      </c>
      <c r="O59" s="13">
        <f t="shared" ca="1" si="48"/>
        <v>9.5</v>
      </c>
      <c r="P59" s="13" t="str">
        <f t="shared" ca="1" si="38"/>
        <v>P100</v>
      </c>
      <c r="Q59" s="13">
        <f t="shared" ca="1" si="38"/>
        <v>1</v>
      </c>
      <c r="R59" s="13">
        <f t="shared" ca="1" si="38"/>
        <v>0</v>
      </c>
      <c r="S59" s="13">
        <f t="shared" ca="1" si="38"/>
        <v>2</v>
      </c>
      <c r="T59" s="13">
        <f t="shared" ca="1" si="38"/>
        <v>256</v>
      </c>
      <c r="U59" s="13" t="str">
        <f t="shared" ca="1" si="38"/>
        <v>SSD</v>
      </c>
      <c r="V59" s="13">
        <f t="shared" ca="1" si="38"/>
        <v>2100</v>
      </c>
      <c r="W59" s="13">
        <f t="shared" ca="1" si="38"/>
        <v>0</v>
      </c>
      <c r="X59" s="13">
        <f t="shared" ca="1" si="38"/>
        <v>0</v>
      </c>
      <c r="Y59" s="13">
        <f t="shared" ca="1" si="39"/>
        <v>0</v>
      </c>
      <c r="Z59" s="13">
        <f t="shared" ca="1" si="39"/>
        <v>0</v>
      </c>
      <c r="AA59" s="13"/>
      <c r="AB59" s="15" t="str">
        <f t="shared" ca="1" si="47"/>
        <v>3.24GB of network traffic included with 10 JPY per additional 1 GB, or 100Mbps unlimited traffic for a flat monthly rate of 30000 JPY.</v>
      </c>
      <c r="AC59" s="42">
        <v>76</v>
      </c>
    </row>
    <row r="60" spans="1:29">
      <c r="C60" s="21" t="str">
        <f t="shared" ca="1" si="33"/>
        <v>GPU.7XL M40</v>
      </c>
      <c r="E60" s="21" t="s">
        <v>324</v>
      </c>
      <c r="F60" s="18">
        <f t="shared" ca="1" si="4"/>
        <v>0</v>
      </c>
      <c r="G60" s="13">
        <f t="shared" ca="1" si="40"/>
        <v>400</v>
      </c>
      <c r="H60" s="18">
        <f t="shared" ca="1" si="43"/>
        <v>0</v>
      </c>
      <c r="I60" s="18">
        <f t="shared" ca="1" si="43"/>
        <v>0</v>
      </c>
      <c r="J60" s="18">
        <f t="shared" ca="1" si="43"/>
        <v>0</v>
      </c>
      <c r="K60" s="18">
        <f t="shared" ca="1" si="43"/>
        <v>198000</v>
      </c>
      <c r="L60" s="18">
        <f t="shared" ca="1" si="14"/>
        <v>0</v>
      </c>
      <c r="M60" s="18" t="str">
        <f t="shared" ca="1" si="44"/>
        <v>JPY</v>
      </c>
      <c r="N60" s="13">
        <f t="shared" ca="1" si="30"/>
        <v>2.2400000000000002</v>
      </c>
      <c r="O60" s="13">
        <f t="shared" ca="1" si="48"/>
        <v>6.8440000000000003</v>
      </c>
      <c r="P60" s="13" t="str">
        <f t="shared" ca="1" si="38"/>
        <v>M40</v>
      </c>
      <c r="Q60" s="13">
        <f t="shared" ca="1" si="38"/>
        <v>1</v>
      </c>
      <c r="R60" s="13">
        <f t="shared" ca="1" si="38"/>
        <v>0</v>
      </c>
      <c r="S60" s="13">
        <f t="shared" ca="1" si="38"/>
        <v>2</v>
      </c>
      <c r="T60" s="13">
        <f t="shared" ca="1" si="38"/>
        <v>256</v>
      </c>
      <c r="U60" s="13" t="str">
        <f t="shared" ca="1" si="38"/>
        <v>SSD</v>
      </c>
      <c r="V60" s="13">
        <f t="shared" ca="1" si="38"/>
        <v>2100</v>
      </c>
      <c r="W60" s="13">
        <f t="shared" ca="1" si="38"/>
        <v>0</v>
      </c>
      <c r="X60" s="13">
        <f t="shared" ca="1" si="38"/>
        <v>0</v>
      </c>
      <c r="Y60" s="13">
        <f t="shared" ca="1" si="39"/>
        <v>0</v>
      </c>
      <c r="Z60" s="13">
        <f t="shared" ca="1" si="39"/>
        <v>0</v>
      </c>
      <c r="AA60" s="13"/>
      <c r="AB60" s="15" t="str">
        <f t="shared" ca="1" si="47"/>
        <v>3.24GB of network traffic included with 10 JPY per additional 1 GB, or 100Mbps unlimited traffic for a flat monthly rate of 30001 JPY.</v>
      </c>
      <c r="AC60" s="42">
        <v>77</v>
      </c>
    </row>
    <row r="61" spans="1:29" ht="20">
      <c r="A61" s="55" t="str">
        <f ca="1">INDIRECT("Sheet1!" &amp; INDIRECT("R1C"&amp;COLUMN(),FALSE) &amp; INDIRECT("AC" &amp; ROW()))</f>
        <v>Tsubame 2.5</v>
      </c>
      <c r="B61" s="15" t="s">
        <v>360</v>
      </c>
      <c r="C61" s="21" t="str">
        <f t="shared" ca="1" si="33"/>
        <v>S</v>
      </c>
      <c r="E61" s="21" t="str">
        <f ca="1">"Tsub." &amp; C61</f>
        <v>Tsub.S</v>
      </c>
      <c r="F61" s="18">
        <f t="shared" ca="1" si="4"/>
        <v>0</v>
      </c>
      <c r="G61" s="13">
        <f t="shared" ca="1" si="40"/>
        <v>0</v>
      </c>
      <c r="H61" s="18">
        <f t="shared" ca="1" si="43"/>
        <v>0</v>
      </c>
      <c r="I61" s="18">
        <f t="shared" ca="1" si="43"/>
        <v>0</v>
      </c>
      <c r="J61" s="18">
        <f t="shared" ca="1" si="43"/>
        <v>480000</v>
      </c>
      <c r="K61" s="18">
        <f t="shared" ca="1" si="43"/>
        <v>0</v>
      </c>
      <c r="L61" s="18">
        <f t="shared" ca="1" si="14"/>
        <v>0</v>
      </c>
      <c r="M61" s="18" t="str">
        <f t="shared" ca="1" si="44"/>
        <v>JPY</v>
      </c>
      <c r="N61" s="13">
        <f t="shared" ca="1" si="30"/>
        <v>0.28128000000000003</v>
      </c>
      <c r="O61" s="13">
        <f t="shared" ca="1" si="48"/>
        <v>10.571999999999999</v>
      </c>
      <c r="P61" s="13" t="str">
        <f t="shared" ca="1" si="38"/>
        <v>K20</v>
      </c>
      <c r="Q61" s="13">
        <f t="shared" ca="1" si="38"/>
        <v>3</v>
      </c>
      <c r="R61" s="13" t="str">
        <f t="shared" ca="1" si="38"/>
        <v>Xeon X5670</v>
      </c>
      <c r="S61" s="13">
        <f t="shared" ca="1" si="38"/>
        <v>2</v>
      </c>
      <c r="T61" s="13">
        <f t="shared" ca="1" si="38"/>
        <v>54</v>
      </c>
      <c r="U61" s="13" t="str">
        <f t="shared" ca="1" si="38"/>
        <v>SSD</v>
      </c>
      <c r="V61" s="13">
        <f t="shared" ca="1" si="38"/>
        <v>50</v>
      </c>
      <c r="W61" s="13">
        <f t="shared" ca="1" si="38"/>
        <v>0</v>
      </c>
      <c r="X61" s="13">
        <f t="shared" ca="1" si="38"/>
        <v>0</v>
      </c>
      <c r="Y61" s="13" t="str">
        <f t="shared" ca="1" si="39"/>
        <v>80/</v>
      </c>
      <c r="Z61" s="13">
        <f t="shared" ca="1" si="39"/>
        <v>3000</v>
      </c>
      <c r="AA61" s="13">
        <f t="shared" ca="1" si="39"/>
        <v>1</v>
      </c>
      <c r="AB61" s="15" t="str">
        <f t="shared" ca="1" si="47"/>
        <v>Research group must pass review prior to usage. Nodes*hours (hours limit) calculated for jobs that run &gt;1 hour and &lt;1 day.</v>
      </c>
      <c r="AC61" s="42">
        <v>82</v>
      </c>
    </row>
    <row r="62" spans="1:29">
      <c r="C62" s="21" t="str">
        <f t="shared" ca="1" si="33"/>
        <v>S open</v>
      </c>
      <c r="E62" s="21" t="str">
        <f t="shared" ref="E62:E68" ca="1" si="49">"Tsub." &amp; C62</f>
        <v>Tsub.S open</v>
      </c>
      <c r="F62" s="18">
        <f t="shared" ca="1" si="4"/>
        <v>0</v>
      </c>
      <c r="G62" s="13">
        <f t="shared" ca="1" si="40"/>
        <v>0</v>
      </c>
      <c r="H62" s="18">
        <f t="shared" ca="1" si="43"/>
        <v>0</v>
      </c>
      <c r="I62" s="18">
        <f t="shared" ca="1" si="43"/>
        <v>0</v>
      </c>
      <c r="J62" s="18">
        <f t="shared" ca="1" si="43"/>
        <v>120000</v>
      </c>
      <c r="K62" s="18">
        <f t="shared" ca="1" si="43"/>
        <v>0</v>
      </c>
      <c r="L62" s="18">
        <f t="shared" ca="1" si="14"/>
        <v>0</v>
      </c>
      <c r="M62" s="18" t="str">
        <f t="shared" ca="1" si="44"/>
        <v>JPY</v>
      </c>
      <c r="N62" s="13">
        <f t="shared" ca="1" si="30"/>
        <v>0.28128000000000003</v>
      </c>
      <c r="O62" s="13">
        <f t="shared" ca="1" si="48"/>
        <v>10.571999999999999</v>
      </c>
      <c r="P62" s="13" t="str">
        <f t="shared" ref="P62:AA70" ca="1" si="50">INDIRECT("Sheet1!"&amp;INDIRECT("R1C"&amp;COLUMN(),FALSE)&amp;INDIRECT("AC"&amp;ROW()))</f>
        <v>K20</v>
      </c>
      <c r="Q62" s="13">
        <f t="shared" ca="1" si="50"/>
        <v>3</v>
      </c>
      <c r="R62" s="13" t="str">
        <f t="shared" ca="1" si="50"/>
        <v>Xeon X5670</v>
      </c>
      <c r="S62" s="13">
        <f t="shared" ca="1" si="50"/>
        <v>2</v>
      </c>
      <c r="T62" s="13">
        <f t="shared" ca="1" si="50"/>
        <v>54</v>
      </c>
      <c r="U62" s="13" t="str">
        <f t="shared" ca="1" si="50"/>
        <v>SSD</v>
      </c>
      <c r="V62" s="13">
        <f t="shared" ca="1" si="50"/>
        <v>50</v>
      </c>
      <c r="W62" s="13">
        <f t="shared" ca="1" si="50"/>
        <v>0</v>
      </c>
      <c r="X62" s="13">
        <f t="shared" ca="1" si="50"/>
        <v>0</v>
      </c>
      <c r="Y62" s="13" t="str">
        <f t="shared" ca="1" si="50"/>
        <v>80/</v>
      </c>
      <c r="Z62" s="13">
        <f t="shared" ca="1" si="50"/>
        <v>3000</v>
      </c>
      <c r="AA62" s="13">
        <f t="shared" ca="1" si="39"/>
        <v>1</v>
      </c>
      <c r="AB62" s="15" t="str">
        <f t="shared" ca="1" si="47"/>
        <v>Research group must pass review prior to usage. Research results must be published. Nodes*hours (hours limit) calculated for jobs that run &gt;1 hour and &lt;2 day.</v>
      </c>
      <c r="AC62" s="42">
        <v>83</v>
      </c>
    </row>
    <row r="63" spans="1:29">
      <c r="C63" s="21" t="str">
        <f t="shared" ca="1" si="33"/>
        <v>S96</v>
      </c>
      <c r="E63" s="21" t="str">
        <f t="shared" ca="1" si="49"/>
        <v>Tsub.S96</v>
      </c>
      <c r="F63" s="18">
        <f t="shared" ca="1" si="4"/>
        <v>0</v>
      </c>
      <c r="G63" s="13">
        <f t="shared" ca="1" si="40"/>
        <v>0</v>
      </c>
      <c r="H63" s="18">
        <f t="shared" ca="1" si="43"/>
        <v>0</v>
      </c>
      <c r="I63" s="18">
        <f t="shared" ca="1" si="43"/>
        <v>0</v>
      </c>
      <c r="J63" s="18">
        <f t="shared" ca="1" si="43"/>
        <v>480000</v>
      </c>
      <c r="K63" s="18">
        <f t="shared" ca="1" si="43"/>
        <v>0</v>
      </c>
      <c r="L63" s="18">
        <f t="shared" ca="1" si="14"/>
        <v>0</v>
      </c>
      <c r="M63" s="18" t="str">
        <f t="shared" ca="1" si="44"/>
        <v>JPY</v>
      </c>
      <c r="N63" s="13">
        <f t="shared" ca="1" si="30"/>
        <v>0.28128000000000003</v>
      </c>
      <c r="O63" s="13">
        <f t="shared" ca="1" si="48"/>
        <v>10.571999999999999</v>
      </c>
      <c r="P63" s="13" t="str">
        <f t="shared" ca="1" si="50"/>
        <v>K20</v>
      </c>
      <c r="Q63" s="13">
        <f t="shared" ca="1" si="50"/>
        <v>3</v>
      </c>
      <c r="R63" s="13" t="str">
        <f t="shared" ca="1" si="50"/>
        <v>Xeon X5670</v>
      </c>
      <c r="S63" s="13">
        <f t="shared" ca="1" si="50"/>
        <v>2</v>
      </c>
      <c r="T63" s="13">
        <f t="shared" ca="1" si="50"/>
        <v>96</v>
      </c>
      <c r="U63" s="13" t="str">
        <f t="shared" ca="1" si="50"/>
        <v>SSD</v>
      </c>
      <c r="V63" s="13">
        <f t="shared" ca="1" si="50"/>
        <v>50</v>
      </c>
      <c r="W63" s="13">
        <f t="shared" ca="1" si="50"/>
        <v>0</v>
      </c>
      <c r="X63" s="13">
        <f t="shared" ca="1" si="50"/>
        <v>0</v>
      </c>
      <c r="Y63" s="13" t="str">
        <f t="shared" ca="1" si="50"/>
        <v>80/</v>
      </c>
      <c r="Z63" s="13">
        <f t="shared" ca="1" si="50"/>
        <v>2500</v>
      </c>
      <c r="AA63" s="13">
        <f t="shared" ca="1" si="50"/>
        <v>1</v>
      </c>
      <c r="AB63" s="15" t="str">
        <f t="shared" ca="1" si="47"/>
        <v>Research group must pass review prior to usage. Nodes*hours (hours limit) calculated for jobs that run &gt;1 hour and &lt;1 day.</v>
      </c>
      <c r="AC63" s="42">
        <v>84</v>
      </c>
    </row>
    <row r="64" spans="1:29">
      <c r="C64" s="21" t="str">
        <f t="shared" ca="1" si="33"/>
        <v>S96 open</v>
      </c>
      <c r="E64" s="21" t="str">
        <f t="shared" ca="1" si="49"/>
        <v>Tsub.S96 open</v>
      </c>
      <c r="F64" s="18">
        <f t="shared" ca="1" si="4"/>
        <v>0</v>
      </c>
      <c r="G64" s="13">
        <f t="shared" ca="1" si="40"/>
        <v>0</v>
      </c>
      <c r="H64" s="18">
        <f t="shared" ca="1" si="43"/>
        <v>0</v>
      </c>
      <c r="I64" s="18">
        <f t="shared" ca="1" si="43"/>
        <v>0</v>
      </c>
      <c r="J64" s="18">
        <f t="shared" ca="1" si="43"/>
        <v>120000</v>
      </c>
      <c r="K64" s="18">
        <f t="shared" ca="1" si="43"/>
        <v>0</v>
      </c>
      <c r="L64" s="18">
        <f t="shared" ca="1" si="14"/>
        <v>0</v>
      </c>
      <c r="M64" s="18" t="str">
        <f t="shared" ca="1" si="44"/>
        <v>JPY</v>
      </c>
      <c r="N64" s="13">
        <f t="shared" ca="1" si="30"/>
        <v>0.28128000000000003</v>
      </c>
      <c r="O64" s="13">
        <f t="shared" ca="1" si="48"/>
        <v>10.571999999999999</v>
      </c>
      <c r="P64" s="13" t="str">
        <f t="shared" ca="1" si="50"/>
        <v>K20</v>
      </c>
      <c r="Q64" s="13">
        <f t="shared" ca="1" si="50"/>
        <v>3</v>
      </c>
      <c r="R64" s="13" t="str">
        <f t="shared" ca="1" si="50"/>
        <v>Xeon X5670</v>
      </c>
      <c r="S64" s="13">
        <f t="shared" ca="1" si="50"/>
        <v>2</v>
      </c>
      <c r="T64" s="13">
        <f t="shared" ca="1" si="50"/>
        <v>96</v>
      </c>
      <c r="U64" s="13" t="str">
        <f t="shared" ca="1" si="50"/>
        <v>SSD</v>
      </c>
      <c r="V64" s="13">
        <f t="shared" ca="1" si="50"/>
        <v>50</v>
      </c>
      <c r="W64" s="13">
        <f t="shared" ca="1" si="50"/>
        <v>0</v>
      </c>
      <c r="X64" s="13">
        <f t="shared" ca="1" si="50"/>
        <v>0</v>
      </c>
      <c r="Y64" s="13" t="str">
        <f t="shared" ca="1" si="50"/>
        <v>80/</v>
      </c>
      <c r="Z64" s="13">
        <f t="shared" ca="1" si="50"/>
        <v>2500</v>
      </c>
      <c r="AA64" s="13">
        <f t="shared" ca="1" si="50"/>
        <v>1</v>
      </c>
      <c r="AB64" s="15" t="str">
        <f t="shared" ca="1" si="47"/>
        <v>Research group must pass review prior to usage. Research results must be published. Nodes*hours (hours limit) calculated for jobs that run &gt;1 hour and &lt;2 day.</v>
      </c>
      <c r="AC64" s="42">
        <v>85</v>
      </c>
    </row>
    <row r="65" spans="3:29">
      <c r="C65" s="21" t="str">
        <f t="shared" ca="1" si="33"/>
        <v>G</v>
      </c>
      <c r="E65" s="21" t="str">
        <f t="shared" ca="1" si="49"/>
        <v>Tsub.G</v>
      </c>
      <c r="F65" s="18">
        <f t="shared" ca="1" si="4"/>
        <v>0</v>
      </c>
      <c r="G65" s="13">
        <f t="shared" ca="1" si="40"/>
        <v>0</v>
      </c>
      <c r="H65" s="18">
        <f t="shared" ca="1" si="43"/>
        <v>0</v>
      </c>
      <c r="I65" s="18">
        <f t="shared" ca="1" si="43"/>
        <v>0</v>
      </c>
      <c r="J65" s="18">
        <f t="shared" ca="1" si="43"/>
        <v>480000</v>
      </c>
      <c r="K65" s="18">
        <f t="shared" ca="1" si="43"/>
        <v>0</v>
      </c>
      <c r="L65" s="18">
        <f t="shared" ca="1" si="14"/>
        <v>0</v>
      </c>
      <c r="M65" s="18" t="str">
        <f t="shared" ca="1" si="44"/>
        <v>JPY</v>
      </c>
      <c r="N65" s="13">
        <f t="shared" ca="1" si="30"/>
        <v>9.376000000000001E-2</v>
      </c>
      <c r="O65" s="13">
        <f t="shared" ca="1" si="48"/>
        <v>10.571999999999999</v>
      </c>
      <c r="P65" s="13" t="str">
        <f t="shared" ca="1" si="50"/>
        <v>K20</v>
      </c>
      <c r="Q65" s="13">
        <f t="shared" ca="1" si="50"/>
        <v>3</v>
      </c>
      <c r="R65" s="13" t="str">
        <f t="shared" ca="1" si="50"/>
        <v>Xeon X5670</v>
      </c>
      <c r="S65" s="13">
        <f t="shared" ca="1" si="50"/>
        <v>0.66666666666666663</v>
      </c>
      <c r="T65" s="13">
        <f t="shared" ca="1" si="50"/>
        <v>25</v>
      </c>
      <c r="U65" s="13" t="str">
        <f t="shared" ca="1" si="50"/>
        <v>SSD</v>
      </c>
      <c r="V65" s="13">
        <f t="shared" ca="1" si="50"/>
        <v>30</v>
      </c>
      <c r="W65" s="13">
        <f t="shared" ca="1" si="50"/>
        <v>0</v>
      </c>
      <c r="X65" s="13">
        <f t="shared" ca="1" si="50"/>
        <v>0</v>
      </c>
      <c r="Y65" s="13" t="str">
        <f t="shared" ca="1" si="50"/>
        <v>80/</v>
      </c>
      <c r="Z65" s="13">
        <f t="shared" ca="1" si="50"/>
        <v>6000</v>
      </c>
      <c r="AA65" s="13">
        <f t="shared" ca="1" si="50"/>
        <v>1</v>
      </c>
      <c r="AB65" s="15" t="str">
        <f t="shared" ca="1" si="47"/>
        <v>Research group must pass review prior to usage. Nodes*hours (hours limit) calculated for jobs that run &gt;1 hour and &lt;1 day.</v>
      </c>
      <c r="AC65" s="42">
        <v>86</v>
      </c>
    </row>
    <row r="66" spans="3:29">
      <c r="C66" s="21" t="str">
        <f t="shared" ca="1" si="33"/>
        <v>G open</v>
      </c>
      <c r="E66" s="21" t="str">
        <f t="shared" ca="1" si="49"/>
        <v>Tsub.G open</v>
      </c>
      <c r="F66" s="18">
        <f t="shared" ca="1" si="4"/>
        <v>0</v>
      </c>
      <c r="G66" s="13">
        <f t="shared" ca="1" si="40"/>
        <v>0</v>
      </c>
      <c r="H66" s="18">
        <f t="shared" ca="1" si="43"/>
        <v>0</v>
      </c>
      <c r="I66" s="18">
        <f t="shared" ca="1" si="43"/>
        <v>0</v>
      </c>
      <c r="J66" s="18">
        <f t="shared" ca="1" si="43"/>
        <v>120000</v>
      </c>
      <c r="K66" s="18">
        <f t="shared" ca="1" si="43"/>
        <v>0</v>
      </c>
      <c r="L66" s="18">
        <f t="shared" ca="1" si="14"/>
        <v>0</v>
      </c>
      <c r="M66" s="18" t="str">
        <f t="shared" ca="1" si="44"/>
        <v>JPY</v>
      </c>
      <c r="N66" s="13">
        <f t="shared" ca="1" si="30"/>
        <v>9.376000000000001E-2</v>
      </c>
      <c r="O66" s="13">
        <f t="shared" ca="1" si="48"/>
        <v>10.571999999999999</v>
      </c>
      <c r="P66" s="13" t="str">
        <f t="shared" ca="1" si="50"/>
        <v>K20</v>
      </c>
      <c r="Q66" s="13">
        <f t="shared" ca="1" si="50"/>
        <v>3</v>
      </c>
      <c r="R66" s="13" t="str">
        <f t="shared" ca="1" si="50"/>
        <v>Xeon X5670</v>
      </c>
      <c r="S66" s="13">
        <f t="shared" ca="1" si="50"/>
        <v>0.66666666666666663</v>
      </c>
      <c r="T66" s="13">
        <f t="shared" ca="1" si="50"/>
        <v>25</v>
      </c>
      <c r="U66" s="13" t="str">
        <f t="shared" ca="1" si="50"/>
        <v>SSD</v>
      </c>
      <c r="V66" s="13">
        <f t="shared" ca="1" si="50"/>
        <v>30</v>
      </c>
      <c r="W66" s="13">
        <f t="shared" ca="1" si="50"/>
        <v>0</v>
      </c>
      <c r="X66" s="13">
        <f t="shared" ca="1" si="50"/>
        <v>0</v>
      </c>
      <c r="Y66" s="13" t="str">
        <f t="shared" ca="1" si="50"/>
        <v>80/</v>
      </c>
      <c r="Z66" s="13">
        <f t="shared" ca="1" si="50"/>
        <v>6000</v>
      </c>
      <c r="AA66" s="13">
        <f t="shared" ca="1" si="50"/>
        <v>1</v>
      </c>
      <c r="AB66" s="15" t="str">
        <f t="shared" ca="1" si="47"/>
        <v>Research group must pass review prior to usage. Research results must be published. Nodes*hours (hours limit) calculated for jobs that run &gt;1 hour and &lt;2 day.</v>
      </c>
      <c r="AC66" s="42">
        <v>87</v>
      </c>
    </row>
    <row r="67" spans="3:29">
      <c r="C67" s="21" t="str">
        <f t="shared" ca="1" si="33"/>
        <v>L256</v>
      </c>
      <c r="E67" s="21" t="str">
        <f t="shared" ca="1" si="49"/>
        <v>Tsub.L256</v>
      </c>
      <c r="F67" s="18">
        <f t="shared" ca="1" si="4"/>
        <v>0</v>
      </c>
      <c r="G67" s="13">
        <f t="shared" ca="1" si="40"/>
        <v>0</v>
      </c>
      <c r="H67" s="18">
        <f t="shared" ca="1" si="43"/>
        <v>0</v>
      </c>
      <c r="I67" s="18">
        <f t="shared" ca="1" si="43"/>
        <v>0</v>
      </c>
      <c r="J67" s="18">
        <f t="shared" ca="1" si="43"/>
        <v>480000</v>
      </c>
      <c r="K67" s="18">
        <f t="shared" ca="1" si="43"/>
        <v>0</v>
      </c>
      <c r="L67" s="18">
        <f t="shared" ca="1" si="14"/>
        <v>0</v>
      </c>
      <c r="M67" s="18" t="str">
        <f t="shared" ca="1" si="44"/>
        <v>JPY</v>
      </c>
      <c r="N67" s="13">
        <f t="shared" ca="1" si="30"/>
        <v>0.51200000000000001</v>
      </c>
      <c r="O67" s="13">
        <f t="shared" ca="1" si="48"/>
        <v>2.4883000000000002</v>
      </c>
      <c r="P67" s="13" t="str">
        <f t="shared" ca="1" si="50"/>
        <v>S1070</v>
      </c>
      <c r="Q67" s="13">
        <f t="shared" ca="1" si="50"/>
        <v>1</v>
      </c>
      <c r="R67" s="13" t="str">
        <f t="shared" ca="1" si="50"/>
        <v>Xeon X7550</v>
      </c>
      <c r="S67" s="13">
        <f t="shared" ca="1" si="50"/>
        <v>4</v>
      </c>
      <c r="T67" s="13">
        <f t="shared" ca="1" si="50"/>
        <v>252</v>
      </c>
      <c r="U67" s="13" t="str">
        <f t="shared" ca="1" si="50"/>
        <v>SSD</v>
      </c>
      <c r="V67" s="13">
        <f t="shared" ca="1" si="50"/>
        <v>500</v>
      </c>
      <c r="W67" s="13">
        <f t="shared" ca="1" si="50"/>
        <v>0</v>
      </c>
      <c r="X67" s="13">
        <f t="shared" ca="1" si="50"/>
        <v>0</v>
      </c>
      <c r="Y67" s="13" t="str">
        <f t="shared" ca="1" si="50"/>
        <v>40/</v>
      </c>
      <c r="Z67" s="13">
        <f t="shared" ca="1" si="50"/>
        <v>750</v>
      </c>
      <c r="AA67" s="13">
        <f t="shared" ca="1" si="50"/>
        <v>1</v>
      </c>
      <c r="AB67" s="15" t="str">
        <f t="shared" ca="1" si="47"/>
        <v>Research group must pass review prior to usage. Nodes*hours (hours limit) calculated for jobs that run &gt;1 hour and &lt;1 day.</v>
      </c>
      <c r="AC67" s="42">
        <v>88</v>
      </c>
    </row>
    <row r="68" spans="3:29">
      <c r="C68" s="21" t="str">
        <f t="shared" ca="1" si="33"/>
        <v>L256 open</v>
      </c>
      <c r="E68" s="21" t="str">
        <f t="shared" ca="1" si="49"/>
        <v>Tsub.L256 open</v>
      </c>
      <c r="F68" s="18">
        <f t="shared" ca="1" si="4"/>
        <v>0</v>
      </c>
      <c r="G68" s="13">
        <f t="shared" ca="1" si="40"/>
        <v>0</v>
      </c>
      <c r="H68" s="18">
        <f t="shared" ca="1" si="43"/>
        <v>0</v>
      </c>
      <c r="I68" s="18">
        <f t="shared" ca="1" si="43"/>
        <v>0</v>
      </c>
      <c r="J68" s="18">
        <f t="shared" ca="1" si="43"/>
        <v>120000</v>
      </c>
      <c r="K68" s="18">
        <f t="shared" ca="1" si="43"/>
        <v>0</v>
      </c>
      <c r="L68" s="18">
        <f t="shared" ca="1" si="14"/>
        <v>0</v>
      </c>
      <c r="M68" s="18" t="str">
        <f t="shared" ca="1" si="44"/>
        <v>JPY</v>
      </c>
      <c r="N68" s="13">
        <f t="shared" ca="1" si="30"/>
        <v>0.51200000000000001</v>
      </c>
      <c r="O68" s="13">
        <f t="shared" ca="1" si="48"/>
        <v>2.4883000000000002</v>
      </c>
      <c r="P68" s="13" t="str">
        <f t="shared" ca="1" si="50"/>
        <v>S1070</v>
      </c>
      <c r="Q68" s="13">
        <f t="shared" ca="1" si="50"/>
        <v>1</v>
      </c>
      <c r="R68" s="13" t="str">
        <f t="shared" ca="1" si="50"/>
        <v>Xeon X7550</v>
      </c>
      <c r="S68" s="13">
        <f t="shared" ca="1" si="50"/>
        <v>4</v>
      </c>
      <c r="T68" s="13">
        <f t="shared" ca="1" si="50"/>
        <v>252</v>
      </c>
      <c r="U68" s="13" t="str">
        <f t="shared" ca="1" si="50"/>
        <v>SSD</v>
      </c>
      <c r="V68" s="13">
        <f t="shared" ca="1" si="50"/>
        <v>500</v>
      </c>
      <c r="W68" s="13">
        <f t="shared" ca="1" si="50"/>
        <v>0</v>
      </c>
      <c r="X68" s="13">
        <f t="shared" ca="1" si="50"/>
        <v>0</v>
      </c>
      <c r="Y68" s="13" t="str">
        <f t="shared" ca="1" si="50"/>
        <v>40/</v>
      </c>
      <c r="Z68" s="13">
        <f t="shared" ca="1" si="50"/>
        <v>750</v>
      </c>
      <c r="AA68" s="13">
        <f t="shared" ca="1" si="50"/>
        <v>1</v>
      </c>
      <c r="AB68" s="15" t="str">
        <f t="shared" ca="1" si="47"/>
        <v>Research group must pass review prior to usage. Research results must be published. Nodes*hours (hours limit) calculated for jobs that run &gt;1 hour and &lt;2 day.</v>
      </c>
      <c r="AC68" s="42">
        <v>89</v>
      </c>
    </row>
    <row r="69" spans="3:29">
      <c r="C69" s="21" t="str">
        <f t="shared" ca="1" si="33"/>
        <v>L512</v>
      </c>
      <c r="E69" s="21" t="str">
        <f t="shared" ref="E69:E70" ca="1" si="51">"Tsub." &amp; C69</f>
        <v>Tsub.L512</v>
      </c>
      <c r="F69" s="18">
        <f t="shared" ca="1" si="4"/>
        <v>0</v>
      </c>
      <c r="G69" s="13">
        <f t="shared" ca="1" si="40"/>
        <v>0</v>
      </c>
      <c r="H69" s="18">
        <f t="shared" ca="1" si="43"/>
        <v>0</v>
      </c>
      <c r="I69" s="18">
        <f t="shared" ca="1" si="43"/>
        <v>0</v>
      </c>
      <c r="J69" s="18">
        <f t="shared" ca="1" si="43"/>
        <v>480000</v>
      </c>
      <c r="K69" s="18">
        <f t="shared" ca="1" si="43"/>
        <v>0</v>
      </c>
      <c r="L69" s="18">
        <f t="shared" ca="1" si="14"/>
        <v>0</v>
      </c>
      <c r="M69" s="18" t="str">
        <f t="shared" ca="1" si="44"/>
        <v>JPY</v>
      </c>
      <c r="N69" s="13">
        <f t="shared" ca="1" si="30"/>
        <v>0.51200000000000001</v>
      </c>
      <c r="O69" s="13">
        <f t="shared" ca="1" si="48"/>
        <v>2.4883000000000002</v>
      </c>
      <c r="P69" s="13" t="str">
        <f t="shared" ca="1" si="50"/>
        <v>S1070</v>
      </c>
      <c r="Q69" s="13">
        <f t="shared" ca="1" si="50"/>
        <v>1</v>
      </c>
      <c r="R69" s="13" t="str">
        <f t="shared" ca="1" si="50"/>
        <v>Xeon X7550</v>
      </c>
      <c r="S69" s="13">
        <f t="shared" ca="1" si="50"/>
        <v>4</v>
      </c>
      <c r="T69" s="13">
        <f t="shared" ca="1" si="50"/>
        <v>504</v>
      </c>
      <c r="U69" s="13" t="str">
        <f t="shared" ca="1" si="50"/>
        <v>SSD</v>
      </c>
      <c r="V69" s="13">
        <f t="shared" ca="1" si="50"/>
        <v>500</v>
      </c>
      <c r="W69" s="13">
        <f t="shared" ca="1" si="50"/>
        <v>0</v>
      </c>
      <c r="X69" s="13">
        <f t="shared" ca="1" si="50"/>
        <v>0</v>
      </c>
      <c r="Y69" s="13" t="str">
        <f t="shared" ca="1" si="50"/>
        <v>40/</v>
      </c>
      <c r="Z69" s="13">
        <f t="shared" ca="1" si="50"/>
        <v>375</v>
      </c>
      <c r="AA69" s="13">
        <f t="shared" ca="1" si="50"/>
        <v>1</v>
      </c>
      <c r="AB69" s="15" t="str">
        <f t="shared" ca="1" si="47"/>
        <v>Research group must pass review prior to usage. Nodes*hours (hours limit) calculated for jobs that run &gt;1 hour and &lt;1 day.</v>
      </c>
      <c r="AC69" s="42">
        <v>90</v>
      </c>
    </row>
    <row r="70" spans="3:29">
      <c r="C70" s="21" t="str">
        <f t="shared" ca="1" si="33"/>
        <v>L512 open</v>
      </c>
      <c r="E70" s="21" t="str">
        <f t="shared" ca="1" si="51"/>
        <v>Tsub.L512 open</v>
      </c>
      <c r="F70" s="18">
        <f t="shared" ref="F70" ca="1" si="52">INDIRECT("Sheet1!"&amp;INDIRECT("R1C"&amp;COLUMN(),FALSE)&amp;INDIRECT("AC"&amp;ROW()))</f>
        <v>0</v>
      </c>
      <c r="G70" s="13">
        <f t="shared" ca="1" si="40"/>
        <v>0</v>
      </c>
      <c r="H70" s="18">
        <f t="shared" ca="1" si="40"/>
        <v>0</v>
      </c>
      <c r="I70" s="18">
        <f t="shared" ca="1" si="40"/>
        <v>0</v>
      </c>
      <c r="J70" s="18">
        <f t="shared" ca="1" si="40"/>
        <v>120000</v>
      </c>
      <c r="K70" s="18">
        <f t="shared" ca="1" si="40"/>
        <v>0</v>
      </c>
      <c r="L70" s="18">
        <f t="shared" ca="1" si="14"/>
        <v>0</v>
      </c>
      <c r="M70" s="18" t="str">
        <f t="shared" ca="1" si="44"/>
        <v>JPY</v>
      </c>
      <c r="N70" s="13">
        <f t="shared" ca="1" si="30"/>
        <v>0.51200000000000001</v>
      </c>
      <c r="O70" s="13">
        <f t="shared" ca="1" si="48"/>
        <v>2.4883000000000002</v>
      </c>
      <c r="P70" s="13" t="str">
        <f t="shared" ca="1" si="50"/>
        <v>S1070</v>
      </c>
      <c r="Q70" s="13">
        <f t="shared" ca="1" si="50"/>
        <v>1</v>
      </c>
      <c r="R70" s="13" t="str">
        <f t="shared" ca="1" si="50"/>
        <v>Xeon X7550</v>
      </c>
      <c r="S70" s="13">
        <f t="shared" ca="1" si="50"/>
        <v>4</v>
      </c>
      <c r="T70" s="13">
        <f t="shared" ca="1" si="50"/>
        <v>504</v>
      </c>
      <c r="U70" s="13" t="str">
        <f t="shared" ca="1" si="50"/>
        <v>SSD</v>
      </c>
      <c r="V70" s="13">
        <f t="shared" ca="1" si="50"/>
        <v>500</v>
      </c>
      <c r="W70" s="13">
        <f t="shared" ca="1" si="50"/>
        <v>0</v>
      </c>
      <c r="X70" s="13">
        <f t="shared" ca="1" si="50"/>
        <v>0</v>
      </c>
      <c r="Y70" s="13" t="str">
        <f t="shared" ca="1" si="50"/>
        <v>40/</v>
      </c>
      <c r="Z70" s="13">
        <f t="shared" ca="1" si="50"/>
        <v>375</v>
      </c>
      <c r="AA70" s="13">
        <f t="shared" ca="1" si="50"/>
        <v>1</v>
      </c>
      <c r="AB70" s="15" t="str">
        <f t="shared" ca="1" si="47"/>
        <v>Research group must pass review prior to usage. Research results must be published. Nodes*hours (hours limit) calculated for jobs that run &gt;1 hour and &lt;2 day.</v>
      </c>
      <c r="AC70" s="42">
        <v>91</v>
      </c>
    </row>
  </sheetData>
  <phoneticPr fontId="2"/>
  <conditionalFormatting sqref="V11:AA11 I19 E24:E25 G24:H29 D24:D33 I22:I28 D12:D16 D19:E22 V20:X26 V27:AA31 R20:U31 V36 N19:Q31 Z19:AA26 AB19:AB37 L19:M36 N33:U36 V33:AA35 N32:AA32 C19:C37 E32:E33 E28:E30 S52:V54 Z16:AA16 Y16:Y26 Y12:AA15 U11:U18 V12:X18 M54:Q54 C11:C16 C3:D10 L4:T16 AB6:AB16 E3:H3 E4:E16 G4:J6 G7:H10 G11:I16 G20:I22 G19 M3:T3 R52:R70 L47:L70 M47:V51 H30:H70 L37:V46 J41:J70 F4:F70 Y38:AB70">
    <cfRule type="expression" dxfId="28" priority="145">
      <formula>MOD(ROW(),2)=0</formula>
    </cfRule>
  </conditionalFormatting>
  <conditionalFormatting sqref="D23 G23">
    <cfRule type="expression" dxfId="27" priority="143">
      <formula>MOD(ROW(),2)=0</formula>
    </cfRule>
  </conditionalFormatting>
  <conditionalFormatting sqref="W36:AA36 Y37:AA37 U3:Y10 W37:X70">
    <cfRule type="expression" dxfId="26" priority="85">
      <formula>MOD(ROW(),2)=0</formula>
    </cfRule>
  </conditionalFormatting>
  <conditionalFormatting sqref="R19">
    <cfRule type="expression" dxfId="25" priority="73">
      <formula>MOD(ROW(),2)=0</formula>
    </cfRule>
  </conditionalFormatting>
  <conditionalFormatting sqref="V19:X19 T19">
    <cfRule type="expression" dxfId="24" priority="71">
      <formula>MOD(ROW(),2)=0</formula>
    </cfRule>
  </conditionalFormatting>
  <conditionalFormatting sqref="S19">
    <cfRule type="expression" dxfId="23" priority="72">
      <formula>MOD(ROW(),2)=0</formula>
    </cfRule>
  </conditionalFormatting>
  <conditionalFormatting sqref="U19">
    <cfRule type="expression" dxfId="22" priority="70">
      <formula>MOD(ROW(),2)=0</formula>
    </cfRule>
  </conditionalFormatting>
  <conditionalFormatting sqref="E27">
    <cfRule type="expression" dxfId="21" priority="67">
      <formula>MOD(ROW(),2)=0</formula>
    </cfRule>
  </conditionalFormatting>
  <conditionalFormatting sqref="I7:I10">
    <cfRule type="expression" dxfId="20" priority="61">
      <formula>MOD(ROW(),2)=0</formula>
    </cfRule>
  </conditionalFormatting>
  <conditionalFormatting sqref="J11:J40">
    <cfRule type="expression" dxfId="19" priority="52">
      <formula>MOD(ROW(),2)=0</formula>
    </cfRule>
  </conditionalFormatting>
  <conditionalFormatting sqref="J7:J10">
    <cfRule type="expression" dxfId="18" priority="51">
      <formula>MOD(ROW(),2)=0</formula>
    </cfRule>
  </conditionalFormatting>
  <conditionalFormatting sqref="I29:I70">
    <cfRule type="expression" dxfId="17" priority="31">
      <formula>MOD(ROW(),2)=0</formula>
    </cfRule>
  </conditionalFormatting>
  <conditionalFormatting sqref="G30:G70">
    <cfRule type="expression" dxfId="16" priority="27">
      <formula>MOD(ROW(),2)=0</formula>
    </cfRule>
  </conditionalFormatting>
  <conditionalFormatting sqref="M52:Q53">
    <cfRule type="expression" dxfId="15" priority="26">
      <formula>MOD(ROW(),2)=0</formula>
    </cfRule>
  </conditionalFormatting>
  <conditionalFormatting sqref="M55:Q70">
    <cfRule type="expression" dxfId="14" priority="24">
      <formula>MOD(ROW(),2)=0</formula>
    </cfRule>
  </conditionalFormatting>
  <conditionalFormatting sqref="V55:V70 T55:T70">
    <cfRule type="expression" dxfId="13" priority="19">
      <formula>MOD(ROW(),2)=0</formula>
    </cfRule>
  </conditionalFormatting>
  <conditionalFormatting sqref="S55:S70">
    <cfRule type="expression" dxfId="12" priority="20">
      <formula>MOD(ROW(),2)=0</formula>
    </cfRule>
  </conditionalFormatting>
  <conditionalFormatting sqref="U55:U70">
    <cfRule type="expression" dxfId="11" priority="18">
      <formula>MOD(ROW(),2)=0</formula>
    </cfRule>
  </conditionalFormatting>
  <conditionalFormatting sqref="H19">
    <cfRule type="expression" dxfId="10" priority="16">
      <formula>MOD(ROW(),2)=0</formula>
    </cfRule>
  </conditionalFormatting>
  <conditionalFormatting sqref="H23">
    <cfRule type="expression" dxfId="9" priority="15">
      <formula>MOD(ROW(),2)=0</formula>
    </cfRule>
  </conditionalFormatting>
  <conditionalFormatting sqref="C17:E18 Z17:AB18 L17:T18 G17:I18">
    <cfRule type="expression" dxfId="8" priority="12">
      <formula>MOD(ROW(),2)=0</formula>
    </cfRule>
  </conditionalFormatting>
  <conditionalFormatting sqref="E34">
    <cfRule type="expression" dxfId="7" priority="7">
      <formula>MOD(ROW(),2)=0</formula>
    </cfRule>
  </conditionalFormatting>
  <conditionalFormatting sqref="E31">
    <cfRule type="expression" dxfId="6" priority="6">
      <formula>MOD(ROW(),2)=0</formula>
    </cfRule>
  </conditionalFormatting>
  <conditionalFormatting sqref="E35:E36">
    <cfRule type="expression" dxfId="5" priority="5">
      <formula>MOD(ROW(),2)=0</formula>
    </cfRule>
  </conditionalFormatting>
  <conditionalFormatting sqref="Z3:AA10">
    <cfRule type="expression" dxfId="4" priority="4">
      <formula>MOD(ROW(),2)=0</formula>
    </cfRule>
  </conditionalFormatting>
  <conditionalFormatting sqref="E26">
    <cfRule type="expression" dxfId="3" priority="3">
      <formula>MOD(ROW(),2)=0</formula>
    </cfRule>
  </conditionalFormatting>
  <conditionalFormatting sqref="I3">
    <cfRule type="expression" dxfId="2" priority="2">
      <formula>MOD(ROW(),2)=0</formula>
    </cfRule>
  </conditionalFormatting>
  <conditionalFormatting sqref="J3:L3 K4:K70">
    <cfRule type="expression" dxfId="1"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2017-05-25T09:40:30Z</dcterms:modified>
</cp:coreProperties>
</file>