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0" yWindow="0" windowWidth="48920" windowHeight="16860" tabRatio="500" activeTab="1"/>
  </bookViews>
  <sheets>
    <sheet name="Sheet1" sheetId="1" r:id="rId1"/>
    <sheet name="cost-performance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3" l="1"/>
  <c r="P14" i="3"/>
  <c r="P15" i="3"/>
  <c r="K15" i="3"/>
  <c r="L15" i="3"/>
  <c r="M15" i="3"/>
  <c r="N15" i="3"/>
  <c r="O15" i="3"/>
  <c r="K32" i="3"/>
  <c r="K26" i="3"/>
  <c r="K27" i="3"/>
  <c r="K28" i="3"/>
  <c r="K29" i="3"/>
  <c r="K30" i="3"/>
  <c r="K22" i="3"/>
  <c r="K23" i="3"/>
  <c r="K24" i="3"/>
  <c r="K25" i="3"/>
  <c r="K21" i="3"/>
  <c r="K20" i="3"/>
  <c r="K11" i="3"/>
  <c r="K12" i="3"/>
  <c r="K13" i="3"/>
  <c r="K14" i="3"/>
  <c r="K10" i="3"/>
  <c r="J32" i="3"/>
  <c r="J30" i="3"/>
  <c r="J28" i="3"/>
  <c r="J29" i="3"/>
  <c r="J21" i="3"/>
  <c r="J22" i="3"/>
  <c r="J23" i="3"/>
  <c r="J24" i="3"/>
  <c r="J25" i="3"/>
  <c r="J26" i="3"/>
  <c r="J27" i="3"/>
  <c r="J20" i="3"/>
  <c r="J13" i="3"/>
  <c r="J14" i="3"/>
  <c r="J15" i="3"/>
  <c r="J9" i="3"/>
  <c r="J10" i="3"/>
  <c r="J11" i="3"/>
  <c r="J12" i="3"/>
  <c r="J6" i="3"/>
  <c r="J7" i="3"/>
  <c r="J8" i="3"/>
  <c r="J4" i="3"/>
  <c r="J5" i="3"/>
  <c r="J3" i="3"/>
  <c r="F15" i="3"/>
  <c r="F13" i="3"/>
  <c r="C15" i="3"/>
  <c r="Y19" i="1"/>
  <c r="AD19" i="1"/>
  <c r="AC19" i="1"/>
  <c r="AB19" i="1"/>
  <c r="C32" i="3"/>
  <c r="H32" i="3"/>
  <c r="L32" i="3"/>
  <c r="M32" i="3"/>
  <c r="N32" i="3"/>
  <c r="O32" i="3"/>
  <c r="P32" i="3"/>
  <c r="Q32" i="3"/>
  <c r="R32" i="3"/>
  <c r="S32" i="3"/>
  <c r="T32" i="3"/>
  <c r="U32" i="3"/>
  <c r="V32" i="3"/>
  <c r="W35" i="1"/>
  <c r="AB35" i="1"/>
  <c r="AC35" i="1"/>
  <c r="AD35" i="1"/>
  <c r="G17" i="3"/>
  <c r="C17" i="3"/>
  <c r="U13" i="3"/>
  <c r="U14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V16" i="3"/>
  <c r="V17" i="3"/>
  <c r="V18" i="3"/>
  <c r="V19" i="3"/>
  <c r="C16" i="3"/>
  <c r="H16" i="3"/>
  <c r="J16" i="3"/>
  <c r="K16" i="3"/>
  <c r="L16" i="3"/>
  <c r="M16" i="3"/>
  <c r="N16" i="3"/>
  <c r="O16" i="3"/>
  <c r="P16" i="3"/>
  <c r="Q16" i="3"/>
  <c r="R16" i="3"/>
  <c r="S16" i="3"/>
  <c r="T16" i="3"/>
  <c r="T17" i="3"/>
  <c r="S17" i="3"/>
  <c r="R17" i="3"/>
  <c r="Q17" i="3"/>
  <c r="P17" i="3"/>
  <c r="O17" i="3"/>
  <c r="N17" i="3"/>
  <c r="M17" i="3"/>
  <c r="L17" i="3"/>
  <c r="K17" i="3"/>
  <c r="J17" i="3"/>
  <c r="V7" i="3"/>
  <c r="V8" i="3"/>
  <c r="V9" i="3"/>
  <c r="V10" i="3"/>
  <c r="V11" i="3"/>
  <c r="V12" i="3"/>
  <c r="V13" i="3"/>
  <c r="V14" i="3"/>
  <c r="V20" i="3"/>
  <c r="V21" i="3"/>
  <c r="V22" i="3"/>
  <c r="V23" i="3"/>
  <c r="V24" i="3"/>
  <c r="V25" i="3"/>
  <c r="V26" i="3"/>
  <c r="V27" i="3"/>
  <c r="V28" i="3"/>
  <c r="V29" i="3"/>
  <c r="V30" i="3"/>
  <c r="V31" i="3"/>
  <c r="V6" i="3"/>
  <c r="V4" i="3"/>
  <c r="V5" i="3"/>
  <c r="V3" i="3"/>
  <c r="U4" i="3"/>
  <c r="U5" i="3"/>
  <c r="U6" i="3"/>
  <c r="U7" i="3"/>
  <c r="U8" i="3"/>
  <c r="U9" i="3"/>
  <c r="U10" i="3"/>
  <c r="U11" i="3"/>
  <c r="U12" i="3"/>
  <c r="T4" i="3"/>
  <c r="T5" i="3"/>
  <c r="T6" i="3"/>
  <c r="T7" i="3"/>
  <c r="T8" i="3"/>
  <c r="T9" i="3"/>
  <c r="T10" i="3"/>
  <c r="T11" i="3"/>
  <c r="T12" i="3"/>
  <c r="T13" i="3"/>
  <c r="T14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S4" i="3"/>
  <c r="S5" i="3"/>
  <c r="S6" i="3"/>
  <c r="S7" i="3"/>
  <c r="S8" i="3"/>
  <c r="S9" i="3"/>
  <c r="S10" i="3"/>
  <c r="S11" i="3"/>
  <c r="S12" i="3"/>
  <c r="S13" i="3"/>
  <c r="S14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R9" i="3"/>
  <c r="R10" i="3"/>
  <c r="R11" i="3"/>
  <c r="R12" i="3"/>
  <c r="R13" i="3"/>
  <c r="R14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4" i="3"/>
  <c r="R5" i="3"/>
  <c r="R6" i="3"/>
  <c r="R7" i="3"/>
  <c r="R8" i="3"/>
  <c r="Q3" i="3"/>
  <c r="R3" i="3"/>
  <c r="S3" i="3"/>
  <c r="T3" i="3"/>
  <c r="U3" i="3"/>
  <c r="Q4" i="3"/>
  <c r="Q5" i="3"/>
  <c r="Q6" i="3"/>
  <c r="Q7" i="3"/>
  <c r="Q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18" i="3"/>
  <c r="Q10" i="3"/>
  <c r="Q11" i="3"/>
  <c r="Q12" i="3"/>
  <c r="Q9" i="3"/>
  <c r="P4" i="3"/>
  <c r="P5" i="3"/>
  <c r="P6" i="3"/>
  <c r="P7" i="3"/>
  <c r="P8" i="3"/>
  <c r="P9" i="3"/>
  <c r="P10" i="3"/>
  <c r="P11" i="3"/>
  <c r="P12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O4" i="3"/>
  <c r="O5" i="3"/>
  <c r="O6" i="3"/>
  <c r="O7" i="3"/>
  <c r="O8" i="3"/>
  <c r="O9" i="3"/>
  <c r="O10" i="3"/>
  <c r="O11" i="3"/>
  <c r="O12" i="3"/>
  <c r="O13" i="3"/>
  <c r="O14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N4" i="3"/>
  <c r="N5" i="3"/>
  <c r="N6" i="3"/>
  <c r="N7" i="3"/>
  <c r="N8" i="3"/>
  <c r="N9" i="3"/>
  <c r="N10" i="3"/>
  <c r="N11" i="3"/>
  <c r="N12" i="3"/>
  <c r="N13" i="3"/>
  <c r="N14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M4" i="3"/>
  <c r="M5" i="3"/>
  <c r="M6" i="3"/>
  <c r="M7" i="3"/>
  <c r="M8" i="3"/>
  <c r="M9" i="3"/>
  <c r="M10" i="3"/>
  <c r="M11" i="3"/>
  <c r="M12" i="3"/>
  <c r="M13" i="3"/>
  <c r="M14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P3" i="3"/>
  <c r="O3" i="3"/>
  <c r="N3" i="3"/>
  <c r="M3" i="3"/>
  <c r="L4" i="3"/>
  <c r="L5" i="3"/>
  <c r="L6" i="3"/>
  <c r="L7" i="3"/>
  <c r="L8" i="3"/>
  <c r="L9" i="3"/>
  <c r="L10" i="3"/>
  <c r="L11" i="3"/>
  <c r="L12" i="3"/>
  <c r="L13" i="3"/>
  <c r="L14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" i="3"/>
  <c r="H9" i="3"/>
  <c r="C10" i="3"/>
  <c r="C9" i="3"/>
  <c r="F10" i="3"/>
  <c r="K4" i="3"/>
  <c r="K5" i="3"/>
  <c r="K6" i="3"/>
  <c r="K7" i="3"/>
  <c r="K8" i="3"/>
  <c r="K9" i="3"/>
  <c r="K18" i="3"/>
  <c r="K19" i="3"/>
  <c r="K31" i="3"/>
  <c r="K3" i="3"/>
  <c r="N6" i="1"/>
  <c r="N7" i="1"/>
  <c r="J18" i="3"/>
  <c r="J19" i="3"/>
  <c r="J31" i="3"/>
  <c r="N5" i="1"/>
  <c r="C31" i="3"/>
  <c r="C30" i="3"/>
  <c r="C4" i="3"/>
  <c r="C5" i="3"/>
  <c r="C6" i="3"/>
  <c r="C7" i="3"/>
  <c r="C8" i="3"/>
  <c r="C11" i="3"/>
  <c r="C12" i="3"/>
  <c r="C13" i="3"/>
  <c r="C14" i="3"/>
  <c r="C3" i="3"/>
  <c r="F14" i="3"/>
  <c r="F6" i="3"/>
  <c r="F5" i="3"/>
  <c r="F4" i="3"/>
  <c r="F3" i="3"/>
  <c r="G29" i="3"/>
  <c r="G27" i="3"/>
  <c r="G25" i="3"/>
  <c r="G23" i="3"/>
  <c r="G21" i="3"/>
  <c r="G19" i="3"/>
  <c r="H31" i="3"/>
  <c r="H30" i="3"/>
  <c r="H28" i="3"/>
  <c r="H26" i="3"/>
  <c r="H24" i="3"/>
  <c r="H22" i="3"/>
  <c r="H20" i="3"/>
  <c r="H18" i="3"/>
  <c r="H12" i="3"/>
  <c r="H11" i="3"/>
  <c r="Y6" i="1"/>
  <c r="Y7" i="1"/>
  <c r="Y8" i="1"/>
  <c r="Y5" i="1"/>
  <c r="Z10" i="1"/>
  <c r="I8" i="3"/>
  <c r="Z9" i="1"/>
  <c r="I7" i="3"/>
  <c r="C29" i="3"/>
  <c r="C28" i="3"/>
  <c r="C27" i="3"/>
  <c r="C26" i="3"/>
  <c r="C25" i="3"/>
  <c r="C24" i="3"/>
  <c r="C23" i="3"/>
  <c r="C22" i="3"/>
  <c r="C21" i="3"/>
  <c r="C20" i="3"/>
  <c r="C19" i="3"/>
  <c r="C18" i="3"/>
  <c r="W31" i="1"/>
  <c r="Y17" i="1"/>
  <c r="AB17" i="1"/>
  <c r="AC17" i="1"/>
  <c r="AD17" i="1"/>
  <c r="Q13" i="3"/>
  <c r="W34" i="1"/>
  <c r="W33" i="1"/>
  <c r="W30" i="1"/>
  <c r="W29" i="1"/>
  <c r="W28" i="1"/>
  <c r="W27" i="1"/>
  <c r="W26" i="1"/>
  <c r="W25" i="1"/>
  <c r="W15" i="1"/>
  <c r="W14" i="1"/>
  <c r="Z11" i="1"/>
  <c r="Y11" i="1"/>
  <c r="W11" i="1"/>
  <c r="W10" i="1"/>
  <c r="W9" i="1"/>
  <c r="A9" i="3"/>
  <c r="A16" i="3"/>
  <c r="A13" i="3"/>
  <c r="A30" i="3"/>
  <c r="AD13" i="1"/>
  <c r="AC13" i="1"/>
  <c r="AB13" i="1"/>
  <c r="Y18" i="1"/>
  <c r="AB27" i="1"/>
  <c r="AD27" i="1"/>
  <c r="AB28" i="1"/>
  <c r="AD28" i="1"/>
  <c r="AC28" i="1"/>
  <c r="AC27" i="1"/>
  <c r="AD15" i="1"/>
  <c r="AB15" i="1"/>
  <c r="AD30" i="1"/>
  <c r="AB30" i="1"/>
  <c r="AD29" i="1"/>
  <c r="AB29" i="1"/>
  <c r="AD10" i="1"/>
  <c r="AB10" i="1"/>
  <c r="AD11" i="1"/>
  <c r="AC11" i="1"/>
  <c r="AB11" i="1"/>
  <c r="AC10" i="1"/>
  <c r="AC30" i="1"/>
  <c r="AC29" i="1"/>
  <c r="AC15" i="1"/>
  <c r="AD34" i="1"/>
  <c r="AD33" i="1"/>
  <c r="AD26" i="1"/>
  <c r="AD25" i="1"/>
  <c r="AD18" i="1"/>
  <c r="AD14" i="1"/>
  <c r="AD8" i="1"/>
  <c r="AD7" i="1"/>
  <c r="AD6" i="1"/>
  <c r="AD5" i="1"/>
  <c r="AB34" i="1"/>
  <c r="AB33" i="1"/>
  <c r="AB26" i="1"/>
  <c r="AB25" i="1"/>
  <c r="AB18" i="1"/>
  <c r="AB14" i="1"/>
  <c r="AB8" i="1"/>
  <c r="AB7" i="1"/>
  <c r="AB6" i="1"/>
  <c r="AB5" i="1"/>
  <c r="AC34" i="1"/>
  <c r="AC33" i="1"/>
  <c r="AC14" i="1"/>
  <c r="AC26" i="1"/>
  <c r="AC25" i="1"/>
  <c r="AC18" i="1"/>
  <c r="AC8" i="1"/>
  <c r="AC7" i="1"/>
  <c r="AC6" i="1"/>
  <c r="AC5" i="1"/>
  <c r="AC9" i="1"/>
  <c r="AB9" i="1"/>
  <c r="AD9" i="1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Y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Y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2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K2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K2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29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Y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 (880 200 / 12 = 73 350 yen/month) Yen Monthly price is 100 440. 
Total monthly cost: 100 440 + 73 350 = 173 790￥ （税込）
Used Yen to USD rate  118 yen/USD. (Rate on 2016/12/16)</t>
        </r>
      </text>
    </comment>
    <comment ref="Y3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945 000 / 12 = 78 750 yen/month) 
Montly price: 104 760.
Montly sum: 104 760 + 78 750 = 183 510￥　（税込）. 
Yen to USD rate  118 yen/USD on 2016/12/16.</t>
        </r>
      </text>
    </comment>
    <comment ref="Y3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months
966 600 / 12 = 80 550 yen/month) 
Montly price: 106 920.
Montly sum: 106 920 + 80 550 = 187 470¥　（税込）. 
Yen to USD rate  118 yen/USD on 2016/12/16.</t>
        </r>
      </text>
    </comment>
  </commentList>
</comments>
</file>

<file path=xl/sharedStrings.xml><?xml version="1.0" encoding="utf-8"?>
<sst xmlns="http://schemas.openxmlformats.org/spreadsheetml/2006/main" count="279" uniqueCount="227">
  <si>
    <t>Cloud server providers with GPU</t>
    <phoneticPr fontId="2"/>
  </si>
  <si>
    <t>model</t>
    <phoneticPr fontId="2"/>
  </si>
  <si>
    <t>xN</t>
    <phoneticPr fontId="2"/>
  </si>
  <si>
    <t>mem.bandwidth GB/s</t>
    <phoneticPr fontId="2"/>
  </si>
  <si>
    <t>model</t>
    <phoneticPr fontId="2"/>
  </si>
  <si>
    <t>xN</t>
    <phoneticPr fontId="2"/>
  </si>
  <si>
    <t>cores xN</t>
    <phoneticPr fontId="2"/>
  </si>
  <si>
    <t>HDD</t>
    <phoneticPr fontId="2"/>
  </si>
  <si>
    <t>primary type</t>
    <phoneticPr fontId="2"/>
  </si>
  <si>
    <t>vol. GB</t>
    <phoneticPr fontId="2"/>
  </si>
  <si>
    <t>Mem.Speed MHz</t>
    <phoneticPr fontId="2"/>
  </si>
  <si>
    <t>vol. GB</t>
    <phoneticPr fontId="2"/>
  </si>
  <si>
    <t>secondary type</t>
    <phoneticPr fontId="2"/>
  </si>
  <si>
    <t>Internet GB/s</t>
    <phoneticPr fontId="2"/>
  </si>
  <si>
    <t>Pricing</t>
    <phoneticPr fontId="2"/>
  </si>
  <si>
    <t>per hour USD</t>
    <phoneticPr fontId="2"/>
  </si>
  <si>
    <t>Net</t>
    <phoneticPr fontId="2"/>
  </si>
  <si>
    <t>K80</t>
    <phoneticPr fontId="2"/>
  </si>
  <si>
    <t>2 x 2496</t>
  </si>
  <si>
    <t>GPU (data per card)</t>
    <phoneticPr fontId="2"/>
  </si>
  <si>
    <t>CPU (data per socket)</t>
    <phoneticPr fontId="2"/>
  </si>
  <si>
    <t>RAM GB</t>
    <phoneticPr fontId="2"/>
  </si>
  <si>
    <t>2 x 240</t>
    <phoneticPr fontId="2"/>
  </si>
  <si>
    <t>Xeon E5-2686 v4</t>
    <phoneticPr fontId="2"/>
  </si>
  <si>
    <t>per month USD (30 days)</t>
    <phoneticPr fontId="2"/>
  </si>
  <si>
    <t>K80</t>
    <phoneticPr fontId="2"/>
  </si>
  <si>
    <t>Memory</t>
    <phoneticPr fontId="2"/>
  </si>
  <si>
    <t>RAM GB</t>
    <phoneticPr fontId="2"/>
  </si>
  <si>
    <t>Softlayer</t>
    <phoneticPr fontId="2"/>
  </si>
  <si>
    <t>Amazon</t>
    <phoneticPr fontId="2"/>
  </si>
  <si>
    <t>K80</t>
    <phoneticPr fontId="2"/>
  </si>
  <si>
    <t>Xeon E5-2620 v4</t>
    <phoneticPr fontId="2"/>
  </si>
  <si>
    <t>SSD</t>
    <phoneticPr fontId="2"/>
  </si>
  <si>
    <t>SSD</t>
    <phoneticPr fontId="2"/>
  </si>
  <si>
    <t>Notes</t>
    <phoneticPr fontId="2"/>
  </si>
  <si>
    <t>K80</t>
    <phoneticPr fontId="2"/>
  </si>
  <si>
    <t>POWER8?</t>
    <phoneticPr fontId="2"/>
  </si>
  <si>
    <t>P100</t>
    <phoneticPr fontId="2"/>
  </si>
  <si>
    <t>POWER8</t>
    <phoneticPr fontId="2"/>
  </si>
  <si>
    <t>2 x 12</t>
    <phoneticPr fontId="2"/>
  </si>
  <si>
    <t>Xeon E5-2667 v3</t>
    <phoneticPr fontId="2"/>
  </si>
  <si>
    <t>Xeon E5-2630 v3</t>
    <phoneticPr fontId="2"/>
  </si>
  <si>
    <t>SATA</t>
    <phoneticPr fontId="2"/>
  </si>
  <si>
    <t>M40</t>
    <phoneticPr fontId="2"/>
  </si>
  <si>
    <t>Nimbix</t>
    <phoneticPr fontId="2"/>
  </si>
  <si>
    <t>Cirrascale</t>
    <phoneticPr fontId="2"/>
  </si>
  <si>
    <t>NGD5</t>
    <phoneticPr fontId="2"/>
  </si>
  <si>
    <t>s.p.Gflops/USD/month</t>
    <phoneticPr fontId="2"/>
  </si>
  <si>
    <t>p2.16xlarge on-demand</t>
    <phoneticPr fontId="2"/>
  </si>
  <si>
    <t>p2.8xlarge on-demand</t>
    <phoneticPr fontId="2"/>
  </si>
  <si>
    <t>p2.xlarge on-demand</t>
    <phoneticPr fontId="2"/>
  </si>
  <si>
    <t>Sakura</t>
    <phoneticPr fontId="2"/>
  </si>
  <si>
    <t>Quad GPU model</t>
    <phoneticPr fontId="2"/>
  </si>
  <si>
    <t>processors/shaders xN</t>
    <phoneticPr fontId="2"/>
  </si>
  <si>
    <t>Xeon E5-2623 v3</t>
    <phoneticPr fontId="2"/>
  </si>
  <si>
    <t>K80</t>
    <phoneticPr fontId="2"/>
  </si>
  <si>
    <t>Xeon E5-2690 v3</t>
    <phoneticPr fontId="2"/>
  </si>
  <si>
    <t>SATA</t>
    <phoneticPr fontId="2"/>
  </si>
  <si>
    <t xml:space="preserve"> http://www-01.ibm.com/common/ssi/cgi-bin/ssialias?htmlfid=POB03046USEN</t>
  </si>
  <si>
    <t>SSD</t>
    <phoneticPr fontId="2"/>
  </si>
  <si>
    <t>GPU power: GFlops per $1</t>
    <phoneticPr fontId="2"/>
  </si>
  <si>
    <t>Perf. TFlops</t>
    <phoneticPr fontId="2"/>
  </si>
  <si>
    <t>sng.prec. TFlops</t>
    <phoneticPr fontId="2"/>
  </si>
  <si>
    <t>dbl.prec. TFlops</t>
    <phoneticPr fontId="2"/>
  </si>
  <si>
    <t>GPU power price</t>
    <phoneticPr fontId="2"/>
  </si>
  <si>
    <t>https://www.ibm.com/marketplace/cloud/high-performance-computing/us/en-us</t>
    <phoneticPr fontId="2"/>
  </si>
  <si>
    <t>https://www.nimbix.net/blog/2016/10/04/ibm-nvidia-powerful-gpu-cloud/</t>
    <phoneticPr fontId="2"/>
  </si>
  <si>
    <t>http://www.cirrascale.com/cloud/plans.aspx</t>
    <phoneticPr fontId="2"/>
  </si>
  <si>
    <t>https://www.sakura.ad.jp/koukaryoku/specification/</t>
  </si>
  <si>
    <t>SSD</t>
    <phoneticPr fontId="2"/>
  </si>
  <si>
    <t>USD/month/s.p.TFlops</t>
    <phoneticPr fontId="2"/>
  </si>
  <si>
    <t>CPU power price</t>
    <phoneticPr fontId="2"/>
  </si>
  <si>
    <t>USD/month/Tflops</t>
    <phoneticPr fontId="2"/>
  </si>
  <si>
    <t>Xeon E5-2623 v3</t>
    <phoneticPr fontId="2"/>
  </si>
  <si>
    <t>Price includes one-time costs devided by 12 months.</t>
  </si>
  <si>
    <t>Price includes one-time costs devided by 12 months.</t>
    <phoneticPr fontId="2"/>
  </si>
  <si>
    <t>Xeon E5-2686 v4</t>
    <phoneticPr fontId="2"/>
  </si>
  <si>
    <t>Up to 56% of savings for 1- and 3-year terms.</t>
    <phoneticPr fontId="2"/>
  </si>
  <si>
    <t>https://aws.amazon.com/ec2/pricing/on-demand/?refid=em_22240</t>
    <phoneticPr fontId="2"/>
  </si>
  <si>
    <t>Provider</t>
    <phoneticPr fontId="2"/>
  </si>
  <si>
    <t>Offer</t>
    <phoneticPr fontId="2"/>
  </si>
  <si>
    <t>Hour price</t>
    <phoneticPr fontId="2"/>
  </si>
  <si>
    <t>Month price</t>
    <phoneticPr fontId="2"/>
  </si>
  <si>
    <t>M60</t>
    <phoneticPr fontId="2"/>
  </si>
  <si>
    <t>2 x 2048</t>
    <phoneticPr fontId="2"/>
  </si>
  <si>
    <t>2 x 8</t>
    <phoneticPr fontId="2"/>
  </si>
  <si>
    <t>2 x 160</t>
    <phoneticPr fontId="2"/>
  </si>
  <si>
    <t>Xeon E5-2690 v3</t>
  </si>
  <si>
    <t>SATA</t>
    <phoneticPr fontId="2"/>
  </si>
  <si>
    <t>SSD</t>
    <phoneticPr fontId="2"/>
  </si>
  <si>
    <t>8-GPU x86 SERVER M40</t>
    <phoneticPr fontId="2"/>
  </si>
  <si>
    <t>4-GPU POWER8/10 SERVER</t>
    <phoneticPr fontId="2"/>
  </si>
  <si>
    <t>4-GPU POWER8/8 SERVER</t>
    <phoneticPr fontId="2"/>
  </si>
  <si>
    <t>P100</t>
    <phoneticPr fontId="2"/>
  </si>
  <si>
    <t>P100</t>
    <phoneticPr fontId="2"/>
  </si>
  <si>
    <t>4 x 960</t>
    <phoneticPr fontId="2"/>
  </si>
  <si>
    <t>2 x 960</t>
    <phoneticPr fontId="2"/>
  </si>
  <si>
    <t>https://aws.amazon.com/ec2/dedicated-hosts/pricing/</t>
    <phoneticPr fontId="2"/>
  </si>
  <si>
    <t>p2 dedicated host On-demand</t>
    <phoneticPr fontId="2"/>
  </si>
  <si>
    <t>3 x 2496</t>
  </si>
  <si>
    <t>3 x 12</t>
  </si>
  <si>
    <t>3 x 240</t>
  </si>
  <si>
    <t>5 x 2496</t>
  </si>
  <si>
    <t>5 x 12</t>
  </si>
  <si>
    <t>5 x 240</t>
  </si>
  <si>
    <t>https://www.nimbix.net/nimbix-cloud-demand-pricing/</t>
    <phoneticPr fontId="2"/>
  </si>
  <si>
    <t>Week price</t>
    <phoneticPr fontId="2"/>
  </si>
  <si>
    <t>Year price</t>
    <phoneticPr fontId="2"/>
  </si>
  <si>
    <t>per week USD</t>
    <phoneticPr fontId="2"/>
  </si>
  <si>
    <t>8-GPU x86 SERVER P40</t>
    <phoneticPr fontId="2"/>
  </si>
  <si>
    <t>8-GPU x86 SERVER P100</t>
    <phoneticPr fontId="2"/>
  </si>
  <si>
    <t>P40</t>
    <phoneticPr fontId="2"/>
  </si>
  <si>
    <t>P100</t>
    <phoneticPr fontId="2"/>
  </si>
  <si>
    <t>SSD</t>
    <phoneticPr fontId="2"/>
  </si>
  <si>
    <t>SATA</t>
    <phoneticPr fontId="2"/>
  </si>
  <si>
    <t>SATA</t>
    <phoneticPr fontId="2"/>
  </si>
  <si>
    <t>NVLink</t>
    <phoneticPr fontId="2"/>
  </si>
  <si>
    <t>Infiniband EDR (24.24Gb/s)</t>
    <phoneticPr fontId="2"/>
  </si>
  <si>
    <t>16-GPU x86 SERVER K80</t>
    <phoneticPr fontId="2"/>
  </si>
  <si>
    <t>GPUs</t>
    <phoneticPr fontId="2"/>
  </si>
  <si>
    <t>Short name</t>
    <phoneticPr fontId="2"/>
  </si>
  <si>
    <t>http://www.softlayer.com/gpu</t>
    <phoneticPr fontId="2"/>
  </si>
  <si>
    <t>AZ p2 K80x16 h.</t>
    <phoneticPr fontId="2"/>
  </si>
  <si>
    <t>AZ p2 K80x16 y.0Up</t>
    <phoneticPr fontId="2"/>
  </si>
  <si>
    <t>AZ p2 K80x16 y.100Up</t>
    <phoneticPr fontId="2"/>
  </si>
  <si>
    <t>AZ p2.16xl-</t>
    <phoneticPr fontId="2"/>
  </si>
  <si>
    <t>AZ p2.8xl-</t>
    <phoneticPr fontId="2"/>
  </si>
  <si>
    <t>AZ p2.xl-</t>
    <phoneticPr fontId="2"/>
  </si>
  <si>
    <t>CR P100x4 P8/10 m.</t>
    <phoneticPr fontId="2"/>
  </si>
  <si>
    <t>CR P100x4 P8/10 w.</t>
    <phoneticPr fontId="2"/>
  </si>
  <si>
    <t>SK TitanXx4 m.</t>
    <phoneticPr fontId="2"/>
  </si>
  <si>
    <t>per year USD</t>
    <phoneticPr fontId="2"/>
  </si>
  <si>
    <t>Provider link</t>
    <phoneticPr fontId="2"/>
  </si>
  <si>
    <t>https://aws.amazon.com</t>
    <phoneticPr fontId="2"/>
  </si>
  <si>
    <t>http://www.softlayer.com/gpu</t>
    <phoneticPr fontId="2"/>
  </si>
  <si>
    <t>https://www.nimbix.net/nimbix-cloud-demand-pricing/</t>
    <phoneticPr fontId="2"/>
  </si>
  <si>
    <t>http://www.cirrascale.com/cloud/plans.aspx</t>
    <phoneticPr fontId="2"/>
  </si>
  <si>
    <t>https://www.sakura.ad.jp/koukaryoku/specification/</t>
    <phoneticPr fontId="2"/>
  </si>
  <si>
    <t>Offer link</t>
    <phoneticPr fontId="2"/>
  </si>
  <si>
    <t>https://aws.amazon.com/ec2/pricing/on-demand/?refid=em_22240</t>
    <phoneticPr fontId="2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</si>
  <si>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</si>
  <si>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</si>
  <si>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</si>
  <si>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</si>
  <si>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</si>
  <si>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2"/>
  </si>
  <si>
    <t>p2 dedicated host 1 year 100% Upfront</t>
    <phoneticPr fontId="2"/>
  </si>
  <si>
    <t>p2 dedicated host 3 years  100% Upfront</t>
    <phoneticPr fontId="2"/>
  </si>
  <si>
    <t>NVIDIA Tesla K80 Dual Intel Xeon E5-2690 v3</t>
    <phoneticPr fontId="2"/>
  </si>
  <si>
    <t>NVIDIA Tesla M60 Dual Intel Xeon E5-2690 v3</t>
    <phoneticPr fontId="2"/>
  </si>
  <si>
    <t>GPU model</t>
    <phoneticPr fontId="2"/>
  </si>
  <si>
    <t>CPU model</t>
    <phoneticPr fontId="2"/>
  </si>
  <si>
    <t>CPUs</t>
    <phoneticPr fontId="2"/>
  </si>
  <si>
    <t>Memory (GB)</t>
    <phoneticPr fontId="2"/>
  </si>
  <si>
    <t>HDD prim.Type</t>
    <phoneticPr fontId="2"/>
  </si>
  <si>
    <t>HDD prim.GB</t>
    <phoneticPr fontId="2"/>
  </si>
  <si>
    <t>HDD sec.Type</t>
    <phoneticPr fontId="2"/>
  </si>
  <si>
    <t>HDD sec.GB</t>
    <phoneticPr fontId="2"/>
  </si>
  <si>
    <t>Network</t>
    <phoneticPr fontId="2"/>
  </si>
  <si>
    <t>Notes</t>
    <phoneticPr fontId="2"/>
  </si>
  <si>
    <t xml:space="preserve">Free Outbound Traffic = 1 GB/month. </t>
    <phoneticPr fontId="2"/>
  </si>
  <si>
    <t>Free Outbound Traffic = 1 GB/month.</t>
    <phoneticPr fontId="2"/>
  </si>
  <si>
    <t xml:space="preserve">Free Outbound Traffic = 1 GB/month. </t>
    <phoneticPr fontId="2"/>
  </si>
  <si>
    <t>CPU performance (TFlops)</t>
    <phoneticPr fontId="2"/>
  </si>
  <si>
    <t>GPU performance (TFlops singl.prec.)</t>
    <phoneticPr fontId="2"/>
  </si>
  <si>
    <t>POWER8?</t>
  </si>
  <si>
    <t>NGD4</t>
    <phoneticPr fontId="2"/>
  </si>
  <si>
    <t>K40</t>
    <phoneticPr fontId="2"/>
  </si>
  <si>
    <t>2 x 2496</t>
    <phoneticPr fontId="2"/>
  </si>
  <si>
    <t>2 x 12.3</t>
    <phoneticPr fontId="2"/>
  </si>
  <si>
    <t>P100</t>
  </si>
  <si>
    <t>POWER8</t>
  </si>
  <si>
    <t>2-GPU POWER8/8 SERVER</t>
    <phoneticPr fontId="2"/>
  </si>
  <si>
    <t>Xeon E5-2630 v3</t>
    <phoneticPr fontId="2"/>
  </si>
  <si>
    <t>Y</t>
    <phoneticPr fontId="2"/>
  </si>
  <si>
    <t>W</t>
    <phoneticPr fontId="2"/>
  </si>
  <si>
    <t>C</t>
    <phoneticPr fontId="2"/>
  </si>
  <si>
    <t>D</t>
    <phoneticPr fontId="2"/>
  </si>
  <si>
    <t>K</t>
    <phoneticPr fontId="2"/>
  </si>
  <si>
    <t>L</t>
    <phoneticPr fontId="2"/>
  </si>
  <si>
    <t>P</t>
    <phoneticPr fontId="2"/>
  </si>
  <si>
    <t>Q</t>
    <phoneticPr fontId="2"/>
  </si>
  <si>
    <t>R</t>
    <phoneticPr fontId="2"/>
  </si>
  <si>
    <t>S</t>
    <phoneticPr fontId="2"/>
  </si>
  <si>
    <t>T</t>
    <phoneticPr fontId="2"/>
  </si>
  <si>
    <t>Z</t>
    <phoneticPr fontId="2"/>
  </si>
  <si>
    <t>B</t>
    <phoneticPr fontId="2"/>
  </si>
  <si>
    <t>NVIDIA Tesla K80 Dual Intel Xeon E5-2620 v4</t>
    <phoneticPr fontId="2"/>
  </si>
  <si>
    <t>Outbound Traffic limited to 500GB.</t>
    <phoneticPr fontId="2"/>
  </si>
  <si>
    <t>Outbound Traffic limited to 500GB.</t>
    <phoneticPr fontId="2"/>
  </si>
  <si>
    <t>Outbound Traffic limited to 500GB.</t>
    <phoneticPr fontId="2"/>
  </si>
  <si>
    <t>SL K80x1 x86 m.</t>
    <phoneticPr fontId="2"/>
  </si>
  <si>
    <t>SL K80x1 x86 m.</t>
    <phoneticPr fontId="2"/>
  </si>
  <si>
    <t>SL M60x1 x86 m.</t>
    <phoneticPr fontId="2"/>
  </si>
  <si>
    <t>SL K80x1 x86 h.</t>
    <phoneticPr fontId="2"/>
  </si>
  <si>
    <t>CR K80x8 x86 m.</t>
    <phoneticPr fontId="2"/>
  </si>
  <si>
    <t>CR M40x8 x86 m.</t>
    <phoneticPr fontId="2"/>
  </si>
  <si>
    <t>CRM40x8 x86 w.</t>
    <phoneticPr fontId="2"/>
  </si>
  <si>
    <t>CR P40x8 x86 m.</t>
    <phoneticPr fontId="2"/>
  </si>
  <si>
    <t>CR P40x8 x86 w.</t>
    <phoneticPr fontId="2"/>
  </si>
  <si>
    <t>CR P100x8 x86 m.</t>
    <phoneticPr fontId="2"/>
  </si>
  <si>
    <t>CR P100x8 x86 w.</t>
    <phoneticPr fontId="2"/>
  </si>
  <si>
    <t>CR P100x4 P8/8 m.</t>
    <phoneticPr fontId="2"/>
  </si>
  <si>
    <t>CR P100x4 P8/8 w.</t>
    <phoneticPr fontId="2"/>
  </si>
  <si>
    <t>CR P100x2 P8/8 m.</t>
    <phoneticPr fontId="2"/>
  </si>
  <si>
    <t>CR P100x2 P8/8 w.</t>
    <phoneticPr fontId="2"/>
  </si>
  <si>
    <t>NVIDIA TITAN X</t>
    <phoneticPr fontId="2"/>
  </si>
  <si>
    <t>Tesla P40 model</t>
    <phoneticPr fontId="2"/>
  </si>
  <si>
    <t>Tesla P100 model</t>
    <phoneticPr fontId="2"/>
  </si>
  <si>
    <t>P100</t>
    <phoneticPr fontId="2"/>
  </si>
  <si>
    <t>SK P40x1 m.</t>
    <phoneticPr fontId="2"/>
  </si>
  <si>
    <t>Price includes one-time costs devided by 12 months.</t>
    <phoneticPr fontId="2"/>
  </si>
  <si>
    <t>SK P100x1 m.</t>
    <phoneticPr fontId="2"/>
  </si>
  <si>
    <t>CR K80x8 x86 w.</t>
    <phoneticPr fontId="2"/>
  </si>
  <si>
    <t>NP8G1</t>
    <phoneticPr fontId="2"/>
  </si>
  <si>
    <t>NGQ7</t>
    <phoneticPr fontId="2"/>
  </si>
  <si>
    <t>NP8G4</t>
    <phoneticPr fontId="2"/>
  </si>
  <si>
    <t>M40</t>
    <phoneticPr fontId="2"/>
  </si>
  <si>
    <t>Interconnect GB/s</t>
    <phoneticPr fontId="2"/>
  </si>
  <si>
    <t>NM K40x2 h.</t>
    <phoneticPr fontId="2"/>
  </si>
  <si>
    <t>NM K80x4 h.</t>
    <phoneticPr fontId="2"/>
  </si>
  <si>
    <t>NM M40x4 h.</t>
    <phoneticPr fontId="2"/>
  </si>
  <si>
    <t>X</t>
    <phoneticPr fontId="2"/>
  </si>
  <si>
    <t>Z</t>
    <phoneticPr fontId="2"/>
  </si>
  <si>
    <t>V</t>
    <phoneticPr fontId="2"/>
  </si>
  <si>
    <t>N</t>
    <phoneticPr fontId="2"/>
  </si>
  <si>
    <t>F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</si>
</sst>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$-409]#,##0.00_);\([$$-409]#,##0.00\)"/>
    <numFmt numFmtId="177" formatCode="[$$-409]#,##0.00_);[Red]\([$$-409]#,##0.00\)"/>
    <numFmt numFmtId="178" formatCode="\$#,##0.00"/>
    <numFmt numFmtId="179" formatCode="#,##0.00000000000000_ "/>
  </numFmts>
  <fonts count="34" x14ac:knownFonts="1"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  <font>
      <sz val="12"/>
      <name val="ＭＳ Ｐゴシック"/>
      <family val="2"/>
      <charset val="128"/>
      <scheme val="minor"/>
    </font>
    <font>
      <b/>
      <sz val="12"/>
      <name val="Arial Narrow"/>
    </font>
    <font>
      <sz val="16"/>
      <name val="Arial Narrow"/>
    </font>
    <font>
      <sz val="10"/>
      <name val="Abadi MT Condensed Light"/>
    </font>
    <font>
      <i/>
      <sz val="12"/>
      <name val="Arial"/>
    </font>
    <font>
      <b/>
      <sz val="11"/>
      <color rgb="FF434342"/>
      <name val="Avenir Black"/>
    </font>
    <font>
      <sz val="10"/>
      <color rgb="FF000000"/>
      <name val="Abadi MT Condensed Light"/>
    </font>
    <font>
      <sz val="12"/>
      <color rgb="FF9C6500"/>
      <name val="ＭＳ Ｐ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ED17F"/>
        <bgColor rgb="FF000000"/>
      </patternFill>
    </fill>
    <fill>
      <patternFill patternType="solid">
        <fgColor rgb="FFFBA977"/>
        <bgColor rgb="FF000000"/>
      </patternFill>
    </fill>
    <fill>
      <patternFill patternType="solid">
        <fgColor rgb="FFDBE081"/>
        <bgColor rgb="FF000000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ck">
        <color rgb="FF797B7E"/>
      </bottom>
      <diagonal/>
    </border>
  </borders>
  <cellStyleXfs count="616">
    <xf numFmtId="0" fontId="0" fillId="0" borderId="0"/>
    <xf numFmtId="0" fontId="16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17" fillId="0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>
      <alignment horizontal="right"/>
    </xf>
    <xf numFmtId="0" fontId="12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2" borderId="3" applyNumberFormat="0" applyAlignment="0" applyProtection="0"/>
    <xf numFmtId="0" fontId="20" fillId="3" borderId="4" applyNumberFormat="0" applyAlignment="0" applyProtection="0"/>
    <xf numFmtId="0" fontId="21" fillId="3" borderId="3" applyNumberFormat="0" applyAlignment="0" applyProtection="0"/>
    <xf numFmtId="0" fontId="22" fillId="0" borderId="5" applyNumberFormat="0" applyFill="0" applyAlignment="0" applyProtection="0"/>
    <xf numFmtId="0" fontId="23" fillId="4" borderId="6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0" borderId="0">
      <alignment horizontal="right"/>
    </xf>
    <xf numFmtId="0" fontId="15" fillId="0" borderId="0" applyFill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78" fontId="24" fillId="5" borderId="0">
      <alignment horizontal="right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33" fillId="10" borderId="0" applyNumberFormat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0">
    <xf numFmtId="0" fontId="0" fillId="0" borderId="0" xfId="0"/>
    <xf numFmtId="0" fontId="16" fillId="0" borderId="1" xfId="1"/>
    <xf numFmtId="0" fontId="3" fillId="0" borderId="0" xfId="2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1" xfId="1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NumberFormat="1" applyFont="1"/>
    <xf numFmtId="178" fontId="17" fillId="0" borderId="0" xfId="55">
      <alignment horizontal="right"/>
    </xf>
    <xf numFmtId="178" fontId="17" fillId="0" borderId="0" xfId="55" applyAlignment="1">
      <alignment horizontal="left"/>
    </xf>
    <xf numFmtId="0" fontId="0" fillId="0" borderId="0" xfId="0"/>
    <xf numFmtId="0" fontId="0" fillId="0" borderId="0" xfId="0"/>
    <xf numFmtId="0" fontId="6" fillId="0" borderId="0" xfId="119">
      <alignment horizontal="right"/>
    </xf>
    <xf numFmtId="0" fontId="12" fillId="0" borderId="0" xfId="0" applyFont="1"/>
    <xf numFmtId="0" fontId="12" fillId="0" borderId="0" xfId="120"/>
    <xf numFmtId="176" fontId="0" fillId="0" borderId="0" xfId="0" applyNumberFormat="1"/>
    <xf numFmtId="0" fontId="15" fillId="0" borderId="2" xfId="263"/>
    <xf numFmtId="177" fontId="6" fillId="0" borderId="0" xfId="0" applyNumberFormat="1" applyFont="1"/>
    <xf numFmtId="176" fontId="6" fillId="0" borderId="0" xfId="0" applyNumberFormat="1" applyFont="1"/>
    <xf numFmtId="0" fontId="6" fillId="0" borderId="0" xfId="119" applyNumberFormat="1">
      <alignment horizontal="right"/>
    </xf>
    <xf numFmtId="0" fontId="0" fillId="0" borderId="0" xfId="0" applyNumberFormat="1"/>
    <xf numFmtId="0" fontId="16" fillId="0" borderId="0" xfId="62"/>
    <xf numFmtId="0" fontId="15" fillId="0" borderId="0" xfId="357"/>
    <xf numFmtId="0" fontId="16" fillId="0" borderId="1" xfId="1" applyAlignment="1">
      <alignment horizontal="center"/>
    </xf>
    <xf numFmtId="178" fontId="24" fillId="0" borderId="0" xfId="356">
      <alignment horizontal="right"/>
    </xf>
    <xf numFmtId="0" fontId="16" fillId="0" borderId="0" xfId="62" applyAlignment="1">
      <alignment horizontal="left" vertical="top"/>
    </xf>
    <xf numFmtId="0" fontId="25" fillId="0" borderId="2" xfId="263" applyFont="1"/>
    <xf numFmtId="0" fontId="24" fillId="6" borderId="0" xfId="0" applyFont="1" applyFill="1"/>
    <xf numFmtId="0" fontId="24" fillId="6" borderId="0" xfId="0" applyFont="1" applyFill="1" applyAlignment="1">
      <alignment horizontal="right"/>
    </xf>
    <xf numFmtId="0" fontId="6" fillId="0" borderId="0" xfId="438"/>
    <xf numFmtId="179" fontId="6" fillId="0" borderId="0" xfId="0" applyNumberFormat="1" applyFont="1"/>
    <xf numFmtId="0" fontId="16" fillId="0" borderId="1" xfId="1" applyFill="1"/>
    <xf numFmtId="0" fontId="16" fillId="0" borderId="1" xfId="1" applyAlignment="1">
      <alignment horizontal="center"/>
    </xf>
    <xf numFmtId="0" fontId="12" fillId="0" borderId="0" xfId="120" applyAlignment="1">
      <alignment vertical="top"/>
    </xf>
    <xf numFmtId="0" fontId="16" fillId="0" borderId="8" xfId="0" applyFont="1" applyBorder="1"/>
    <xf numFmtId="0" fontId="13" fillId="0" borderId="0" xfId="0" applyFont="1" applyAlignment="1">
      <alignment horizontal="right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28" fillId="6" borderId="0" xfId="0" applyFont="1" applyFill="1"/>
    <xf numFmtId="0" fontId="27" fillId="6" borderId="0" xfId="0" applyFont="1" applyFill="1"/>
    <xf numFmtId="178" fontId="30" fillId="6" borderId="0" xfId="0" applyNumberFormat="1" applyFont="1" applyFill="1" applyAlignment="1">
      <alignment horizontal="left"/>
    </xf>
    <xf numFmtId="176" fontId="24" fillId="6" borderId="0" xfId="0" applyNumberFormat="1" applyFont="1" applyFill="1"/>
    <xf numFmtId="178" fontId="24" fillId="6" borderId="0" xfId="0" applyNumberFormat="1" applyFont="1" applyFill="1" applyAlignment="1">
      <alignment horizontal="right"/>
    </xf>
    <xf numFmtId="178" fontId="30" fillId="6" borderId="0" xfId="0" applyNumberFormat="1" applyFont="1" applyFill="1" applyAlignment="1">
      <alignment horizontal="right"/>
    </xf>
    <xf numFmtId="0" fontId="29" fillId="6" borderId="0" xfId="0" applyFont="1" applyFill="1"/>
    <xf numFmtId="0" fontId="26" fillId="6" borderId="0" xfId="0" applyFont="1" applyFill="1"/>
    <xf numFmtId="0" fontId="31" fillId="0" borderId="0" xfId="0" applyFont="1"/>
    <xf numFmtId="0" fontId="15" fillId="0" borderId="0" xfId="0" applyFont="1"/>
    <xf numFmtId="0" fontId="13" fillId="0" borderId="0" xfId="0" applyFont="1"/>
    <xf numFmtId="0" fontId="14" fillId="0" borderId="0" xfId="0" applyFont="1"/>
    <xf numFmtId="178" fontId="24" fillId="0" borderId="0" xfId="0" applyNumberFormat="1" applyFont="1" applyAlignment="1">
      <alignment horizontal="right"/>
    </xf>
    <xf numFmtId="0" fontId="32" fillId="0" borderId="0" xfId="0" applyFont="1"/>
    <xf numFmtId="178" fontId="24" fillId="7" borderId="0" xfId="0" applyNumberFormat="1" applyFont="1" applyFill="1" applyAlignment="1">
      <alignment horizontal="right"/>
    </xf>
    <xf numFmtId="0" fontId="13" fillId="8" borderId="0" xfId="0" applyFont="1" applyFill="1"/>
    <xf numFmtId="178" fontId="24" fillId="9" borderId="0" xfId="0" applyNumberFormat="1" applyFont="1" applyFill="1" applyAlignment="1">
      <alignment horizontal="right"/>
    </xf>
    <xf numFmtId="0" fontId="33" fillId="10" borderId="0" xfId="594"/>
    <xf numFmtId="0" fontId="33" fillId="10" borderId="0" xfId="594" applyBorder="1"/>
    <xf numFmtId="0" fontId="6" fillId="0" borderId="0" xfId="119" applyAlignment="1">
      <alignment horizontal="center" vertical="top"/>
    </xf>
    <xf numFmtId="0" fontId="33" fillId="10" borderId="0" xfId="594" applyAlignment="1">
      <alignment horizontal="center" vertical="top"/>
    </xf>
    <xf numFmtId="0" fontId="0" fillId="0" borderId="0" xfId="0" applyAlignment="1">
      <alignment horizontal="center" vertical="top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16" fillId="0" borderId="1" xfId="1" applyAlignment="1">
      <alignment horizontal="center"/>
    </xf>
    <xf numFmtId="0" fontId="16" fillId="0" borderId="7" xfId="62" applyBorder="1" applyAlignment="1">
      <alignment horizontal="left" vertical="top"/>
    </xf>
    <xf numFmtId="0" fontId="16" fillId="0" borderId="0" xfId="62" applyAlignment="1">
      <alignment horizontal="left" vertical="top"/>
    </xf>
    <xf numFmtId="0" fontId="12" fillId="0" borderId="0" xfId="120" applyAlignment="1">
      <alignment vertical="top"/>
    </xf>
    <xf numFmtId="0" fontId="16" fillId="0" borderId="0" xfId="62" applyAlignment="1">
      <alignment horizontal="center" vertical="top"/>
    </xf>
    <xf numFmtId="0" fontId="12" fillId="0" borderId="0" xfId="120" applyAlignment="1">
      <alignment horizontal="center" vertical="top"/>
    </xf>
  </cellXfs>
  <cellStyles count="616">
    <cellStyle name="Calculation" xfId="343" builtinId="22" hidden="1"/>
    <cellStyle name="Check Cell" xfId="345" builtinId="23" hidden="1"/>
    <cellStyle name="comment" xfId="12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Heading 1" xfId="1" builtinId="16" customBuiltin="1"/>
    <cellStyle name="Heading 1 2" xfId="62"/>
    <cellStyle name="Heading 2" xfId="263" builtinId="17" customBuiltin="1"/>
    <cellStyle name="Heading 2 2" xfId="357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Input" xfId="341" builtinId="20" hidden="1"/>
    <cellStyle name="Linked Cell" xfId="344" builtinId="24" hidden="1"/>
    <cellStyle name="Neutral" xfId="594" builtinId="28"/>
    <cellStyle name="Normal" xfId="0" builtinId="0"/>
    <cellStyle name="Normal Arial-L-al" xfId="438"/>
    <cellStyle name="Normal1" xfId="119"/>
    <cellStyle name="Normal1 2" xfId="356"/>
    <cellStyle name="Normal1 2sel" xfId="471"/>
    <cellStyle name="Output" xfId="342" builtinId="21" hidden="1"/>
    <cellStyle name="Style 1" xfId="55"/>
    <cellStyle name="Title" xfId="340" builtinId="15" hidden="1"/>
  </cellStyles>
  <dxfs count="32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Z3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5" sqref="N5"/>
    </sheetView>
  </sheetViews>
  <sheetFormatPr baseColWidth="10" defaultRowHeight="18" x14ac:dyDescent="0"/>
  <cols>
    <col min="1" max="1" width="23" style="2" customWidth="1"/>
    <col min="2" max="2" width="43.1640625" style="3" customWidth="1"/>
    <col min="3" max="3" width="22" bestFit="1" customWidth="1"/>
    <col min="4" max="4" width="5" customWidth="1"/>
    <col min="5" max="5" width="13.3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5.6640625" style="13" customWidth="1"/>
    <col min="22" max="22" width="11.83203125" customWidth="1"/>
    <col min="23" max="23" width="16.83203125" bestFit="1" customWidth="1"/>
    <col min="24" max="24" width="16.83203125" style="13" customWidth="1"/>
    <col min="25" max="25" width="20.83203125" customWidth="1"/>
    <col min="26" max="26" width="20.83203125" style="13" customWidth="1"/>
    <col min="27" max="27" width="28.1640625" customWidth="1"/>
    <col min="28" max="28" width="22.1640625" customWidth="1"/>
    <col min="29" max="29" width="28.1640625" customWidth="1"/>
    <col min="30" max="30" width="21.5" customWidth="1"/>
  </cols>
  <sheetData>
    <row r="1" spans="1:156" s="4" customFormat="1" ht="26">
      <c r="A1" s="4" t="s">
        <v>0</v>
      </c>
    </row>
    <row r="3" spans="1:156" s="6" customFormat="1" ht="46" customHeight="1" thickBot="1">
      <c r="A3" s="1"/>
      <c r="B3" s="1"/>
      <c r="C3" s="64" t="s">
        <v>19</v>
      </c>
      <c r="D3" s="64"/>
      <c r="E3" s="64"/>
      <c r="F3" s="64"/>
      <c r="G3" s="64"/>
      <c r="H3" s="64"/>
      <c r="I3" s="64"/>
      <c r="J3" s="25"/>
      <c r="K3" s="64" t="s">
        <v>20</v>
      </c>
      <c r="L3" s="64"/>
      <c r="M3" s="64"/>
      <c r="N3" s="64"/>
      <c r="O3" s="64"/>
      <c r="P3" s="25" t="s">
        <v>26</v>
      </c>
      <c r="Q3" s="64" t="s">
        <v>7</v>
      </c>
      <c r="R3" s="64"/>
      <c r="S3" s="64"/>
      <c r="T3" s="64"/>
      <c r="U3" s="64" t="s">
        <v>16</v>
      </c>
      <c r="V3" s="64"/>
      <c r="W3" s="64" t="s">
        <v>14</v>
      </c>
      <c r="X3" s="64"/>
      <c r="Y3" s="64"/>
      <c r="Z3" s="34"/>
      <c r="AA3" s="1" t="s">
        <v>34</v>
      </c>
      <c r="AB3" s="1" t="s">
        <v>64</v>
      </c>
      <c r="AC3" s="1" t="s">
        <v>60</v>
      </c>
      <c r="AD3" s="1" t="s">
        <v>71</v>
      </c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</row>
    <row r="4" spans="1:156" s="13" customFormat="1" ht="42" customHeight="1" thickTop="1" thickBot="1">
      <c r="A4" s="18"/>
      <c r="B4" s="18"/>
      <c r="C4" s="18" t="s">
        <v>1</v>
      </c>
      <c r="D4" s="18" t="s">
        <v>2</v>
      </c>
      <c r="E4" s="18" t="s">
        <v>53</v>
      </c>
      <c r="F4" s="18" t="s">
        <v>62</v>
      </c>
      <c r="G4" s="18" t="s">
        <v>63</v>
      </c>
      <c r="H4" s="18" t="s">
        <v>21</v>
      </c>
      <c r="I4" s="18" t="s">
        <v>3</v>
      </c>
      <c r="J4" s="18" t="s">
        <v>116</v>
      </c>
      <c r="K4" s="18" t="s">
        <v>4</v>
      </c>
      <c r="L4" s="18" t="s">
        <v>5</v>
      </c>
      <c r="M4" s="18" t="s">
        <v>6</v>
      </c>
      <c r="N4" s="18" t="s">
        <v>61</v>
      </c>
      <c r="O4" s="18" t="s">
        <v>10</v>
      </c>
      <c r="P4" s="18" t="s">
        <v>27</v>
      </c>
      <c r="Q4" s="18" t="s">
        <v>8</v>
      </c>
      <c r="R4" s="18" t="s">
        <v>11</v>
      </c>
      <c r="S4" s="18" t="s">
        <v>12</v>
      </c>
      <c r="T4" s="18" t="s">
        <v>9</v>
      </c>
      <c r="U4" s="18" t="s">
        <v>218</v>
      </c>
      <c r="V4" s="18" t="s">
        <v>13</v>
      </c>
      <c r="W4" s="18" t="s">
        <v>15</v>
      </c>
      <c r="X4" s="28" t="s">
        <v>108</v>
      </c>
      <c r="Y4" s="18" t="s">
        <v>24</v>
      </c>
      <c r="Z4" s="18" t="s">
        <v>131</v>
      </c>
      <c r="AA4" s="18"/>
      <c r="AB4" s="18" t="s">
        <v>70</v>
      </c>
      <c r="AC4" s="18" t="s">
        <v>47</v>
      </c>
      <c r="AD4" s="18" t="s">
        <v>72</v>
      </c>
    </row>
    <row r="5" spans="1:156" s="13" customFormat="1" ht="21" thickTop="1">
      <c r="A5" s="23" t="s">
        <v>29</v>
      </c>
      <c r="B5" s="24" t="s">
        <v>48</v>
      </c>
      <c r="C5" s="31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1" t="s">
        <v>76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/>
      <c r="V5" s="14"/>
      <c r="W5" s="26">
        <v>14.4</v>
      </c>
      <c r="X5" s="26"/>
      <c r="Y5" s="10">
        <f>W5*720</f>
        <v>10368</v>
      </c>
      <c r="Z5" s="10"/>
      <c r="AA5" s="16" t="s">
        <v>160</v>
      </c>
      <c r="AB5" s="26">
        <f>Y5/(D5*F5)</f>
        <v>74.141876430205954</v>
      </c>
      <c r="AC5" s="14">
        <f t="shared" ref="AC5:AC11" si="0">D5*F5*1000/Y5</f>
        <v>13.487654320987655</v>
      </c>
      <c r="AD5" s="26">
        <f t="shared" ref="AD5:AD11" si="1">Y5/(L5*N5)</f>
        <v>14580</v>
      </c>
    </row>
    <row r="6" spans="1:156">
      <c r="A6" s="15" t="s">
        <v>78</v>
      </c>
      <c r="B6" s="24" t="s">
        <v>49</v>
      </c>
      <c r="C6" s="31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14">
        <f>0.4/36</f>
        <v>1.1111111111111112E-2</v>
      </c>
      <c r="O6" s="5"/>
      <c r="P6" s="5">
        <v>488</v>
      </c>
      <c r="Q6" s="5"/>
      <c r="R6" s="5"/>
      <c r="S6" s="5"/>
      <c r="T6" s="5"/>
      <c r="U6" s="5"/>
      <c r="V6" s="5"/>
      <c r="W6" s="26">
        <v>7.2</v>
      </c>
      <c r="X6" s="26"/>
      <c r="Y6" s="10">
        <f>W6*720</f>
        <v>5184</v>
      </c>
      <c r="Z6" s="10"/>
      <c r="AA6" s="16" t="s">
        <v>161</v>
      </c>
      <c r="AB6" s="26">
        <f t="shared" ref="AB6:AB15" si="2">Y6/(D6*F6)</f>
        <v>74.141876430205954</v>
      </c>
      <c r="AC6" s="5">
        <f t="shared" si="0"/>
        <v>13.487654320987655</v>
      </c>
      <c r="AD6" s="26">
        <f t="shared" si="1"/>
        <v>14580</v>
      </c>
    </row>
    <row r="7" spans="1:156">
      <c r="B7" s="24" t="s">
        <v>50</v>
      </c>
      <c r="C7" s="31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14">
        <f>0.4/36</f>
        <v>1.1111111111111112E-2</v>
      </c>
      <c r="O7" s="5"/>
      <c r="P7" s="5">
        <v>61</v>
      </c>
      <c r="Q7" s="5"/>
      <c r="R7" s="5"/>
      <c r="S7" s="5"/>
      <c r="T7" s="5"/>
      <c r="U7" s="5"/>
      <c r="V7" s="5"/>
      <c r="W7" s="26">
        <v>0.9</v>
      </c>
      <c r="X7" s="26"/>
      <c r="Y7" s="10">
        <f>W7*720</f>
        <v>648</v>
      </c>
      <c r="Z7" s="10"/>
      <c r="AA7" s="16" t="s">
        <v>162</v>
      </c>
      <c r="AB7" s="26">
        <f t="shared" si="2"/>
        <v>74.141876430205954</v>
      </c>
      <c r="AC7" s="5">
        <f t="shared" si="0"/>
        <v>13.487654320987655</v>
      </c>
      <c r="AD7" s="26">
        <f t="shared" si="1"/>
        <v>14580</v>
      </c>
    </row>
    <row r="8" spans="1:156">
      <c r="A8" s="16" t="s">
        <v>97</v>
      </c>
      <c r="B8" s="24" t="s">
        <v>98</v>
      </c>
      <c r="C8" s="31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5"/>
      <c r="W8" s="26">
        <v>15.84</v>
      </c>
      <c r="X8" s="26"/>
      <c r="Y8" s="10">
        <f>W8*720</f>
        <v>11404.8</v>
      </c>
      <c r="Z8" s="10"/>
      <c r="AA8" s="16" t="s">
        <v>77</v>
      </c>
      <c r="AB8" s="26">
        <f t="shared" si="2"/>
        <v>81.556064073226537</v>
      </c>
      <c r="AC8" s="5">
        <f t="shared" si="0"/>
        <v>12.261503928170596</v>
      </c>
      <c r="AD8" s="26">
        <f t="shared" si="1"/>
        <v>14255.999999999998</v>
      </c>
    </row>
    <row r="9" spans="1:156">
      <c r="A9" s="16"/>
      <c r="B9" s="24" t="s">
        <v>145</v>
      </c>
      <c r="C9" s="31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5"/>
      <c r="W9" s="10" t="str">
        <f>USDOLLAR(Y9/730,2)&amp;"?"</f>
        <v>$12.05?</v>
      </c>
      <c r="X9" s="26"/>
      <c r="Y9" s="10">
        <v>8793.81</v>
      </c>
      <c r="Z9" s="26">
        <f>$Y9*12</f>
        <v>105525.72</v>
      </c>
      <c r="AA9" s="16"/>
      <c r="AB9" s="26">
        <f t="shared" si="2"/>
        <v>62.884796910755142</v>
      </c>
      <c r="AC9" s="5">
        <f t="shared" si="0"/>
        <v>15.902094768934058</v>
      </c>
      <c r="AD9" s="26">
        <f t="shared" si="1"/>
        <v>10992.262499999999</v>
      </c>
    </row>
    <row r="10" spans="1:156">
      <c r="A10" s="16"/>
      <c r="B10" s="24" t="s">
        <v>146</v>
      </c>
      <c r="C10" s="31" t="s">
        <v>17</v>
      </c>
      <c r="D10" s="5">
        <v>16</v>
      </c>
      <c r="E10" s="14" t="s">
        <v>99</v>
      </c>
      <c r="F10" s="5">
        <v>8.74</v>
      </c>
      <c r="G10" s="5">
        <v>2.91</v>
      </c>
      <c r="H10" s="7" t="s">
        <v>100</v>
      </c>
      <c r="I10" s="7" t="s">
        <v>101</v>
      </c>
      <c r="J10" s="7"/>
      <c r="K10" s="5" t="s">
        <v>23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5"/>
      <c r="W10" s="10" t="str">
        <f>USDOLLAR(Y10/730,2)&amp;"?"</f>
        <v>$10.09?</v>
      </c>
      <c r="X10" s="26"/>
      <c r="Y10" s="10">
        <v>7365.75</v>
      </c>
      <c r="Z10" s="26">
        <f>$Y10*12</f>
        <v>88389</v>
      </c>
      <c r="AA10" s="16"/>
      <c r="AB10" s="26">
        <f>Y10/(D10*F10)</f>
        <v>52.672697368421055</v>
      </c>
      <c r="AC10" s="5">
        <f t="shared" si="0"/>
        <v>18.985167837626854</v>
      </c>
      <c r="AD10" s="26">
        <f t="shared" si="1"/>
        <v>9207.1875</v>
      </c>
    </row>
    <row r="11" spans="1:156">
      <c r="A11" s="16"/>
      <c r="B11" s="24" t="s">
        <v>147</v>
      </c>
      <c r="C11" s="31" t="s">
        <v>17</v>
      </c>
      <c r="D11" s="5">
        <v>16</v>
      </c>
      <c r="E11" s="14" t="s">
        <v>102</v>
      </c>
      <c r="F11" s="5">
        <v>8.74</v>
      </c>
      <c r="G11" s="5">
        <v>2.91</v>
      </c>
      <c r="H11" s="7" t="s">
        <v>103</v>
      </c>
      <c r="I11" s="7" t="s">
        <v>104</v>
      </c>
      <c r="J11" s="7"/>
      <c r="K11" s="5" t="s">
        <v>23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5"/>
      <c r="W11" s="10" t="str">
        <f>USDOLLAR(Y11/730,2)&amp;"?"</f>
        <v>$7.03?</v>
      </c>
      <c r="X11" s="26"/>
      <c r="Y11" s="10">
        <f>Z11/12</f>
        <v>5132.7777777777783</v>
      </c>
      <c r="Z11" s="26">
        <f>184780/3</f>
        <v>61593.333333333336</v>
      </c>
      <c r="AA11" s="16"/>
      <c r="AB11" s="26">
        <f>Y11/(D11*F11)</f>
        <v>36.704646580218665</v>
      </c>
      <c r="AC11" s="5">
        <f t="shared" si="0"/>
        <v>27.244506981275027</v>
      </c>
      <c r="AD11" s="26">
        <f t="shared" si="1"/>
        <v>6415.9722222222226</v>
      </c>
    </row>
    <row r="12" spans="1:156">
      <c r="B12" s="24"/>
      <c r="C12" s="31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20"/>
      <c r="X12" s="26"/>
      <c r="Y12" s="26"/>
      <c r="Z12" s="26"/>
      <c r="AA12" s="16"/>
      <c r="AB12" s="19"/>
      <c r="AC12" s="5"/>
      <c r="AD12" s="17"/>
    </row>
    <row r="13" spans="1:156" ht="20">
      <c r="A13" s="23" t="s">
        <v>28</v>
      </c>
      <c r="B13" s="24" t="s">
        <v>187</v>
      </c>
      <c r="C13" s="31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/>
      <c r="V13" s="5">
        <v>0.1</v>
      </c>
      <c r="W13" s="26">
        <v>5.3</v>
      </c>
      <c r="X13" s="26"/>
      <c r="Y13" s="26">
        <v>2479</v>
      </c>
      <c r="Z13" s="10"/>
      <c r="AA13" s="16" t="s">
        <v>188</v>
      </c>
      <c r="AB13" s="26">
        <f>Y13/(D13*F13)</f>
        <v>283.63844393592677</v>
      </c>
      <c r="AC13" s="32">
        <f>D13*F13*1000/Y13</f>
        <v>3.5256151674062122</v>
      </c>
      <c r="AD13" s="26">
        <f>Y13/(L13*N13)</f>
        <v>6197.5</v>
      </c>
    </row>
    <row r="14" spans="1:156">
      <c r="A14" s="16" t="s">
        <v>121</v>
      </c>
      <c r="B14" s="24" t="s">
        <v>148</v>
      </c>
      <c r="C14" s="31" t="s">
        <v>55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56</v>
      </c>
      <c r="L14" s="5">
        <v>2</v>
      </c>
      <c r="M14" s="5">
        <v>12</v>
      </c>
      <c r="N14" s="14">
        <v>0.35</v>
      </c>
      <c r="O14" s="5">
        <v>2133</v>
      </c>
      <c r="P14" s="5">
        <v>64</v>
      </c>
      <c r="Q14" s="5" t="s">
        <v>57</v>
      </c>
      <c r="R14" s="5">
        <v>1000</v>
      </c>
      <c r="S14" s="5"/>
      <c r="T14" s="5"/>
      <c r="U14" s="5"/>
      <c r="V14" s="5">
        <v>10</v>
      </c>
      <c r="W14" s="10" t="str">
        <f>USDOLLAR(Y14/730,2)&amp;"?"</f>
        <v>$2.09?</v>
      </c>
      <c r="X14" s="26"/>
      <c r="Y14" s="26">
        <v>1529</v>
      </c>
      <c r="Z14" s="26"/>
      <c r="AA14" s="16" t="s">
        <v>189</v>
      </c>
      <c r="AB14" s="26">
        <f t="shared" si="2"/>
        <v>174.94279176201371</v>
      </c>
      <c r="AC14" s="5">
        <f>D14*F14*1000/Y14</f>
        <v>5.7161543492478746</v>
      </c>
      <c r="AD14" s="26">
        <f>Y14/(L14*N14)</f>
        <v>2184.2857142857142</v>
      </c>
    </row>
    <row r="15" spans="1:156">
      <c r="A15" s="16"/>
      <c r="B15" s="24" t="s">
        <v>149</v>
      </c>
      <c r="C15" s="31" t="s">
        <v>83</v>
      </c>
      <c r="D15" s="5">
        <v>1</v>
      </c>
      <c r="E15" s="14" t="s">
        <v>84</v>
      </c>
      <c r="F15" s="9">
        <v>9.65</v>
      </c>
      <c r="G15" s="9">
        <v>0.3</v>
      </c>
      <c r="H15" s="7" t="s">
        <v>85</v>
      </c>
      <c r="I15" s="7" t="s">
        <v>86</v>
      </c>
      <c r="J15" s="7"/>
      <c r="K15" s="5" t="s">
        <v>87</v>
      </c>
      <c r="L15" s="5">
        <v>2</v>
      </c>
      <c r="M15" s="5">
        <v>12</v>
      </c>
      <c r="N15" s="14">
        <v>0.35</v>
      </c>
      <c r="O15" s="5">
        <v>2133</v>
      </c>
      <c r="P15" s="5">
        <v>64</v>
      </c>
      <c r="Q15" s="5" t="s">
        <v>88</v>
      </c>
      <c r="R15" s="5">
        <v>1000</v>
      </c>
      <c r="S15" s="5"/>
      <c r="T15" s="5"/>
      <c r="U15" s="5"/>
      <c r="V15" s="5">
        <v>10</v>
      </c>
      <c r="W15" s="10" t="str">
        <f>USDOLLAR(Y15/730,2)&amp;"?"</f>
        <v>$2.57?</v>
      </c>
      <c r="X15" s="26"/>
      <c r="Y15" s="26">
        <v>1879</v>
      </c>
      <c r="Z15" s="26"/>
      <c r="AA15" s="16" t="s">
        <v>190</v>
      </c>
      <c r="AB15" s="26">
        <f t="shared" si="2"/>
        <v>194.71502590673575</v>
      </c>
      <c r="AC15" s="5">
        <f>D15*F15*1000/Y15</f>
        <v>5.1357104843001595</v>
      </c>
      <c r="AD15" s="26">
        <f>Y15/(L15*N15)</f>
        <v>2684.2857142857147</v>
      </c>
    </row>
    <row r="16" spans="1:156">
      <c r="B16" s="24"/>
      <c r="C16" s="31"/>
      <c r="D16" s="5"/>
      <c r="E16" s="14"/>
      <c r="F16" s="9"/>
      <c r="G16" s="9"/>
      <c r="H16" s="5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20"/>
      <c r="X16" s="26"/>
      <c r="Y16" s="26"/>
      <c r="Z16" s="26"/>
      <c r="AA16" s="16"/>
      <c r="AB16" s="26"/>
      <c r="AC16" s="5"/>
      <c r="AD16" s="26"/>
    </row>
    <row r="17" spans="1:156" ht="20">
      <c r="A17" s="23" t="s">
        <v>44</v>
      </c>
      <c r="B17" s="41" t="s">
        <v>166</v>
      </c>
      <c r="C17" s="29" t="s">
        <v>167</v>
      </c>
      <c r="D17" s="29">
        <v>2</v>
      </c>
      <c r="E17" s="30">
        <v>2880</v>
      </c>
      <c r="F17" s="29">
        <v>5.04</v>
      </c>
      <c r="G17" s="29">
        <v>1.68</v>
      </c>
      <c r="H17" s="30">
        <v>12.3</v>
      </c>
      <c r="I17" s="30">
        <v>288</v>
      </c>
      <c r="J17" s="30">
        <v>1</v>
      </c>
      <c r="K17" s="42" t="s">
        <v>165</v>
      </c>
      <c r="L17" s="29">
        <v>2</v>
      </c>
      <c r="M17" s="29">
        <v>8</v>
      </c>
      <c r="N17" s="30">
        <v>0.43840000000000001</v>
      </c>
      <c r="O17" s="29">
        <v>1333</v>
      </c>
      <c r="P17" s="29">
        <v>128</v>
      </c>
      <c r="Q17" s="29"/>
      <c r="R17" s="29"/>
      <c r="S17" s="29"/>
      <c r="T17" s="29"/>
      <c r="U17" s="29">
        <v>56</v>
      </c>
      <c r="W17" s="43">
        <v>3.5</v>
      </c>
      <c r="X17" s="44"/>
      <c r="Y17" s="45">
        <f>W17*720</f>
        <v>2520</v>
      </c>
      <c r="Z17" s="45"/>
      <c r="AA17" s="46" t="s">
        <v>58</v>
      </c>
      <c r="AB17" s="26">
        <f>Y17/(D17*F17)</f>
        <v>250</v>
      </c>
      <c r="AC17" s="5">
        <f>D17*F17*1000/Y17</f>
        <v>4</v>
      </c>
      <c r="AD17" s="26">
        <f>Y17/(L17*N17)</f>
        <v>2874.087591240876</v>
      </c>
    </row>
    <row r="18" spans="1:156" s="13" customFormat="1" ht="20">
      <c r="A18" s="23"/>
      <c r="B18" s="24" t="s">
        <v>46</v>
      </c>
      <c r="C18" s="31" t="s">
        <v>35</v>
      </c>
      <c r="D18" s="5">
        <v>4</v>
      </c>
      <c r="E18" s="14" t="s">
        <v>168</v>
      </c>
      <c r="F18" s="9">
        <v>8.74</v>
      </c>
      <c r="G18" s="9">
        <v>2.91</v>
      </c>
      <c r="H18" s="7" t="s">
        <v>169</v>
      </c>
      <c r="I18" s="7" t="s">
        <v>22</v>
      </c>
      <c r="J18" s="30">
        <v>1</v>
      </c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>
        <v>128</v>
      </c>
      <c r="Q18" s="5"/>
      <c r="R18" s="5"/>
      <c r="S18" s="5"/>
      <c r="T18" s="5"/>
      <c r="U18" s="5">
        <v>56</v>
      </c>
      <c r="W18" s="20">
        <v>4.8499999999999996</v>
      </c>
      <c r="X18" s="26"/>
      <c r="Y18" s="10">
        <f>W18*720</f>
        <v>3491.9999999999995</v>
      </c>
      <c r="Z18" s="10"/>
      <c r="AA18" s="16" t="s">
        <v>58</v>
      </c>
      <c r="AB18" s="26">
        <f>Y18/(D18*F18)</f>
        <v>99.885583524027439</v>
      </c>
      <c r="AC18" s="5">
        <f>D18*F18*1000/Y18</f>
        <v>10.011454753722797</v>
      </c>
      <c r="AD18" s="26">
        <f>Y18/(L18*N18)</f>
        <v>3982.6642335766419</v>
      </c>
    </row>
    <row r="19" spans="1:156" s="13" customFormat="1" ht="20">
      <c r="A19" s="40"/>
      <c r="B19" s="24" t="s">
        <v>215</v>
      </c>
      <c r="C19" s="31" t="s">
        <v>217</v>
      </c>
      <c r="D19" s="5">
        <v>4</v>
      </c>
      <c r="E19" s="14">
        <v>3072</v>
      </c>
      <c r="F19" s="5">
        <v>6.8440000000000003</v>
      </c>
      <c r="G19" s="5">
        <v>0.214</v>
      </c>
      <c r="H19" s="7">
        <v>12.3</v>
      </c>
      <c r="I19" s="7">
        <v>288</v>
      </c>
      <c r="J19" s="30">
        <v>1</v>
      </c>
      <c r="K19" s="11" t="s">
        <v>36</v>
      </c>
      <c r="L19" s="5">
        <v>2</v>
      </c>
      <c r="M19" s="5">
        <v>8</v>
      </c>
      <c r="N19" s="14">
        <v>0.43840000000000001</v>
      </c>
      <c r="O19" s="5">
        <v>1333</v>
      </c>
      <c r="P19" s="5">
        <v>128</v>
      </c>
      <c r="Q19" s="5"/>
      <c r="R19" s="5"/>
      <c r="S19" s="5"/>
      <c r="T19" s="5"/>
      <c r="U19" s="5">
        <v>56</v>
      </c>
      <c r="W19" s="20">
        <v>7.4</v>
      </c>
      <c r="X19" s="26"/>
      <c r="Y19" s="10">
        <f>W19*720</f>
        <v>5328</v>
      </c>
      <c r="Z19" s="10"/>
      <c r="AA19" s="16" t="s">
        <v>58</v>
      </c>
      <c r="AB19" s="26">
        <f>Y19/(D19*F19)</f>
        <v>194.62302746931618</v>
      </c>
      <c r="AC19" s="5">
        <f>D19*F19*1000/Y19</f>
        <v>5.1381381381381379</v>
      </c>
      <c r="AD19" s="26">
        <f>Y19/(L19*N19)</f>
        <v>6076.6423357664235</v>
      </c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</row>
    <row r="20" spans="1:156" s="13" customFormat="1" ht="20">
      <c r="A20" s="40"/>
      <c r="B20" s="24" t="s">
        <v>214</v>
      </c>
      <c r="C20" s="31" t="s">
        <v>37</v>
      </c>
      <c r="D20" s="5">
        <v>1</v>
      </c>
      <c r="E20" s="14">
        <v>3584</v>
      </c>
      <c r="F20" s="9">
        <v>9.5</v>
      </c>
      <c r="G20" s="9">
        <v>4.7</v>
      </c>
      <c r="H20" s="5">
        <v>16.399999999999999</v>
      </c>
      <c r="I20" s="5">
        <v>720</v>
      </c>
      <c r="J20" s="5"/>
      <c r="K20" s="5"/>
      <c r="L20" s="5"/>
      <c r="M20" s="5"/>
      <c r="N20" s="14"/>
      <c r="O20" s="5"/>
      <c r="P20" s="5">
        <v>128</v>
      </c>
      <c r="Q20" s="5"/>
      <c r="R20" s="5"/>
      <c r="S20" s="5"/>
      <c r="T20" s="5"/>
      <c r="U20" s="5">
        <v>56</v>
      </c>
      <c r="W20" s="20"/>
      <c r="X20" s="26"/>
      <c r="Y20" s="26"/>
      <c r="Z20" s="26"/>
      <c r="AA20" s="16"/>
      <c r="AB20" s="26"/>
      <c r="AC20" s="5"/>
      <c r="AD20" s="26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</row>
    <row r="21" spans="1:156">
      <c r="A21" s="16" t="s">
        <v>105</v>
      </c>
      <c r="B21" s="24" t="s">
        <v>216</v>
      </c>
      <c r="C21" s="31" t="s">
        <v>37</v>
      </c>
      <c r="D21" s="5">
        <v>4</v>
      </c>
      <c r="E21" s="14">
        <v>3584</v>
      </c>
      <c r="F21" s="9">
        <v>9.5</v>
      </c>
      <c r="G21" s="9">
        <v>4.7</v>
      </c>
      <c r="H21" s="5">
        <v>16.399999999999999</v>
      </c>
      <c r="I21" s="5">
        <v>720</v>
      </c>
      <c r="J21" s="5"/>
      <c r="K21" s="5"/>
      <c r="L21" s="5"/>
      <c r="M21" s="5"/>
      <c r="N21" s="14"/>
      <c r="O21" s="5"/>
      <c r="P21" s="5">
        <v>512</v>
      </c>
      <c r="Q21" s="5"/>
      <c r="R21" s="5"/>
      <c r="S21" s="5"/>
      <c r="T21" s="5"/>
      <c r="U21" s="5">
        <v>56</v>
      </c>
      <c r="W21" s="20"/>
      <c r="X21" s="26"/>
      <c r="Y21" s="26"/>
      <c r="Z21" s="26"/>
      <c r="AA21" s="16"/>
      <c r="AB21" s="26"/>
      <c r="AC21" s="5"/>
      <c r="AD21" s="26"/>
    </row>
    <row r="22" spans="1:156">
      <c r="A22" s="16" t="s">
        <v>65</v>
      </c>
      <c r="B22" s="24"/>
      <c r="C22" s="31"/>
      <c r="E22" s="14"/>
      <c r="F22" s="22"/>
      <c r="G22" s="22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>
        <v>56</v>
      </c>
      <c r="W22" s="20"/>
      <c r="X22" s="26"/>
      <c r="Y22" s="26"/>
      <c r="Z22" s="26"/>
      <c r="AA22" s="16"/>
      <c r="AB22" s="26"/>
      <c r="AC22" s="5"/>
      <c r="AD22" s="26"/>
    </row>
    <row r="23" spans="1:156">
      <c r="A23" s="16" t="s">
        <v>66</v>
      </c>
      <c r="B23" s="24"/>
      <c r="C23" s="31"/>
      <c r="E23" s="14"/>
      <c r="F23" s="22"/>
      <c r="G23" s="22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20"/>
      <c r="X23" s="26"/>
      <c r="Y23" s="26"/>
      <c r="Z23" s="26"/>
      <c r="AA23" s="16"/>
      <c r="AB23" s="26"/>
      <c r="AC23" s="5"/>
      <c r="AD23" s="26"/>
    </row>
    <row r="24" spans="1:156">
      <c r="B24" s="24"/>
      <c r="C24" s="31"/>
      <c r="E24" s="14"/>
      <c r="F24" s="22"/>
      <c r="G24" s="22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20"/>
      <c r="X24" s="26"/>
      <c r="Y24" s="26"/>
      <c r="Z24" s="26"/>
      <c r="AA24" s="16"/>
      <c r="AB24" s="26"/>
      <c r="AC24" s="5"/>
      <c r="AD24" s="26"/>
    </row>
    <row r="25" spans="1:156" ht="20">
      <c r="A25" s="23" t="s">
        <v>45</v>
      </c>
      <c r="B25" s="24" t="s">
        <v>118</v>
      </c>
      <c r="C25" s="31" t="s">
        <v>17</v>
      </c>
      <c r="D25">
        <v>8</v>
      </c>
      <c r="E25" s="14" t="s">
        <v>18</v>
      </c>
      <c r="F25" s="9">
        <v>8.74</v>
      </c>
      <c r="G25" s="9">
        <v>2.91</v>
      </c>
      <c r="H25" s="7" t="s">
        <v>39</v>
      </c>
      <c r="I25" s="7" t="s">
        <v>22</v>
      </c>
      <c r="J25" s="7"/>
      <c r="K25" s="8" t="s">
        <v>40</v>
      </c>
      <c r="L25" s="5">
        <v>2</v>
      </c>
      <c r="M25" s="5">
        <v>8</v>
      </c>
      <c r="N25" s="14">
        <v>0.3</v>
      </c>
      <c r="O25" s="5">
        <v>1866</v>
      </c>
      <c r="P25" s="5">
        <v>512</v>
      </c>
      <c r="Q25" s="5" t="s">
        <v>32</v>
      </c>
      <c r="R25" s="14">
        <v>1000</v>
      </c>
      <c r="S25" t="s">
        <v>42</v>
      </c>
      <c r="T25" s="14">
        <v>4000</v>
      </c>
      <c r="U25" s="14"/>
      <c r="V25" s="5"/>
      <c r="W25" s="10" t="str">
        <f t="shared" ref="W25:W31" si="3">USDOLLAR(Y25/730,2)&amp;"?"</f>
        <v>$10.27?</v>
      </c>
      <c r="X25" s="26">
        <v>2649</v>
      </c>
      <c r="Y25" s="26">
        <v>7499</v>
      </c>
      <c r="Z25" s="26"/>
      <c r="AA25" s="16"/>
      <c r="AB25" s="26">
        <f t="shared" ref="AB25:AB30" si="4">Y25/(D25*F25)</f>
        <v>107.25114416475972</v>
      </c>
      <c r="AC25" s="5">
        <f t="shared" ref="AC25:AC30" si="5">D25*F25*1000/Y25</f>
        <v>9.3239098546472867</v>
      </c>
      <c r="AD25" s="26">
        <f t="shared" ref="AD25:AD30" si="6">Y25/(L25*N25)</f>
        <v>12498.333333333334</v>
      </c>
    </row>
    <row r="26" spans="1:156">
      <c r="A26" s="16" t="s">
        <v>67</v>
      </c>
      <c r="B26" s="24" t="s">
        <v>90</v>
      </c>
      <c r="C26" s="31" t="s">
        <v>43</v>
      </c>
      <c r="D26">
        <v>8</v>
      </c>
      <c r="E26" s="14">
        <v>3072</v>
      </c>
      <c r="F26" s="5">
        <v>6.8440000000000003</v>
      </c>
      <c r="G26" s="5">
        <v>0.214</v>
      </c>
      <c r="H26" s="7">
        <v>12.3</v>
      </c>
      <c r="I26" s="7">
        <v>288</v>
      </c>
      <c r="J26" s="7"/>
      <c r="K26" s="8" t="s">
        <v>41</v>
      </c>
      <c r="L26" s="5">
        <v>2</v>
      </c>
      <c r="M26" s="5">
        <v>8</v>
      </c>
      <c r="N26" s="14">
        <v>0.2</v>
      </c>
      <c r="O26" s="5">
        <v>1866</v>
      </c>
      <c r="P26" s="5">
        <v>256</v>
      </c>
      <c r="Q26" s="5" t="s">
        <v>32</v>
      </c>
      <c r="R26" s="14">
        <v>1000</v>
      </c>
      <c r="S26" t="s">
        <v>42</v>
      </c>
      <c r="T26" s="14">
        <v>4000</v>
      </c>
      <c r="U26" s="14"/>
      <c r="V26" s="5"/>
      <c r="W26" s="10" t="str">
        <f t="shared" si="3"/>
        <v>$8.22?</v>
      </c>
      <c r="X26" s="26">
        <v>1829</v>
      </c>
      <c r="Y26" s="26">
        <v>5999</v>
      </c>
      <c r="Z26" s="26"/>
      <c r="AA26" s="16"/>
      <c r="AB26" s="26">
        <f t="shared" si="4"/>
        <v>109.56677381648159</v>
      </c>
      <c r="AC26" s="5">
        <f t="shared" si="5"/>
        <v>9.126854475745958</v>
      </c>
      <c r="AD26" s="26">
        <f t="shared" si="6"/>
        <v>14997.5</v>
      </c>
    </row>
    <row r="27" spans="1:156" s="13" customFormat="1">
      <c r="A27" s="2"/>
      <c r="B27" s="24" t="s">
        <v>109</v>
      </c>
      <c r="C27" s="31" t="s">
        <v>111</v>
      </c>
      <c r="D27" s="13">
        <v>8</v>
      </c>
      <c r="E27" s="14">
        <v>3840</v>
      </c>
      <c r="F27" s="21">
        <v>11.757999999999999</v>
      </c>
      <c r="G27" s="21">
        <v>0.36699999999999999</v>
      </c>
      <c r="H27" s="14">
        <v>24.576000000000001</v>
      </c>
      <c r="I27" s="14">
        <v>345.6</v>
      </c>
      <c r="J27" s="14"/>
      <c r="K27" s="8" t="s">
        <v>41</v>
      </c>
      <c r="L27" s="5">
        <v>2</v>
      </c>
      <c r="M27" s="5">
        <v>8</v>
      </c>
      <c r="N27" s="14">
        <v>0.2</v>
      </c>
      <c r="O27" s="5">
        <v>1866</v>
      </c>
      <c r="P27" s="5">
        <v>256</v>
      </c>
      <c r="Q27" s="5" t="s">
        <v>113</v>
      </c>
      <c r="R27" s="14">
        <v>1000</v>
      </c>
      <c r="S27" s="13" t="s">
        <v>114</v>
      </c>
      <c r="T27" s="14">
        <v>4000</v>
      </c>
      <c r="U27" s="14"/>
      <c r="V27" s="5"/>
      <c r="W27" s="10" t="str">
        <f t="shared" si="3"/>
        <v>$9.59?</v>
      </c>
      <c r="X27" s="26">
        <v>2049</v>
      </c>
      <c r="Y27" s="26">
        <v>6999</v>
      </c>
      <c r="Z27" s="26"/>
      <c r="AA27" s="16"/>
      <c r="AB27" s="26">
        <f t="shared" si="4"/>
        <v>74.406786868515056</v>
      </c>
      <c r="AC27" s="5">
        <f t="shared" si="5"/>
        <v>13.439634233461923</v>
      </c>
      <c r="AD27" s="26">
        <f t="shared" si="6"/>
        <v>17497.5</v>
      </c>
    </row>
    <row r="28" spans="1:156" s="13" customFormat="1">
      <c r="A28" s="2"/>
      <c r="B28" s="24" t="s">
        <v>110</v>
      </c>
      <c r="C28" s="31" t="s">
        <v>112</v>
      </c>
      <c r="D28" s="13">
        <v>8</v>
      </c>
      <c r="E28" s="14">
        <v>3584</v>
      </c>
      <c r="F28" s="9">
        <v>9.5</v>
      </c>
      <c r="G28" s="9">
        <v>4.7</v>
      </c>
      <c r="H28" s="5">
        <v>16.399999999999999</v>
      </c>
      <c r="I28" s="5">
        <v>720</v>
      </c>
      <c r="J28" s="5"/>
      <c r="K28" s="8" t="s">
        <v>173</v>
      </c>
      <c r="L28" s="5">
        <v>2</v>
      </c>
      <c r="M28" s="5">
        <v>8</v>
      </c>
      <c r="N28" s="14">
        <v>0.2</v>
      </c>
      <c r="O28" s="5">
        <v>1866</v>
      </c>
      <c r="P28" s="5">
        <v>256</v>
      </c>
      <c r="Q28" s="5" t="s">
        <v>113</v>
      </c>
      <c r="R28" s="14">
        <v>1000</v>
      </c>
      <c r="S28" s="13" t="s">
        <v>115</v>
      </c>
      <c r="T28" s="14">
        <v>4000</v>
      </c>
      <c r="U28" s="14"/>
      <c r="V28" s="5"/>
      <c r="W28" s="10" t="str">
        <f t="shared" si="3"/>
        <v>$11.78?</v>
      </c>
      <c r="X28" s="26">
        <v>2599</v>
      </c>
      <c r="Y28" s="26">
        <v>8599</v>
      </c>
      <c r="Z28" s="26"/>
      <c r="AA28" s="16"/>
      <c r="AB28" s="26">
        <f t="shared" si="4"/>
        <v>113.14473684210526</v>
      </c>
      <c r="AC28" s="5">
        <f t="shared" si="5"/>
        <v>8.838237004302826</v>
      </c>
      <c r="AD28" s="26">
        <f t="shared" si="6"/>
        <v>21497.5</v>
      </c>
    </row>
    <row r="29" spans="1:156">
      <c r="B29" s="24" t="s">
        <v>91</v>
      </c>
      <c r="C29" s="31" t="s">
        <v>93</v>
      </c>
      <c r="D29">
        <v>4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>
        <v>1</v>
      </c>
      <c r="K29" s="5" t="s">
        <v>38</v>
      </c>
      <c r="L29" s="5">
        <v>2</v>
      </c>
      <c r="M29" s="5">
        <v>10</v>
      </c>
      <c r="N29" s="14">
        <v>0.54800000000000004</v>
      </c>
      <c r="O29" s="5">
        <v>1333</v>
      </c>
      <c r="P29" s="5">
        <v>1000</v>
      </c>
      <c r="Q29" s="5" t="s">
        <v>89</v>
      </c>
      <c r="R29" s="14" t="s">
        <v>95</v>
      </c>
      <c r="S29" s="14"/>
      <c r="T29" s="14"/>
      <c r="U29" s="14"/>
      <c r="V29" s="5"/>
      <c r="W29" s="10" t="str">
        <f t="shared" si="3"/>
        <v>$10.20?</v>
      </c>
      <c r="X29" s="26">
        <v>2259</v>
      </c>
      <c r="Y29" s="26">
        <v>7449</v>
      </c>
      <c r="Z29" s="26"/>
      <c r="AA29" s="16" t="s">
        <v>117</v>
      </c>
      <c r="AB29" s="26">
        <f t="shared" si="4"/>
        <v>196.02631578947367</v>
      </c>
      <c r="AC29" s="5">
        <f t="shared" si="5"/>
        <v>5.1013558866962008</v>
      </c>
      <c r="AD29" s="26">
        <f t="shared" si="6"/>
        <v>6796.5328467153277</v>
      </c>
    </row>
    <row r="30" spans="1:156">
      <c r="B30" s="24" t="s">
        <v>92</v>
      </c>
      <c r="C30" s="31" t="s">
        <v>94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8</v>
      </c>
      <c r="N30" s="14">
        <v>0.43840000000000001</v>
      </c>
      <c r="O30" s="5">
        <v>1333</v>
      </c>
      <c r="P30" s="5">
        <v>512</v>
      </c>
      <c r="Q30" s="5" t="s">
        <v>33</v>
      </c>
      <c r="R30" s="14" t="s">
        <v>96</v>
      </c>
      <c r="S30" s="14"/>
      <c r="T30" s="14"/>
      <c r="U30" s="14"/>
      <c r="V30" s="5"/>
      <c r="W30" s="10" t="str">
        <f t="shared" si="3"/>
        <v>$9.15?</v>
      </c>
      <c r="X30" s="26">
        <v>1999</v>
      </c>
      <c r="Y30" s="26">
        <v>6679</v>
      </c>
      <c r="Z30" s="26"/>
      <c r="AA30" s="16"/>
      <c r="AB30" s="26">
        <f t="shared" si="4"/>
        <v>175.76315789473685</v>
      </c>
      <c r="AC30" s="5">
        <f t="shared" si="5"/>
        <v>5.6894744722263813</v>
      </c>
      <c r="AD30" s="26">
        <f t="shared" si="6"/>
        <v>7617.4726277372265</v>
      </c>
    </row>
    <row r="31" spans="1:156" s="13" customFormat="1">
      <c r="A31" s="48"/>
      <c r="B31" s="49" t="s">
        <v>172</v>
      </c>
      <c r="C31" s="50" t="s">
        <v>170</v>
      </c>
      <c r="D31" s="51">
        <v>2</v>
      </c>
      <c r="E31" s="37">
        <v>3584</v>
      </c>
      <c r="F31" s="50">
        <v>9.5</v>
      </c>
      <c r="G31" s="50">
        <v>4.7</v>
      </c>
      <c r="H31" s="50">
        <v>16.399999999999999</v>
      </c>
      <c r="I31" s="50">
        <v>720</v>
      </c>
      <c r="J31" s="50">
        <v>1</v>
      </c>
      <c r="K31" s="50" t="s">
        <v>171</v>
      </c>
      <c r="L31" s="5">
        <v>2</v>
      </c>
      <c r="M31" s="5">
        <v>8</v>
      </c>
      <c r="N31" s="37">
        <v>0.43840000000000001</v>
      </c>
      <c r="O31" s="5">
        <v>1333</v>
      </c>
      <c r="P31" s="50">
        <v>128</v>
      </c>
      <c r="Q31" s="5" t="s">
        <v>33</v>
      </c>
      <c r="R31" s="37">
        <v>960</v>
      </c>
      <c r="S31" s="14"/>
      <c r="T31" s="14"/>
      <c r="U31" s="14"/>
      <c r="V31" s="5"/>
      <c r="W31" s="10" t="str">
        <f t="shared" si="3"/>
        <v>$5.79?</v>
      </c>
      <c r="X31" s="52">
        <v>1269</v>
      </c>
      <c r="Y31" s="52">
        <v>4229</v>
      </c>
      <c r="Z31" s="52"/>
      <c r="AA31" s="53"/>
      <c r="AB31" s="54">
        <v>175.76</v>
      </c>
      <c r="AC31" s="55">
        <v>5.6894744719999997</v>
      </c>
      <c r="AD31" s="56">
        <v>7617.47</v>
      </c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  <c r="CS31" s="51"/>
      <c r="CT31" s="51"/>
      <c r="CU31" s="51"/>
      <c r="CV31" s="51"/>
      <c r="CW31" s="51"/>
      <c r="CX31" s="51"/>
      <c r="CY31" s="51"/>
      <c r="CZ31" s="51"/>
      <c r="DA31" s="51"/>
      <c r="DB31" s="51"/>
      <c r="DC31" s="51"/>
      <c r="DD31" s="51"/>
      <c r="DE31" s="51"/>
      <c r="DF31" s="51"/>
      <c r="DG31" s="51"/>
      <c r="DH31" s="51"/>
      <c r="DI31" s="51"/>
      <c r="DJ31" s="51"/>
      <c r="DK31" s="51"/>
      <c r="DL31" s="51"/>
      <c r="DM31" s="51"/>
      <c r="DN31" s="51"/>
      <c r="DO31" s="51"/>
      <c r="DP31" s="51"/>
      <c r="DQ31" s="51"/>
      <c r="DR31" s="51"/>
      <c r="DS31" s="51"/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1"/>
      <c r="EF31" s="51"/>
      <c r="EG31" s="51"/>
      <c r="EH31" s="51"/>
      <c r="EI31" s="51"/>
      <c r="EJ31" s="51"/>
      <c r="EK31" s="51"/>
      <c r="EL31" s="51"/>
      <c r="EM31" s="51"/>
      <c r="EN31" s="51"/>
      <c r="EO31" s="51"/>
      <c r="EP31" s="51"/>
      <c r="EQ31" s="51"/>
      <c r="ER31" s="51"/>
      <c r="ES31" s="51"/>
      <c r="ET31" s="51"/>
      <c r="EU31" s="51"/>
      <c r="EV31" s="51"/>
      <c r="EW31" s="51"/>
      <c r="EX31" s="51"/>
      <c r="EY31" s="51"/>
      <c r="EZ31" s="51"/>
    </row>
    <row r="32" spans="1:156">
      <c r="B32" s="24"/>
      <c r="C32" s="31"/>
      <c r="E32" s="14"/>
      <c r="F32" s="21"/>
      <c r="G32" s="21"/>
      <c r="H32" s="14"/>
      <c r="I32" s="14"/>
      <c r="J32" s="1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20"/>
      <c r="X32" s="26"/>
      <c r="Y32" s="26"/>
      <c r="Z32" s="26"/>
      <c r="AA32" s="16"/>
      <c r="AB32" s="26"/>
      <c r="AC32" s="5"/>
      <c r="AD32" s="26"/>
    </row>
    <row r="33" spans="1:30" ht="20">
      <c r="A33" s="23" t="s">
        <v>51</v>
      </c>
      <c r="B33" s="24" t="s">
        <v>52</v>
      </c>
      <c r="C33" s="31" t="s">
        <v>206</v>
      </c>
      <c r="D33">
        <v>4</v>
      </c>
      <c r="E33" s="14">
        <v>3584</v>
      </c>
      <c r="F33" s="21">
        <v>10.157</v>
      </c>
      <c r="G33" s="21">
        <v>0.317</v>
      </c>
      <c r="H33" s="14">
        <v>12</v>
      </c>
      <c r="I33" s="14">
        <v>480</v>
      </c>
      <c r="J33" s="14"/>
      <c r="K33" s="5" t="s">
        <v>73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59</v>
      </c>
      <c r="R33" s="5">
        <v>480</v>
      </c>
      <c r="S33" s="5" t="s">
        <v>59</v>
      </c>
      <c r="T33" s="5">
        <v>480</v>
      </c>
      <c r="U33" s="5"/>
      <c r="V33" s="5">
        <v>0.1</v>
      </c>
      <c r="W33" s="10" t="str">
        <f>USDOLLAR(Y33/730,2)&amp;"?"</f>
        <v>$2.02?</v>
      </c>
      <c r="X33" s="26"/>
      <c r="Y33" s="26">
        <v>1472.8</v>
      </c>
      <c r="Z33" s="26"/>
      <c r="AA33" s="16" t="s">
        <v>75</v>
      </c>
      <c r="AB33" s="26">
        <f>Y33/(D33*F33)</f>
        <v>36.250861474844932</v>
      </c>
      <c r="AC33" s="5">
        <f>D33*F33*1000/Y33</f>
        <v>27.585551330798481</v>
      </c>
      <c r="AD33" s="26">
        <f>Y33/(L33*N33)</f>
        <v>4909.333333333333</v>
      </c>
    </row>
    <row r="34" spans="1:30">
      <c r="A34" s="16" t="s">
        <v>68</v>
      </c>
      <c r="B34" s="24" t="s">
        <v>207</v>
      </c>
      <c r="C34" s="31" t="s">
        <v>111</v>
      </c>
      <c r="D34">
        <v>1</v>
      </c>
      <c r="E34" s="14">
        <v>3840</v>
      </c>
      <c r="F34" s="21">
        <v>11.757999999999999</v>
      </c>
      <c r="G34" s="21">
        <v>0.36699999999999999</v>
      </c>
      <c r="H34" s="14">
        <v>24.576000000000001</v>
      </c>
      <c r="I34" s="14">
        <v>345.6</v>
      </c>
      <c r="J34" s="7"/>
      <c r="K34" s="5" t="s">
        <v>54</v>
      </c>
      <c r="L34" s="5">
        <v>2</v>
      </c>
      <c r="M34" s="5">
        <v>4</v>
      </c>
      <c r="N34" s="14">
        <v>0.15</v>
      </c>
      <c r="O34" s="5">
        <v>1866</v>
      </c>
      <c r="P34" s="5">
        <v>128</v>
      </c>
      <c r="Q34" s="5" t="s">
        <v>69</v>
      </c>
      <c r="R34" s="5">
        <v>480</v>
      </c>
      <c r="S34" s="5" t="s">
        <v>32</v>
      </c>
      <c r="T34" s="5">
        <v>480</v>
      </c>
      <c r="U34" s="5"/>
      <c r="V34" s="5">
        <v>0.1</v>
      </c>
      <c r="W34" s="10" t="str">
        <f>USDOLLAR(Y34/730,2)&amp;"?"</f>
        <v>$2.13?</v>
      </c>
      <c r="X34" s="26"/>
      <c r="Y34" s="26">
        <v>1555</v>
      </c>
      <c r="Z34" s="26"/>
      <c r="AA34" s="16" t="s">
        <v>74</v>
      </c>
      <c r="AB34" s="26">
        <f>Y34/(D34*F34)</f>
        <v>132.25038271814935</v>
      </c>
      <c r="AC34" s="5">
        <f>D34*F34*1000/Y34</f>
        <v>7.5614147909967846</v>
      </c>
      <c r="AD34" s="26">
        <f>Y34/(L34*N34)</f>
        <v>5183.3333333333339</v>
      </c>
    </row>
    <row r="35" spans="1:30">
      <c r="B35" s="24" t="s">
        <v>208</v>
      </c>
      <c r="C35" t="s">
        <v>209</v>
      </c>
      <c r="D35">
        <v>1</v>
      </c>
      <c r="E35" s="37">
        <v>3584</v>
      </c>
      <c r="F35" s="50">
        <v>9.5</v>
      </c>
      <c r="G35" s="50">
        <v>4.7</v>
      </c>
      <c r="H35" s="50">
        <v>16.399999999999999</v>
      </c>
      <c r="I35" s="50">
        <v>720</v>
      </c>
      <c r="K35" s="5" t="s">
        <v>54</v>
      </c>
      <c r="L35" s="5">
        <v>2</v>
      </c>
      <c r="M35" s="5">
        <v>4</v>
      </c>
      <c r="N35" s="14">
        <v>0.15</v>
      </c>
      <c r="O35" s="5">
        <v>1866</v>
      </c>
      <c r="P35" s="5">
        <v>128</v>
      </c>
      <c r="Q35" s="5" t="s">
        <v>32</v>
      </c>
      <c r="R35" s="5">
        <v>480</v>
      </c>
      <c r="S35" s="5" t="s">
        <v>32</v>
      </c>
      <c r="T35" s="5">
        <v>480</v>
      </c>
      <c r="U35" s="5"/>
      <c r="V35" s="5">
        <v>0.1</v>
      </c>
      <c r="W35" s="10" t="str">
        <f>USDOLLAR(Y35/730,2)&amp;"?"</f>
        <v>$2.18?</v>
      </c>
      <c r="Y35" s="26">
        <v>1588.7</v>
      </c>
      <c r="AA35" s="16" t="s">
        <v>211</v>
      </c>
      <c r="AB35" s="26">
        <f>Y35/(D35*F35)</f>
        <v>167.23157894736843</v>
      </c>
      <c r="AC35" s="5">
        <f>D35*F35*1000/Y35</f>
        <v>5.9797318562346575</v>
      </c>
      <c r="AD35" s="26">
        <f>Y35/(L35*N35)</f>
        <v>5295.666666666667</v>
      </c>
    </row>
  </sheetData>
  <mergeCells count="5">
    <mergeCell ref="C3:I3"/>
    <mergeCell ref="K3:O3"/>
    <mergeCell ref="Q3:T3"/>
    <mergeCell ref="W3:Y3"/>
    <mergeCell ref="U3:V3"/>
  </mergeCells>
  <phoneticPr fontId="2"/>
  <conditionalFormatting sqref="AB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:AB35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4:AC3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4:AB3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4:AC3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X13 AA13:XFD13 FA19:XFD20 A23:XFD27 FA31:XFD31 W31 W30:XFD30 S30:V31 R30 Q30:Q31 P30 O30:O31 N30 L28:M31 N28:XFD29 A28:K30 A5:XFD12 A32:XFD34 AA35:AD35 W35 A14:XFD16 A17 AB17:XFD17 A18:I18 A21:O21 Q21:T21 K18:T18 A22:T22 W18:XFD18 W21:XFD22 W19:AD20 U18:U22">
    <cfRule type="expression" dxfId="31" priority="34">
      <formula>MOD(ROW(),2)=0</formula>
    </cfRule>
  </conditionalFormatting>
  <conditionalFormatting sqref="Y13">
    <cfRule type="expression" dxfId="30" priority="21">
      <formula>MOD(ROW(),2)=0</formula>
    </cfRule>
  </conditionalFormatting>
  <conditionalFormatting sqref="B35">
    <cfRule type="expression" dxfId="29" priority="20">
      <formula>MOD(ROW(),2)=0</formula>
    </cfRule>
  </conditionalFormatting>
  <conditionalFormatting sqref="K35:V35">
    <cfRule type="expression" dxfId="28" priority="19">
      <formula>MOD(ROW(),2)=0</formula>
    </cfRule>
  </conditionalFormatting>
  <conditionalFormatting sqref="Y35">
    <cfRule type="expression" dxfId="27" priority="18">
      <formula>MOD(ROW(),2)=0</formula>
    </cfRule>
  </conditionalFormatting>
  <conditionalFormatting sqref="AB32:AB35 AB21:AB30 AB5:AB1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5 AC21:AC30 AC5:AC1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B33 AB21:AB30 AB5:AB18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2:AC33 AC21:AC30 AC5:AC18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2:AD35 AD21:AD30 AD5:AD18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1:AB30 AB5:AB18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1:AC30 AC5:AC18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 Q20:T20">
    <cfRule type="expression" dxfId="26" priority="10">
      <formula>MOD(ROW(),2)=0</formula>
    </cfRule>
  </conditionalFormatting>
  <conditionalFormatting sqref="AB2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I19">
    <cfRule type="expression" dxfId="25" priority="1">
      <formula>MOD(ROW(),2)=0</formula>
    </cfRule>
  </conditionalFormatting>
  <conditionalFormatting sqref="B19:D19 P20:P21 K19:T19">
    <cfRule type="expression" dxfId="24" priority="2">
      <formula>MOD(ROW(),2)=0</formula>
    </cfRule>
  </conditionalFormatting>
  <conditionalFormatting sqref="AB1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X33"/>
  <sheetViews>
    <sheetView showZeros="0" tabSelected="1" workbookViewId="0">
      <pane xSplit="5" ySplit="2" topLeftCell="F6" activePane="bottomRight" state="frozen"/>
      <selection pane="topRight" activeCell="D1" sqref="D1"/>
      <selection pane="bottomLeft" activeCell="A2" sqref="A2"/>
      <selection pane="bottomRight" activeCell="P15" sqref="P15"/>
    </sheetView>
  </sheetViews>
  <sheetFormatPr baseColWidth="10" defaultRowHeight="18" x14ac:dyDescent="0"/>
  <cols>
    <col min="1" max="1" width="10.83203125" style="13"/>
    <col min="2" max="2" width="11.83203125" customWidth="1"/>
    <col min="3" max="3" width="37.1640625" customWidth="1"/>
    <col min="4" max="4" width="20.6640625" style="13" customWidth="1"/>
    <col min="5" max="5" width="20.83203125" style="13" customWidth="1"/>
    <col min="6" max="6" width="11.6640625" customWidth="1"/>
    <col min="7" max="7" width="12.5" style="13" customWidth="1"/>
    <col min="8" max="8" width="13.1640625" customWidth="1"/>
    <col min="9" max="9" width="12" style="13" customWidth="1"/>
    <col min="10" max="10" width="27.1640625" customWidth="1"/>
    <col min="11" max="11" width="38" customWidth="1"/>
    <col min="12" max="12" width="22" style="13" bestFit="1" customWidth="1"/>
    <col min="13" max="13" width="7.5" bestFit="1" customWidth="1"/>
    <col min="14" max="14" width="17" bestFit="1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93.1640625" customWidth="1"/>
    <col min="23" max="23" width="7.33203125" style="13" customWidth="1"/>
  </cols>
  <sheetData>
    <row r="1" spans="1:24" s="61" customFormat="1">
      <c r="A1" s="59"/>
      <c r="B1" s="59"/>
      <c r="C1" s="60" t="s">
        <v>186</v>
      </c>
      <c r="D1" s="59"/>
      <c r="E1" s="59"/>
      <c r="F1" s="60" t="s">
        <v>175</v>
      </c>
      <c r="G1" s="60" t="s">
        <v>222</v>
      </c>
      <c r="H1" s="60" t="s">
        <v>174</v>
      </c>
      <c r="I1" s="60" t="s">
        <v>223</v>
      </c>
      <c r="J1" s="60" t="s">
        <v>225</v>
      </c>
      <c r="K1" s="60" t="s">
        <v>226</v>
      </c>
      <c r="L1" s="60" t="s">
        <v>176</v>
      </c>
      <c r="M1" s="60" t="s">
        <v>177</v>
      </c>
      <c r="N1" s="60" t="s">
        <v>178</v>
      </c>
      <c r="O1" s="60" t="s">
        <v>179</v>
      </c>
      <c r="P1" s="60" t="s">
        <v>180</v>
      </c>
      <c r="Q1" s="60" t="s">
        <v>181</v>
      </c>
      <c r="R1" s="60" t="s">
        <v>182</v>
      </c>
      <c r="S1" s="60" t="s">
        <v>183</v>
      </c>
      <c r="T1" s="60" t="s">
        <v>184</v>
      </c>
      <c r="U1" s="60" t="s">
        <v>224</v>
      </c>
      <c r="V1" s="60" t="s">
        <v>185</v>
      </c>
    </row>
    <row r="2" spans="1:24" s="12" customFormat="1" ht="21" thickBot="1">
      <c r="A2" s="1" t="s">
        <v>79</v>
      </c>
      <c r="B2" s="1" t="s">
        <v>132</v>
      </c>
      <c r="C2" s="1" t="s">
        <v>80</v>
      </c>
      <c r="D2" s="1" t="s">
        <v>138</v>
      </c>
      <c r="E2" s="1" t="s">
        <v>120</v>
      </c>
      <c r="F2" s="1" t="s">
        <v>81</v>
      </c>
      <c r="G2" s="1" t="s">
        <v>106</v>
      </c>
      <c r="H2" s="1" t="s">
        <v>82</v>
      </c>
      <c r="I2" s="1" t="s">
        <v>107</v>
      </c>
      <c r="J2" s="1" t="s">
        <v>163</v>
      </c>
      <c r="K2" s="1" t="s">
        <v>164</v>
      </c>
      <c r="L2" s="33" t="s">
        <v>150</v>
      </c>
      <c r="M2" s="33" t="s">
        <v>119</v>
      </c>
      <c r="N2" s="33" t="s">
        <v>151</v>
      </c>
      <c r="O2" s="33" t="s">
        <v>152</v>
      </c>
      <c r="P2" s="33" t="s">
        <v>153</v>
      </c>
      <c r="Q2" s="33" t="s">
        <v>154</v>
      </c>
      <c r="R2" s="33" t="s">
        <v>155</v>
      </c>
      <c r="S2" s="36" t="s">
        <v>156</v>
      </c>
      <c r="T2" s="36" t="s">
        <v>157</v>
      </c>
      <c r="U2" s="36" t="s">
        <v>158</v>
      </c>
      <c r="V2" s="36" t="s">
        <v>159</v>
      </c>
      <c r="W2" s="13"/>
      <c r="X2" s="13"/>
    </row>
    <row r="3" spans="1:24" ht="21" customHeight="1" thickTop="1" thickBot="1">
      <c r="A3" s="65" t="s">
        <v>29</v>
      </c>
      <c r="B3" s="67" t="s">
        <v>133</v>
      </c>
      <c r="C3" s="24" t="str">
        <f ca="1">INDIRECT("Sheet1!"&amp;INDIRECT("R1C"&amp;COLUMN(),FALSE)&amp;INDIRECT("X"&amp;ROW()))</f>
        <v>p2.16xlarge on-demand</v>
      </c>
      <c r="D3" s="1"/>
      <c r="E3" s="24" t="s">
        <v>125</v>
      </c>
      <c r="F3" s="21">
        <f ca="1">INDIRECT("Sheet1!"&amp;INDIRECT("R1C"&amp;COLUMN(),FALSE)&amp;INDIRECT("X"&amp;ROW()))</f>
        <v>14.4</v>
      </c>
      <c r="G3" s="21"/>
      <c r="H3" s="21"/>
      <c r="I3" s="21"/>
      <c r="J3" s="14">
        <f ca="1">INDIRECT("Sheet1!"&amp;INDIRECT("R1C"&amp;COLUMN(),FALSE)&amp;INDIRECT("X"&amp;ROW())) * INDIRECT("Sheet1!L"&amp; INDIRECT("X"&amp;ROW()))</f>
        <v>0.71111111111111114</v>
      </c>
      <c r="K3" s="14">
        <f ca="1">INDIRECT("Sheet1!F"&amp; INDIRECT("X"&amp;ROW())) * INDIRECT("Sheet1!D"&amp; INDIRECT("X"&amp;ROW()))</f>
        <v>139.84</v>
      </c>
      <c r="L3" s="14" t="str">
        <f ca="1">INDIRECT("Sheet1!"&amp;INDIRECT("R1C"&amp;COLUMN(),FALSE)&amp;INDIRECT("X"&amp;ROW()))</f>
        <v>K80</v>
      </c>
      <c r="M3" s="14">
        <f ca="1">INDIRECT("Sheet1!"&amp;INDIRECT("R1C"&amp;COLUMN(),FALSE)&amp;INDIRECT("X"&amp;ROW()))</f>
        <v>16</v>
      </c>
      <c r="N3" s="14" t="str">
        <f ca="1">INDIRECT("Sheet1!"&amp;INDIRECT("R1C"&amp;COLUMN(),FALSE)&amp;INDIRECT("X"&amp;ROW()))</f>
        <v>Xeon E5-2686 v4</v>
      </c>
      <c r="O3" s="14">
        <f ca="1">INDIRECT("Sheet1!"&amp;INDIRECT("R1C"&amp;COLUMN(),FALSE)&amp;INDIRECT("X"&amp;ROW()))</f>
        <v>64</v>
      </c>
      <c r="P3" s="14">
        <f ca="1">INDIRECT("Sheet1!"&amp;INDIRECT("R1C"&amp;COLUMN(),FALSE)&amp;INDIRECT("X"&amp;ROW()))</f>
        <v>732</v>
      </c>
      <c r="Q3" s="14">
        <f t="shared" ref="Q3:V21" ca="1" si="0">INDIRECT("Sheet1!"&amp;INDIRECT("R1C"&amp;COLUMN(),FALSE)&amp;INDIRECT("X"&amp;ROW()))</f>
        <v>0</v>
      </c>
      <c r="R3" s="14">
        <f t="shared" ca="1" si="0"/>
        <v>0</v>
      </c>
      <c r="S3" s="14">
        <f t="shared" ca="1" si="0"/>
        <v>0</v>
      </c>
      <c r="T3" s="14">
        <f t="shared" ca="1" si="0"/>
        <v>0</v>
      </c>
      <c r="U3" s="14">
        <f t="shared" ca="1" si="0"/>
        <v>0</v>
      </c>
      <c r="V3" s="16" t="str">
        <f ca="1">INDIRECT("Sheet1!"&amp;INDIRECT("R1C"&amp;COLUMN(),FALSE)&amp;INDIRECT("X"&amp;ROW())) &amp; " CPU performance is approx. performance of Xeon E5-2690 v4 with 18 cores devided by 18 cores * 2 Hyper-threads = 36."</f>
        <v xml:space="preserve"> CPU performance is approx. performance of Xeon E5-2690 v4 with 18 cores devided by 18 cores * 2 Hyper-threads = 36.</v>
      </c>
      <c r="X3" s="58">
        <v>5</v>
      </c>
    </row>
    <row r="4" spans="1:24" ht="20" customHeight="1" thickTop="1">
      <c r="A4" s="66"/>
      <c r="B4" s="67"/>
      <c r="C4" s="24" t="str">
        <f t="shared" ref="C4:C15" ca="1" si="1">INDIRECT("Sheet1!"&amp;INDIRECT("R1C"&amp;COLUMN(),FALSE)&amp;INDIRECT("X"&amp;ROW()))</f>
        <v>p2.8xlarge on-demand</v>
      </c>
      <c r="D4" s="16" t="s">
        <v>139</v>
      </c>
      <c r="E4" s="24" t="s">
        <v>126</v>
      </c>
      <c r="F4" s="21">
        <f ca="1">INDIRECT("Sheet1!"&amp;INDIRECT("R1C"&amp;COLUMN(),FALSE)&amp;INDIRECT("X"&amp;ROW()))</f>
        <v>7.2</v>
      </c>
      <c r="G4" s="21"/>
      <c r="H4" s="21"/>
      <c r="I4" s="21"/>
      <c r="J4" s="14">
        <f t="shared" ref="J4:J15" ca="1" si="2">INDIRECT("Sheet1!"&amp;INDIRECT("R1C"&amp;COLUMN(),FALSE)&amp;INDIRECT("X"&amp;ROW())) * INDIRECT("Sheet1!L"&amp; INDIRECT("X"&amp;ROW()))</f>
        <v>0.35555555555555557</v>
      </c>
      <c r="K4" s="14">
        <f t="shared" ref="K4:K31" ca="1" si="3">INDIRECT("Sheet1!F"&amp; INDIRECT("X"&amp;ROW())) * INDIRECT("Sheet1!D"&amp; INDIRECT("X"&amp;ROW()))</f>
        <v>69.92</v>
      </c>
      <c r="L4" s="14" t="str">
        <f t="shared" ref="L4:T32" ca="1" si="4">INDIRECT("Sheet1!"&amp;INDIRECT("R1C"&amp;COLUMN(),FALSE)&amp;INDIRECT("X"&amp;ROW()))</f>
        <v>K80</v>
      </c>
      <c r="M4" s="14">
        <f t="shared" ca="1" si="4"/>
        <v>8</v>
      </c>
      <c r="N4" s="14" t="str">
        <f t="shared" ca="1" si="4"/>
        <v>Xeon E5-2686 v4</v>
      </c>
      <c r="O4" s="14">
        <f t="shared" ca="1" si="4"/>
        <v>32</v>
      </c>
      <c r="P4" s="14">
        <f t="shared" ca="1" si="4"/>
        <v>488</v>
      </c>
      <c r="Q4" s="14">
        <f t="shared" ca="1" si="4"/>
        <v>0</v>
      </c>
      <c r="R4" s="14">
        <f t="shared" ca="1" si="0"/>
        <v>0</v>
      </c>
      <c r="S4" s="14">
        <f t="shared" ca="1" si="0"/>
        <v>0</v>
      </c>
      <c r="T4" s="14">
        <f t="shared" ca="1" si="0"/>
        <v>0</v>
      </c>
      <c r="U4" s="14">
        <f t="shared" ca="1" si="0"/>
        <v>0</v>
      </c>
      <c r="V4" s="16" t="str">
        <f t="shared" ref="V4:V5" ca="1" si="5">INDIRECT("Sheet1!"&amp;INDIRECT("R1C"&amp;COLUMN(),FALSE)&amp;INDIRECT("X"&amp;ROW())) &amp; " CPU performance is approx. performance of Xeon E5-2690 v4 with 18 cores devided by 18 cores * 2 Hyper-threads = 36."</f>
        <v xml:space="preserve"> CPU performance is approx. performance of Xeon E5-2690 v4 with 18 cores devided by 18 cores * 2 Hyper-threads = 36.</v>
      </c>
      <c r="X4" s="57">
        <v>6</v>
      </c>
    </row>
    <row r="5" spans="1:24" ht="20" customHeight="1">
      <c r="A5" s="66"/>
      <c r="B5" s="67"/>
      <c r="C5" s="24" t="str">
        <f t="shared" ca="1" si="1"/>
        <v>p2.xlarge on-demand</v>
      </c>
      <c r="D5" s="16" t="s">
        <v>140</v>
      </c>
      <c r="E5" s="24" t="s">
        <v>127</v>
      </c>
      <c r="F5" s="21">
        <f ca="1">INDIRECT("Sheet1!"&amp;INDIRECT("R1C"&amp;COLUMN(),FALSE)&amp;INDIRECT("X"&amp;ROW()))</f>
        <v>0.9</v>
      </c>
      <c r="G5" s="21"/>
      <c r="H5" s="21"/>
      <c r="I5" s="21"/>
      <c r="J5" s="14">
        <f t="shared" ca="1" si="2"/>
        <v>4.4444444444444446E-2</v>
      </c>
      <c r="K5" s="14">
        <f t="shared" ca="1" si="3"/>
        <v>8.74</v>
      </c>
      <c r="L5" s="14" t="str">
        <f t="shared" ca="1" si="4"/>
        <v>K80</v>
      </c>
      <c r="M5" s="14">
        <f t="shared" ca="1" si="4"/>
        <v>1</v>
      </c>
      <c r="N5" s="14" t="str">
        <f t="shared" ca="1" si="4"/>
        <v>Xeon E5-2686 v4</v>
      </c>
      <c r="O5" s="14">
        <f t="shared" ca="1" si="4"/>
        <v>4</v>
      </c>
      <c r="P5" s="14">
        <f t="shared" ca="1" si="4"/>
        <v>61</v>
      </c>
      <c r="Q5" s="14">
        <f t="shared" ca="1" si="4"/>
        <v>0</v>
      </c>
      <c r="R5" s="14">
        <f t="shared" ca="1" si="0"/>
        <v>0</v>
      </c>
      <c r="S5" s="14">
        <f t="shared" ca="1" si="0"/>
        <v>0</v>
      </c>
      <c r="T5" s="14">
        <f t="shared" ca="1" si="0"/>
        <v>0</v>
      </c>
      <c r="U5" s="14">
        <f t="shared" ca="1" si="0"/>
        <v>0</v>
      </c>
      <c r="V5" s="16" t="str">
        <f t="shared" ca="1" si="5"/>
        <v xml:space="preserve"> CPU performance is approx. performance of Xeon E5-2690 v4 with 18 cores devided by 18 cores * 2 Hyper-threads = 36.</v>
      </c>
      <c r="X5" s="57">
        <v>7</v>
      </c>
    </row>
    <row r="6" spans="1:24" ht="20" customHeight="1">
      <c r="A6" s="66"/>
      <c r="B6" s="67"/>
      <c r="C6" s="24" t="str">
        <f t="shared" ca="1" si="1"/>
        <v>p2 dedicated host On-demand</v>
      </c>
      <c r="D6" s="16" t="s">
        <v>141</v>
      </c>
      <c r="E6" s="24" t="s">
        <v>122</v>
      </c>
      <c r="F6" s="21">
        <f ca="1">INDIRECT("Sheet1!"&amp;INDIRECT("R1C"&amp;COLUMN(),FALSE)&amp;INDIRECT("X"&amp;ROW()))</f>
        <v>15.84</v>
      </c>
      <c r="G6" s="21"/>
      <c r="H6" s="21"/>
      <c r="I6" s="21"/>
      <c r="J6" s="14">
        <f ca="1">INDIRECT("Sheet1!"&amp;INDIRECT("R1C"&amp;COLUMN(),FALSE)&amp;INDIRECT("X"&amp;ROW())) * INDIRECT("Sheet1!L"&amp; INDIRECT("X"&amp;ROW()))</f>
        <v>0.8</v>
      </c>
      <c r="K6" s="14">
        <f t="shared" ca="1" si="3"/>
        <v>139.84</v>
      </c>
      <c r="L6" s="14" t="str">
        <f t="shared" ca="1" si="4"/>
        <v>K80</v>
      </c>
      <c r="M6" s="14">
        <f t="shared" ca="1" si="4"/>
        <v>16</v>
      </c>
      <c r="N6" s="14" t="str">
        <f t="shared" ca="1" si="4"/>
        <v>Xeon E5-2686 v4</v>
      </c>
      <c r="O6" s="14">
        <f t="shared" ca="1" si="4"/>
        <v>2</v>
      </c>
      <c r="P6" s="14">
        <f t="shared" ca="1" si="4"/>
        <v>0</v>
      </c>
      <c r="Q6" s="14">
        <f t="shared" ca="1" si="4"/>
        <v>0</v>
      </c>
      <c r="R6" s="14">
        <f t="shared" ca="1" si="0"/>
        <v>0</v>
      </c>
      <c r="S6" s="14">
        <f t="shared" ca="1" si="0"/>
        <v>0</v>
      </c>
      <c r="T6" s="14">
        <f t="shared" ca="1" si="0"/>
        <v>0</v>
      </c>
      <c r="U6" s="16">
        <f t="shared" ca="1" si="0"/>
        <v>0</v>
      </c>
      <c r="V6" s="16">
        <f t="shared" ca="1" si="0"/>
        <v>0</v>
      </c>
      <c r="X6" s="57">
        <v>8</v>
      </c>
    </row>
    <row r="7" spans="1:24" ht="20" customHeight="1">
      <c r="A7" s="66"/>
      <c r="B7" s="67"/>
      <c r="C7" s="24" t="str">
        <f t="shared" ca="1" si="1"/>
        <v>p2 dedicated host 1 year no Upfront</v>
      </c>
      <c r="D7" s="16" t="s">
        <v>142</v>
      </c>
      <c r="E7" s="24" t="s">
        <v>123</v>
      </c>
      <c r="F7" s="21"/>
      <c r="G7" s="21"/>
      <c r="H7" s="21"/>
      <c r="I7" s="21">
        <f ca="1">INDIRECT("Sheet1!" &amp; INDIRECT("R1C" &amp; COLUMN(), FALSE) &amp; INDIRECT("X" &amp; ROW()))</f>
        <v>105525.72</v>
      </c>
      <c r="J7" s="14">
        <f t="shared" ca="1" si="2"/>
        <v>0.8</v>
      </c>
      <c r="K7" s="14">
        <f t="shared" ca="1" si="3"/>
        <v>139.84</v>
      </c>
      <c r="L7" s="14" t="str">
        <f t="shared" ca="1" si="4"/>
        <v>K80</v>
      </c>
      <c r="M7" s="14">
        <f t="shared" ca="1" si="4"/>
        <v>16</v>
      </c>
      <c r="N7" s="14" t="str">
        <f t="shared" ca="1" si="4"/>
        <v>Xeon E5-2686 v4</v>
      </c>
      <c r="O7" s="14">
        <f t="shared" ca="1" si="4"/>
        <v>2</v>
      </c>
      <c r="P7" s="14">
        <f t="shared" ca="1" si="4"/>
        <v>0</v>
      </c>
      <c r="Q7" s="14">
        <f t="shared" ca="1" si="4"/>
        <v>0</v>
      </c>
      <c r="R7" s="14">
        <f t="shared" ca="1" si="0"/>
        <v>0</v>
      </c>
      <c r="S7" s="14">
        <f t="shared" ca="1" si="0"/>
        <v>0</v>
      </c>
      <c r="T7" s="14">
        <f t="shared" ca="1" si="0"/>
        <v>0</v>
      </c>
      <c r="U7" s="14">
        <f t="shared" ca="1" si="0"/>
        <v>0</v>
      </c>
      <c r="V7" s="16">
        <f t="shared" ca="1" si="0"/>
        <v>105525.72</v>
      </c>
      <c r="X7" s="57">
        <v>9</v>
      </c>
    </row>
    <row r="8" spans="1:24" ht="20" customHeight="1">
      <c r="A8" s="66"/>
      <c r="B8" s="67"/>
      <c r="C8" s="24" t="str">
        <f t="shared" ca="1" si="1"/>
        <v>p2 dedicated host 1 year 100% Upfront</v>
      </c>
      <c r="D8" s="16" t="s">
        <v>143</v>
      </c>
      <c r="E8" s="24" t="s">
        <v>124</v>
      </c>
      <c r="F8" s="21"/>
      <c r="G8" s="21"/>
      <c r="H8" s="21"/>
      <c r="I8" s="21">
        <f ca="1">INDIRECT("Sheet1!" &amp; INDIRECT("R1C" &amp; COLUMN(), FALSE) &amp; INDIRECT("X" &amp; ROW()))</f>
        <v>88389</v>
      </c>
      <c r="J8" s="14">
        <f t="shared" ca="1" si="2"/>
        <v>0.8</v>
      </c>
      <c r="K8" s="14">
        <f t="shared" ca="1" si="3"/>
        <v>139.84</v>
      </c>
      <c r="L8" s="14" t="str">
        <f t="shared" ca="1" si="4"/>
        <v>K80</v>
      </c>
      <c r="M8" s="14">
        <f t="shared" ca="1" si="4"/>
        <v>16</v>
      </c>
      <c r="N8" s="14" t="str">
        <f t="shared" ca="1" si="4"/>
        <v>Xeon E5-2686 v4</v>
      </c>
      <c r="O8" s="14">
        <f t="shared" ca="1" si="4"/>
        <v>2</v>
      </c>
      <c r="P8" s="14">
        <f t="shared" ca="1" si="4"/>
        <v>0</v>
      </c>
      <c r="Q8" s="14">
        <f t="shared" ca="1" si="4"/>
        <v>0</v>
      </c>
      <c r="R8" s="14">
        <f t="shared" ca="1" si="0"/>
        <v>0</v>
      </c>
      <c r="S8" s="14">
        <f t="shared" ca="1" si="0"/>
        <v>0</v>
      </c>
      <c r="T8" s="14">
        <f t="shared" ca="1" si="0"/>
        <v>0</v>
      </c>
      <c r="U8" s="14">
        <f t="shared" ca="1" si="0"/>
        <v>0</v>
      </c>
      <c r="V8" s="16">
        <f t="shared" ca="1" si="0"/>
        <v>88389</v>
      </c>
      <c r="X8" s="57">
        <v>10</v>
      </c>
    </row>
    <row r="9" spans="1:24" ht="20" customHeight="1">
      <c r="A9" s="66" t="str">
        <f>Sheet1!$A$13</f>
        <v>Softlayer</v>
      </c>
      <c r="B9" s="67" t="s">
        <v>134</v>
      </c>
      <c r="C9" s="24" t="str">
        <f ca="1">INDIRECT("Sheet1!"&amp;INDIRECT("R1C"&amp;COLUMN(),FALSE)&amp;INDIRECT("X"&amp;ROW())) &amp; " monthly"</f>
        <v>NVIDIA Tesla K80 Dual Intel Xeon E5-2620 v4 monthly</v>
      </c>
      <c r="D9" s="16" t="s">
        <v>144</v>
      </c>
      <c r="E9" s="24" t="s">
        <v>191</v>
      </c>
      <c r="F9" s="21"/>
      <c r="G9" s="21"/>
      <c r="H9" s="21">
        <f ca="1">INDIRECT("Sheet1!"&amp;INDIRECT("R1C"&amp;COLUMN(),FALSE)&amp;INDIRECT("X"&amp;ROW()))</f>
        <v>2479</v>
      </c>
      <c r="I9" s="21"/>
      <c r="J9" s="14">
        <f t="shared" ca="1" si="2"/>
        <v>0.4</v>
      </c>
      <c r="K9" s="14">
        <f t="shared" ca="1" si="3"/>
        <v>8.74</v>
      </c>
      <c r="L9" s="14" t="str">
        <f t="shared" ca="1" si="4"/>
        <v>K80</v>
      </c>
      <c r="M9" s="14">
        <f t="shared" ca="1" si="4"/>
        <v>1</v>
      </c>
      <c r="N9" s="14" t="str">
        <f t="shared" ca="1" si="4"/>
        <v>Xeon E5-2620 v4</v>
      </c>
      <c r="O9" s="14">
        <f t="shared" ca="1" si="4"/>
        <v>2</v>
      </c>
      <c r="P9" s="14">
        <f t="shared" ca="1" si="4"/>
        <v>128</v>
      </c>
      <c r="Q9" s="14" t="str">
        <f t="shared" ca="1" si="4"/>
        <v>SSD</v>
      </c>
      <c r="R9" s="14">
        <f t="shared" ca="1" si="0"/>
        <v>800</v>
      </c>
      <c r="S9" s="14" t="str">
        <f t="shared" ca="1" si="0"/>
        <v>SSD</v>
      </c>
      <c r="T9" s="14">
        <f t="shared" ca="1" si="0"/>
        <v>800</v>
      </c>
      <c r="U9" s="14">
        <f t="shared" ca="1" si="0"/>
        <v>0.1</v>
      </c>
      <c r="V9" s="16">
        <f t="shared" ca="1" si="0"/>
        <v>0</v>
      </c>
      <c r="X9" s="57">
        <v>13</v>
      </c>
    </row>
    <row r="10" spans="1:24" s="13" customFormat="1" ht="20" customHeight="1">
      <c r="A10" s="66"/>
      <c r="B10" s="67"/>
      <c r="C10" s="24" t="str">
        <f ca="1">INDIRECT("Sheet1!"&amp;INDIRECT("R1C"&amp;COLUMN(),FALSE)&amp;INDIRECT("X"&amp;ROW())) &amp; " hourly"</f>
        <v>NVIDIA Tesla K80 Dual Intel Xeon E5-2620 v4 hourly</v>
      </c>
      <c r="D10" s="24"/>
      <c r="E10" s="24" t="s">
        <v>194</v>
      </c>
      <c r="F10" s="21">
        <f ca="1">INDIRECT("Sheet1!"&amp;INDIRECT("R1C"&amp;COLUMN(),FALSE)&amp;INDIRECT("X"&amp;ROW()))</f>
        <v>5.3</v>
      </c>
      <c r="G10" s="21"/>
      <c r="H10" s="21"/>
      <c r="I10" s="21"/>
      <c r="J10" s="14">
        <f t="shared" ca="1" si="2"/>
        <v>0.4</v>
      </c>
      <c r="K10" s="14">
        <f ca="1">INDIRECT("Sheet1!"&amp;INDIRECT("R1C"&amp;COLUMN(),FALSE)&amp;INDIRECT("X"&amp;ROW())) * INDIRECT("Sheet1!D"&amp; INDIRECT("X"&amp;ROW()))</f>
        <v>8.74</v>
      </c>
      <c r="L10" s="14" t="str">
        <f t="shared" ca="1" si="4"/>
        <v>K80</v>
      </c>
      <c r="M10" s="14">
        <f t="shared" ca="1" si="4"/>
        <v>1</v>
      </c>
      <c r="N10" s="14" t="str">
        <f t="shared" ca="1" si="4"/>
        <v>Xeon E5-2620 v4</v>
      </c>
      <c r="O10" s="14">
        <f t="shared" ca="1" si="4"/>
        <v>2</v>
      </c>
      <c r="P10" s="14">
        <f t="shared" ca="1" si="4"/>
        <v>128</v>
      </c>
      <c r="Q10" s="14" t="str">
        <f t="shared" ca="1" si="4"/>
        <v>SSD</v>
      </c>
      <c r="R10" s="14">
        <f t="shared" ca="1" si="0"/>
        <v>800</v>
      </c>
      <c r="S10" s="14" t="str">
        <f t="shared" ca="1" si="0"/>
        <v>SSD</v>
      </c>
      <c r="T10" s="14">
        <f t="shared" ca="1" si="0"/>
        <v>800</v>
      </c>
      <c r="U10" s="14">
        <f t="shared" ca="1" si="0"/>
        <v>0.1</v>
      </c>
      <c r="V10" s="16">
        <f t="shared" ca="1" si="0"/>
        <v>0</v>
      </c>
      <c r="X10" s="57">
        <v>13</v>
      </c>
    </row>
    <row r="11" spans="1:24" s="13" customFormat="1" ht="20" customHeight="1">
      <c r="A11" s="66"/>
      <c r="B11" s="67"/>
      <c r="C11" s="24" t="str">
        <f t="shared" ca="1" si="1"/>
        <v>NVIDIA Tesla K80 Dual Intel Xeon E5-2690 v3</v>
      </c>
      <c r="D11" s="24"/>
      <c r="E11" s="24" t="s">
        <v>192</v>
      </c>
      <c r="F11" s="21"/>
      <c r="G11" s="21"/>
      <c r="H11" s="21">
        <f ca="1">INDIRECT("Sheet1!"&amp;INDIRECT("R1C"&amp;COLUMN(),FALSE)&amp;INDIRECT("X"&amp;ROW()))</f>
        <v>1529</v>
      </c>
      <c r="I11" s="21"/>
      <c r="J11" s="14">
        <f t="shared" ca="1" si="2"/>
        <v>0.7</v>
      </c>
      <c r="K11" s="14">
        <f t="shared" ref="K11:K15" ca="1" si="6">INDIRECT("Sheet1!"&amp;INDIRECT("R1C"&amp;COLUMN(),FALSE)&amp;INDIRECT("X"&amp;ROW())) * INDIRECT("Sheet1!D"&amp; INDIRECT("X"&amp;ROW()))</f>
        <v>8.74</v>
      </c>
      <c r="L11" s="14" t="str">
        <f t="shared" ca="1" si="4"/>
        <v>K80</v>
      </c>
      <c r="M11" s="14">
        <f t="shared" ca="1" si="4"/>
        <v>1</v>
      </c>
      <c r="N11" s="14" t="str">
        <f t="shared" ca="1" si="4"/>
        <v>Xeon E5-2690 v3</v>
      </c>
      <c r="O11" s="14">
        <f t="shared" ca="1" si="4"/>
        <v>2</v>
      </c>
      <c r="P11" s="14">
        <f t="shared" ca="1" si="4"/>
        <v>64</v>
      </c>
      <c r="Q11" s="14" t="str">
        <f t="shared" ca="1" si="4"/>
        <v>SATA</v>
      </c>
      <c r="R11" s="14">
        <f t="shared" ca="1" si="0"/>
        <v>1000</v>
      </c>
      <c r="S11" s="14">
        <f t="shared" ca="1" si="0"/>
        <v>0</v>
      </c>
      <c r="T11" s="14">
        <f t="shared" ca="1" si="0"/>
        <v>0</v>
      </c>
      <c r="U11" s="14">
        <f t="shared" ca="1" si="0"/>
        <v>10</v>
      </c>
      <c r="V11" s="16">
        <f t="shared" ca="1" si="0"/>
        <v>0</v>
      </c>
      <c r="X11" s="57">
        <v>14</v>
      </c>
    </row>
    <row r="12" spans="1:24" ht="20" customHeight="1">
      <c r="A12" s="66"/>
      <c r="B12" s="67"/>
      <c r="C12" s="24" t="str">
        <f t="shared" ca="1" si="1"/>
        <v>NVIDIA Tesla M60 Dual Intel Xeon E5-2690 v3</v>
      </c>
      <c r="D12" s="24"/>
      <c r="E12" s="24" t="s">
        <v>193</v>
      </c>
      <c r="F12" s="21"/>
      <c r="G12" s="21"/>
      <c r="H12" s="21">
        <f ca="1">INDIRECT("Sheet1!"&amp;INDIRECT("R1C"&amp;COLUMN(),FALSE)&amp;INDIRECT("X"&amp;ROW()))</f>
        <v>1879</v>
      </c>
      <c r="I12" s="21"/>
      <c r="J12" s="14">
        <f t="shared" ca="1" si="2"/>
        <v>0.7</v>
      </c>
      <c r="K12" s="14">
        <f t="shared" ca="1" si="6"/>
        <v>9.65</v>
      </c>
      <c r="L12" s="14" t="str">
        <f t="shared" ca="1" si="4"/>
        <v>M60</v>
      </c>
      <c r="M12" s="14">
        <f t="shared" ca="1" si="4"/>
        <v>1</v>
      </c>
      <c r="N12" s="14" t="str">
        <f t="shared" ca="1" si="4"/>
        <v>Xeon E5-2690 v3</v>
      </c>
      <c r="O12" s="14">
        <f t="shared" ca="1" si="4"/>
        <v>2</v>
      </c>
      <c r="P12" s="14">
        <f t="shared" ca="1" si="4"/>
        <v>64</v>
      </c>
      <c r="Q12" s="14" t="str">
        <f t="shared" ca="1" si="4"/>
        <v>SATA</v>
      </c>
      <c r="R12" s="14">
        <f t="shared" ca="1" si="0"/>
        <v>1000</v>
      </c>
      <c r="S12" s="14">
        <f t="shared" ca="1" si="0"/>
        <v>0</v>
      </c>
      <c r="T12" s="14">
        <f t="shared" ca="1" si="0"/>
        <v>0</v>
      </c>
      <c r="U12" s="14">
        <f t="shared" ca="1" si="0"/>
        <v>10</v>
      </c>
      <c r="V12" s="16">
        <f t="shared" ca="1" si="0"/>
        <v>0</v>
      </c>
      <c r="X12" s="57">
        <v>15</v>
      </c>
    </row>
    <row r="13" spans="1:24" ht="19">
      <c r="A13" s="27" t="str">
        <f>Sheet1!A17</f>
        <v>Nimbix</v>
      </c>
      <c r="B13" s="35" t="s">
        <v>135</v>
      </c>
      <c r="C13" s="24" t="str">
        <f t="shared" ca="1" si="1"/>
        <v>NGD4</v>
      </c>
      <c r="D13" s="24"/>
      <c r="E13" s="24" t="s">
        <v>219</v>
      </c>
      <c r="F13" s="21">
        <f ca="1">INDIRECT("Sheet1!"&amp;INDIRECT("R1C"&amp;COLUMN(),FALSE)&amp;INDIRECT("X"&amp;ROW()))</f>
        <v>3.5</v>
      </c>
      <c r="G13" s="21"/>
      <c r="H13" s="21"/>
      <c r="I13" s="21"/>
      <c r="J13" s="14">
        <f t="shared" ca="1" si="2"/>
        <v>0.87680000000000002</v>
      </c>
      <c r="K13" s="14">
        <f t="shared" ca="1" si="6"/>
        <v>10.08</v>
      </c>
      <c r="L13" s="14" t="str">
        <f t="shared" ca="1" si="4"/>
        <v>K40</v>
      </c>
      <c r="M13" s="14">
        <f t="shared" ca="1" si="4"/>
        <v>2</v>
      </c>
      <c r="N13" s="14" t="str">
        <f t="shared" ca="1" si="4"/>
        <v>POWER8?</v>
      </c>
      <c r="O13" s="14">
        <f t="shared" ca="1" si="4"/>
        <v>2</v>
      </c>
      <c r="P13" s="14">
        <f t="shared" ca="1" si="4"/>
        <v>128</v>
      </c>
      <c r="Q13" s="21" t="str">
        <f>IF(Sheet1!$Q18="","",Sheet1!$Q18)</f>
        <v/>
      </c>
      <c r="R13" s="14">
        <f t="shared" ca="1" si="0"/>
        <v>0</v>
      </c>
      <c r="S13" s="14">
        <f t="shared" ca="1" si="0"/>
        <v>0</v>
      </c>
      <c r="T13" s="14">
        <f t="shared" ca="1" si="0"/>
        <v>0</v>
      </c>
      <c r="U13" s="14">
        <f t="shared" ca="1" si="0"/>
        <v>0</v>
      </c>
      <c r="V13" s="16">
        <f t="shared" ca="1" si="0"/>
        <v>0</v>
      </c>
      <c r="W13" s="16"/>
      <c r="X13" s="57">
        <v>17</v>
      </c>
    </row>
    <row r="14" spans="1:24" s="13" customFormat="1" ht="19">
      <c r="A14" s="38"/>
      <c r="B14" s="39"/>
      <c r="C14" s="24" t="str">
        <f t="shared" ca="1" si="1"/>
        <v>NGD5</v>
      </c>
      <c r="D14" s="24"/>
      <c r="E14" s="24" t="s">
        <v>220</v>
      </c>
      <c r="F14" s="21">
        <f ca="1">INDIRECT("Sheet1!"&amp;INDIRECT("R1C"&amp;COLUMN(),FALSE)&amp;INDIRECT("X"&amp;ROW()))</f>
        <v>4.8499999999999996</v>
      </c>
      <c r="G14" s="21"/>
      <c r="H14" s="21"/>
      <c r="I14" s="21"/>
      <c r="J14" s="14">
        <f t="shared" ca="1" si="2"/>
        <v>0.87680000000000002</v>
      </c>
      <c r="K14" s="14">
        <f t="shared" ca="1" si="6"/>
        <v>34.96</v>
      </c>
      <c r="L14" s="14" t="str">
        <f t="shared" ca="1" si="4"/>
        <v>K80</v>
      </c>
      <c r="M14" s="14">
        <f t="shared" ca="1" si="4"/>
        <v>4</v>
      </c>
      <c r="N14" s="14" t="str">
        <f t="shared" ca="1" si="4"/>
        <v>POWER8?</v>
      </c>
      <c r="O14" s="14">
        <f t="shared" ca="1" si="4"/>
        <v>2</v>
      </c>
      <c r="P14" s="14">
        <f t="shared" ca="1" si="4"/>
        <v>128</v>
      </c>
      <c r="Q14" s="21"/>
      <c r="R14" s="14">
        <f t="shared" ca="1" si="0"/>
        <v>0</v>
      </c>
      <c r="S14" s="14">
        <f t="shared" ca="1" si="0"/>
        <v>0</v>
      </c>
      <c r="T14" s="14">
        <f t="shared" ca="1" si="0"/>
        <v>0</v>
      </c>
      <c r="U14" s="14">
        <f t="shared" ca="1" si="0"/>
        <v>0</v>
      </c>
      <c r="V14" s="16">
        <f t="shared" ca="1" si="0"/>
        <v>0</v>
      </c>
      <c r="W14" s="16"/>
      <c r="X14" s="57">
        <v>18</v>
      </c>
    </row>
    <row r="15" spans="1:24" s="13" customFormat="1" ht="19">
      <c r="A15" s="62"/>
      <c r="B15" s="63"/>
      <c r="C15" s="24" t="str">
        <f t="shared" ca="1" si="1"/>
        <v>NGQ7</v>
      </c>
      <c r="D15" s="24"/>
      <c r="E15" s="24" t="s">
        <v>221</v>
      </c>
      <c r="F15" s="21">
        <f ca="1">INDIRECT("Sheet1!"&amp;INDIRECT("R1C"&amp;COLUMN(),FALSE)&amp;INDIRECT("X"&amp;ROW()))</f>
        <v>7.4</v>
      </c>
      <c r="G15" s="21"/>
      <c r="H15" s="21"/>
      <c r="I15" s="21"/>
      <c r="J15" s="14">
        <f t="shared" ca="1" si="2"/>
        <v>0.87680000000000002</v>
      </c>
      <c r="K15" s="14">
        <f t="shared" ca="1" si="6"/>
        <v>27.376000000000001</v>
      </c>
      <c r="L15" s="14" t="str">
        <f t="shared" ca="1" si="4"/>
        <v>M40</v>
      </c>
      <c r="M15" s="14">
        <f t="shared" ca="1" si="4"/>
        <v>4</v>
      </c>
      <c r="N15" s="14" t="str">
        <f t="shared" ca="1" si="4"/>
        <v>POWER8?</v>
      </c>
      <c r="O15" s="14">
        <f t="shared" ca="1" si="4"/>
        <v>2</v>
      </c>
      <c r="P15" s="14">
        <f t="shared" ca="1" si="4"/>
        <v>128</v>
      </c>
      <c r="Q15" s="21"/>
      <c r="R15" s="14"/>
      <c r="S15" s="14"/>
      <c r="T15" s="14"/>
      <c r="U15" s="14"/>
      <c r="V15" s="16"/>
      <c r="W15" s="16"/>
      <c r="X15" s="57">
        <v>19</v>
      </c>
    </row>
    <row r="16" spans="1:24" s="13" customFormat="1">
      <c r="A16" s="68" t="str">
        <f>Sheet1!A25</f>
        <v>Cirrascale</v>
      </c>
      <c r="B16" s="69" t="s">
        <v>136</v>
      </c>
      <c r="C16" s="24" t="str">
        <f ca="1">INDIRECT("Sheet1!B" &amp; INDIRECT("X" &amp; ROW())) &amp; " monthly"</f>
        <v>16-GPU x86 SERVER K80 monthly</v>
      </c>
      <c r="D16" s="24"/>
      <c r="E16" s="24" t="s">
        <v>195</v>
      </c>
      <c r="F16" s="21"/>
      <c r="G16" s="21"/>
      <c r="H16" s="21">
        <f ca="1">INDIRECT("Sheet1!"&amp;INDIRECT("R1C"&amp;COLUMN(),FALSE)&amp;INDIRECT("X"&amp;ROW()))</f>
        <v>7499</v>
      </c>
      <c r="I16" s="21"/>
      <c r="J16" s="14">
        <f t="shared" ref="J16:J31" ca="1" si="7">INDIRECT("Sheet1!N"&amp; INDIRECT("X"&amp;ROW())) * INDIRECT("Sheet1!L"&amp; INDIRECT("X"&amp;ROW()))</f>
        <v>0.6</v>
      </c>
      <c r="K16" s="14">
        <f t="shared" ca="1" si="3"/>
        <v>69.92</v>
      </c>
      <c r="L16" s="14" t="str">
        <f t="shared" ref="L16:Q17" ca="1" si="8">INDIRECT("Sheet1!"&amp;INDIRECT("R1C"&amp;COLUMN(),FALSE)&amp;INDIRECT("X"&amp;ROW()))</f>
        <v>K80</v>
      </c>
      <c r="M16" s="14">
        <f t="shared" ca="1" si="8"/>
        <v>8</v>
      </c>
      <c r="N16" s="14" t="str">
        <f t="shared" ca="1" si="8"/>
        <v>Xeon E5-2667 v3</v>
      </c>
      <c r="O16" s="14">
        <f t="shared" ca="1" si="8"/>
        <v>2</v>
      </c>
      <c r="P16" s="14">
        <f t="shared" ca="1" si="8"/>
        <v>512</v>
      </c>
      <c r="Q16" s="14" t="str">
        <f t="shared" ca="1" si="8"/>
        <v>SSD</v>
      </c>
      <c r="R16" s="14">
        <f t="shared" ca="1" si="0"/>
        <v>1000</v>
      </c>
      <c r="S16" s="14" t="str">
        <f t="shared" ca="1" si="0"/>
        <v>SATA</v>
      </c>
      <c r="T16" s="14">
        <f t="shared" ca="1" si="0"/>
        <v>4000</v>
      </c>
      <c r="U16" s="14">
        <f t="shared" ca="1" si="0"/>
        <v>0</v>
      </c>
      <c r="V16" s="16">
        <f t="shared" ca="1" si="0"/>
        <v>0</v>
      </c>
      <c r="W16" s="16"/>
      <c r="X16" s="57">
        <v>25</v>
      </c>
    </row>
    <row r="17" spans="1:24" s="13" customFormat="1" ht="19" customHeight="1">
      <c r="A17" s="68"/>
      <c r="B17" s="69"/>
      <c r="C17" s="24" t="str">
        <f ca="1">INDIRECT("Sheet1!B" &amp; INDIRECT("X" &amp; ROW())) &amp; " weekly"</f>
        <v>16-GPU x86 SERVER K80 weekly</v>
      </c>
      <c r="D17" s="24"/>
      <c r="E17" s="24" t="s">
        <v>213</v>
      </c>
      <c r="F17" s="21"/>
      <c r="G17" s="21">
        <f ca="1">INDIRECT("Sheet1!"&amp;INDIRECT("R1C"&amp;COLUMN(),FALSE)&amp;INDIRECT("X"&amp;ROW()))</f>
        <v>2649</v>
      </c>
      <c r="H17" s="21"/>
      <c r="I17" s="21"/>
      <c r="J17" s="14">
        <f t="shared" ca="1" si="7"/>
        <v>0.6</v>
      </c>
      <c r="K17" s="14">
        <f t="shared" ca="1" si="3"/>
        <v>69.92</v>
      </c>
      <c r="L17" s="14" t="str">
        <f t="shared" ca="1" si="8"/>
        <v>K80</v>
      </c>
      <c r="M17" s="14">
        <f t="shared" ca="1" si="8"/>
        <v>8</v>
      </c>
      <c r="N17" s="14" t="str">
        <f t="shared" ca="1" si="8"/>
        <v>Xeon E5-2667 v3</v>
      </c>
      <c r="O17" s="14">
        <f t="shared" ca="1" si="8"/>
        <v>2</v>
      </c>
      <c r="P17" s="14">
        <f t="shared" ca="1" si="8"/>
        <v>512</v>
      </c>
      <c r="Q17" s="14" t="str">
        <f t="shared" ca="1" si="8"/>
        <v>SSD</v>
      </c>
      <c r="R17" s="14">
        <f t="shared" ca="1" si="0"/>
        <v>1000</v>
      </c>
      <c r="S17" s="14" t="str">
        <f t="shared" ca="1" si="0"/>
        <v>SATA</v>
      </c>
      <c r="T17" s="14">
        <f t="shared" ca="1" si="0"/>
        <v>4000</v>
      </c>
      <c r="U17" s="14">
        <f t="shared" ca="1" si="0"/>
        <v>0</v>
      </c>
      <c r="V17" s="16">
        <f t="shared" ca="1" si="0"/>
        <v>0</v>
      </c>
      <c r="W17" s="16"/>
      <c r="X17" s="57">
        <v>25</v>
      </c>
    </row>
    <row r="18" spans="1:24" ht="20" customHeight="1">
      <c r="A18" s="68"/>
      <c r="B18" s="69"/>
      <c r="C18" s="24" t="str">
        <f ca="1">INDIRECT("Sheet1!B" &amp; INDIRECT("X" &amp; ROW())) &amp; " monthly"</f>
        <v>8-GPU x86 SERVER M40 monthly</v>
      </c>
      <c r="D18" s="24"/>
      <c r="E18" s="24" t="s">
        <v>196</v>
      </c>
      <c r="F18" s="21"/>
      <c r="G18" s="21"/>
      <c r="H18" s="21">
        <f ca="1">INDIRECT("Sheet1!"&amp;INDIRECT("R1C"&amp;COLUMN(),FALSE)&amp;INDIRECT("X"&amp;ROW()))</f>
        <v>5999</v>
      </c>
      <c r="I18" s="21"/>
      <c r="J18" s="14">
        <f t="shared" ca="1" si="7"/>
        <v>0.4</v>
      </c>
      <c r="K18" s="14">
        <f t="shared" ca="1" si="3"/>
        <v>54.752000000000002</v>
      </c>
      <c r="L18" s="14" t="str">
        <f t="shared" ca="1" si="4"/>
        <v>M40</v>
      </c>
      <c r="M18" s="14">
        <f t="shared" ca="1" si="4"/>
        <v>8</v>
      </c>
      <c r="N18" s="14" t="str">
        <f t="shared" ca="1" si="4"/>
        <v>Xeon E5-2630 v3</v>
      </c>
      <c r="O18" s="14">
        <f t="shared" ca="1" si="4"/>
        <v>2</v>
      </c>
      <c r="P18" s="14">
        <f t="shared" ca="1" si="4"/>
        <v>256</v>
      </c>
      <c r="Q18" s="14" t="str">
        <f t="shared" ca="1" si="4"/>
        <v>SSD</v>
      </c>
      <c r="R18" s="14">
        <f t="shared" ca="1" si="0"/>
        <v>1000</v>
      </c>
      <c r="S18" s="14" t="str">
        <f t="shared" ca="1" si="0"/>
        <v>SATA</v>
      </c>
      <c r="T18" s="14">
        <f t="shared" ca="1" si="0"/>
        <v>4000</v>
      </c>
      <c r="U18" s="14">
        <f t="shared" ca="1" si="0"/>
        <v>0</v>
      </c>
      <c r="V18" s="16">
        <f t="shared" ca="1" si="0"/>
        <v>0</v>
      </c>
      <c r="W18" s="16"/>
      <c r="X18" s="57">
        <v>26</v>
      </c>
    </row>
    <row r="19" spans="1:24" s="13" customFormat="1" ht="20" customHeight="1">
      <c r="A19" s="68"/>
      <c r="B19" s="69"/>
      <c r="C19" s="24" t="str">
        <f ca="1">INDIRECT("Sheet1!B" &amp; INDIRECT("X" &amp; ROW())) &amp;" weekly"</f>
        <v>8-GPU x86 SERVER M40 weekly</v>
      </c>
      <c r="D19" s="24"/>
      <c r="E19" s="24" t="s">
        <v>197</v>
      </c>
      <c r="F19" s="21"/>
      <c r="G19" s="21">
        <f ca="1">INDIRECT("Sheet1!"&amp;INDIRECT("R1C"&amp;COLUMN(),FALSE)&amp;INDIRECT("X"&amp;ROW()))</f>
        <v>1829</v>
      </c>
      <c r="H19" s="21"/>
      <c r="I19" s="21"/>
      <c r="J19" s="14">
        <f t="shared" ca="1" si="7"/>
        <v>0.4</v>
      </c>
      <c r="K19" s="14">
        <f t="shared" ca="1" si="3"/>
        <v>54.752000000000002</v>
      </c>
      <c r="L19" s="14" t="str">
        <f t="shared" ca="1" si="4"/>
        <v>M40</v>
      </c>
      <c r="M19" s="14">
        <f t="shared" ca="1" si="4"/>
        <v>8</v>
      </c>
      <c r="N19" s="14" t="str">
        <f t="shared" ca="1" si="4"/>
        <v>Xeon E5-2630 v3</v>
      </c>
      <c r="O19" s="14">
        <f t="shared" ca="1" si="4"/>
        <v>2</v>
      </c>
      <c r="P19" s="14">
        <f t="shared" ca="1" si="4"/>
        <v>256</v>
      </c>
      <c r="Q19" s="14" t="str">
        <f t="shared" ca="1" si="4"/>
        <v>SSD</v>
      </c>
      <c r="R19" s="14">
        <f t="shared" ca="1" si="0"/>
        <v>1000</v>
      </c>
      <c r="S19" s="14" t="str">
        <f t="shared" ca="1" si="0"/>
        <v>SATA</v>
      </c>
      <c r="T19" s="14">
        <f t="shared" ca="1" si="0"/>
        <v>4000</v>
      </c>
      <c r="U19" s="14">
        <f t="shared" ca="1" si="0"/>
        <v>0</v>
      </c>
      <c r="V19" s="16">
        <f t="shared" ca="1" si="0"/>
        <v>0</v>
      </c>
      <c r="W19" s="16"/>
      <c r="X19" s="57">
        <v>26</v>
      </c>
    </row>
    <row r="20" spans="1:24" s="13" customFormat="1" ht="20" customHeight="1">
      <c r="A20" s="68"/>
      <c r="B20" s="69"/>
      <c r="C20" s="24" t="str">
        <f ca="1">INDIRECT("Sheet1!B" &amp; INDIRECT("X" &amp; ROW())) &amp; " monthly"</f>
        <v>8-GPU x86 SERVER P40 monthly</v>
      </c>
      <c r="D20" s="24"/>
      <c r="E20" s="24" t="s">
        <v>198</v>
      </c>
      <c r="F20" s="21"/>
      <c r="G20" s="21"/>
      <c r="H20" s="21">
        <f ca="1">INDIRECT("Sheet1!"&amp;INDIRECT("R1C"&amp;COLUMN(),FALSE)&amp;INDIRECT("X"&amp;ROW()))</f>
        <v>6999</v>
      </c>
      <c r="I20" s="21"/>
      <c r="J20" s="14">
        <f ca="1">INDIRECT("Sheet1!"&amp;INDIRECT("R1C"&amp;COLUMN(),FALSE)&amp;INDIRECT("X"&amp;ROW())) * INDIRECT("Sheet1!L"&amp; INDIRECT("X"&amp;ROW()))</f>
        <v>0.4</v>
      </c>
      <c r="K20" s="14">
        <f ca="1">INDIRECT("Sheet1!"&amp;INDIRECT("R1C"&amp;COLUMN(),FALSE)&amp;INDIRECT("X"&amp;ROW())) * INDIRECT("Sheet1!D"&amp; INDIRECT("X"&amp;ROW()))</f>
        <v>94.063999999999993</v>
      </c>
      <c r="L20" s="14" t="str">
        <f t="shared" ca="1" si="4"/>
        <v>P40</v>
      </c>
      <c r="M20" s="14">
        <f t="shared" ca="1" si="4"/>
        <v>8</v>
      </c>
      <c r="N20" s="14" t="str">
        <f t="shared" ca="1" si="4"/>
        <v>Xeon E5-2630 v3</v>
      </c>
      <c r="O20" s="14">
        <f t="shared" ca="1" si="4"/>
        <v>2</v>
      </c>
      <c r="P20" s="14">
        <f t="shared" ca="1" si="4"/>
        <v>256</v>
      </c>
      <c r="Q20" s="14" t="str">
        <f t="shared" ca="1" si="4"/>
        <v>SSD</v>
      </c>
      <c r="R20" s="14">
        <f t="shared" ca="1" si="0"/>
        <v>1000</v>
      </c>
      <c r="S20" s="14" t="str">
        <f t="shared" ca="1" si="0"/>
        <v>SATA</v>
      </c>
      <c r="T20" s="14">
        <f t="shared" ca="1" si="0"/>
        <v>4000</v>
      </c>
      <c r="U20" s="14">
        <f t="shared" ca="1" si="0"/>
        <v>0</v>
      </c>
      <c r="V20" s="16">
        <f t="shared" ca="1" si="0"/>
        <v>0</v>
      </c>
      <c r="W20" s="16"/>
      <c r="X20" s="57">
        <v>27</v>
      </c>
    </row>
    <row r="21" spans="1:24" ht="20" customHeight="1">
      <c r="A21" s="68"/>
      <c r="B21" s="69"/>
      <c r="C21" s="24" t="str">
        <f ca="1">INDIRECT("Sheet1!B" &amp; INDIRECT("X" &amp; ROW())) &amp;" weekly"</f>
        <v>8-GPU x86 SERVER P40 weekly</v>
      </c>
      <c r="D21" s="24"/>
      <c r="E21" s="24" t="s">
        <v>199</v>
      </c>
      <c r="F21" s="21"/>
      <c r="G21" s="21">
        <f ca="1">INDIRECT("Sheet1!"&amp;INDIRECT("R1C"&amp;COLUMN(),FALSE)&amp;INDIRECT("X"&amp;ROW()))</f>
        <v>2049</v>
      </c>
      <c r="H21" s="21"/>
      <c r="I21" s="21"/>
      <c r="J21" s="14">
        <f t="shared" ref="J21:J29" ca="1" si="9">INDIRECT("Sheet1!"&amp;INDIRECT("R1C"&amp;COLUMN(),FALSE)&amp;INDIRECT("X"&amp;ROW())) * INDIRECT("Sheet1!L"&amp; INDIRECT("X"&amp;ROW()))</f>
        <v>0.4</v>
      </c>
      <c r="K21" s="14">
        <f ca="1">INDIRECT("Sheet1!"&amp;INDIRECT("R1C"&amp;COLUMN(),FALSE)&amp;INDIRECT("X"&amp;ROW())) * INDIRECT("Sheet1!D"&amp; INDIRECT("X"&amp;ROW()))</f>
        <v>94.063999999999993</v>
      </c>
      <c r="L21" s="14" t="str">
        <f t="shared" ca="1" si="4"/>
        <v>P40</v>
      </c>
      <c r="M21" s="14">
        <f t="shared" ca="1" si="4"/>
        <v>8</v>
      </c>
      <c r="N21" s="14" t="str">
        <f t="shared" ca="1" si="4"/>
        <v>Xeon E5-2630 v3</v>
      </c>
      <c r="O21" s="14">
        <f t="shared" ca="1" si="4"/>
        <v>2</v>
      </c>
      <c r="P21" s="14">
        <f t="shared" ca="1" si="4"/>
        <v>256</v>
      </c>
      <c r="Q21" s="14" t="str">
        <f t="shared" ca="1" si="4"/>
        <v>SSD</v>
      </c>
      <c r="R21" s="14">
        <f t="shared" ca="1" si="0"/>
        <v>1000</v>
      </c>
      <c r="S21" s="14" t="str">
        <f t="shared" ca="1" si="0"/>
        <v>SATA</v>
      </c>
      <c r="T21" s="14">
        <f t="shared" ca="1" si="0"/>
        <v>4000</v>
      </c>
      <c r="U21" s="14">
        <f t="shared" ca="1" si="0"/>
        <v>0</v>
      </c>
      <c r="V21" s="16">
        <f t="shared" ca="1" si="0"/>
        <v>0</v>
      </c>
      <c r="W21" s="16"/>
      <c r="X21" s="57">
        <v>27</v>
      </c>
    </row>
    <row r="22" spans="1:24" s="13" customFormat="1" ht="20" customHeight="1">
      <c r="A22" s="68"/>
      <c r="B22" s="69"/>
      <c r="C22" s="24" t="str">
        <f ca="1">INDIRECT("Sheet1!B" &amp; INDIRECT("X" &amp; ROW())) &amp; " monthly"</f>
        <v>8-GPU x86 SERVER P100 monthly</v>
      </c>
      <c r="D22" s="24"/>
      <c r="E22" s="24" t="s">
        <v>200</v>
      </c>
      <c r="F22" s="21"/>
      <c r="G22" s="21"/>
      <c r="H22" s="21">
        <f ca="1">INDIRECT("Sheet1!"&amp;INDIRECT("R1C"&amp;COLUMN(),FALSE)&amp;INDIRECT("X"&amp;ROW()))</f>
        <v>8599</v>
      </c>
      <c r="I22" s="21"/>
      <c r="J22" s="14">
        <f t="shared" ca="1" si="9"/>
        <v>0.4</v>
      </c>
      <c r="K22" s="14">
        <f t="shared" ref="K22:K25" ca="1" si="10">INDIRECT("Sheet1!"&amp;INDIRECT("R1C"&amp;COLUMN(),FALSE)&amp;INDIRECT("X"&amp;ROW())) * INDIRECT("Sheet1!D"&amp; INDIRECT("X"&amp;ROW()))</f>
        <v>76</v>
      </c>
      <c r="L22" s="14" t="str">
        <f t="shared" ca="1" si="4"/>
        <v>P100</v>
      </c>
      <c r="M22" s="14">
        <f t="shared" ca="1" si="4"/>
        <v>8</v>
      </c>
      <c r="N22" s="14" t="str">
        <f t="shared" ca="1" si="4"/>
        <v>Xeon E5-2630 v3</v>
      </c>
      <c r="O22" s="14">
        <f t="shared" ca="1" si="4"/>
        <v>2</v>
      </c>
      <c r="P22" s="14">
        <f t="shared" ca="1" si="4"/>
        <v>256</v>
      </c>
      <c r="Q22" s="14" t="str">
        <f t="shared" ca="1" si="4"/>
        <v>SSD</v>
      </c>
      <c r="R22" s="14">
        <f t="shared" ca="1" si="4"/>
        <v>1000</v>
      </c>
      <c r="S22" s="14" t="str">
        <f t="shared" ca="1" si="4"/>
        <v>SATA</v>
      </c>
      <c r="T22" s="14">
        <f t="shared" ca="1" si="4"/>
        <v>4000</v>
      </c>
      <c r="U22" s="14">
        <f t="shared" ref="U22:U32" ca="1" si="11">INDIRECT("Sheet1!"&amp;INDIRECT("R1C"&amp;COLUMN(),FALSE)&amp;INDIRECT("X"&amp;ROW()))</f>
        <v>0</v>
      </c>
      <c r="V22" s="16">
        <f t="shared" ref="V22:V32" ca="1" si="12">INDIRECT("Sheet1!"&amp;INDIRECT("R1C"&amp;COLUMN(),FALSE)&amp;INDIRECT("X"&amp;ROW()))</f>
        <v>0</v>
      </c>
      <c r="W22" s="16"/>
      <c r="X22" s="57">
        <v>28</v>
      </c>
    </row>
    <row r="23" spans="1:24" s="13" customFormat="1" ht="20" customHeight="1">
      <c r="A23" s="68"/>
      <c r="B23" s="69"/>
      <c r="C23" s="24" t="str">
        <f ca="1">INDIRECT("Sheet1!B" &amp; INDIRECT("X" &amp; ROW())) &amp;" weekly"</f>
        <v>8-GPU x86 SERVER P100 weekly</v>
      </c>
      <c r="D23" s="24"/>
      <c r="E23" s="24" t="s">
        <v>201</v>
      </c>
      <c r="F23" s="21"/>
      <c r="G23" s="21">
        <f ca="1">INDIRECT("Sheet1!"&amp;INDIRECT("R1C"&amp;COLUMN(),FALSE)&amp;INDIRECT("X"&amp;ROW()))</f>
        <v>2599</v>
      </c>
      <c r="H23" s="21"/>
      <c r="I23" s="21"/>
      <c r="J23" s="14">
        <f t="shared" ca="1" si="9"/>
        <v>0.4</v>
      </c>
      <c r="K23" s="14">
        <f t="shared" ca="1" si="10"/>
        <v>76</v>
      </c>
      <c r="L23" s="14" t="str">
        <f t="shared" ca="1" si="4"/>
        <v>P100</v>
      </c>
      <c r="M23" s="14">
        <f t="shared" ca="1" si="4"/>
        <v>8</v>
      </c>
      <c r="N23" s="14" t="str">
        <f t="shared" ca="1" si="4"/>
        <v>Xeon E5-2630 v3</v>
      </c>
      <c r="O23" s="14">
        <f t="shared" ca="1" si="4"/>
        <v>2</v>
      </c>
      <c r="P23" s="14">
        <f t="shared" ca="1" si="4"/>
        <v>256</v>
      </c>
      <c r="Q23" s="14" t="str">
        <f t="shared" ca="1" si="4"/>
        <v>SSD</v>
      </c>
      <c r="R23" s="14">
        <f t="shared" ca="1" si="4"/>
        <v>1000</v>
      </c>
      <c r="S23" s="14" t="str">
        <f t="shared" ca="1" si="4"/>
        <v>SATA</v>
      </c>
      <c r="T23" s="14">
        <f t="shared" ca="1" si="4"/>
        <v>4000</v>
      </c>
      <c r="U23" s="14">
        <f t="shared" ca="1" si="11"/>
        <v>0</v>
      </c>
      <c r="V23" s="16">
        <f t="shared" ca="1" si="12"/>
        <v>0</v>
      </c>
      <c r="W23" s="16"/>
      <c r="X23" s="57">
        <v>28</v>
      </c>
    </row>
    <row r="24" spans="1:24" s="13" customFormat="1" ht="20" customHeight="1">
      <c r="A24" s="68"/>
      <c r="B24" s="69"/>
      <c r="C24" s="24" t="str">
        <f ca="1">INDIRECT("Sheet1!B" &amp; INDIRECT("X" &amp; ROW())) &amp; " monthly"</f>
        <v>4-GPU POWER8/10 SERVER monthly</v>
      </c>
      <c r="D24" s="24"/>
      <c r="E24" s="24" t="s">
        <v>128</v>
      </c>
      <c r="F24" s="21"/>
      <c r="G24" s="21"/>
      <c r="H24" s="21">
        <f ca="1">INDIRECT("Sheet1!"&amp;INDIRECT("R1C"&amp;COLUMN(),FALSE)&amp;INDIRECT("X"&amp;ROW()))</f>
        <v>7449</v>
      </c>
      <c r="I24" s="21"/>
      <c r="J24" s="14">
        <f t="shared" ca="1" si="9"/>
        <v>1.0960000000000001</v>
      </c>
      <c r="K24" s="14">
        <f t="shared" ca="1" si="10"/>
        <v>38</v>
      </c>
      <c r="L24" s="14" t="str">
        <f t="shared" ca="1" si="4"/>
        <v>P100</v>
      </c>
      <c r="M24" s="14">
        <f t="shared" ca="1" si="4"/>
        <v>4</v>
      </c>
      <c r="N24" s="14" t="str">
        <f t="shared" ca="1" si="4"/>
        <v>POWER8</v>
      </c>
      <c r="O24" s="14">
        <f t="shared" ca="1" si="4"/>
        <v>2</v>
      </c>
      <c r="P24" s="14">
        <f t="shared" ca="1" si="4"/>
        <v>1000</v>
      </c>
      <c r="Q24" s="14" t="str">
        <f t="shared" ca="1" si="4"/>
        <v>SSD</v>
      </c>
      <c r="R24" s="14" t="str">
        <f t="shared" ca="1" si="4"/>
        <v>4 x 960</v>
      </c>
      <c r="S24" s="14">
        <f t="shared" ca="1" si="4"/>
        <v>0</v>
      </c>
      <c r="T24" s="14">
        <f t="shared" ca="1" si="4"/>
        <v>0</v>
      </c>
      <c r="U24" s="14">
        <f t="shared" ca="1" si="11"/>
        <v>0</v>
      </c>
      <c r="V24" s="16">
        <f t="shared" ca="1" si="12"/>
        <v>0</v>
      </c>
      <c r="W24" s="16"/>
      <c r="X24" s="57">
        <v>29</v>
      </c>
    </row>
    <row r="25" spans="1:24" s="13" customFormat="1" ht="20" customHeight="1">
      <c r="A25" s="68"/>
      <c r="B25" s="69"/>
      <c r="C25" s="24" t="str">
        <f ca="1">INDIRECT("Sheet1!B" &amp; INDIRECT("X" &amp; ROW())) &amp;" weekly"</f>
        <v>4-GPU POWER8/10 SERVER weekly</v>
      </c>
      <c r="D25" s="24"/>
      <c r="E25" s="24" t="s">
        <v>129</v>
      </c>
      <c r="F25" s="21"/>
      <c r="G25" s="21">
        <f ca="1">INDIRECT("Sheet1!"&amp;INDIRECT("R1C"&amp;COLUMN(),FALSE)&amp;INDIRECT("X"&amp;ROW()))</f>
        <v>2259</v>
      </c>
      <c r="H25" s="21"/>
      <c r="I25" s="21"/>
      <c r="J25" s="14">
        <f t="shared" ca="1" si="9"/>
        <v>1.0960000000000001</v>
      </c>
      <c r="K25" s="14">
        <f t="shared" ca="1" si="10"/>
        <v>38</v>
      </c>
      <c r="L25" s="14" t="str">
        <f t="shared" ca="1" si="4"/>
        <v>P100</v>
      </c>
      <c r="M25" s="14">
        <f t="shared" ca="1" si="4"/>
        <v>4</v>
      </c>
      <c r="N25" s="14" t="str">
        <f t="shared" ca="1" si="4"/>
        <v>POWER8</v>
      </c>
      <c r="O25" s="14">
        <f t="shared" ca="1" si="4"/>
        <v>2</v>
      </c>
      <c r="P25" s="14">
        <f t="shared" ca="1" si="4"/>
        <v>1000</v>
      </c>
      <c r="Q25" s="14" t="str">
        <f t="shared" ca="1" si="4"/>
        <v>SSD</v>
      </c>
      <c r="R25" s="14" t="str">
        <f t="shared" ca="1" si="4"/>
        <v>4 x 960</v>
      </c>
      <c r="S25" s="14">
        <f t="shared" ca="1" si="4"/>
        <v>0</v>
      </c>
      <c r="T25" s="14">
        <f t="shared" ca="1" si="4"/>
        <v>0</v>
      </c>
      <c r="U25" s="14">
        <f t="shared" ca="1" si="11"/>
        <v>0</v>
      </c>
      <c r="V25" s="16">
        <f t="shared" ca="1" si="12"/>
        <v>0</v>
      </c>
      <c r="W25" s="16"/>
      <c r="X25" s="57">
        <v>29</v>
      </c>
    </row>
    <row r="26" spans="1:24" s="13" customFormat="1" ht="20" customHeight="1">
      <c r="A26" s="68"/>
      <c r="B26" s="69"/>
      <c r="C26" s="24" t="str">
        <f ca="1">INDIRECT("Sheet1!B" &amp; INDIRECT("X" &amp; ROW())) &amp; " monthly"</f>
        <v>4-GPU POWER8/8 SERVER monthly</v>
      </c>
      <c r="D26" s="24"/>
      <c r="E26" s="24" t="s">
        <v>202</v>
      </c>
      <c r="F26" s="21"/>
      <c r="G26" s="21"/>
      <c r="H26" s="21">
        <f ca="1">INDIRECT("Sheet1!"&amp;INDIRECT("R1C"&amp;COLUMN(),FALSE)&amp;INDIRECT("X"&amp;ROW()))</f>
        <v>6679</v>
      </c>
      <c r="I26" s="21"/>
      <c r="J26" s="14">
        <f t="shared" ca="1" si="9"/>
        <v>0.87680000000000002</v>
      </c>
      <c r="K26" s="14">
        <f ca="1">INDIRECT("Sheet1!"&amp;INDIRECT("R1C"&amp;COLUMN(),FALSE)&amp;INDIRECT("X"&amp;ROW())) * INDIRECT("Sheet1!D"&amp; INDIRECT("X"&amp;ROW()))</f>
        <v>38</v>
      </c>
      <c r="L26" s="14" t="str">
        <f t="shared" ca="1" si="4"/>
        <v>P100</v>
      </c>
      <c r="M26" s="14">
        <f t="shared" ca="1" si="4"/>
        <v>4</v>
      </c>
      <c r="N26" s="14" t="str">
        <f t="shared" ca="1" si="4"/>
        <v>POWER8</v>
      </c>
      <c r="O26" s="14">
        <f t="shared" ca="1" si="4"/>
        <v>2</v>
      </c>
      <c r="P26" s="14">
        <f t="shared" ca="1" si="4"/>
        <v>512</v>
      </c>
      <c r="Q26" s="14" t="str">
        <f t="shared" ca="1" si="4"/>
        <v>SSD</v>
      </c>
      <c r="R26" s="14" t="str">
        <f t="shared" ca="1" si="4"/>
        <v>2 x 960</v>
      </c>
      <c r="S26" s="14">
        <f t="shared" ca="1" si="4"/>
        <v>0</v>
      </c>
      <c r="T26" s="14">
        <f t="shared" ca="1" si="4"/>
        <v>0</v>
      </c>
      <c r="U26" s="14">
        <f t="shared" ca="1" si="11"/>
        <v>0</v>
      </c>
      <c r="V26" s="16">
        <f t="shared" ca="1" si="12"/>
        <v>0</v>
      </c>
      <c r="W26" s="16"/>
      <c r="X26" s="57">
        <v>30</v>
      </c>
    </row>
    <row r="27" spans="1:24" ht="20" customHeight="1">
      <c r="A27" s="68"/>
      <c r="B27" s="69"/>
      <c r="C27" s="24" t="str">
        <f ca="1">INDIRECT("Sheet1!B" &amp; INDIRECT("X" &amp; ROW())) &amp;" weekly"</f>
        <v>4-GPU POWER8/8 SERVER weekly</v>
      </c>
      <c r="D27" s="24"/>
      <c r="E27" s="24" t="s">
        <v>203</v>
      </c>
      <c r="F27" s="21"/>
      <c r="G27" s="21">
        <f ca="1">INDIRECT("Sheet1!"&amp;INDIRECT("R1C"&amp;COLUMN(),FALSE)&amp;INDIRECT("X"&amp;ROW()))</f>
        <v>1999</v>
      </c>
      <c r="H27" s="21"/>
      <c r="I27" s="21"/>
      <c r="J27" s="14">
        <f t="shared" ca="1" si="9"/>
        <v>0.87680000000000002</v>
      </c>
      <c r="K27" s="14">
        <f ca="1">INDIRECT("Sheet1!"&amp;INDIRECT("R1C"&amp;COLUMN(),FALSE)&amp;INDIRECT("X"&amp;ROW())) * INDIRECT("Sheet1!D"&amp; INDIRECT("X"&amp;ROW()))</f>
        <v>38</v>
      </c>
      <c r="L27" s="14" t="str">
        <f t="shared" ca="1" si="4"/>
        <v>P100</v>
      </c>
      <c r="M27" s="14">
        <f t="shared" ca="1" si="4"/>
        <v>4</v>
      </c>
      <c r="N27" s="14" t="str">
        <f t="shared" ca="1" si="4"/>
        <v>POWER8</v>
      </c>
      <c r="O27" s="14">
        <f t="shared" ca="1" si="4"/>
        <v>2</v>
      </c>
      <c r="P27" s="14">
        <f t="shared" ca="1" si="4"/>
        <v>512</v>
      </c>
      <c r="Q27" s="14" t="str">
        <f t="shared" ca="1" si="4"/>
        <v>SSD</v>
      </c>
      <c r="R27" s="14" t="str">
        <f t="shared" ca="1" si="4"/>
        <v>2 x 960</v>
      </c>
      <c r="S27" s="14">
        <f t="shared" ca="1" si="4"/>
        <v>0</v>
      </c>
      <c r="T27" s="14">
        <f t="shared" ca="1" si="4"/>
        <v>0</v>
      </c>
      <c r="U27" s="14">
        <f t="shared" ca="1" si="11"/>
        <v>0</v>
      </c>
      <c r="V27" s="16">
        <f t="shared" ca="1" si="12"/>
        <v>0</v>
      </c>
      <c r="W27" s="16"/>
      <c r="X27" s="57">
        <v>30</v>
      </c>
    </row>
    <row r="28" spans="1:24" s="13" customFormat="1" ht="20" customHeight="1">
      <c r="A28" s="68"/>
      <c r="B28" s="69"/>
      <c r="C28" s="24" t="str">
        <f ca="1">INDIRECT("Sheet1!B" &amp; INDIRECT("X" &amp; ROW())) &amp; " monthly"</f>
        <v>2-GPU POWER8/8 SERVER monthly</v>
      </c>
      <c r="D28" s="24"/>
      <c r="E28" s="24" t="s">
        <v>204</v>
      </c>
      <c r="F28" s="21"/>
      <c r="G28" s="21"/>
      <c r="H28" s="21">
        <f ca="1">INDIRECT("Sheet1!"&amp;INDIRECT("R1C"&amp;COLUMN(),FALSE)&amp;INDIRECT("X"&amp;ROW()))</f>
        <v>4229</v>
      </c>
      <c r="I28" s="21"/>
      <c r="J28" s="14">
        <f ca="1">INDIRECT("Sheet1!"&amp;INDIRECT("R1C"&amp;COLUMN(),FALSE)&amp;INDIRECT("X"&amp;ROW())) * INDIRECT("Sheet1!L"&amp; INDIRECT("X"&amp;ROW()))</f>
        <v>0.87680000000000002</v>
      </c>
      <c r="K28" s="14">
        <f t="shared" ref="K28:K30" ca="1" si="13">INDIRECT("Sheet1!"&amp;INDIRECT("R1C"&amp;COLUMN(),FALSE)&amp;INDIRECT("X"&amp;ROW())) * INDIRECT("Sheet1!D"&amp; INDIRECT("X"&amp;ROW()))</f>
        <v>19</v>
      </c>
      <c r="L28" s="14" t="str">
        <f t="shared" ca="1" si="4"/>
        <v>P100</v>
      </c>
      <c r="M28" s="14">
        <f t="shared" ca="1" si="4"/>
        <v>2</v>
      </c>
      <c r="N28" s="14" t="str">
        <f t="shared" ca="1" si="4"/>
        <v>POWER8</v>
      </c>
      <c r="O28" s="14">
        <f t="shared" ca="1" si="4"/>
        <v>2</v>
      </c>
      <c r="P28" s="14">
        <f t="shared" ca="1" si="4"/>
        <v>128</v>
      </c>
      <c r="Q28" s="14" t="str">
        <f t="shared" ca="1" si="4"/>
        <v>SSD</v>
      </c>
      <c r="R28" s="14">
        <f t="shared" ca="1" si="4"/>
        <v>960</v>
      </c>
      <c r="S28" s="14">
        <f t="shared" ca="1" si="4"/>
        <v>0</v>
      </c>
      <c r="T28" s="14">
        <f t="shared" ca="1" si="4"/>
        <v>0</v>
      </c>
      <c r="U28" s="14">
        <f t="shared" ca="1" si="11"/>
        <v>0</v>
      </c>
      <c r="V28" s="16">
        <f t="shared" ca="1" si="12"/>
        <v>0</v>
      </c>
      <c r="W28" s="16"/>
      <c r="X28" s="57">
        <v>31</v>
      </c>
    </row>
    <row r="29" spans="1:24" ht="20" customHeight="1">
      <c r="A29" s="68"/>
      <c r="B29" s="69"/>
      <c r="C29" s="24" t="str">
        <f ca="1">INDIRECT("Sheet1!B" &amp; INDIRECT("X" &amp; ROW())) &amp;" weekly"</f>
        <v>2-GPU POWER8/8 SERVER weekly</v>
      </c>
      <c r="D29" s="24"/>
      <c r="E29" s="24" t="s">
        <v>205</v>
      </c>
      <c r="F29" s="21"/>
      <c r="G29" s="21">
        <f ca="1">INDIRECT("Sheet1!"&amp;INDIRECT("R1C"&amp;COLUMN(),FALSE)&amp;INDIRECT("X"&amp;ROW()))</f>
        <v>1269</v>
      </c>
      <c r="H29" s="21"/>
      <c r="I29" s="21"/>
      <c r="J29" s="14">
        <f t="shared" ca="1" si="9"/>
        <v>0.87680000000000002</v>
      </c>
      <c r="K29" s="14">
        <f t="shared" ca="1" si="13"/>
        <v>19</v>
      </c>
      <c r="L29" s="14" t="str">
        <f t="shared" ca="1" si="4"/>
        <v>P100</v>
      </c>
      <c r="M29" s="14">
        <f t="shared" ca="1" si="4"/>
        <v>2</v>
      </c>
      <c r="N29" s="14" t="str">
        <f t="shared" ca="1" si="4"/>
        <v>POWER8</v>
      </c>
      <c r="O29" s="14">
        <f t="shared" ca="1" si="4"/>
        <v>2</v>
      </c>
      <c r="P29" s="14">
        <f t="shared" ca="1" si="4"/>
        <v>128</v>
      </c>
      <c r="Q29" s="14" t="str">
        <f t="shared" ca="1" si="4"/>
        <v>SSD</v>
      </c>
      <c r="R29" s="14">
        <f t="shared" ca="1" si="4"/>
        <v>960</v>
      </c>
      <c r="S29" s="14">
        <f t="shared" ca="1" si="4"/>
        <v>0</v>
      </c>
      <c r="T29" s="14">
        <f t="shared" ca="1" si="4"/>
        <v>0</v>
      </c>
      <c r="U29" s="14">
        <f t="shared" ca="1" si="11"/>
        <v>0</v>
      </c>
      <c r="V29" s="16">
        <f t="shared" ca="1" si="12"/>
        <v>0</v>
      </c>
      <c r="W29" s="16"/>
      <c r="X29" s="57">
        <v>31</v>
      </c>
    </row>
    <row r="30" spans="1:24" ht="20" customHeight="1">
      <c r="A30" s="66" t="str">
        <f>Sheet1!A33</f>
        <v>Sakura</v>
      </c>
      <c r="B30" s="67" t="s">
        <v>137</v>
      </c>
      <c r="C30" s="24" t="str">
        <f ca="1">INDIRECT("Sheet1!"&amp;INDIRECT("R1C"&amp;COLUMN(),FALSE)&amp;INDIRECT("X"&amp;ROW()))</f>
        <v>Quad GPU model</v>
      </c>
      <c r="D30" s="24"/>
      <c r="E30" s="24" t="s">
        <v>130</v>
      </c>
      <c r="F30" s="21"/>
      <c r="G30" s="21"/>
      <c r="H30" s="21">
        <f ca="1">INDIRECT("Sheet1!"&amp;INDIRECT("R1C"&amp;COLUMN(),FALSE)&amp;INDIRECT("X"&amp;ROW()))</f>
        <v>1472.8</v>
      </c>
      <c r="I30" s="21"/>
      <c r="J30" s="14">
        <f ca="1">INDIRECT("Sheet1!"&amp;INDIRECT("R1C"&amp;COLUMN(),FALSE)&amp;INDIRECT("X"&amp;ROW())) * INDIRECT("Sheet1!L"&amp; INDIRECT("X"&amp;ROW()))</f>
        <v>0.3</v>
      </c>
      <c r="K30" s="14">
        <f t="shared" ca="1" si="13"/>
        <v>40.628</v>
      </c>
      <c r="L30" s="14" t="str">
        <f t="shared" ca="1" si="4"/>
        <v>NVIDIA TITAN X</v>
      </c>
      <c r="M30" s="14">
        <f t="shared" ca="1" si="4"/>
        <v>4</v>
      </c>
      <c r="N30" s="14" t="str">
        <f t="shared" ca="1" si="4"/>
        <v>Xeon E5-2623 v3</v>
      </c>
      <c r="O30" s="14">
        <f t="shared" ca="1" si="4"/>
        <v>2</v>
      </c>
      <c r="P30" s="14">
        <f t="shared" ca="1" si="4"/>
        <v>128</v>
      </c>
      <c r="Q30" s="14" t="str">
        <f t="shared" ca="1" si="4"/>
        <v>SSD</v>
      </c>
      <c r="R30" s="14">
        <f t="shared" ca="1" si="4"/>
        <v>480</v>
      </c>
      <c r="S30" s="14" t="str">
        <f t="shared" ca="1" si="4"/>
        <v>SSD</v>
      </c>
      <c r="T30" s="14">
        <f t="shared" ca="1" si="4"/>
        <v>480</v>
      </c>
      <c r="U30" s="14">
        <f t="shared" ca="1" si="11"/>
        <v>0.1</v>
      </c>
      <c r="V30" s="16">
        <f t="shared" ca="1" si="12"/>
        <v>0</v>
      </c>
      <c r="W30" s="16"/>
      <c r="X30" s="57">
        <v>33</v>
      </c>
    </row>
    <row r="31" spans="1:24" ht="20" customHeight="1">
      <c r="A31" s="66"/>
      <c r="B31" s="67"/>
      <c r="C31" s="24" t="str">
        <f ca="1">INDIRECT("Sheet1!"&amp;INDIRECT("R1C"&amp;COLUMN(),FALSE)&amp;INDIRECT("X"&amp;ROW()))</f>
        <v>Tesla P40 model</v>
      </c>
      <c r="D31" s="24"/>
      <c r="E31" s="24" t="s">
        <v>210</v>
      </c>
      <c r="F31" s="21"/>
      <c r="G31" s="21"/>
      <c r="H31" s="21">
        <f ca="1">INDIRECT("Sheet1!"&amp;INDIRECT("R1C"&amp;COLUMN(),FALSE)&amp;INDIRECT("X"&amp;ROW()))</f>
        <v>1555</v>
      </c>
      <c r="I31" s="21"/>
      <c r="J31" s="14">
        <f t="shared" ca="1" si="7"/>
        <v>0.3</v>
      </c>
      <c r="K31" s="14">
        <f t="shared" ca="1" si="3"/>
        <v>11.757999999999999</v>
      </c>
      <c r="L31" s="14" t="str">
        <f t="shared" ca="1" si="4"/>
        <v>P40</v>
      </c>
      <c r="M31" s="14">
        <f t="shared" ca="1" si="4"/>
        <v>1</v>
      </c>
      <c r="N31" s="14" t="str">
        <f t="shared" ca="1" si="4"/>
        <v>Xeon E5-2623 v3</v>
      </c>
      <c r="O31" s="14">
        <f t="shared" ca="1" si="4"/>
        <v>2</v>
      </c>
      <c r="P31" s="14">
        <f t="shared" ca="1" si="4"/>
        <v>128</v>
      </c>
      <c r="Q31" s="14" t="str">
        <f t="shared" ca="1" si="4"/>
        <v>SSD</v>
      </c>
      <c r="R31" s="14">
        <f t="shared" ca="1" si="4"/>
        <v>480</v>
      </c>
      <c r="S31" s="14" t="str">
        <f t="shared" ca="1" si="4"/>
        <v>SSD</v>
      </c>
      <c r="T31" s="14">
        <f t="shared" ca="1" si="4"/>
        <v>480</v>
      </c>
      <c r="U31" s="14">
        <f t="shared" ca="1" si="11"/>
        <v>0.1</v>
      </c>
      <c r="V31" s="16">
        <f t="shared" ca="1" si="12"/>
        <v>0</v>
      </c>
      <c r="W31" s="16"/>
      <c r="X31" s="57">
        <v>34</v>
      </c>
    </row>
    <row r="32" spans="1:24">
      <c r="C32" s="24" t="str">
        <f ca="1">INDIRECT("Sheet1!"&amp;INDIRECT("R1C"&amp;COLUMN(),FALSE)&amp;INDIRECT("X"&amp;ROW()))</f>
        <v>Tesla P100 model</v>
      </c>
      <c r="D32" s="24"/>
      <c r="E32" s="24" t="s">
        <v>212</v>
      </c>
      <c r="F32" s="21"/>
      <c r="G32" s="21"/>
      <c r="H32" s="21">
        <f ca="1">INDIRECT("Sheet1!"&amp;INDIRECT("R1C"&amp;COLUMN(),FALSE)&amp;INDIRECT("X"&amp;ROW()))</f>
        <v>1588.7</v>
      </c>
      <c r="I32" s="21"/>
      <c r="J32" s="14">
        <f ca="1">INDIRECT("Sheet1!"&amp;INDIRECT("R1C"&amp;COLUMN(),FALSE)&amp;INDIRECT("X"&amp;ROW())) * INDIRECT("Sheet1!L"&amp; INDIRECT("X"&amp;ROW()))</f>
        <v>0.3</v>
      </c>
      <c r="K32" s="14">
        <f ca="1">INDIRECT("Sheet1!"&amp;INDIRECT("R1C"&amp;COLUMN(),FALSE)&amp;INDIRECT("X"&amp;ROW())) * INDIRECT("Sheet1!D"&amp; INDIRECT("X"&amp;ROW()))</f>
        <v>9.5</v>
      </c>
      <c r="L32" s="14" t="str">
        <f t="shared" ca="1" si="4"/>
        <v>P100</v>
      </c>
      <c r="M32" s="14">
        <f t="shared" ca="1" si="4"/>
        <v>1</v>
      </c>
      <c r="N32" s="14" t="str">
        <f t="shared" ca="1" si="4"/>
        <v>Xeon E5-2623 v3</v>
      </c>
      <c r="O32" s="14">
        <f t="shared" ca="1" si="4"/>
        <v>2</v>
      </c>
      <c r="P32" s="14">
        <f t="shared" ca="1" si="4"/>
        <v>128</v>
      </c>
      <c r="Q32" s="14" t="str">
        <f t="shared" ca="1" si="4"/>
        <v>SSD</v>
      </c>
      <c r="R32" s="14">
        <f t="shared" ca="1" si="4"/>
        <v>480</v>
      </c>
      <c r="S32" s="14" t="str">
        <f t="shared" ca="1" si="4"/>
        <v>SSD</v>
      </c>
      <c r="T32" s="14">
        <f t="shared" ca="1" si="4"/>
        <v>480</v>
      </c>
      <c r="U32" s="14">
        <f t="shared" ca="1" si="11"/>
        <v>0.1</v>
      </c>
      <c r="V32" s="16">
        <f t="shared" ca="1" si="12"/>
        <v>0</v>
      </c>
      <c r="W32" s="16"/>
      <c r="X32" s="57">
        <v>35</v>
      </c>
    </row>
    <row r="33" spans="4:4">
      <c r="D33" s="24"/>
    </row>
  </sheetData>
  <mergeCells count="8">
    <mergeCell ref="A3:A8"/>
    <mergeCell ref="A9:A12"/>
    <mergeCell ref="A30:A31"/>
    <mergeCell ref="B3:B8"/>
    <mergeCell ref="B9:B12"/>
    <mergeCell ref="B30:B31"/>
    <mergeCell ref="A16:A29"/>
    <mergeCell ref="B16:B29"/>
  </mergeCells>
  <phoneticPr fontId="2"/>
  <conditionalFormatting sqref="I23 I25 I27 I29 F25:G25 F29:G29 H22:H31 Q13:Q15 E23:G23 E18:I22 C30:C32 E30:I32 E26:G28 D26:D33 C3:C21 E17:F17 D4:D24 J18:M31 K32:M32 E3:M16">
    <cfRule type="expression" dxfId="23" priority="80">
      <formula>MOD(ROW(),2)=0</formula>
    </cfRule>
  </conditionalFormatting>
  <conditionalFormatting sqref="D25 I24 F24:G24">
    <cfRule type="expression" dxfId="22" priority="78">
      <formula>MOD(ROW(),2)=0</formula>
    </cfRule>
  </conditionalFormatting>
  <conditionalFormatting sqref="I26">
    <cfRule type="expression" dxfId="21" priority="77">
      <formula>MOD(ROW(),2)=0</formula>
    </cfRule>
  </conditionalFormatting>
  <conditionalFormatting sqref="I28">
    <cfRule type="expression" dxfId="20" priority="76">
      <formula>MOD(ROW(),2)=0</formula>
    </cfRule>
  </conditionalFormatting>
  <conditionalFormatting sqref="E29">
    <cfRule type="expression" dxfId="19" priority="67">
      <formula>MOD(ROW(),2)=0</formula>
    </cfRule>
  </conditionalFormatting>
  <conditionalFormatting sqref="N18:N32 N3:N15">
    <cfRule type="expression" dxfId="18" priority="22">
      <formula>MOD(ROW(),2)=0</formula>
    </cfRule>
  </conditionalFormatting>
  <conditionalFormatting sqref="Q3:U3 R4:U12 R18:T31 V6:V31 R13:T15 U13:U31 P18:P32 R32:V32 P3:P15">
    <cfRule type="expression" dxfId="17" priority="20">
      <formula>MOD(ROW(),2)=0</formula>
    </cfRule>
  </conditionalFormatting>
  <conditionalFormatting sqref="C22:C23">
    <cfRule type="expression" dxfId="16" priority="29">
      <formula>MOD(ROW(),2)=0</formula>
    </cfRule>
  </conditionalFormatting>
  <conditionalFormatting sqref="C24:C25">
    <cfRule type="expression" dxfId="15" priority="28">
      <formula>MOD(ROW(),2)=0</formula>
    </cfRule>
  </conditionalFormatting>
  <conditionalFormatting sqref="C26:C27">
    <cfRule type="expression" dxfId="14" priority="27">
      <formula>MOD(ROW(),2)=0</formula>
    </cfRule>
  </conditionalFormatting>
  <conditionalFormatting sqref="C28:C29">
    <cfRule type="expression" dxfId="13" priority="26">
      <formula>MOD(ROW(),2)=0</formula>
    </cfRule>
  </conditionalFormatting>
  <conditionalFormatting sqref="O18:O32 O3:O15">
    <cfRule type="expression" dxfId="12" priority="21">
      <formula>MOD(ROW(),2)=0</formula>
    </cfRule>
  </conditionalFormatting>
  <conditionalFormatting sqref="Q4:Q12">
    <cfRule type="expression" dxfId="11" priority="19">
      <formula>MOD(ROW(),2)=0</formula>
    </cfRule>
  </conditionalFormatting>
  <conditionalFormatting sqref="Q18:Q32">
    <cfRule type="expression" dxfId="10" priority="18">
      <formula>MOD(ROW(),2)=0</formula>
    </cfRule>
  </conditionalFormatting>
  <conditionalFormatting sqref="H17:M17">
    <cfRule type="expression" dxfId="9" priority="9">
      <formula>MOD(ROW(),2)=0</formula>
    </cfRule>
  </conditionalFormatting>
  <conditionalFormatting sqref="N16:N17">
    <cfRule type="expression" dxfId="8" priority="8">
      <formula>MOD(ROW(),2)=0</formula>
    </cfRule>
  </conditionalFormatting>
  <conditionalFormatting sqref="R16:T17 P16:P17">
    <cfRule type="expression" dxfId="7" priority="6">
      <formula>MOD(ROW(),2)=0</formula>
    </cfRule>
  </conditionalFormatting>
  <conditionalFormatting sqref="O16:O17">
    <cfRule type="expression" dxfId="6" priority="7">
      <formula>MOD(ROW(),2)=0</formula>
    </cfRule>
  </conditionalFormatting>
  <conditionalFormatting sqref="Q16:Q17">
    <cfRule type="expression" dxfId="5" priority="5">
      <formula>MOD(ROW(),2)=0</formula>
    </cfRule>
  </conditionalFormatting>
  <conditionalFormatting sqref="G17">
    <cfRule type="expression" dxfId="4" priority="4">
      <formula>MOD(ROW(),2)=0</formula>
    </cfRule>
  </conditionalFormatting>
  <conditionalFormatting sqref="E25">
    <cfRule type="expression" dxfId="3" priority="3">
      <formula>MOD(ROW(),2)=0</formula>
    </cfRule>
  </conditionalFormatting>
  <conditionalFormatting sqref="E24">
    <cfRule type="expression" dxfId="2" priority="2">
      <formula>MOD(ROW(),2)=0</formula>
    </cfRule>
  </conditionalFormatting>
  <conditionalFormatting sqref="J32">
    <cfRule type="expression" dxfId="1" priority="1">
      <formula>MOD(ROW(),2)=0</formula>
    </cfRule>
  </conditionalFormatting>
  <hyperlinks>
    <hyperlink ref="B13" r:id="rId1"/>
    <hyperlink ref="B16" r:id="rId2"/>
    <hyperlink ref="B30" r:id="rId3"/>
    <hyperlink ref="D4" r:id="rId4"/>
    <hyperlink ref="D5:D6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C19 C21:C29" formula="1"/>
    <ignoredError sqref="Q13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cost-performance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2017-01-13T07:01:31Z</dcterms:modified>
</cp:coreProperties>
</file>