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8820" windowHeight="162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78" i="3" l="1"/>
  <c r="C79" i="3"/>
  <c r="C80" i="3"/>
  <c r="F78" i="3"/>
  <c r="K78" i="3"/>
  <c r="P63" i="1"/>
  <c r="L78" i="3"/>
  <c r="M78" i="3"/>
  <c r="N78" i="3"/>
  <c r="O78" i="3"/>
  <c r="P78" i="3"/>
  <c r="Q78" i="3"/>
  <c r="R78" i="3"/>
  <c r="S78" i="3"/>
  <c r="T78" i="3"/>
  <c r="F79" i="3"/>
  <c r="K79" i="3"/>
  <c r="P64" i="1"/>
  <c r="L79" i="3"/>
  <c r="M79" i="3"/>
  <c r="N79" i="3"/>
  <c r="O79" i="3"/>
  <c r="P79" i="3"/>
  <c r="Q79" i="3"/>
  <c r="R79" i="3"/>
  <c r="S79" i="3"/>
  <c r="T79" i="3"/>
  <c r="F80" i="3"/>
  <c r="K80" i="3"/>
  <c r="L80" i="3"/>
  <c r="M80" i="3"/>
  <c r="N80" i="3"/>
  <c r="O80" i="3"/>
  <c r="P80" i="3"/>
  <c r="Q80" i="3"/>
  <c r="R80" i="3"/>
  <c r="S80" i="3"/>
  <c r="T80" i="3"/>
  <c r="P65" i="1"/>
  <c r="AB60" i="1"/>
  <c r="AB61" i="1"/>
  <c r="AB62" i="1"/>
  <c r="AB59" i="1"/>
  <c r="C39" i="3"/>
  <c r="C40" i="3"/>
  <c r="C38" i="3"/>
  <c r="Z42" i="1"/>
  <c r="Z41" i="1"/>
  <c r="K33" i="3"/>
  <c r="L33" i="3"/>
  <c r="M33" i="3"/>
  <c r="N33" i="3"/>
  <c r="O33" i="3"/>
  <c r="P33" i="3"/>
  <c r="Q33" i="3"/>
  <c r="R33" i="3"/>
  <c r="S33" i="3"/>
  <c r="T33" i="3"/>
  <c r="U33" i="3"/>
  <c r="V33" i="3"/>
  <c r="W33" i="3"/>
  <c r="Y33" i="3"/>
  <c r="K34" i="3"/>
  <c r="L34" i="3"/>
  <c r="M34" i="3"/>
  <c r="N34" i="3"/>
  <c r="O34" i="3"/>
  <c r="P34" i="3"/>
  <c r="Q34" i="3"/>
  <c r="R34" i="3"/>
  <c r="S34" i="3"/>
  <c r="T34" i="3"/>
  <c r="U34" i="3"/>
  <c r="V34" i="3"/>
  <c r="W34" i="3"/>
  <c r="Y34" i="3"/>
  <c r="K35" i="3"/>
  <c r="L35" i="3"/>
  <c r="M35" i="3"/>
  <c r="N35" i="3"/>
  <c r="O35" i="3"/>
  <c r="P35" i="3"/>
  <c r="Q35" i="3"/>
  <c r="R35" i="3"/>
  <c r="S35" i="3"/>
  <c r="T35" i="3"/>
  <c r="U35" i="3"/>
  <c r="V35" i="3"/>
  <c r="W35" i="3"/>
  <c r="Y35" i="3"/>
  <c r="K36" i="3"/>
  <c r="L36" i="3"/>
  <c r="M36" i="3"/>
  <c r="N36" i="3"/>
  <c r="O36" i="3"/>
  <c r="P36" i="3"/>
  <c r="Q36" i="3"/>
  <c r="R36" i="3"/>
  <c r="S36" i="3"/>
  <c r="T36" i="3"/>
  <c r="U36" i="3"/>
  <c r="V36" i="3"/>
  <c r="W36" i="3"/>
  <c r="Y36" i="3"/>
  <c r="K37" i="3"/>
  <c r="L37" i="3"/>
  <c r="M37" i="3"/>
  <c r="N37" i="3"/>
  <c r="O37" i="3"/>
  <c r="P37" i="3"/>
  <c r="Q37" i="3"/>
  <c r="R37" i="3"/>
  <c r="S37" i="3"/>
  <c r="T37" i="3"/>
  <c r="U37" i="3"/>
  <c r="V37" i="3"/>
  <c r="W37" i="3"/>
  <c r="Y37" i="3"/>
  <c r="K38" i="3"/>
  <c r="L38" i="3"/>
  <c r="M38" i="3"/>
  <c r="N38" i="3"/>
  <c r="O38" i="3"/>
  <c r="P38" i="3"/>
  <c r="Q38" i="3"/>
  <c r="R38" i="3"/>
  <c r="S38" i="3"/>
  <c r="T38" i="3"/>
  <c r="U38" i="3"/>
  <c r="V38" i="3"/>
  <c r="W38" i="3"/>
  <c r="Y38" i="3"/>
  <c r="K39" i="3"/>
  <c r="L39" i="3"/>
  <c r="M39" i="3"/>
  <c r="N39" i="3"/>
  <c r="O39" i="3"/>
  <c r="P39" i="3"/>
  <c r="Q39" i="3"/>
  <c r="R39" i="3"/>
  <c r="S39" i="3"/>
  <c r="T39" i="3"/>
  <c r="U39" i="3"/>
  <c r="V39" i="3"/>
  <c r="W39" i="3"/>
  <c r="Y39" i="3"/>
  <c r="K40" i="3"/>
  <c r="L40" i="3"/>
  <c r="M40" i="3"/>
  <c r="N40" i="3"/>
  <c r="O40" i="3"/>
  <c r="P40" i="3"/>
  <c r="Q40" i="3"/>
  <c r="R40" i="3"/>
  <c r="S40" i="3"/>
  <c r="T40" i="3"/>
  <c r="U40" i="3"/>
  <c r="V40" i="3"/>
  <c r="W40" i="3"/>
  <c r="Y40" i="3"/>
  <c r="G37" i="3"/>
  <c r="G35" i="3"/>
  <c r="G33" i="3"/>
  <c r="G31" i="3"/>
  <c r="F38" i="3"/>
  <c r="G38" i="3"/>
  <c r="I38" i="3"/>
  <c r="H39" i="3"/>
  <c r="H40" i="3"/>
  <c r="H38" i="3"/>
  <c r="H36" i="3"/>
  <c r="C36" i="3"/>
  <c r="C34" i="3"/>
  <c r="C32" i="3"/>
  <c r="C30" i="3"/>
  <c r="C37" i="3"/>
  <c r="C35" i="3"/>
  <c r="C33" i="3"/>
  <c r="C31" i="3"/>
  <c r="B38" i="3"/>
  <c r="A38" i="3"/>
  <c r="P31" i="1"/>
  <c r="P32" i="1"/>
  <c r="P30" i="1"/>
  <c r="P29" i="1"/>
  <c r="L72" i="3"/>
  <c r="M72" i="3"/>
  <c r="N72" i="3"/>
  <c r="O72" i="3"/>
  <c r="P72" i="3"/>
  <c r="Q72" i="3"/>
  <c r="R72" i="3"/>
  <c r="S72" i="3"/>
  <c r="T72" i="3"/>
  <c r="U72" i="3"/>
  <c r="V72" i="3"/>
  <c r="W72" i="3"/>
  <c r="X72" i="3"/>
  <c r="Y72" i="3"/>
  <c r="L73" i="3"/>
  <c r="M73" i="3"/>
  <c r="N73" i="3"/>
  <c r="O73" i="3"/>
  <c r="P73" i="3"/>
  <c r="Q73" i="3"/>
  <c r="R73" i="3"/>
  <c r="S73" i="3"/>
  <c r="T73" i="3"/>
  <c r="U73" i="3"/>
  <c r="V73" i="3"/>
  <c r="W73" i="3"/>
  <c r="X73" i="3"/>
  <c r="Y73" i="3"/>
  <c r="K72" i="3"/>
  <c r="K73" i="3"/>
  <c r="I72" i="3"/>
  <c r="I73" i="3"/>
  <c r="C72" i="3"/>
  <c r="C73" i="3"/>
  <c r="AF57" i="1"/>
  <c r="AF56" i="1"/>
  <c r="AC57" i="1"/>
  <c r="AC56" i="1"/>
  <c r="Y75" i="3"/>
  <c r="Y76" i="3"/>
  <c r="Y77" i="3"/>
  <c r="AF55" i="1"/>
  <c r="X71" i="3"/>
  <c r="AF54" i="1"/>
  <c r="X70" i="3"/>
  <c r="Y62" i="1"/>
  <c r="W74" i="3"/>
  <c r="W75" i="3"/>
  <c r="W76" i="3"/>
  <c r="W77" i="3"/>
  <c r="K75" i="3"/>
  <c r="P61" i="1"/>
  <c r="L75" i="3"/>
  <c r="M75" i="3"/>
  <c r="N75" i="3"/>
  <c r="O75" i="3"/>
  <c r="P75" i="3"/>
  <c r="Q75" i="3"/>
  <c r="R75" i="3"/>
  <c r="S75" i="3"/>
  <c r="T75" i="3"/>
  <c r="K76" i="3"/>
  <c r="P62" i="1"/>
  <c r="L76" i="3"/>
  <c r="M76" i="3"/>
  <c r="N76" i="3"/>
  <c r="O76" i="3"/>
  <c r="P76" i="3"/>
  <c r="Q76" i="3"/>
  <c r="R76" i="3"/>
  <c r="S76" i="3"/>
  <c r="T76" i="3"/>
  <c r="K77" i="3"/>
  <c r="L77" i="3"/>
  <c r="M77" i="3"/>
  <c r="N77" i="3"/>
  <c r="O77" i="3"/>
  <c r="P77" i="3"/>
  <c r="Q77" i="3"/>
  <c r="R77" i="3"/>
  <c r="S77" i="3"/>
  <c r="T77" i="3"/>
  <c r="AC55" i="1"/>
  <c r="AC54" i="1"/>
  <c r="Y50" i="1"/>
  <c r="W64" i="3"/>
  <c r="Y64" i="3"/>
  <c r="Y51" i="1"/>
  <c r="W65" i="3"/>
  <c r="Y65" i="3"/>
  <c r="W66" i="3"/>
  <c r="Y66" i="3"/>
  <c r="Y52" i="1"/>
  <c r="W67" i="3"/>
  <c r="Y67" i="3"/>
  <c r="W68" i="3"/>
  <c r="Y68" i="3"/>
  <c r="W69" i="3"/>
  <c r="Y69" i="3"/>
  <c r="P64" i="3"/>
  <c r="Q64" i="3"/>
  <c r="R64" i="3"/>
  <c r="S64" i="3"/>
  <c r="T64" i="3"/>
  <c r="P65" i="3"/>
  <c r="Q65" i="3"/>
  <c r="R65" i="3"/>
  <c r="S65" i="3"/>
  <c r="T65" i="3"/>
  <c r="P66" i="3"/>
  <c r="Q66" i="3"/>
  <c r="R66" i="3"/>
  <c r="S66" i="3"/>
  <c r="T66" i="3"/>
  <c r="P67" i="3"/>
  <c r="Q67" i="3"/>
  <c r="R67" i="3"/>
  <c r="S67" i="3"/>
  <c r="T67" i="3"/>
  <c r="P68" i="3"/>
  <c r="Q68" i="3"/>
  <c r="R68" i="3"/>
  <c r="S68" i="3"/>
  <c r="T68" i="3"/>
  <c r="P69" i="3"/>
  <c r="Q69" i="3"/>
  <c r="R69" i="3"/>
  <c r="S69" i="3"/>
  <c r="T69" i="3"/>
  <c r="O64" i="3"/>
  <c r="O65" i="3"/>
  <c r="O66" i="3"/>
  <c r="O67" i="3"/>
  <c r="O68" i="3"/>
  <c r="O69" i="3"/>
  <c r="N64" i="3"/>
  <c r="N65" i="3"/>
  <c r="N66" i="3"/>
  <c r="N67" i="3"/>
  <c r="N68" i="3"/>
  <c r="N69" i="3"/>
  <c r="M64" i="3"/>
  <c r="M65" i="3"/>
  <c r="M66" i="3"/>
  <c r="M67" i="3"/>
  <c r="M68" i="3"/>
  <c r="M69" i="3"/>
  <c r="P50" i="1"/>
  <c r="L64" i="3"/>
  <c r="P51" i="1"/>
  <c r="L65" i="3"/>
  <c r="L66" i="3"/>
  <c r="P52" i="1"/>
  <c r="L67" i="3"/>
  <c r="L68" i="3"/>
  <c r="L69" i="3"/>
  <c r="K64" i="3"/>
  <c r="K65" i="3"/>
  <c r="K66" i="3"/>
  <c r="K67" i="3"/>
  <c r="K68" i="3"/>
  <c r="K69" i="3"/>
  <c r="H69" i="3"/>
  <c r="G68" i="3"/>
  <c r="F67" i="3"/>
  <c r="Z50" i="1"/>
  <c r="F63" i="3"/>
  <c r="Z51" i="1"/>
  <c r="F65" i="3"/>
  <c r="H66" i="3"/>
  <c r="H64" i="3"/>
  <c r="H62" i="3"/>
  <c r="C66" i="3"/>
  <c r="C65" i="3"/>
  <c r="C63" i="3"/>
  <c r="C62" i="3"/>
  <c r="C64" i="3"/>
  <c r="C69" i="3"/>
  <c r="C68" i="3"/>
  <c r="C67" i="3"/>
  <c r="F75" i="3"/>
  <c r="F76" i="3"/>
  <c r="F77" i="3"/>
  <c r="C75" i="3"/>
  <c r="C76" i="3"/>
  <c r="C77" i="3"/>
  <c r="A74" i="3"/>
  <c r="A70" i="3"/>
  <c r="Z49" i="1"/>
  <c r="Y49" i="1"/>
  <c r="P49" i="1"/>
  <c r="U74" i="3"/>
  <c r="V74" i="3"/>
  <c r="Y74" i="3"/>
  <c r="P60" i="1"/>
  <c r="L74" i="3"/>
  <c r="M74" i="3"/>
  <c r="N74" i="3"/>
  <c r="O74" i="3"/>
  <c r="P74" i="3"/>
  <c r="Q74" i="3"/>
  <c r="R74" i="3"/>
  <c r="S74" i="3"/>
  <c r="T74" i="3"/>
  <c r="K74" i="3"/>
  <c r="F74" i="3"/>
  <c r="C74" i="3"/>
  <c r="P59" i="1"/>
  <c r="U66" i="3"/>
  <c r="V66" i="3"/>
  <c r="U67" i="3"/>
  <c r="V67" i="3"/>
  <c r="N70" i="3"/>
  <c r="O70" i="3"/>
  <c r="P70" i="3"/>
  <c r="Q70" i="3"/>
  <c r="R70" i="3"/>
  <c r="S70" i="3"/>
  <c r="T70" i="3"/>
  <c r="U70" i="3"/>
  <c r="V70" i="3"/>
  <c r="Y54" i="1"/>
  <c r="W70" i="3"/>
  <c r="Y70" i="3"/>
  <c r="N71" i="3"/>
  <c r="O71" i="3"/>
  <c r="P71" i="3"/>
  <c r="Q71" i="3"/>
  <c r="R71" i="3"/>
  <c r="S71" i="3"/>
  <c r="T71" i="3"/>
  <c r="U71" i="3"/>
  <c r="V71" i="3"/>
  <c r="Y55" i="1"/>
  <c r="W71" i="3"/>
  <c r="Y71" i="3"/>
  <c r="M70" i="3"/>
  <c r="M71" i="3"/>
  <c r="P54" i="1"/>
  <c r="L70" i="3"/>
  <c r="P55" i="1"/>
  <c r="L71" i="3"/>
  <c r="K70" i="3"/>
  <c r="K71" i="3"/>
  <c r="I67" i="3"/>
  <c r="I70" i="3"/>
  <c r="I71" i="3"/>
  <c r="I66" i="3"/>
  <c r="C70" i="3"/>
  <c r="C71" i="3"/>
  <c r="B3" i="3"/>
  <c r="B9" i="3"/>
  <c r="B13" i="3"/>
  <c r="B16" i="3"/>
  <c r="B30" i="3"/>
  <c r="B41" i="3"/>
  <c r="A66" i="3"/>
  <c r="Y56" i="1"/>
  <c r="Y57" i="1"/>
  <c r="P56" i="1"/>
  <c r="P57" i="1"/>
  <c r="C61" i="3"/>
  <c r="C47" i="3"/>
  <c r="C44" i="3"/>
  <c r="C41" i="3"/>
  <c r="C53" i="3"/>
  <c r="C50" i="3"/>
  <c r="C56" i="3"/>
  <c r="N61" i="3"/>
  <c r="K50" i="3"/>
  <c r="K51" i="3"/>
  <c r="K52" i="3"/>
  <c r="K53" i="3"/>
  <c r="K54" i="3"/>
  <c r="K55" i="3"/>
  <c r="C59" i="3"/>
  <c r="C60" i="3"/>
  <c r="H59" i="3"/>
  <c r="H60" i="3"/>
  <c r="F61" i="3"/>
  <c r="G62" i="3"/>
  <c r="K59" i="3"/>
  <c r="P47" i="1"/>
  <c r="L59" i="3"/>
  <c r="M59" i="3"/>
  <c r="N59" i="3"/>
  <c r="O59" i="3"/>
  <c r="K60" i="3"/>
  <c r="P48" i="1"/>
  <c r="L60" i="3"/>
  <c r="M60" i="3"/>
  <c r="N60" i="3"/>
  <c r="O60" i="3"/>
  <c r="K61" i="3"/>
  <c r="L61" i="3"/>
  <c r="M61" i="3"/>
  <c r="O61" i="3"/>
  <c r="K62" i="3"/>
  <c r="L62" i="3"/>
  <c r="M62" i="3"/>
  <c r="N62" i="3"/>
  <c r="O62" i="3"/>
  <c r="K63" i="3"/>
  <c r="L63" i="3"/>
  <c r="M63" i="3"/>
  <c r="N63" i="3"/>
  <c r="O63" i="3"/>
  <c r="P59" i="3"/>
  <c r="Q59" i="3"/>
  <c r="R59" i="3"/>
  <c r="S59" i="3"/>
  <c r="T59" i="3"/>
  <c r="U59" i="3"/>
  <c r="V59" i="3"/>
  <c r="P60" i="3"/>
  <c r="Q60" i="3"/>
  <c r="R60" i="3"/>
  <c r="S60" i="3"/>
  <c r="T60" i="3"/>
  <c r="U60" i="3"/>
  <c r="V60" i="3"/>
  <c r="P61" i="3"/>
  <c r="Q61" i="3"/>
  <c r="R61" i="3"/>
  <c r="S61" i="3"/>
  <c r="T61" i="3"/>
  <c r="U61" i="3"/>
  <c r="V61" i="3"/>
  <c r="P62" i="3"/>
  <c r="Q62" i="3"/>
  <c r="R62" i="3"/>
  <c r="S62" i="3"/>
  <c r="T62" i="3"/>
  <c r="U62" i="3"/>
  <c r="V62" i="3"/>
  <c r="P63" i="3"/>
  <c r="Q63" i="3"/>
  <c r="R63" i="3"/>
  <c r="S63" i="3"/>
  <c r="T63" i="3"/>
  <c r="U63" i="3"/>
  <c r="V63" i="3"/>
  <c r="Y47" i="1"/>
  <c r="W59" i="3"/>
  <c r="Y48" i="1"/>
  <c r="W60" i="3"/>
  <c r="W61" i="3"/>
  <c r="W62" i="3"/>
  <c r="W63" i="3"/>
  <c r="Y59" i="3"/>
  <c r="Y60" i="3"/>
  <c r="Y61" i="3"/>
  <c r="Y62" i="3"/>
  <c r="Y63" i="3"/>
  <c r="T47" i="3"/>
  <c r="T48" i="3"/>
  <c r="T49" i="3"/>
  <c r="T50" i="3"/>
  <c r="T51" i="3"/>
  <c r="T52" i="3"/>
  <c r="C58" i="3"/>
  <c r="C57" i="3"/>
  <c r="C49" i="3"/>
  <c r="C48" i="3"/>
  <c r="Y58" i="3"/>
  <c r="Y46" i="1"/>
  <c r="W58" i="3"/>
  <c r="V58" i="3"/>
  <c r="U58" i="3"/>
  <c r="T58" i="3"/>
  <c r="S58" i="3"/>
  <c r="R58" i="3"/>
  <c r="Q58" i="3"/>
  <c r="P58" i="3"/>
  <c r="O58" i="3"/>
  <c r="N58" i="3"/>
  <c r="M58" i="3"/>
  <c r="P46" i="1"/>
  <c r="L58" i="3"/>
  <c r="K58" i="3"/>
  <c r="H58" i="3"/>
  <c r="Y57" i="3"/>
  <c r="W57" i="3"/>
  <c r="V57" i="3"/>
  <c r="U57" i="3"/>
  <c r="T57" i="3"/>
  <c r="S57" i="3"/>
  <c r="R57" i="3"/>
  <c r="Q57" i="3"/>
  <c r="P57" i="3"/>
  <c r="O57" i="3"/>
  <c r="N57" i="3"/>
  <c r="M57" i="3"/>
  <c r="L57" i="3"/>
  <c r="K57" i="3"/>
  <c r="G57" i="3"/>
  <c r="Y56" i="3"/>
  <c r="W56" i="3"/>
  <c r="V56" i="3"/>
  <c r="U56" i="3"/>
  <c r="T56" i="3"/>
  <c r="S56" i="3"/>
  <c r="R56" i="3"/>
  <c r="Q56" i="3"/>
  <c r="P56" i="3"/>
  <c r="O56" i="3"/>
  <c r="N56" i="3"/>
  <c r="M56" i="3"/>
  <c r="L56" i="3"/>
  <c r="K56" i="3"/>
  <c r="F56" i="3"/>
  <c r="Y55" i="3"/>
  <c r="W55" i="3"/>
  <c r="V55" i="3"/>
  <c r="U55" i="3"/>
  <c r="T55" i="3"/>
  <c r="S55" i="3"/>
  <c r="R55" i="3"/>
  <c r="Q55" i="3"/>
  <c r="P55" i="3"/>
  <c r="O55" i="3"/>
  <c r="N55" i="3"/>
  <c r="M55" i="3"/>
  <c r="L55" i="3"/>
  <c r="H55" i="3"/>
  <c r="C55" i="3"/>
  <c r="Y54" i="3"/>
  <c r="W54" i="3"/>
  <c r="V54" i="3"/>
  <c r="U54" i="3"/>
  <c r="T54" i="3"/>
  <c r="S54" i="3"/>
  <c r="R54" i="3"/>
  <c r="Q54" i="3"/>
  <c r="P54" i="3"/>
  <c r="O54" i="3"/>
  <c r="N54" i="3"/>
  <c r="M54" i="3"/>
  <c r="L54" i="3"/>
  <c r="G54" i="3"/>
  <c r="C54" i="3"/>
  <c r="Y53" i="3"/>
  <c r="W53" i="3"/>
  <c r="V53" i="3"/>
  <c r="U53" i="3"/>
  <c r="T53" i="3"/>
  <c r="S53" i="3"/>
  <c r="R53" i="3"/>
  <c r="Q53" i="3"/>
  <c r="P53" i="3"/>
  <c r="O53" i="3"/>
  <c r="N53" i="3"/>
  <c r="M53" i="3"/>
  <c r="L53" i="3"/>
  <c r="F53" i="3"/>
  <c r="Y52" i="3"/>
  <c r="W52" i="3"/>
  <c r="V52" i="3"/>
  <c r="U52" i="3"/>
  <c r="S52" i="3"/>
  <c r="R52" i="3"/>
  <c r="Q52" i="3"/>
  <c r="P52" i="3"/>
  <c r="O52" i="3"/>
  <c r="N52" i="3"/>
  <c r="M52" i="3"/>
  <c r="L52" i="3"/>
  <c r="H52" i="3"/>
  <c r="C52" i="3"/>
  <c r="Y51" i="3"/>
  <c r="W51" i="3"/>
  <c r="V51" i="3"/>
  <c r="U51" i="3"/>
  <c r="S51" i="3"/>
  <c r="R51" i="3"/>
  <c r="Q51" i="3"/>
  <c r="P51" i="3"/>
  <c r="O51" i="3"/>
  <c r="N51" i="3"/>
  <c r="M51" i="3"/>
  <c r="L51" i="3"/>
  <c r="G51" i="3"/>
  <c r="C51" i="3"/>
  <c r="Y50" i="3"/>
  <c r="W50" i="3"/>
  <c r="V50" i="3"/>
  <c r="U50" i="3"/>
  <c r="S50" i="3"/>
  <c r="R50" i="3"/>
  <c r="Q50" i="3"/>
  <c r="P50" i="3"/>
  <c r="O50" i="3"/>
  <c r="N50" i="3"/>
  <c r="M50" i="3"/>
  <c r="L50" i="3"/>
  <c r="F50" i="3"/>
  <c r="F47" i="3"/>
  <c r="G48" i="3"/>
  <c r="H49" i="3"/>
  <c r="I7" i="3"/>
  <c r="Y41" i="3"/>
  <c r="Y4" i="3"/>
  <c r="Y5" i="3"/>
  <c r="Y3" i="3"/>
  <c r="A16" i="3"/>
  <c r="A13" i="3"/>
  <c r="A9" i="3"/>
  <c r="A3" i="3"/>
  <c r="A30" i="3"/>
  <c r="K47" i="3"/>
  <c r="K48" i="3"/>
  <c r="K49" i="3"/>
  <c r="I8" i="3"/>
  <c r="M18" i="3"/>
  <c r="M19" i="3"/>
  <c r="M20" i="3"/>
  <c r="M21" i="3"/>
  <c r="M22" i="3"/>
  <c r="M23" i="3"/>
  <c r="M24" i="3"/>
  <c r="M25" i="3"/>
  <c r="M26" i="3"/>
  <c r="M27" i="3"/>
  <c r="M28" i="3"/>
  <c r="M29" i="3"/>
  <c r="M16" i="3"/>
  <c r="M17" i="3"/>
  <c r="M4" i="3"/>
  <c r="M5" i="3"/>
  <c r="M6" i="3"/>
  <c r="M7" i="3"/>
  <c r="M8" i="3"/>
  <c r="M9" i="3"/>
  <c r="M3" i="3"/>
  <c r="M31" i="3"/>
  <c r="P38" i="1"/>
  <c r="L31" i="3"/>
  <c r="P25" i="1"/>
  <c r="L16" i="3"/>
  <c r="L17" i="3"/>
  <c r="P26" i="1"/>
  <c r="L18" i="3"/>
  <c r="L19" i="3"/>
  <c r="P6" i="1"/>
  <c r="P7" i="1"/>
  <c r="P5" i="1"/>
  <c r="Y42" i="1"/>
  <c r="Y43" i="1"/>
  <c r="Y41" i="1"/>
  <c r="Y38" i="1"/>
  <c r="Y39" i="1"/>
  <c r="Y37" i="1"/>
  <c r="Y33" i="1"/>
  <c r="Y18" i="1"/>
  <c r="Y19" i="1"/>
  <c r="Y20" i="1"/>
  <c r="Y21" i="1"/>
  <c r="Y22" i="1"/>
  <c r="Y17" i="1"/>
  <c r="Y14" i="1"/>
  <c r="Y15" i="1"/>
  <c r="Y13" i="1"/>
  <c r="Y27" i="3"/>
  <c r="Y28" i="3"/>
  <c r="Y29" i="3"/>
  <c r="Y30" i="3"/>
  <c r="Y31" i="3"/>
  <c r="Y32" i="3"/>
  <c r="Y42" i="3"/>
  <c r="Y43" i="3"/>
  <c r="Y44" i="3"/>
  <c r="Y45" i="3"/>
  <c r="Y46" i="3"/>
  <c r="Y47" i="3"/>
  <c r="Y48" i="3"/>
  <c r="Y49" i="3"/>
  <c r="P41" i="1"/>
  <c r="L41" i="3"/>
  <c r="M41" i="3"/>
  <c r="N41" i="3"/>
  <c r="O41" i="3"/>
  <c r="P41" i="3"/>
  <c r="Q41" i="3"/>
  <c r="R41" i="3"/>
  <c r="S41" i="3"/>
  <c r="T41" i="3"/>
  <c r="U41" i="3"/>
  <c r="V41" i="3"/>
  <c r="W41" i="3"/>
  <c r="L42" i="3"/>
  <c r="M42" i="3"/>
  <c r="N42" i="3"/>
  <c r="O42" i="3"/>
  <c r="P42" i="3"/>
  <c r="Q42" i="3"/>
  <c r="R42" i="3"/>
  <c r="S42" i="3"/>
  <c r="T42" i="3"/>
  <c r="U42" i="3"/>
  <c r="V42" i="3"/>
  <c r="W42" i="3"/>
  <c r="L43" i="3"/>
  <c r="M43" i="3"/>
  <c r="N43" i="3"/>
  <c r="O43" i="3"/>
  <c r="P43" i="3"/>
  <c r="Q43" i="3"/>
  <c r="R43" i="3"/>
  <c r="S43" i="3"/>
  <c r="T43" i="3"/>
  <c r="U43" i="3"/>
  <c r="V43" i="3"/>
  <c r="W43" i="3"/>
  <c r="P42" i="1"/>
  <c r="L44" i="3"/>
  <c r="M44" i="3"/>
  <c r="N44" i="3"/>
  <c r="O44" i="3"/>
  <c r="P44" i="3"/>
  <c r="Q44" i="3"/>
  <c r="R44" i="3"/>
  <c r="S44" i="3"/>
  <c r="T44" i="3"/>
  <c r="U44" i="3"/>
  <c r="V44" i="3"/>
  <c r="W44" i="3"/>
  <c r="L45" i="3"/>
  <c r="M45" i="3"/>
  <c r="N45" i="3"/>
  <c r="O45" i="3"/>
  <c r="P45" i="3"/>
  <c r="Q45" i="3"/>
  <c r="R45" i="3"/>
  <c r="S45" i="3"/>
  <c r="T45" i="3"/>
  <c r="U45" i="3"/>
  <c r="V45" i="3"/>
  <c r="W45" i="3"/>
  <c r="L46" i="3"/>
  <c r="M46" i="3"/>
  <c r="N46" i="3"/>
  <c r="O46" i="3"/>
  <c r="P46" i="3"/>
  <c r="Q46" i="3"/>
  <c r="R46" i="3"/>
  <c r="S46" i="3"/>
  <c r="T46" i="3"/>
  <c r="U46" i="3"/>
  <c r="V46" i="3"/>
  <c r="W46" i="3"/>
  <c r="P43" i="1"/>
  <c r="L47" i="3"/>
  <c r="M47" i="3"/>
  <c r="N47" i="3"/>
  <c r="O47" i="3"/>
  <c r="P47" i="3"/>
  <c r="Q47" i="3"/>
  <c r="R47" i="3"/>
  <c r="S47" i="3"/>
  <c r="U47" i="3"/>
  <c r="V47" i="3"/>
  <c r="W47" i="3"/>
  <c r="L48" i="3"/>
  <c r="M48" i="3"/>
  <c r="N48" i="3"/>
  <c r="O48" i="3"/>
  <c r="P48" i="3"/>
  <c r="Q48" i="3"/>
  <c r="R48" i="3"/>
  <c r="S48" i="3"/>
  <c r="U48" i="3"/>
  <c r="V48" i="3"/>
  <c r="W48" i="3"/>
  <c r="L49" i="3"/>
  <c r="M49" i="3"/>
  <c r="N49" i="3"/>
  <c r="O49" i="3"/>
  <c r="P49" i="3"/>
  <c r="Q49" i="3"/>
  <c r="R49" i="3"/>
  <c r="S49" i="3"/>
  <c r="U49" i="3"/>
  <c r="V49" i="3"/>
  <c r="W49" i="3"/>
  <c r="K46" i="3"/>
  <c r="H46" i="3"/>
  <c r="C46" i="3"/>
  <c r="K45" i="3"/>
  <c r="G45" i="3"/>
  <c r="C45" i="3"/>
  <c r="K44" i="3"/>
  <c r="F44" i="3"/>
  <c r="J31" i="3"/>
  <c r="J32" i="3"/>
  <c r="J30" i="3"/>
  <c r="K28" i="3"/>
  <c r="K29" i="3"/>
  <c r="K30" i="3"/>
  <c r="K31" i="3"/>
  <c r="K32" i="3"/>
  <c r="K41" i="3"/>
  <c r="K42" i="3"/>
  <c r="K43" i="3"/>
  <c r="K4" i="3"/>
  <c r="K5" i="3"/>
  <c r="K6" i="3"/>
  <c r="K7" i="3"/>
  <c r="K8" i="3"/>
  <c r="K9" i="3"/>
  <c r="K10" i="3"/>
  <c r="K11" i="3"/>
  <c r="K12" i="3"/>
  <c r="K13" i="3"/>
  <c r="K14" i="3"/>
  <c r="K15" i="3"/>
  <c r="K16" i="3"/>
  <c r="K17" i="3"/>
  <c r="K18" i="3"/>
  <c r="K19" i="3"/>
  <c r="K20" i="3"/>
  <c r="K21" i="3"/>
  <c r="K22" i="3"/>
  <c r="K23" i="3"/>
  <c r="K24" i="3"/>
  <c r="K25" i="3"/>
  <c r="K26" i="3"/>
  <c r="K27" i="3"/>
  <c r="K3" i="3"/>
  <c r="H7" i="3"/>
  <c r="J8" i="3"/>
  <c r="J7" i="3"/>
  <c r="H43" i="3"/>
  <c r="G42" i="3"/>
  <c r="F15" i="3"/>
  <c r="A41" i="3"/>
  <c r="Y26" i="3"/>
  <c r="Y25" i="3"/>
  <c r="Y24" i="3"/>
  <c r="Y23" i="3"/>
  <c r="Y22" i="3"/>
  <c r="Y21" i="3"/>
  <c r="Y20" i="3"/>
  <c r="Y19" i="3"/>
  <c r="Y18" i="3"/>
  <c r="Y17" i="3"/>
  <c r="Y16" i="3"/>
  <c r="Y14" i="3"/>
  <c r="Y13" i="3"/>
  <c r="Y12" i="3"/>
  <c r="Y11" i="3"/>
  <c r="Y10" i="3"/>
  <c r="Y9" i="3"/>
  <c r="Y8" i="3"/>
  <c r="Y7" i="3"/>
  <c r="Y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9" i="1"/>
  <c r="R32" i="3"/>
  <c r="R31" i="3"/>
  <c r="P37" i="1"/>
  <c r="R30" i="3"/>
  <c r="R29" i="3"/>
  <c r="R28" i="3"/>
  <c r="R27" i="3"/>
  <c r="R26" i="3"/>
  <c r="R25" i="3"/>
  <c r="R24" i="3"/>
  <c r="P28" i="1"/>
  <c r="R23" i="3"/>
  <c r="R22" i="3"/>
  <c r="P27" i="1"/>
  <c r="R21" i="3"/>
  <c r="R20" i="3"/>
  <c r="R19" i="3"/>
  <c r="R18" i="3"/>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4" i="3"/>
  <c r="H30" i="3"/>
  <c r="H28" i="3"/>
  <c r="H26" i="3"/>
  <c r="H24" i="3"/>
  <c r="H22" i="3"/>
  <c r="H20" i="3"/>
  <c r="H18" i="3"/>
  <c r="H16" i="3"/>
  <c r="H12" i="3"/>
  <c r="H11" i="3"/>
  <c r="H9" i="3"/>
  <c r="Z28" i="1"/>
  <c r="G23" i="3"/>
  <c r="Z27" i="1"/>
  <c r="G21" i="3"/>
  <c r="Z26" i="1"/>
  <c r="G19" i="3"/>
  <c r="Z25" i="1"/>
  <c r="G17" i="3"/>
  <c r="F41" i="3"/>
  <c r="F14" i="3"/>
  <c r="F13" i="3"/>
  <c r="F10" i="3"/>
  <c r="F6" i="3"/>
  <c r="F5" i="3"/>
  <c r="F4" i="3"/>
  <c r="F3" i="3"/>
  <c r="C43" i="3"/>
  <c r="C42" i="3"/>
  <c r="C29" i="3"/>
  <c r="C28" i="3"/>
  <c r="C27" i="3"/>
  <c r="C26" i="3"/>
  <c r="C25" i="3"/>
  <c r="C24" i="3"/>
  <c r="Z35" i="1"/>
  <c r="G29" i="3"/>
  <c r="Z34" i="1"/>
  <c r="G27" i="3"/>
  <c r="Z33"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3" authorId="0">
      <text>
        <r>
          <rPr>
            <b/>
            <sz val="10"/>
            <color indexed="81"/>
            <rFont val="ＭＳ Ｐゴシック"/>
            <family val="2"/>
            <charset val="128"/>
          </rPr>
          <t xml:space="preserve">Peter Bryzgalov:
http://excel.fit.vutbr.cz/submissions/2016/056/56.pdf
See Table1.
</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4"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Z44"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Z45"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Z46"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W54"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C54"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F54"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9"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B59"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63"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63"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List>
</comments>
</file>

<file path=xl/sharedStrings.xml><?xml version="1.0" encoding="utf-8"?>
<sst xmlns="http://schemas.openxmlformats.org/spreadsheetml/2006/main" count="550" uniqueCount="350">
  <si>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</si>
  <si>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</si>
  <si>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</si>
  <si>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</si>
  <si>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</si>
  <si>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</si>
  <si>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</si>
  <si>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</si>
  <si>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</si>
  <si>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</si>
  <si>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</si>
  <si>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</si>
  <si>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</si>
  <si>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</si>
  <si>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</si>
  <si>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</si>
  <si>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</si>
  <si>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</si>
  <si>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</si>
  <si>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</si>
  <si>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</si>
  <si>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</si>
  <si>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</si>
  <si>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</si>
  <si>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</si>
  <si>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</si>
  <si>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</si>
  <si>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</si>
  <si>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</si>
  <si>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</si>
  <si>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</si>
  <si>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</si>
  <si>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</si>
  <si>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</si>
  <si>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</si>
  <si>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</si>
  <si>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</si>
  <si>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</si>
  <si>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</si>
  <si>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</si>
  <si>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</si>
  <si>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</si>
  <si>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</si>
  <si>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</si>
  <si>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</si>
  <si>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</si>
  <si>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</si>
  <si>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</si>
  <si>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</si>
  <si>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</si>
  <si>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</si>
  <si>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</si>
  <si>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</si>
  <si>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</si>
  <si>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</si>
  <si>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</si>
  <si>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</si>
  <si>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</si>
  <si>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</si>
  <si>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</si>
  <si>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</si>
  <si>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</si>
  <si>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</si>
  <si>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</si>
  <si>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</si>
  <si>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</si>
  <si>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</si>
  <si>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</si>
  <si>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</si>
  <si>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</si>
  <si>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</si>
  <si>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</si>
  <si>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</si>
  <si>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</si>
  <si>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</si>
  <si>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</si>
  <si>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</si>
  <si>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</si>
  <si>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</si>
  <si>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</si>
  <si>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</si>
  <si>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</si>
  <si>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</si>
  <si>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</si>
  <si>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</si>
  <si>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</si>
  <si>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</si>
  <si>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</si>
  <si>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</si>
  <si>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</si>
  <si>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</si>
  <si>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</si>
  <si>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</si>
  <si>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</si>
  <si>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</si>
  <si>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</si>
  <si>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</si>
  <si>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</si>
  <si>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</si>
  <si>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</si>
  <si>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</si>
  <si>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</si>
  <si>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</si>
  <si>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</si>
  <si>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</si>
  <si>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</si>
  <si>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</si>
  <si>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</si>
  <si>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</si>
  <si>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</si>
  <si>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</si>
  <si>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</si>
  <si>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</si>
  <si>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</si>
  <si>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</si>
  <si>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</si>
  <si>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</si>
  <si>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</si>
  <si>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</si>
  <si>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</si>
  <si>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</si>
  <si>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</si>
  <si>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</si>
  <si>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</si>
  <si>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</si>
  <si>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</si>
  <si>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</si>
  <si>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</si>
  <si>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</si>
  <si>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</si>
  <si>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</si>
  <si>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</si>
  <si>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</si>
  <si>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</si>
  <si>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</si>
  <si>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</si>
  <si>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</si>
  <si>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</si>
  <si>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</si>
  <si>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</si>
  <si>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</si>
  <si>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</si>
  <si>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</si>
  <si>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</si>
  <si>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</si>
  <si>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</si>
  <si>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</si>
  <si>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</si>
  <si>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</si>
  <si>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</si>
  <si>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</si>
  <si>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</si>
  <si>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</si>
  <si>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</si>
  <si>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</si>
  <si>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</si>
  <si>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</si>
  <si>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</si>
  <si>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</si>
  <si>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</si>
  <si>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</si>
  <si>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Tesla P40 model</t>
    <phoneticPr fontId="2"/>
  </si>
  <si>
    <t>Tesla P100 model</t>
    <phoneticPr fontId="2"/>
  </si>
  <si>
    <t>P100</t>
    <phoneticPr fontId="2"/>
  </si>
  <si>
    <t>SK P40x1 m.</t>
    <phoneticPr fontId="2"/>
  </si>
  <si>
    <t>SK P100x1 m.</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</si>
  <si>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</si>
  <si>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</si>
  <si>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</si>
  <si>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</si>
  <si>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</si>
  <si>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</si>
  <si>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</si>
  <si>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</si>
  <si>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</si>
  <si>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</si>
  <si>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</si>
  <si>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</si>
  <si>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</si>
  <si>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</si>
  <si>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</si>
  <si>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</si>
  <si>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</si>
  <si>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</si>
  <si>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</si>
  <si>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</si>
  <si>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</si>
  <si>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</si>
  <si>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</si>
  <si>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</si>
  <si>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</si>
  <si>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</si>
  <si>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</si>
  <si>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</si>
  <si>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</si>
  <si>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</si>
  <si>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</si>
  <si>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</si>
  <si>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</si>
  <si>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P</t>
    <phoneticPr fontId="2"/>
  </si>
  <si>
    <t>S</t>
    <phoneticPr fontId="2"/>
  </si>
  <si>
    <t>U</t>
    <phoneticPr fontId="2"/>
  </si>
  <si>
    <t>V</t>
    <phoneticPr fontId="2"/>
  </si>
  <si>
    <t>Internal/External</t>
    <phoneticPr fontId="2"/>
  </si>
  <si>
    <t>Y</t>
    <phoneticPr fontId="2"/>
  </si>
  <si>
    <t>AE</t>
    <phoneticPr fontId="2"/>
  </si>
  <si>
    <t>CPU performance (Tflops DP)</t>
    <phoneticPr fontId="2"/>
  </si>
  <si>
    <t>GPU performance (TFlops SP)</t>
    <phoneticPr fontId="2"/>
  </si>
  <si>
    <t>JPY</t>
    <phoneticPr fontId="2"/>
  </si>
  <si>
    <t>EUR</t>
    <phoneticPr fontId="2"/>
  </si>
  <si>
    <t>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</si>
  <si>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</si>
  <si>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</si>
  <si>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</si>
  <si>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</si>
  <si>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</si>
  <si>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</si>
  <si>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</si>
  <si>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</si>
  <si>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</si>
  <si>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</si>
  <si>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</si>
  <si>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</si>
  <si>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</si>
  <si>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</si>
  <si>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</si>
  <si>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</si>
  <si>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</si>
  <si>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</si>
  <si>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</si>
  <si>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</si>
  <si>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</si>
  <si>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</si>
  <si>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</si>
  <si>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</si>
  <si>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</si>
  <si>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</si>
  <si>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</si>
  <si>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</si>
  <si>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</si>
  <si>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</si>
  <si>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</si>
  <si>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</si>
  <si>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</si>
  <si>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</si>
  <si>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</si>
  <si>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</si>
  <si>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</si>
  <si>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</si>
  <si>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</si>
  <si>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</si>
  <si>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</si>
  <si>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</si>
  <si>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 xml:space="preserve">Xeon E5-2695v4 </t>
    <phoneticPr fontId="2"/>
  </si>
  <si>
    <t>P100</t>
    <phoneticPr fontId="2"/>
  </si>
  <si>
    <t>PFS</t>
    <phoneticPr fontId="2"/>
  </si>
  <si>
    <t>per hour</t>
    <phoneticPr fontId="2"/>
  </si>
  <si>
    <t>per week</t>
    <phoneticPr fontId="2"/>
  </si>
  <si>
    <t>per month (30 days)</t>
    <phoneticPr fontId="2"/>
  </si>
  <si>
    <t>per year</t>
    <phoneticPr fontId="2"/>
  </si>
  <si>
    <t>https://www.nimbix.net/nimbix-cloud-demand-pricing/</t>
  </si>
  <si>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</si>
  <si>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</si>
  <si>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</si>
  <si>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</si>
  <si>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</si>
  <si>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</si>
  <si>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</si>
  <si>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</si>
  <si>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</si>
  <si>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Xeon E5-2690v3</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</si>
  <si>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</si>
  <si>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</si>
  <si>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</si>
  <si>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</si>
  <si>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</si>
  <si>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</si>
  <si>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</si>
  <si>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</si>
  <si>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</si>
  <si>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</si>
  <si>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</si>
  <si>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</si>
  <si>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</si>
  <si>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</si>
  <si>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MS NC25r</t>
  </si>
  <si>
    <t>MS NC24</t>
    <phoneticPr fontId="2"/>
  </si>
  <si>
    <t>https://www.leadergpu.com</t>
    <phoneticPr fontId="2"/>
  </si>
  <si>
    <t>LT GTXTXx2 m.</t>
    <phoneticPr fontId="2"/>
  </si>
  <si>
    <t>LT GTXTXx2 min.</t>
    <phoneticPr fontId="2"/>
  </si>
  <si>
    <t>LT GTXTXx4 min.</t>
    <phoneticPr fontId="2"/>
  </si>
  <si>
    <t>LT GTXTXx4 m.</t>
    <phoneticPr fontId="2"/>
  </si>
  <si>
    <t>LT GTXTXx8 min.</t>
    <phoneticPr fontId="2"/>
  </si>
  <si>
    <t>LT GTXTXx8 m.</t>
    <phoneticPr fontId="2"/>
  </si>
  <si>
    <t>Nodes*hours limit</t>
    <phoneticPr fontId="2"/>
  </si>
  <si>
    <t>AF</t>
    <phoneticPr fontId="2"/>
  </si>
  <si>
    <t>AG</t>
    <phoneticPr fontId="2"/>
  </si>
  <si>
    <t>Max hours</t>
    <phoneticPr fontId="2"/>
  </si>
  <si>
    <t>http://www.cc.u-tokyo.ac.jp/support/application/kitei/hyou5.pdf</t>
  </si>
  <si>
    <t>http://www.cc.u-tokyo.ac.jp/support/application/kitei/hyou5.pdf</t>
    <phoneticPr fontId="2"/>
  </si>
  <si>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</si>
  <si>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</si>
  <si>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</si>
  <si>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</si>
  <si>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</si>
  <si>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</si>
  <si>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</si>
  <si>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</si>
  <si>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</si>
  <si>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</si>
  <si>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</si>
  <si>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</si>
  <si>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</si>
  <si>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</si>
  <si>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</si>
  <si>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</si>
  <si>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</si>
  <si>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</si>
  <si>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</si>
  <si>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</si>
  <si>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</si>
  <si>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CR P40x4 x86 m.</t>
    <phoneticPr fontId="2"/>
  </si>
  <si>
    <t>CR P40x4 x86 w.</t>
    <phoneticPr fontId="2"/>
  </si>
  <si>
    <t>CR P100x4 x86 m.</t>
    <phoneticPr fontId="2"/>
  </si>
  <si>
    <t>CR P100x4 x86 w.</t>
    <phoneticPr fontId="2"/>
  </si>
  <si>
    <t>CR P6000x4 x86 m.</t>
    <phoneticPr fontId="2"/>
  </si>
  <si>
    <t>CR P6000x4 x86 w.</t>
    <phoneticPr fontId="2"/>
  </si>
  <si>
    <t>CR P6000x8 x86 m.</t>
    <phoneticPr fontId="2"/>
  </si>
  <si>
    <t>CR P6000x8 x86 w.</t>
    <phoneticPr fontId="2"/>
  </si>
  <si>
    <t>16-GPU x86 K80 ltd.</t>
    <phoneticPr fontId="2"/>
  </si>
  <si>
    <t>8-GPU x86 M40 ltd.</t>
    <phoneticPr fontId="2"/>
  </si>
  <si>
    <t>CR K80x8 x86 ltd m.</t>
    <phoneticPr fontId="2"/>
  </si>
  <si>
    <t>CR K80x8 x86 ltd w.</t>
    <phoneticPr fontId="2"/>
  </si>
  <si>
    <t>CR M40x8 ltd x86 m.</t>
    <phoneticPr fontId="2"/>
  </si>
  <si>
    <t>CR M40x8 ltd x86 w.</t>
    <phoneticPr fontId="2"/>
  </si>
  <si>
    <t>LeaderTelecom</t>
    <phoneticPr fontId="2"/>
  </si>
  <si>
    <t>4 x GeForce GTX 1080 ltd.</t>
    <phoneticPr fontId="2"/>
  </si>
  <si>
    <t>LT GTX1080x4 ltd w.</t>
    <phoneticPr fontId="2"/>
  </si>
  <si>
    <t>LT GTX1080x4 ltd min.</t>
    <phoneticPr fontId="2"/>
  </si>
  <si>
    <t>LT GTX1080x4 ltd m.</t>
    <phoneticPr fontId="2"/>
  </si>
  <si>
    <t>NV6</t>
    <phoneticPr fontId="2"/>
  </si>
  <si>
    <t>NV12</t>
    <phoneticPr fontId="2"/>
  </si>
  <si>
    <t>NV24</t>
    <phoneticPr fontId="2"/>
  </si>
  <si>
    <t>M60</t>
    <phoneticPr fontId="2"/>
  </si>
  <si>
    <t>http://venturebeat.com/2016/08/04/microsoft-azure-releases-n-series-gpu-instances-in-preview/</t>
    <phoneticPr fontId="2"/>
  </si>
  <si>
    <t>https://azure.microsoft.com/en-us/pricing/details/virtual-machines/linux/</t>
    <phoneticPr fontId="2"/>
  </si>
  <si>
    <t>SATA</t>
    <phoneticPr fontId="2"/>
  </si>
  <si>
    <t>MS NV6</t>
    <phoneticPr fontId="2"/>
  </si>
  <si>
    <t>MS NV12</t>
    <phoneticPr fontId="2"/>
  </si>
  <si>
    <t>MS NV24</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</si>
</sst>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4"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08">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6" fillId="0" borderId="0" xfId="119" applyAlignment="1">
      <alignment horizontal="left"/>
    </xf>
    <xf numFmtId="180" fontId="0" fillId="0" borderId="0" xfId="0" applyNumberFormat="1"/>
    <xf numFmtId="0" fontId="32" fillId="0" borderId="0" xfId="0" applyFont="1"/>
    <xf numFmtId="0" fontId="16" fillId="0" borderId="0" xfId="0" applyFont="1"/>
    <xf numFmtId="0" fontId="6" fillId="0" borderId="0" xfId="119" applyAlignment="1">
      <alignment horizontal="right"/>
    </xf>
    <xf numFmtId="0" fontId="33" fillId="0" borderId="0" xfId="0" applyFont="1"/>
    <xf numFmtId="0" fontId="16" fillId="0" borderId="1" xfId="1" applyAlignment="1">
      <alignment horizontal="center"/>
    </xf>
  </cellXfs>
  <cellStyles count="708">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80">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www.nimbix.net/nimbix-cloud-demand-pricing/" TargetMode="External"/><Relationship Id="rId2" Type="http://schemas.openxmlformats.org/officeDocument/2006/relationships/hyperlink" Target="http://www.cc.u-tokyo.ac.jp/support/application/kitei/hyou5.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ws.amazon.com/ec2/dedicated-hosts/pricing/" TargetMode="External"/><Relationship Id="rId4" Type="http://schemas.openxmlformats.org/officeDocument/2006/relationships/hyperlink" Target="https://aws.amazon.com/ec2/dedicated-hosts/pricing/" TargetMode="External"/><Relationship Id="rId1" Type="http://schemas.openxmlformats.org/officeDocument/2006/relationships/hyperlink" Target="https://aws.amazon.com/ec2/pricing/on-demand/?refid=em_22240" TargetMode="External"/><Relationship Id="rId2" Type="http://schemas.openxmlformats.org/officeDocument/2006/relationships/hyperlink" Target="https://aws.amazon.com/ec2/pricing/on-demand/?refid=em_222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F65"/>
  <sheetViews>
    <sheetView workbookViewId="0">
      <pane xSplit="2" ySplit="4" topLeftCell="C43" activePane="bottomRight" state="frozen"/>
      <selection pane="topRight" activeCell="C1" sqref="C1"/>
      <selection pane="bottomLeft" activeCell="A5" sqref="A5"/>
      <selection pane="bottomRight" activeCell="M65" sqref="M65"/>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3.83203125" customWidth="1"/>
    <col min="13" max="13" width="8.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29" width="20.83203125" style="13" customWidth="1"/>
    <col min="30" max="30" width="14.1640625" style="13" customWidth="1"/>
    <col min="31" max="32" width="8.83203125" style="13" customWidth="1"/>
    <col min="33" max="33" width="93.6640625" style="16" customWidth="1"/>
    <col min="34" max="34" width="22.1640625" style="13" customWidth="1"/>
    <col min="35" max="35" width="28.1640625" style="13" customWidth="1"/>
    <col min="36" max="36" width="21.5" style="13" customWidth="1"/>
  </cols>
  <sheetData>
    <row r="1" spans="1:162" s="4" customFormat="1" ht="26">
      <c r="A1" s="4" t="s">
        <v>0</v>
      </c>
      <c r="AG1" s="16"/>
      <c r="AH1" s="13"/>
      <c r="AI1" s="13"/>
      <c r="AJ1" s="13"/>
    </row>
    <row r="3" spans="1:162" s="6" customFormat="1" ht="46" customHeight="1" thickBot="1">
      <c r="A3" s="1"/>
      <c r="B3" s="1"/>
      <c r="C3" s="63" t="s">
        <v>18</v>
      </c>
      <c r="D3" s="63"/>
      <c r="E3" s="63"/>
      <c r="F3" s="63"/>
      <c r="G3" s="63"/>
      <c r="H3" s="63"/>
      <c r="I3" s="63"/>
      <c r="J3" s="23"/>
      <c r="K3" s="63" t="s">
        <v>19</v>
      </c>
      <c r="L3" s="63"/>
      <c r="M3" s="63"/>
      <c r="N3" s="63"/>
      <c r="O3" s="63"/>
      <c r="P3" s="63"/>
      <c r="Q3" s="63"/>
      <c r="R3" s="23" t="s">
        <v>24</v>
      </c>
      <c r="S3" s="63" t="s">
        <v>7</v>
      </c>
      <c r="T3" s="63"/>
      <c r="U3" s="63"/>
      <c r="V3" s="63"/>
      <c r="W3" s="63" t="s">
        <v>15</v>
      </c>
      <c r="X3" s="63"/>
      <c r="Y3" s="63"/>
      <c r="Z3" s="63" t="s">
        <v>14</v>
      </c>
      <c r="AA3" s="63"/>
      <c r="AB3" s="63"/>
      <c r="AC3" s="63"/>
      <c r="AD3" s="63"/>
      <c r="AE3" s="63"/>
      <c r="AF3" s="17" t="s">
        <v>294</v>
      </c>
      <c r="AG3" s="1" t="s">
        <v>32</v>
      </c>
      <c r="AH3" s="13"/>
      <c r="AI3" s="13"/>
      <c r="AJ3" s="1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row>
    <row r="4" spans="1:162" s="13" customFormat="1" ht="42" customHeight="1" thickTop="1" thickBot="1">
      <c r="A4" s="17"/>
      <c r="B4" s="17"/>
      <c r="C4" s="17" t="s">
        <v>1</v>
      </c>
      <c r="D4" s="17" t="s">
        <v>2</v>
      </c>
      <c r="E4" s="17" t="s">
        <v>50</v>
      </c>
      <c r="F4" s="17" t="s">
        <v>58</v>
      </c>
      <c r="G4" s="17" t="s">
        <v>59</v>
      </c>
      <c r="H4" s="17" t="s">
        <v>20</v>
      </c>
      <c r="I4" s="17" t="s">
        <v>3</v>
      </c>
      <c r="J4" s="17" t="s">
        <v>98</v>
      </c>
      <c r="K4" s="17" t="s">
        <v>4</v>
      </c>
      <c r="L4" s="17" t="s">
        <v>5</v>
      </c>
      <c r="M4" s="17" t="s">
        <v>6</v>
      </c>
      <c r="N4" s="17" t="s">
        <v>180</v>
      </c>
      <c r="O4" s="17" t="s">
        <v>181</v>
      </c>
      <c r="P4" s="17" t="s">
        <v>57</v>
      </c>
      <c r="Q4" s="17" t="s">
        <v>10</v>
      </c>
      <c r="R4" s="17" t="s">
        <v>25</v>
      </c>
      <c r="S4" s="17" t="s">
        <v>8</v>
      </c>
      <c r="T4" s="17" t="s">
        <v>11</v>
      </c>
      <c r="U4" s="17" t="s">
        <v>12</v>
      </c>
      <c r="V4" s="17" t="s">
        <v>9</v>
      </c>
      <c r="W4" s="17" t="s">
        <v>170</v>
      </c>
      <c r="X4" s="17" t="s">
        <v>13</v>
      </c>
      <c r="Y4" s="17" t="s">
        <v>203</v>
      </c>
      <c r="Z4" s="17" t="s">
        <v>256</v>
      </c>
      <c r="AA4" s="25" t="s">
        <v>257</v>
      </c>
      <c r="AB4" s="17" t="s">
        <v>258</v>
      </c>
      <c r="AC4" s="17" t="s">
        <v>259</v>
      </c>
      <c r="AD4" s="17" t="s">
        <v>188</v>
      </c>
      <c r="AE4" s="17" t="s">
        <v>186</v>
      </c>
      <c r="AG4" s="17"/>
    </row>
    <row r="5" spans="1:162" s="13" customFormat="1" ht="21" thickTop="1">
      <c r="A5" s="21" t="s">
        <v>27</v>
      </c>
      <c r="B5" s="22" t="s">
        <v>45</v>
      </c>
      <c r="C5" s="28" t="s">
        <v>16</v>
      </c>
      <c r="D5" s="14">
        <v>16</v>
      </c>
      <c r="E5" s="14" t="s">
        <v>17</v>
      </c>
      <c r="F5" s="14">
        <v>8.74</v>
      </c>
      <c r="G5" s="14">
        <v>2.91</v>
      </c>
      <c r="H5" s="14" t="s">
        <v>37</v>
      </c>
      <c r="I5" s="14" t="s">
        <v>21</v>
      </c>
      <c r="J5" s="14"/>
      <c r="K5" s="28" t="s">
        <v>66</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187</v>
      </c>
      <c r="AF5" s="16"/>
      <c r="AG5" s="16" t="s">
        <v>273</v>
      </c>
    </row>
    <row r="6" spans="1:162">
      <c r="A6" s="15" t="s">
        <v>189</v>
      </c>
      <c r="B6" s="22" t="s">
        <v>46</v>
      </c>
      <c r="C6" s="28" t="s">
        <v>23</v>
      </c>
      <c r="D6" s="5">
        <v>8</v>
      </c>
      <c r="E6" s="14" t="s">
        <v>17</v>
      </c>
      <c r="F6" s="5">
        <v>8.74</v>
      </c>
      <c r="G6" s="5">
        <v>2.91</v>
      </c>
      <c r="H6" s="7" t="s">
        <v>37</v>
      </c>
      <c r="I6" s="7" t="s">
        <v>21</v>
      </c>
      <c r="J6" s="7"/>
      <c r="K6" s="5" t="s">
        <v>22</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187</v>
      </c>
      <c r="AF6" s="16"/>
      <c r="AG6" s="16" t="s">
        <v>271</v>
      </c>
    </row>
    <row r="7" spans="1:162">
      <c r="A7" s="16" t="s">
        <v>82</v>
      </c>
      <c r="B7" s="22" t="s">
        <v>47</v>
      </c>
      <c r="C7" s="28" t="s">
        <v>23</v>
      </c>
      <c r="D7" s="5">
        <v>1</v>
      </c>
      <c r="E7" s="14" t="s">
        <v>17</v>
      </c>
      <c r="F7" s="5">
        <v>8.74</v>
      </c>
      <c r="G7" s="5">
        <v>2.91</v>
      </c>
      <c r="H7" s="7" t="s">
        <v>37</v>
      </c>
      <c r="I7" s="7" t="s">
        <v>21</v>
      </c>
      <c r="J7" s="7"/>
      <c r="K7" s="5" t="s">
        <v>22</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187</v>
      </c>
      <c r="AF7" s="16"/>
      <c r="AG7" s="16" t="s">
        <v>272</v>
      </c>
    </row>
    <row r="8" spans="1:162">
      <c r="A8" s="16" t="s">
        <v>182</v>
      </c>
      <c r="B8" s="22" t="s">
        <v>83</v>
      </c>
      <c r="C8" s="28" t="s">
        <v>23</v>
      </c>
      <c r="D8" s="5">
        <v>16</v>
      </c>
      <c r="E8" s="14" t="s">
        <v>17</v>
      </c>
      <c r="F8" s="5">
        <v>8.74</v>
      </c>
      <c r="G8" s="5">
        <v>2.91</v>
      </c>
      <c r="H8" s="7" t="s">
        <v>37</v>
      </c>
      <c r="I8" s="7" t="s">
        <v>21</v>
      </c>
      <c r="J8" s="7"/>
      <c r="K8" s="5" t="s">
        <v>22</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187</v>
      </c>
      <c r="AF8" s="16"/>
    </row>
    <row r="9" spans="1:162">
      <c r="B9" s="22" t="s">
        <v>118</v>
      </c>
      <c r="C9" s="28" t="s">
        <v>16</v>
      </c>
      <c r="D9" s="5">
        <v>16</v>
      </c>
      <c r="E9" s="14" t="s">
        <v>17</v>
      </c>
      <c r="F9" s="5">
        <v>8.74</v>
      </c>
      <c r="G9" s="5">
        <v>2.91</v>
      </c>
      <c r="H9" s="7" t="s">
        <v>37</v>
      </c>
      <c r="I9" s="7" t="s">
        <v>21</v>
      </c>
      <c r="J9" s="7"/>
      <c r="K9" s="5" t="s">
        <v>22</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187</v>
      </c>
      <c r="AF9" s="16"/>
      <c r="AG9" s="16" t="s">
        <v>190</v>
      </c>
    </row>
    <row r="10" spans="1:162">
      <c r="A10" s="16"/>
      <c r="B10" s="22" t="s">
        <v>119</v>
      </c>
      <c r="C10" s="28" t="s">
        <v>16</v>
      </c>
      <c r="D10" s="5">
        <v>16</v>
      </c>
      <c r="E10" s="14" t="s">
        <v>84</v>
      </c>
      <c r="F10" s="5">
        <v>8.74</v>
      </c>
      <c r="G10" s="5">
        <v>2.91</v>
      </c>
      <c r="H10" s="7" t="s">
        <v>85</v>
      </c>
      <c r="I10" s="7" t="s">
        <v>86</v>
      </c>
      <c r="J10" s="7"/>
      <c r="K10" s="5" t="s">
        <v>22</v>
      </c>
      <c r="L10" s="5">
        <v>2</v>
      </c>
      <c r="M10" s="5">
        <v>18</v>
      </c>
      <c r="N10" s="5">
        <v>2.2999999999999998</v>
      </c>
      <c r="O10" s="5">
        <v>16</v>
      </c>
      <c r="P10" s="14">
        <f t="shared" si="1"/>
        <v>0.66239999999999999</v>
      </c>
      <c r="Q10" s="5"/>
      <c r="R10" s="5"/>
      <c r="S10" s="5"/>
      <c r="T10" s="5"/>
      <c r="U10" s="5"/>
      <c r="V10" s="5"/>
      <c r="W10" s="5"/>
      <c r="X10" s="5"/>
      <c r="Y10" s="5"/>
      <c r="Z10" s="10"/>
      <c r="AA10" s="24"/>
      <c r="AB10" s="10"/>
      <c r="AC10" s="24">
        <v>88389</v>
      </c>
      <c r="AE10" s="16" t="s">
        <v>187</v>
      </c>
      <c r="AF10" s="16"/>
    </row>
    <row r="11" spans="1:162">
      <c r="A11" s="16"/>
      <c r="B11" s="22" t="s">
        <v>120</v>
      </c>
      <c r="C11" s="28" t="s">
        <v>16</v>
      </c>
      <c r="D11" s="5">
        <v>16</v>
      </c>
      <c r="E11" s="14" t="s">
        <v>87</v>
      </c>
      <c r="F11" s="5">
        <v>8.74</v>
      </c>
      <c r="G11" s="5">
        <v>2.91</v>
      </c>
      <c r="H11" s="7" t="s">
        <v>88</v>
      </c>
      <c r="I11" s="7" t="s">
        <v>89</v>
      </c>
      <c r="J11" s="7"/>
      <c r="K11" s="5" t="s">
        <v>22</v>
      </c>
      <c r="L11" s="5">
        <v>2</v>
      </c>
      <c r="M11" s="5">
        <v>18</v>
      </c>
      <c r="N11" s="5">
        <v>2.2999999999999998</v>
      </c>
      <c r="O11" s="5">
        <v>16</v>
      </c>
      <c r="P11" s="14">
        <f t="shared" si="1"/>
        <v>0.66239999999999999</v>
      </c>
      <c r="Q11" s="5"/>
      <c r="R11" s="5"/>
      <c r="S11" s="5"/>
      <c r="T11" s="5"/>
      <c r="U11" s="5"/>
      <c r="V11" s="5"/>
      <c r="W11" s="5"/>
      <c r="X11" s="5"/>
      <c r="Y11" s="5"/>
      <c r="Z11" s="10"/>
      <c r="AA11" s="24"/>
      <c r="AB11" s="10"/>
      <c r="AC11" s="24">
        <v>184780</v>
      </c>
      <c r="AE11" s="16" t="s">
        <v>187</v>
      </c>
      <c r="AF11" s="16"/>
    </row>
    <row r="12" spans="1:162">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c r="AF12" s="16"/>
    </row>
    <row r="13" spans="1:162" ht="20">
      <c r="A13" s="21" t="s">
        <v>26</v>
      </c>
      <c r="B13" s="22" t="s">
        <v>147</v>
      </c>
      <c r="C13" s="28" t="s">
        <v>28</v>
      </c>
      <c r="D13" s="5">
        <v>1</v>
      </c>
      <c r="E13" s="14" t="s">
        <v>17</v>
      </c>
      <c r="F13" s="5">
        <v>8.74</v>
      </c>
      <c r="G13" s="5">
        <v>2.91</v>
      </c>
      <c r="H13" s="7" t="s">
        <v>37</v>
      </c>
      <c r="I13" s="7" t="s">
        <v>21</v>
      </c>
      <c r="J13" s="7"/>
      <c r="K13" s="5" t="s">
        <v>29</v>
      </c>
      <c r="L13" s="5">
        <v>2</v>
      </c>
      <c r="M13" s="5">
        <v>8</v>
      </c>
      <c r="N13" s="5">
        <v>2.1</v>
      </c>
      <c r="O13" s="5">
        <v>16</v>
      </c>
      <c r="P13" s="14">
        <f t="shared" si="1"/>
        <v>0.26880000000000004</v>
      </c>
      <c r="Q13" s="7">
        <v>2133</v>
      </c>
      <c r="R13" s="5">
        <v>128</v>
      </c>
      <c r="S13" s="5" t="s">
        <v>30</v>
      </c>
      <c r="T13" s="5">
        <v>800</v>
      </c>
      <c r="U13" s="5" t="s">
        <v>31</v>
      </c>
      <c r="V13" s="5">
        <v>800</v>
      </c>
      <c r="W13" s="5"/>
      <c r="X13" s="5">
        <v>0.1</v>
      </c>
      <c r="Y13" s="14" t="str">
        <f>W13&amp;"/"&amp;X13</f>
        <v>/0.1</v>
      </c>
      <c r="Z13" s="24">
        <v>5.3</v>
      </c>
      <c r="AA13" s="24"/>
      <c r="AB13" s="24">
        <v>2479</v>
      </c>
      <c r="AC13" s="10"/>
      <c r="AD13" s="10"/>
      <c r="AE13" s="16" t="s">
        <v>187</v>
      </c>
      <c r="AF13" s="16"/>
      <c r="AG13" s="16" t="s">
        <v>148</v>
      </c>
    </row>
    <row r="14" spans="1:162">
      <c r="A14" s="16" t="s">
        <v>102</v>
      </c>
      <c r="B14" s="22" t="s">
        <v>121</v>
      </c>
      <c r="C14" s="28" t="s">
        <v>52</v>
      </c>
      <c r="D14" s="5">
        <v>1</v>
      </c>
      <c r="E14" s="14" t="s">
        <v>17</v>
      </c>
      <c r="F14" s="5">
        <v>8.74</v>
      </c>
      <c r="G14" s="5">
        <v>2.91</v>
      </c>
      <c r="H14" s="7" t="s">
        <v>37</v>
      </c>
      <c r="I14" s="7" t="s">
        <v>21</v>
      </c>
      <c r="J14" s="7"/>
      <c r="K14" s="5" t="s">
        <v>53</v>
      </c>
      <c r="L14" s="5">
        <v>2</v>
      </c>
      <c r="M14" s="5">
        <v>12</v>
      </c>
      <c r="N14" s="5">
        <v>2.6</v>
      </c>
      <c r="O14" s="5">
        <v>16</v>
      </c>
      <c r="P14" s="14">
        <f t="shared" si="1"/>
        <v>0.49920000000000003</v>
      </c>
      <c r="Q14" s="5">
        <v>2133</v>
      </c>
      <c r="R14" s="5">
        <v>64</v>
      </c>
      <c r="S14" s="5" t="s">
        <v>54</v>
      </c>
      <c r="T14" s="5">
        <v>1000</v>
      </c>
      <c r="U14" s="5"/>
      <c r="V14" s="5"/>
      <c r="W14" s="5"/>
      <c r="X14" s="5">
        <v>10</v>
      </c>
      <c r="Y14" s="14" t="str">
        <f t="shared" ref="Y14:Y15" si="2">W14&amp;"/"&amp;X14</f>
        <v>/10</v>
      </c>
      <c r="Z14" s="10" t="str">
        <f>USDOLLAR(AB14/730,2)&amp;"?"</f>
        <v>$2.09?</v>
      </c>
      <c r="AA14" s="24"/>
      <c r="AB14" s="24">
        <v>1529</v>
      </c>
      <c r="AC14" s="24"/>
      <c r="AD14" s="24"/>
      <c r="AE14" s="16" t="s">
        <v>187</v>
      </c>
      <c r="AF14" s="16"/>
      <c r="AG14" s="16" t="s">
        <v>149</v>
      </c>
    </row>
    <row r="15" spans="1:162">
      <c r="A15" s="16"/>
      <c r="B15" s="22" t="s">
        <v>122</v>
      </c>
      <c r="C15" s="28" t="s">
        <v>71</v>
      </c>
      <c r="D15" s="5">
        <v>1</v>
      </c>
      <c r="E15" s="14" t="s">
        <v>72</v>
      </c>
      <c r="F15" s="9">
        <v>9.65</v>
      </c>
      <c r="G15" s="9">
        <v>0.3</v>
      </c>
      <c r="H15" s="7" t="s">
        <v>73</v>
      </c>
      <c r="I15" s="7" t="s">
        <v>74</v>
      </c>
      <c r="J15" s="7"/>
      <c r="K15" s="5" t="s">
        <v>75</v>
      </c>
      <c r="L15" s="5">
        <v>2</v>
      </c>
      <c r="M15" s="5">
        <v>12</v>
      </c>
      <c r="N15" s="5">
        <v>2.6</v>
      </c>
      <c r="O15" s="5">
        <v>16</v>
      </c>
      <c r="P15" s="14">
        <f t="shared" si="1"/>
        <v>0.49920000000000003</v>
      </c>
      <c r="Q15" s="5">
        <v>2133</v>
      </c>
      <c r="R15" s="5">
        <v>64</v>
      </c>
      <c r="S15" s="5" t="s">
        <v>76</v>
      </c>
      <c r="T15" s="5">
        <v>1000</v>
      </c>
      <c r="U15" s="5"/>
      <c r="V15" s="5"/>
      <c r="W15" s="5"/>
      <c r="X15" s="5">
        <v>10</v>
      </c>
      <c r="Y15" s="14" t="str">
        <f t="shared" si="2"/>
        <v>/10</v>
      </c>
      <c r="Z15" s="10" t="str">
        <f>USDOLLAR(AB15/730,2)&amp;"?"</f>
        <v>$2.57?</v>
      </c>
      <c r="AA15" s="24"/>
      <c r="AB15" s="24">
        <v>1879</v>
      </c>
      <c r="AC15" s="24"/>
      <c r="AD15" s="24"/>
      <c r="AE15" s="16" t="s">
        <v>187</v>
      </c>
      <c r="AF15" s="16"/>
      <c r="AG15" s="16" t="s">
        <v>150</v>
      </c>
    </row>
    <row r="16" spans="1:162">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c r="AF16" s="16"/>
    </row>
    <row r="17" spans="1:162" ht="20">
      <c r="A17" s="21" t="s">
        <v>42</v>
      </c>
      <c r="B17" s="34" t="s">
        <v>134</v>
      </c>
      <c r="C17" s="26" t="s">
        <v>135</v>
      </c>
      <c r="D17" s="26">
        <v>2</v>
      </c>
      <c r="E17" s="27">
        <v>2880</v>
      </c>
      <c r="F17" s="26">
        <v>5.04</v>
      </c>
      <c r="G17" s="26">
        <v>1.68</v>
      </c>
      <c r="H17" s="27">
        <v>12.3</v>
      </c>
      <c r="I17" s="27">
        <v>288</v>
      </c>
      <c r="J17" s="27">
        <v>1</v>
      </c>
      <c r="K17" s="35" t="s">
        <v>133</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187</v>
      </c>
      <c r="AF17" s="16"/>
      <c r="AG17" s="16" t="s">
        <v>55</v>
      </c>
    </row>
    <row r="18" spans="1:162" s="13" customFormat="1">
      <c r="A18" s="56" t="s">
        <v>260</v>
      </c>
      <c r="B18" s="22" t="s">
        <v>44</v>
      </c>
      <c r="C18" s="28" t="s">
        <v>33</v>
      </c>
      <c r="D18" s="5">
        <v>4</v>
      </c>
      <c r="E18" s="14" t="s">
        <v>136</v>
      </c>
      <c r="F18" s="9">
        <v>8.74</v>
      </c>
      <c r="G18" s="9">
        <v>2.91</v>
      </c>
      <c r="H18" s="7" t="s">
        <v>137</v>
      </c>
      <c r="I18" s="7" t="s">
        <v>21</v>
      </c>
      <c r="J18" s="27">
        <v>1</v>
      </c>
      <c r="K18" s="11" t="s">
        <v>34</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187</v>
      </c>
      <c r="AF18" s="16"/>
      <c r="AG18" s="16" t="s">
        <v>55</v>
      </c>
    </row>
    <row r="19" spans="1:162" s="13" customFormat="1" ht="20">
      <c r="A19" s="33"/>
      <c r="B19" s="22" t="s">
        <v>167</v>
      </c>
      <c r="C19" s="28" t="s">
        <v>169</v>
      </c>
      <c r="D19" s="5">
        <v>4</v>
      </c>
      <c r="E19" s="14">
        <v>3072</v>
      </c>
      <c r="F19" s="5">
        <v>6.8440000000000003</v>
      </c>
      <c r="G19" s="5">
        <v>0.214</v>
      </c>
      <c r="H19" s="7">
        <v>12.3</v>
      </c>
      <c r="I19" s="7">
        <v>288</v>
      </c>
      <c r="J19" s="27">
        <v>1</v>
      </c>
      <c r="K19" s="11" t="s">
        <v>34</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187</v>
      </c>
      <c r="AF19" s="16"/>
      <c r="AG19" s="16" t="s">
        <v>55</v>
      </c>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row>
    <row r="20" spans="1:162" s="13" customFormat="1" ht="20">
      <c r="A20" s="33"/>
      <c r="B20" s="22" t="s">
        <v>166</v>
      </c>
      <c r="C20" s="28" t="s">
        <v>35</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187</v>
      </c>
      <c r="AF20" s="16"/>
      <c r="AG20" s="16"/>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row>
    <row r="21" spans="1:162">
      <c r="A21" s="16" t="s">
        <v>90</v>
      </c>
      <c r="B21" s="22" t="s">
        <v>168</v>
      </c>
      <c r="C21" s="28" t="s">
        <v>35</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187</v>
      </c>
      <c r="AF21" s="16"/>
    </row>
    <row r="22" spans="1:162">
      <c r="A22" s="16" t="s">
        <v>60</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187</v>
      </c>
      <c r="AF22" s="16"/>
    </row>
    <row r="23" spans="1:162">
      <c r="A23" s="16" t="s">
        <v>61</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187</v>
      </c>
      <c r="AF23" s="16"/>
    </row>
    <row r="24" spans="1:162">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c r="AF24" s="16"/>
    </row>
    <row r="25" spans="1:162" ht="20">
      <c r="A25" s="21" t="s">
        <v>43</v>
      </c>
      <c r="B25" s="22" t="s">
        <v>329</v>
      </c>
      <c r="C25" s="28" t="s">
        <v>16</v>
      </c>
      <c r="D25">
        <v>8</v>
      </c>
      <c r="E25" s="14" t="s">
        <v>17</v>
      </c>
      <c r="F25" s="9">
        <v>8.74</v>
      </c>
      <c r="G25" s="9">
        <v>2.91</v>
      </c>
      <c r="H25" s="7" t="s">
        <v>37</v>
      </c>
      <c r="I25" s="7" t="s">
        <v>21</v>
      </c>
      <c r="J25" s="7"/>
      <c r="K25" s="8" t="s">
        <v>38</v>
      </c>
      <c r="L25" s="5">
        <v>2</v>
      </c>
      <c r="M25" s="5">
        <v>8</v>
      </c>
      <c r="N25" s="5">
        <v>3.2</v>
      </c>
      <c r="O25" s="5">
        <v>16</v>
      </c>
      <c r="P25" s="14">
        <f t="shared" ref="P25:P30" si="4">M25*N25*O25/1000</f>
        <v>0.40960000000000002</v>
      </c>
      <c r="Q25" s="5">
        <v>1866</v>
      </c>
      <c r="R25" s="5">
        <v>512</v>
      </c>
      <c r="S25" s="5" t="s">
        <v>30</v>
      </c>
      <c r="T25" s="14">
        <v>1000</v>
      </c>
      <c r="U25" t="s">
        <v>40</v>
      </c>
      <c r="V25" s="14">
        <v>4000</v>
      </c>
      <c r="W25" s="14"/>
      <c r="X25" s="5"/>
      <c r="Y25" s="5"/>
      <c r="Z25" s="10" t="str">
        <f t="shared" ref="Z25:Z35" si="5">USDOLLAR(AB25/730,2)&amp;"?"</f>
        <v>$6.85?</v>
      </c>
      <c r="AA25" s="24">
        <v>1499</v>
      </c>
      <c r="AB25" s="24">
        <v>4999</v>
      </c>
      <c r="AC25" s="24"/>
      <c r="AD25" s="24"/>
      <c r="AE25" s="16" t="s">
        <v>187</v>
      </c>
      <c r="AF25" s="16"/>
      <c r="AG25" s="16" t="s">
        <v>309</v>
      </c>
    </row>
    <row r="26" spans="1:162">
      <c r="A26" s="16" t="s">
        <v>62</v>
      </c>
      <c r="B26" s="22" t="s">
        <v>330</v>
      </c>
      <c r="C26" s="28" t="s">
        <v>41</v>
      </c>
      <c r="D26">
        <v>8</v>
      </c>
      <c r="E26" s="14">
        <v>3072</v>
      </c>
      <c r="F26" s="5">
        <v>6.8440000000000003</v>
      </c>
      <c r="G26" s="5">
        <v>0.214</v>
      </c>
      <c r="H26" s="7">
        <v>12.3</v>
      </c>
      <c r="I26" s="7">
        <v>288</v>
      </c>
      <c r="J26" s="7"/>
      <c r="K26" s="8" t="s">
        <v>39</v>
      </c>
      <c r="L26" s="5">
        <v>2</v>
      </c>
      <c r="M26" s="5">
        <v>8</v>
      </c>
      <c r="N26" s="5">
        <v>2.4</v>
      </c>
      <c r="O26" s="5">
        <v>16</v>
      </c>
      <c r="P26" s="14">
        <f t="shared" si="4"/>
        <v>0.30719999999999997</v>
      </c>
      <c r="Q26" s="5">
        <v>1866</v>
      </c>
      <c r="R26" s="5">
        <v>256</v>
      </c>
      <c r="S26" s="5" t="s">
        <v>30</v>
      </c>
      <c r="T26" s="14">
        <v>1000</v>
      </c>
      <c r="U26" t="s">
        <v>40</v>
      </c>
      <c r="V26" s="14">
        <v>4000</v>
      </c>
      <c r="W26" s="14"/>
      <c r="X26" s="5"/>
      <c r="Y26" s="5"/>
      <c r="Z26" s="10" t="str">
        <f t="shared" si="5"/>
        <v>$6.85?</v>
      </c>
      <c r="AA26" s="24">
        <v>1499</v>
      </c>
      <c r="AB26" s="24">
        <v>4999</v>
      </c>
      <c r="AC26" s="24"/>
      <c r="AD26" s="24"/>
      <c r="AE26" s="16" t="s">
        <v>187</v>
      </c>
      <c r="AF26" s="16"/>
      <c r="AG26" s="16" t="s">
        <v>309</v>
      </c>
    </row>
    <row r="27" spans="1:162" s="13" customFormat="1">
      <c r="A27" s="2"/>
      <c r="B27" s="22" t="s">
        <v>310</v>
      </c>
      <c r="C27" s="28" t="s">
        <v>93</v>
      </c>
      <c r="D27" s="13">
        <v>8</v>
      </c>
      <c r="E27" s="14">
        <v>3840</v>
      </c>
      <c r="F27" s="19">
        <v>11.757999999999999</v>
      </c>
      <c r="G27" s="19">
        <v>0.36699999999999999</v>
      </c>
      <c r="H27" s="14">
        <v>24.576000000000001</v>
      </c>
      <c r="I27" s="14">
        <v>345.6</v>
      </c>
      <c r="J27" s="14"/>
      <c r="K27" s="8" t="s">
        <v>39</v>
      </c>
      <c r="L27" s="5">
        <v>2</v>
      </c>
      <c r="M27" s="5">
        <v>8</v>
      </c>
      <c r="N27" s="5">
        <v>2.4</v>
      </c>
      <c r="O27" s="5">
        <v>16</v>
      </c>
      <c r="P27" s="14">
        <f t="shared" si="4"/>
        <v>0.30719999999999997</v>
      </c>
      <c r="Q27" s="5">
        <v>1866</v>
      </c>
      <c r="R27" s="5">
        <v>256</v>
      </c>
      <c r="S27" s="5" t="s">
        <v>95</v>
      </c>
      <c r="T27" s="14">
        <v>1000</v>
      </c>
      <c r="U27" s="13" t="s">
        <v>96</v>
      </c>
      <c r="V27" s="14">
        <v>4000</v>
      </c>
      <c r="W27" s="14"/>
      <c r="X27" s="5"/>
      <c r="Y27" s="5"/>
      <c r="Z27" s="10" t="str">
        <f t="shared" si="5"/>
        <v>$10.82?</v>
      </c>
      <c r="AA27" s="24">
        <v>2369</v>
      </c>
      <c r="AB27" s="24">
        <v>7899</v>
      </c>
      <c r="AC27" s="24"/>
      <c r="AD27" s="24"/>
      <c r="AE27" s="16" t="s">
        <v>187</v>
      </c>
      <c r="AF27" s="16"/>
      <c r="AG27" s="16"/>
    </row>
    <row r="28" spans="1:162" s="13" customFormat="1">
      <c r="A28" s="2"/>
      <c r="B28" s="22" t="s">
        <v>311</v>
      </c>
      <c r="C28" s="28" t="s">
        <v>94</v>
      </c>
      <c r="D28" s="13">
        <v>8</v>
      </c>
      <c r="E28" s="14">
        <v>3584</v>
      </c>
      <c r="F28" s="9">
        <v>9.5</v>
      </c>
      <c r="G28" s="9">
        <v>4.7</v>
      </c>
      <c r="H28" s="5">
        <v>16.399999999999999</v>
      </c>
      <c r="I28" s="5">
        <v>720</v>
      </c>
      <c r="J28" s="5"/>
      <c r="K28" s="8" t="s">
        <v>140</v>
      </c>
      <c r="L28" s="5">
        <v>2</v>
      </c>
      <c r="M28" s="5">
        <v>8</v>
      </c>
      <c r="N28" s="5">
        <v>2.4</v>
      </c>
      <c r="O28" s="5">
        <v>16</v>
      </c>
      <c r="P28" s="14">
        <f t="shared" si="4"/>
        <v>0.30719999999999997</v>
      </c>
      <c r="Q28" s="5">
        <v>1866</v>
      </c>
      <c r="R28" s="5">
        <v>256</v>
      </c>
      <c r="S28" s="5" t="s">
        <v>95</v>
      </c>
      <c r="T28" s="14">
        <v>1000</v>
      </c>
      <c r="U28" s="13" t="s">
        <v>97</v>
      </c>
      <c r="V28" s="14">
        <v>4000</v>
      </c>
      <c r="W28" s="14"/>
      <c r="X28" s="5"/>
      <c r="Y28" s="5"/>
      <c r="Z28" s="10" t="str">
        <f t="shared" si="5"/>
        <v>$10.82?</v>
      </c>
      <c r="AA28" s="24">
        <v>2369</v>
      </c>
      <c r="AB28" s="24">
        <v>7899</v>
      </c>
      <c r="AC28" s="24"/>
      <c r="AD28" s="24"/>
      <c r="AE28" s="16" t="s">
        <v>187</v>
      </c>
      <c r="AF28" s="16"/>
      <c r="AG28" s="16"/>
    </row>
    <row r="29" spans="1:162" s="13" customFormat="1">
      <c r="A29" s="2"/>
      <c r="B29" s="22" t="s">
        <v>312</v>
      </c>
      <c r="C29" s="28" t="s">
        <v>316</v>
      </c>
      <c r="D29" s="13">
        <v>8</v>
      </c>
      <c r="E29" s="14">
        <v>3820</v>
      </c>
      <c r="F29" s="9">
        <v>10.882</v>
      </c>
      <c r="G29" s="9">
        <v>0.375</v>
      </c>
      <c r="H29" s="5">
        <v>24</v>
      </c>
      <c r="I29" s="5">
        <v>432</v>
      </c>
      <c r="J29" s="5"/>
      <c r="K29" s="8" t="s">
        <v>140</v>
      </c>
      <c r="L29" s="5">
        <v>2</v>
      </c>
      <c r="M29" s="5">
        <v>8</v>
      </c>
      <c r="N29" s="5">
        <v>2.4</v>
      </c>
      <c r="O29" s="5">
        <v>16</v>
      </c>
      <c r="P29" s="14">
        <f t="shared" si="4"/>
        <v>0.30719999999999997</v>
      </c>
      <c r="Q29" s="5">
        <v>1866</v>
      </c>
      <c r="R29" s="5">
        <v>256</v>
      </c>
      <c r="S29" s="5" t="s">
        <v>95</v>
      </c>
      <c r="T29" s="14">
        <v>1000</v>
      </c>
      <c r="U29" s="13" t="s">
        <v>97</v>
      </c>
      <c r="V29" s="14">
        <v>4000</v>
      </c>
      <c r="W29" s="14"/>
      <c r="X29" s="5"/>
      <c r="Y29" s="5"/>
      <c r="Z29" s="10"/>
      <c r="AA29" s="24">
        <v>2059</v>
      </c>
      <c r="AB29" s="24">
        <v>6429</v>
      </c>
      <c r="AC29" s="24"/>
      <c r="AD29" s="24"/>
      <c r="AE29" s="16" t="s">
        <v>187</v>
      </c>
      <c r="AF29" s="16"/>
      <c r="AG29" s="16"/>
    </row>
    <row r="30" spans="1:162" s="13" customFormat="1">
      <c r="A30" s="2"/>
      <c r="B30" s="22" t="s">
        <v>313</v>
      </c>
      <c r="C30" s="28" t="s">
        <v>93</v>
      </c>
      <c r="D30" s="13">
        <v>4</v>
      </c>
      <c r="E30" s="14">
        <v>3840</v>
      </c>
      <c r="F30" s="19">
        <v>11.757999999999999</v>
      </c>
      <c r="G30" s="19">
        <v>0.36699999999999999</v>
      </c>
      <c r="H30" s="14">
        <v>24.576000000000001</v>
      </c>
      <c r="I30" s="14">
        <v>345.6</v>
      </c>
      <c r="J30" s="5"/>
      <c r="K30" s="8" t="s">
        <v>317</v>
      </c>
      <c r="L30" s="5">
        <v>1</v>
      </c>
      <c r="M30" s="5">
        <v>6</v>
      </c>
      <c r="N30" s="5">
        <v>3.6</v>
      </c>
      <c r="O30" s="5">
        <v>16</v>
      </c>
      <c r="P30" s="14">
        <f t="shared" si="4"/>
        <v>0.34560000000000002</v>
      </c>
      <c r="Q30" s="5">
        <v>2400</v>
      </c>
      <c r="R30" s="5">
        <v>128</v>
      </c>
      <c r="S30" s="5" t="s">
        <v>95</v>
      </c>
      <c r="T30" s="14">
        <v>1000</v>
      </c>
      <c r="U30" s="13" t="s">
        <v>97</v>
      </c>
      <c r="V30" s="14">
        <v>4000</v>
      </c>
      <c r="W30" s="14"/>
      <c r="X30" s="5"/>
      <c r="Y30" s="5"/>
      <c r="Z30" s="10"/>
      <c r="AA30" s="24">
        <v>1199</v>
      </c>
      <c r="AB30" s="24">
        <v>3999</v>
      </c>
      <c r="AC30" s="24"/>
      <c r="AD30" s="24"/>
      <c r="AE30" s="16" t="s">
        <v>187</v>
      </c>
      <c r="AF30" s="16"/>
      <c r="AG30" s="16"/>
    </row>
    <row r="31" spans="1:162" s="13" customFormat="1">
      <c r="A31" s="2"/>
      <c r="B31" s="22" t="s">
        <v>314</v>
      </c>
      <c r="C31" s="28" t="s">
        <v>35</v>
      </c>
      <c r="D31" s="13">
        <v>4</v>
      </c>
      <c r="E31" s="14">
        <v>3584</v>
      </c>
      <c r="F31" s="9">
        <v>9.5</v>
      </c>
      <c r="G31" s="9">
        <v>4.7</v>
      </c>
      <c r="H31" s="5">
        <v>16.399999999999999</v>
      </c>
      <c r="I31" s="5">
        <v>720</v>
      </c>
      <c r="J31" s="5"/>
      <c r="K31" s="8" t="s">
        <v>317</v>
      </c>
      <c r="L31" s="5">
        <v>1</v>
      </c>
      <c r="M31" s="5">
        <v>6</v>
      </c>
      <c r="N31" s="5">
        <v>3.6</v>
      </c>
      <c r="O31" s="5">
        <v>16</v>
      </c>
      <c r="P31" s="14">
        <f t="shared" ref="P31:P32" si="6">M31*N31*O31/1000</f>
        <v>0.34560000000000002</v>
      </c>
      <c r="Q31" s="5">
        <v>2400</v>
      </c>
      <c r="R31" s="5">
        <v>128</v>
      </c>
      <c r="S31" s="5" t="s">
        <v>95</v>
      </c>
      <c r="T31" s="14">
        <v>1000</v>
      </c>
      <c r="U31" s="13" t="s">
        <v>97</v>
      </c>
      <c r="V31" s="14">
        <v>4000</v>
      </c>
      <c r="W31" s="14"/>
      <c r="X31" s="5"/>
      <c r="Y31" s="5"/>
      <c r="Z31" s="10"/>
      <c r="AA31" s="24">
        <v>1199</v>
      </c>
      <c r="AB31" s="24">
        <v>3999</v>
      </c>
      <c r="AC31" s="24"/>
      <c r="AD31" s="24"/>
      <c r="AE31" s="16" t="s">
        <v>187</v>
      </c>
      <c r="AF31" s="16"/>
      <c r="AG31" s="16"/>
    </row>
    <row r="32" spans="1:162" s="13" customFormat="1">
      <c r="A32" s="2"/>
      <c r="B32" s="22" t="s">
        <v>315</v>
      </c>
      <c r="C32" s="28" t="s">
        <v>316</v>
      </c>
      <c r="D32" s="13">
        <v>4</v>
      </c>
      <c r="E32" s="14">
        <v>3820</v>
      </c>
      <c r="F32" s="9">
        <v>10.882</v>
      </c>
      <c r="G32" s="9">
        <v>0.375</v>
      </c>
      <c r="H32" s="5">
        <v>24</v>
      </c>
      <c r="I32" s="5">
        <v>432</v>
      </c>
      <c r="J32" s="5"/>
      <c r="K32" s="8" t="s">
        <v>317</v>
      </c>
      <c r="L32" s="5">
        <v>1</v>
      </c>
      <c r="M32" s="5">
        <v>6</v>
      </c>
      <c r="N32" s="5">
        <v>3.6</v>
      </c>
      <c r="O32" s="5">
        <v>16</v>
      </c>
      <c r="P32" s="14">
        <f t="shared" si="6"/>
        <v>0.34560000000000002</v>
      </c>
      <c r="Q32" s="5">
        <v>2400</v>
      </c>
      <c r="R32" s="5">
        <v>128</v>
      </c>
      <c r="S32" s="5" t="s">
        <v>95</v>
      </c>
      <c r="T32" s="14">
        <v>1000</v>
      </c>
      <c r="U32" s="13" t="s">
        <v>97</v>
      </c>
      <c r="V32" s="14">
        <v>4000</v>
      </c>
      <c r="W32" s="14"/>
      <c r="X32" s="5"/>
      <c r="Y32" s="5"/>
      <c r="Z32" s="10"/>
      <c r="AA32" s="24">
        <v>989</v>
      </c>
      <c r="AB32" s="24">
        <v>3299</v>
      </c>
      <c r="AC32" s="24"/>
      <c r="AD32" s="24"/>
      <c r="AE32" s="16" t="s">
        <v>187</v>
      </c>
      <c r="AF32" s="16"/>
      <c r="AG32" s="16"/>
    </row>
    <row r="33" spans="1:162">
      <c r="B33" s="22" t="s">
        <v>318</v>
      </c>
      <c r="C33" s="28" t="s">
        <v>78</v>
      </c>
      <c r="D33">
        <v>4</v>
      </c>
      <c r="E33" s="14">
        <v>3584</v>
      </c>
      <c r="F33" s="9">
        <v>9.5</v>
      </c>
      <c r="G33" s="9">
        <v>4.7</v>
      </c>
      <c r="H33" s="5">
        <v>16.399999999999999</v>
      </c>
      <c r="I33" s="5">
        <v>720</v>
      </c>
      <c r="J33" s="5">
        <v>1</v>
      </c>
      <c r="K33" s="5" t="s">
        <v>36</v>
      </c>
      <c r="L33" s="5">
        <v>2</v>
      </c>
      <c r="M33" s="5">
        <v>10</v>
      </c>
      <c r="N33" s="5"/>
      <c r="O33" s="5"/>
      <c r="P33" s="14">
        <v>0.54800000000000004</v>
      </c>
      <c r="Q33" s="5">
        <v>1333</v>
      </c>
      <c r="R33" s="5">
        <v>1000</v>
      </c>
      <c r="S33" s="5" t="s">
        <v>77</v>
      </c>
      <c r="T33" s="14" t="s">
        <v>80</v>
      </c>
      <c r="U33" s="14"/>
      <c r="V33" s="14"/>
      <c r="W33" s="14">
        <v>24.24</v>
      </c>
      <c r="X33" s="5"/>
      <c r="Y33" s="14" t="str">
        <f t="shared" ref="Y33" si="7">W33&amp;"/"&amp;X33</f>
        <v>24.24/</v>
      </c>
      <c r="Z33" s="10" t="str">
        <f t="shared" si="5"/>
        <v>$10.20?</v>
      </c>
      <c r="AA33" s="24">
        <v>2259</v>
      </c>
      <c r="AB33" s="24">
        <v>7449</v>
      </c>
      <c r="AC33" s="24"/>
      <c r="AD33" s="24"/>
      <c r="AE33" s="16" t="s">
        <v>187</v>
      </c>
      <c r="AF33" s="16"/>
      <c r="AG33" s="16" t="s">
        <v>99</v>
      </c>
    </row>
    <row r="34" spans="1:162">
      <c r="B34" s="22" t="s">
        <v>319</v>
      </c>
      <c r="C34" s="28" t="s">
        <v>79</v>
      </c>
      <c r="D34">
        <v>4</v>
      </c>
      <c r="E34" s="14">
        <v>3584</v>
      </c>
      <c r="F34" s="9">
        <v>9.5</v>
      </c>
      <c r="G34" s="9">
        <v>4.7</v>
      </c>
      <c r="H34" s="5">
        <v>16.399999999999999</v>
      </c>
      <c r="I34" s="5">
        <v>720</v>
      </c>
      <c r="J34" s="5">
        <v>1</v>
      </c>
      <c r="K34" s="5" t="s">
        <v>36</v>
      </c>
      <c r="L34" s="5">
        <v>2</v>
      </c>
      <c r="M34" s="5">
        <v>8</v>
      </c>
      <c r="N34" s="5"/>
      <c r="O34" s="5"/>
      <c r="P34" s="14">
        <v>0.43840000000000001</v>
      </c>
      <c r="Q34" s="5">
        <v>1333</v>
      </c>
      <c r="R34" s="5">
        <v>512</v>
      </c>
      <c r="S34" s="5" t="s">
        <v>31</v>
      </c>
      <c r="T34" s="14" t="s">
        <v>81</v>
      </c>
      <c r="U34" s="14"/>
      <c r="V34" s="14"/>
      <c r="W34" s="14"/>
      <c r="X34" s="5"/>
      <c r="Y34" s="5"/>
      <c r="Z34" s="10" t="str">
        <f t="shared" si="5"/>
        <v>$9.15?</v>
      </c>
      <c r="AA34" s="24">
        <v>1999</v>
      </c>
      <c r="AB34" s="24">
        <v>6679</v>
      </c>
      <c r="AC34" s="24"/>
      <c r="AD34" s="24"/>
      <c r="AE34" s="16" t="s">
        <v>187</v>
      </c>
      <c r="AF34" s="16"/>
    </row>
    <row r="35" spans="1:162" s="13" customFormat="1">
      <c r="A35" s="40"/>
      <c r="B35" s="41" t="s">
        <v>320</v>
      </c>
      <c r="C35" s="42" t="s">
        <v>138</v>
      </c>
      <c r="D35" s="43">
        <v>2</v>
      </c>
      <c r="E35" s="31">
        <v>3584</v>
      </c>
      <c r="F35" s="42">
        <v>9.5</v>
      </c>
      <c r="G35" s="42">
        <v>4.7</v>
      </c>
      <c r="H35" s="42">
        <v>16.399999999999999</v>
      </c>
      <c r="I35" s="42">
        <v>720</v>
      </c>
      <c r="J35" s="42">
        <v>1</v>
      </c>
      <c r="K35" s="42" t="s">
        <v>139</v>
      </c>
      <c r="L35" s="5">
        <v>2</v>
      </c>
      <c r="M35" s="5">
        <v>8</v>
      </c>
      <c r="N35" s="5"/>
      <c r="O35" s="5"/>
      <c r="P35" s="31">
        <v>0.43840000000000001</v>
      </c>
      <c r="Q35" s="5">
        <v>1333</v>
      </c>
      <c r="R35" s="42">
        <v>128</v>
      </c>
      <c r="S35" s="5" t="s">
        <v>31</v>
      </c>
      <c r="T35" s="31">
        <v>960</v>
      </c>
      <c r="U35" s="14"/>
      <c r="V35" s="14"/>
      <c r="W35" s="14"/>
      <c r="X35" s="5"/>
      <c r="Y35" s="5"/>
      <c r="Z35" s="10" t="str">
        <f t="shared" si="5"/>
        <v>$5.79?</v>
      </c>
      <c r="AA35" s="44">
        <v>1269</v>
      </c>
      <c r="AB35" s="44">
        <v>4229</v>
      </c>
      <c r="AC35" s="44"/>
      <c r="AD35" s="44"/>
      <c r="AE35" s="16" t="s">
        <v>187</v>
      </c>
      <c r="AF35" s="16"/>
      <c r="AG35" s="16"/>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43"/>
      <c r="EV35" s="43"/>
      <c r="EW35" s="43"/>
      <c r="EX35" s="43"/>
      <c r="EY35" s="43"/>
      <c r="EZ35" s="43"/>
      <c r="FA35" s="43"/>
      <c r="FB35" s="43"/>
      <c r="FC35" s="43"/>
      <c r="FD35" s="43"/>
      <c r="FE35" s="43"/>
      <c r="FF35" s="43"/>
    </row>
    <row r="36" spans="1:162">
      <c r="B36" s="22"/>
      <c r="C36" s="28"/>
      <c r="E36" s="14"/>
      <c r="F36" s="19"/>
      <c r="G36" s="19"/>
      <c r="H36" s="14"/>
      <c r="I36" s="14"/>
      <c r="J36" s="14"/>
      <c r="K36" s="5"/>
      <c r="L36" s="5"/>
      <c r="M36" s="5"/>
      <c r="N36" s="5"/>
      <c r="O36" s="5"/>
      <c r="P36" s="5"/>
      <c r="Q36" s="5"/>
      <c r="R36" s="5"/>
      <c r="S36" s="5"/>
      <c r="T36" s="5"/>
      <c r="U36" s="5"/>
      <c r="V36" s="5"/>
      <c r="W36" s="5"/>
      <c r="X36" s="5"/>
      <c r="Y36" s="5"/>
      <c r="Z36" s="18"/>
      <c r="AA36" s="24"/>
      <c r="AB36" s="24"/>
      <c r="AC36" s="24"/>
      <c r="AD36" s="24"/>
      <c r="AE36" s="16" t="s">
        <v>187</v>
      </c>
      <c r="AF36" s="16"/>
    </row>
    <row r="37" spans="1:162" ht="20">
      <c r="A37" s="21" t="s">
        <v>48</v>
      </c>
      <c r="B37" s="22" t="s">
        <v>49</v>
      </c>
      <c r="C37" s="28" t="s">
        <v>282</v>
      </c>
      <c r="D37" s="28">
        <v>4</v>
      </c>
      <c r="E37" s="28">
        <v>3584</v>
      </c>
      <c r="F37" s="28">
        <v>10.157</v>
      </c>
      <c r="G37" s="28">
        <v>0.317</v>
      </c>
      <c r="H37" s="28">
        <v>12</v>
      </c>
      <c r="I37" s="28">
        <v>480</v>
      </c>
      <c r="J37" s="28"/>
      <c r="K37" s="28" t="s">
        <v>65</v>
      </c>
      <c r="L37" s="28">
        <v>2</v>
      </c>
      <c r="M37" s="28">
        <v>4</v>
      </c>
      <c r="N37" s="28">
        <v>3</v>
      </c>
      <c r="O37" s="28">
        <v>16</v>
      </c>
      <c r="P37" s="14">
        <f>M37*N37*O37/1000</f>
        <v>0.192</v>
      </c>
      <c r="Q37" s="28">
        <v>1866</v>
      </c>
      <c r="R37" s="28">
        <v>128</v>
      </c>
      <c r="S37" s="28" t="s">
        <v>56</v>
      </c>
      <c r="T37" s="28">
        <v>480</v>
      </c>
      <c r="U37" s="28" t="s">
        <v>56</v>
      </c>
      <c r="V37" s="28">
        <v>480</v>
      </c>
      <c r="W37" s="28"/>
      <c r="X37" s="28">
        <v>0.1</v>
      </c>
      <c r="Y37" s="14" t="str">
        <f t="shared" ref="Y37:Y47" si="8">W37&amp;"/"&amp;X37</f>
        <v>/0.1</v>
      </c>
      <c r="Z37" s="10"/>
      <c r="AA37" s="24"/>
      <c r="AB37" s="52">
        <v>93000</v>
      </c>
      <c r="AC37" s="24"/>
      <c r="AD37" s="52">
        <v>815000</v>
      </c>
      <c r="AE37" s="16" t="s">
        <v>208</v>
      </c>
      <c r="AF37" s="16"/>
    </row>
    <row r="38" spans="1:162">
      <c r="A38" s="16" t="s">
        <v>63</v>
      </c>
      <c r="B38" s="22" t="s">
        <v>161</v>
      </c>
      <c r="C38" s="28" t="s">
        <v>93</v>
      </c>
      <c r="D38" s="14">
        <v>1</v>
      </c>
      <c r="E38" s="28">
        <v>3840</v>
      </c>
      <c r="F38" s="28">
        <v>11.757999999999999</v>
      </c>
      <c r="G38" s="28">
        <v>0.36699999999999999</v>
      </c>
      <c r="H38" s="28">
        <v>24.576000000000001</v>
      </c>
      <c r="I38" s="28">
        <v>345.6</v>
      </c>
      <c r="J38" s="28"/>
      <c r="K38" s="28" t="s">
        <v>51</v>
      </c>
      <c r="L38" s="28">
        <v>2</v>
      </c>
      <c r="M38" s="28">
        <v>4</v>
      </c>
      <c r="N38" s="28">
        <v>3</v>
      </c>
      <c r="O38" s="28">
        <v>16</v>
      </c>
      <c r="P38" s="14">
        <f>M38*N38*O38/1000</f>
        <v>0.192</v>
      </c>
      <c r="Q38" s="28">
        <v>1866</v>
      </c>
      <c r="R38" s="28">
        <v>128</v>
      </c>
      <c r="S38" s="28" t="s">
        <v>64</v>
      </c>
      <c r="T38" s="28">
        <v>480</v>
      </c>
      <c r="U38" s="28" t="s">
        <v>30</v>
      </c>
      <c r="V38" s="28">
        <v>480</v>
      </c>
      <c r="W38" s="28"/>
      <c r="X38" s="28">
        <v>0.1</v>
      </c>
      <c r="Y38" s="14" t="str">
        <f t="shared" si="8"/>
        <v>/0.1</v>
      </c>
      <c r="Z38" s="10"/>
      <c r="AA38" s="24"/>
      <c r="AB38" s="52">
        <v>97000</v>
      </c>
      <c r="AC38" s="24"/>
      <c r="AD38" s="52">
        <v>875000</v>
      </c>
      <c r="AE38" s="16" t="s">
        <v>208</v>
      </c>
      <c r="AF38" s="16"/>
    </row>
    <row r="39" spans="1:162">
      <c r="B39" s="22" t="s">
        <v>162</v>
      </c>
      <c r="C39" s="28" t="s">
        <v>163</v>
      </c>
      <c r="D39" s="14">
        <v>1</v>
      </c>
      <c r="E39" s="28">
        <v>3584</v>
      </c>
      <c r="F39" s="28">
        <v>9.5</v>
      </c>
      <c r="G39" s="28">
        <v>4.7</v>
      </c>
      <c r="H39" s="28">
        <v>16.399999999999999</v>
      </c>
      <c r="I39" s="28">
        <v>720</v>
      </c>
      <c r="J39" s="28"/>
      <c r="K39" s="28" t="s">
        <v>51</v>
      </c>
      <c r="L39" s="28">
        <v>2</v>
      </c>
      <c r="M39" s="28">
        <v>4</v>
      </c>
      <c r="N39" s="28">
        <v>3</v>
      </c>
      <c r="O39" s="28">
        <v>16</v>
      </c>
      <c r="P39" s="14">
        <f>M39*N39*O39/1000</f>
        <v>0.192</v>
      </c>
      <c r="Q39" s="28">
        <v>1866</v>
      </c>
      <c r="R39" s="28">
        <v>128</v>
      </c>
      <c r="S39" s="28" t="s">
        <v>30</v>
      </c>
      <c r="T39" s="28">
        <v>480</v>
      </c>
      <c r="U39" s="28" t="s">
        <v>30</v>
      </c>
      <c r="V39" s="28">
        <v>480</v>
      </c>
      <c r="W39" s="28"/>
      <c r="X39" s="28">
        <v>0.1</v>
      </c>
      <c r="Y39" s="14" t="str">
        <f t="shared" si="8"/>
        <v>/0.1</v>
      </c>
      <c r="Z39" s="10"/>
      <c r="AB39" s="52">
        <v>99000</v>
      </c>
      <c r="AD39" s="52">
        <v>895000</v>
      </c>
      <c r="AE39" s="16" t="s">
        <v>208</v>
      </c>
      <c r="AF39" s="16"/>
    </row>
    <row r="40" spans="1:162">
      <c r="C40" s="28"/>
      <c r="D40" s="14"/>
      <c r="E40" s="28"/>
      <c r="F40" s="28"/>
      <c r="G40" s="28"/>
      <c r="H40" s="28"/>
      <c r="I40" s="28"/>
      <c r="J40" s="28"/>
      <c r="K40" s="28"/>
      <c r="L40" s="28"/>
      <c r="M40" s="28"/>
      <c r="N40" s="28"/>
      <c r="O40" s="28"/>
      <c r="P40" s="28"/>
      <c r="Q40" s="28"/>
      <c r="R40" s="28"/>
      <c r="S40" s="28"/>
      <c r="T40" s="28"/>
      <c r="U40" s="28"/>
      <c r="V40" s="28"/>
      <c r="W40" s="28"/>
      <c r="X40" s="28"/>
      <c r="Y40" s="28"/>
      <c r="AE40" s="16"/>
      <c r="AF40" s="16"/>
    </row>
    <row r="41" spans="1:162" ht="23" customHeight="1">
      <c r="A41" s="21" t="s">
        <v>335</v>
      </c>
      <c r="B41" s="22" t="s">
        <v>176</v>
      </c>
      <c r="C41" s="28" t="s">
        <v>177</v>
      </c>
      <c r="D41" s="14">
        <v>2</v>
      </c>
      <c r="E41" s="28">
        <v>2560</v>
      </c>
      <c r="F41" s="28">
        <v>8.2279999999999998</v>
      </c>
      <c r="G41" s="28">
        <v>0.25700000000000001</v>
      </c>
      <c r="H41" s="28">
        <v>8</v>
      </c>
      <c r="I41" s="28">
        <v>320</v>
      </c>
      <c r="J41" s="28"/>
      <c r="K41" s="28" t="s">
        <v>179</v>
      </c>
      <c r="L41" s="28">
        <v>2</v>
      </c>
      <c r="M41" s="28">
        <v>8</v>
      </c>
      <c r="N41" s="28">
        <v>1.7</v>
      </c>
      <c r="O41" s="28">
        <v>16</v>
      </c>
      <c r="P41" s="14">
        <f>M41*N41*O41/1000</f>
        <v>0.21759999999999999</v>
      </c>
      <c r="Q41" s="28">
        <v>1866</v>
      </c>
      <c r="R41" s="28">
        <v>32</v>
      </c>
      <c r="S41" s="28" t="s">
        <v>185</v>
      </c>
      <c r="T41" s="28">
        <v>480</v>
      </c>
      <c r="U41" s="28"/>
      <c r="V41" s="28"/>
      <c r="W41" s="14">
        <v>40</v>
      </c>
      <c r="X41" s="28">
        <v>1</v>
      </c>
      <c r="Y41" s="14" t="str">
        <f t="shared" si="8"/>
        <v>40/1</v>
      </c>
      <c r="Z41" s="51">
        <f>0.02*60</f>
        <v>1.2</v>
      </c>
      <c r="AA41" s="51">
        <v>91.11</v>
      </c>
      <c r="AB41" s="51">
        <v>364.45</v>
      </c>
      <c r="AE41" s="16" t="s">
        <v>209</v>
      </c>
      <c r="AF41" s="16"/>
      <c r="AG41" s="16" t="s">
        <v>215</v>
      </c>
    </row>
    <row r="42" spans="1:162" ht="24" customHeight="1">
      <c r="A42" s="16" t="s">
        <v>287</v>
      </c>
      <c r="B42" s="22" t="s">
        <v>336</v>
      </c>
      <c r="C42" s="28" t="s">
        <v>178</v>
      </c>
      <c r="D42" s="14">
        <v>4</v>
      </c>
      <c r="E42" s="28">
        <v>2560</v>
      </c>
      <c r="F42" s="28">
        <v>8.2279999999999998</v>
      </c>
      <c r="G42" s="28">
        <v>0.25700000000000001</v>
      </c>
      <c r="H42" s="28">
        <v>8</v>
      </c>
      <c r="I42" s="28">
        <v>320</v>
      </c>
      <c r="J42" s="28"/>
      <c r="K42" s="28" t="s">
        <v>183</v>
      </c>
      <c r="L42" s="28">
        <v>2</v>
      </c>
      <c r="M42" s="28">
        <v>8</v>
      </c>
      <c r="N42" s="28">
        <v>1.7</v>
      </c>
      <c r="O42" s="28">
        <v>16</v>
      </c>
      <c r="P42" s="14">
        <f>M42*N42*O42/1000</f>
        <v>0.21759999999999999</v>
      </c>
      <c r="Q42" s="28">
        <v>1866</v>
      </c>
      <c r="R42" s="28">
        <v>64</v>
      </c>
      <c r="S42" s="28" t="s">
        <v>185</v>
      </c>
      <c r="T42" s="28">
        <v>480</v>
      </c>
      <c r="U42" s="28"/>
      <c r="V42" s="28"/>
      <c r="W42" s="14">
        <v>40</v>
      </c>
      <c r="X42" s="28">
        <v>1</v>
      </c>
      <c r="Y42" s="14" t="str">
        <f t="shared" si="8"/>
        <v>40/1</v>
      </c>
      <c r="Z42" s="51">
        <f>0.02*60</f>
        <v>1.2</v>
      </c>
      <c r="AA42" s="51">
        <v>179</v>
      </c>
      <c r="AB42" s="51">
        <v>699</v>
      </c>
      <c r="AE42" s="16" t="s">
        <v>209</v>
      </c>
      <c r="AF42" s="16"/>
      <c r="AG42" s="16" t="s">
        <v>215</v>
      </c>
    </row>
    <row r="43" spans="1:162" ht="28" customHeight="1">
      <c r="B43" s="22" t="s">
        <v>175</v>
      </c>
      <c r="C43" s="28" t="s">
        <v>178</v>
      </c>
      <c r="D43" s="14">
        <v>8</v>
      </c>
      <c r="E43" s="28">
        <v>2560</v>
      </c>
      <c r="F43" s="28">
        <v>8.2279999999999998</v>
      </c>
      <c r="G43" s="28">
        <v>0.25700000000000001</v>
      </c>
      <c r="H43" s="28">
        <v>8</v>
      </c>
      <c r="I43" s="28">
        <v>320</v>
      </c>
      <c r="J43" s="28"/>
      <c r="K43" s="28" t="s">
        <v>184</v>
      </c>
      <c r="L43" s="28">
        <v>2</v>
      </c>
      <c r="M43" s="28">
        <v>10</v>
      </c>
      <c r="N43" s="28">
        <v>2.2000000000000002</v>
      </c>
      <c r="O43" s="28">
        <v>16</v>
      </c>
      <c r="P43" s="14">
        <f>M43*N43*O43/1000</f>
        <v>0.35199999999999998</v>
      </c>
      <c r="Q43" s="28">
        <v>2133</v>
      </c>
      <c r="R43" s="28">
        <v>128</v>
      </c>
      <c r="S43" s="28" t="s">
        <v>185</v>
      </c>
      <c r="T43" s="28">
        <v>960</v>
      </c>
      <c r="U43" s="28"/>
      <c r="V43" s="28"/>
      <c r="W43" s="14">
        <v>40</v>
      </c>
      <c r="X43" s="28">
        <v>1</v>
      </c>
      <c r="Y43" s="14" t="str">
        <f t="shared" si="8"/>
        <v>40/1</v>
      </c>
      <c r="Z43" s="51">
        <v>5.4</v>
      </c>
      <c r="AA43" s="51">
        <v>504.25</v>
      </c>
      <c r="AB43" s="51">
        <v>2017</v>
      </c>
      <c r="AE43" s="16" t="s">
        <v>209</v>
      </c>
      <c r="AF43" s="16"/>
      <c r="AG43" s="16" t="s">
        <v>215</v>
      </c>
    </row>
    <row r="44" spans="1:162" s="13" customFormat="1" ht="28" customHeight="1">
      <c r="A44" s="2"/>
      <c r="B44" s="41" t="s">
        <v>225</v>
      </c>
      <c r="C44" s="42" t="s">
        <v>138</v>
      </c>
      <c r="D44" s="14">
        <v>1</v>
      </c>
      <c r="E44" s="31">
        <v>3584</v>
      </c>
      <c r="F44" s="42">
        <v>9.5</v>
      </c>
      <c r="G44" s="42">
        <v>4.7</v>
      </c>
      <c r="H44" s="42">
        <v>16.399999999999999</v>
      </c>
      <c r="I44" s="42">
        <v>720</v>
      </c>
      <c r="J44" s="42"/>
      <c r="K44" s="42" t="s">
        <v>184</v>
      </c>
      <c r="L44" s="42">
        <v>2</v>
      </c>
      <c r="M44" s="42">
        <v>10</v>
      </c>
      <c r="N44" s="42">
        <v>2.2000000000000002</v>
      </c>
      <c r="O44" s="42">
        <v>16</v>
      </c>
      <c r="P44" s="14">
        <v>0.35199999999999998</v>
      </c>
      <c r="Q44" s="28">
        <v>2133</v>
      </c>
      <c r="R44" s="42">
        <v>32</v>
      </c>
      <c r="S44" s="42" t="s">
        <v>223</v>
      </c>
      <c r="T44" s="42">
        <v>480</v>
      </c>
      <c r="U44" s="42"/>
      <c r="V44" s="42"/>
      <c r="W44" s="14">
        <v>40</v>
      </c>
      <c r="X44" s="42">
        <v>1</v>
      </c>
      <c r="Y44" s="14" t="s">
        <v>224</v>
      </c>
      <c r="Z44" s="51">
        <v>3.6</v>
      </c>
      <c r="AA44" s="51">
        <v>322.18</v>
      </c>
      <c r="AB44" s="51">
        <v>1288.7</v>
      </c>
      <c r="AE44" s="16" t="s">
        <v>209</v>
      </c>
      <c r="AF44" s="16"/>
      <c r="AG44" s="16" t="s">
        <v>215</v>
      </c>
    </row>
    <row r="45" spans="1:162" s="13" customFormat="1" ht="28" customHeight="1">
      <c r="A45" s="2"/>
      <c r="B45" s="41" t="s">
        <v>222</v>
      </c>
      <c r="C45" s="57" t="s">
        <v>138</v>
      </c>
      <c r="D45" s="14">
        <v>2</v>
      </c>
      <c r="E45" s="14">
        <v>3584</v>
      </c>
      <c r="F45" s="42">
        <v>9.5</v>
      </c>
      <c r="G45" s="42">
        <v>4.7</v>
      </c>
      <c r="H45" s="42">
        <v>16.399999999999999</v>
      </c>
      <c r="I45" s="42">
        <v>720</v>
      </c>
      <c r="J45" s="42"/>
      <c r="K45" s="42" t="s">
        <v>184</v>
      </c>
      <c r="L45" s="42">
        <v>2</v>
      </c>
      <c r="M45" s="42">
        <v>10</v>
      </c>
      <c r="N45" s="42">
        <v>2.2000000000000002</v>
      </c>
      <c r="O45" s="42">
        <v>16</v>
      </c>
      <c r="P45" s="14">
        <v>0.35199999999999998</v>
      </c>
      <c r="Q45" s="28">
        <v>2133</v>
      </c>
      <c r="R45" s="42">
        <v>32</v>
      </c>
      <c r="S45" s="42" t="s">
        <v>223</v>
      </c>
      <c r="T45" s="42">
        <v>480</v>
      </c>
      <c r="U45" s="42"/>
      <c r="V45" s="42"/>
      <c r="W45" s="14">
        <v>40</v>
      </c>
      <c r="X45" s="42">
        <v>1</v>
      </c>
      <c r="Y45" s="14" t="s">
        <v>224</v>
      </c>
      <c r="Z45" s="51">
        <v>4.8</v>
      </c>
      <c r="AA45" s="51">
        <v>439.68</v>
      </c>
      <c r="AB45" s="51">
        <v>1758.7</v>
      </c>
      <c r="AE45" s="16" t="s">
        <v>209</v>
      </c>
      <c r="AF45" s="16"/>
      <c r="AG45" s="16" t="s">
        <v>215</v>
      </c>
    </row>
    <row r="46" spans="1:162">
      <c r="B46" s="22" t="s">
        <v>226</v>
      </c>
      <c r="C46" s="57" t="s">
        <v>138</v>
      </c>
      <c r="D46" s="14">
        <v>2</v>
      </c>
      <c r="E46" s="14">
        <v>3584</v>
      </c>
      <c r="F46" s="42">
        <v>9.5</v>
      </c>
      <c r="G46" s="42">
        <v>4.7</v>
      </c>
      <c r="H46" s="42">
        <v>16.399999999999999</v>
      </c>
      <c r="I46" s="42">
        <v>720</v>
      </c>
      <c r="J46" s="28">
        <v>1</v>
      </c>
      <c r="K46" s="28" t="s">
        <v>184</v>
      </c>
      <c r="L46" s="28">
        <v>2</v>
      </c>
      <c r="M46" s="28">
        <v>10</v>
      </c>
      <c r="N46" s="28">
        <v>2.2000000000000002</v>
      </c>
      <c r="O46" s="28">
        <v>16</v>
      </c>
      <c r="P46" s="14">
        <f t="shared" ref="P46:P47" si="9">M46*N46*O46/1000</f>
        <v>0.35199999999999998</v>
      </c>
      <c r="Q46" s="28">
        <v>2133</v>
      </c>
      <c r="R46" s="28">
        <v>64</v>
      </c>
      <c r="S46" s="28" t="s">
        <v>185</v>
      </c>
      <c r="T46" s="28">
        <v>960</v>
      </c>
      <c r="U46" s="28"/>
      <c r="V46" s="28"/>
      <c r="W46" s="14">
        <v>40</v>
      </c>
      <c r="X46" s="28">
        <v>1</v>
      </c>
      <c r="Y46" s="14" t="str">
        <f t="shared" si="8"/>
        <v>40/1</v>
      </c>
      <c r="Z46" s="51">
        <v>9</v>
      </c>
      <c r="AA46" s="51">
        <v>786.25</v>
      </c>
      <c r="AB46" s="51">
        <v>3145</v>
      </c>
      <c r="AE46" s="16" t="s">
        <v>209</v>
      </c>
      <c r="AF46" s="16"/>
      <c r="AG46" s="16" t="s">
        <v>215</v>
      </c>
    </row>
    <row r="47" spans="1:162">
      <c r="B47" s="22" t="s">
        <v>227</v>
      </c>
      <c r="C47" s="57" t="s">
        <v>138</v>
      </c>
      <c r="D47" s="14">
        <v>4</v>
      </c>
      <c r="E47" s="14">
        <v>3584</v>
      </c>
      <c r="F47" s="42">
        <v>9.5</v>
      </c>
      <c r="G47" s="42">
        <v>4.7</v>
      </c>
      <c r="H47" s="42">
        <v>16.399999999999999</v>
      </c>
      <c r="I47" s="42">
        <v>720</v>
      </c>
      <c r="J47" s="28">
        <v>1</v>
      </c>
      <c r="K47" s="28" t="s">
        <v>184</v>
      </c>
      <c r="L47" s="28">
        <v>2</v>
      </c>
      <c r="M47" s="28">
        <v>10</v>
      </c>
      <c r="N47" s="28">
        <v>2.2000000000000002</v>
      </c>
      <c r="O47" s="28">
        <v>16</v>
      </c>
      <c r="P47" s="14">
        <f t="shared" si="9"/>
        <v>0.35199999999999998</v>
      </c>
      <c r="Q47" s="28">
        <v>2133</v>
      </c>
      <c r="R47" s="28">
        <v>64</v>
      </c>
      <c r="S47" s="28" t="s">
        <v>185</v>
      </c>
      <c r="T47" s="28">
        <v>1000</v>
      </c>
      <c r="U47" s="28"/>
      <c r="V47" s="28"/>
      <c r="W47" s="14">
        <v>40</v>
      </c>
      <c r="X47" s="28">
        <v>1</v>
      </c>
      <c r="Y47" s="14" t="str">
        <f t="shared" si="8"/>
        <v>40/1</v>
      </c>
      <c r="Z47" s="51"/>
      <c r="AA47" s="51"/>
      <c r="AB47" s="51">
        <v>4362</v>
      </c>
      <c r="AE47" s="16" t="s">
        <v>209</v>
      </c>
      <c r="AF47" s="16"/>
      <c r="AG47" s="16" t="s">
        <v>215</v>
      </c>
    </row>
    <row r="48" spans="1:162">
      <c r="B48" s="22" t="s">
        <v>228</v>
      </c>
      <c r="C48" s="57" t="s">
        <v>138</v>
      </c>
      <c r="D48" s="14">
        <v>8</v>
      </c>
      <c r="E48" s="14">
        <v>3584</v>
      </c>
      <c r="F48" s="42">
        <v>9.5</v>
      </c>
      <c r="G48" s="42">
        <v>4.7</v>
      </c>
      <c r="H48" s="42">
        <v>16.399999999999999</v>
      </c>
      <c r="I48" s="42">
        <v>720</v>
      </c>
      <c r="J48" s="28">
        <v>1</v>
      </c>
      <c r="K48" s="28" t="s">
        <v>252</v>
      </c>
      <c r="L48" s="28">
        <v>2</v>
      </c>
      <c r="M48" s="28">
        <v>10</v>
      </c>
      <c r="N48" s="28">
        <v>2.2000000000000002</v>
      </c>
      <c r="O48" s="28">
        <v>16</v>
      </c>
      <c r="P48" s="14">
        <f>M48*N48*O48/1000</f>
        <v>0.35199999999999998</v>
      </c>
      <c r="Q48" s="28">
        <v>2133</v>
      </c>
      <c r="R48" s="28">
        <v>128</v>
      </c>
      <c r="S48" s="28" t="s">
        <v>185</v>
      </c>
      <c r="T48" s="28">
        <v>1000</v>
      </c>
      <c r="U48" s="28"/>
      <c r="V48" s="28"/>
      <c r="W48" s="14">
        <v>40</v>
      </c>
      <c r="X48" s="28">
        <v>1</v>
      </c>
      <c r="Y48" s="14" t="str">
        <f t="shared" ref="Y48:Y57" si="10">W48&amp;"/"&amp;X48</f>
        <v>40/1</v>
      </c>
      <c r="Z48" s="51"/>
      <c r="AA48" s="51"/>
      <c r="AB48" s="51">
        <v>7133</v>
      </c>
      <c r="AE48" s="16" t="s">
        <v>209</v>
      </c>
      <c r="AF48" s="16"/>
      <c r="AG48" s="16" t="s">
        <v>215</v>
      </c>
    </row>
    <row r="49" spans="1:33" s="13" customFormat="1">
      <c r="A49" s="2"/>
      <c r="B49" s="59" t="s">
        <v>279</v>
      </c>
      <c r="C49" s="28" t="s">
        <v>283</v>
      </c>
      <c r="D49" s="14">
        <v>2</v>
      </c>
      <c r="E49" s="28">
        <v>3072</v>
      </c>
      <c r="F49" s="28">
        <v>6.1440000000000001</v>
      </c>
      <c r="G49" s="28">
        <v>0.192</v>
      </c>
      <c r="H49" s="28">
        <v>12</v>
      </c>
      <c r="I49" s="28">
        <v>336</v>
      </c>
      <c r="J49" s="28"/>
      <c r="K49" s="28" t="s">
        <v>179</v>
      </c>
      <c r="L49" s="28">
        <v>2</v>
      </c>
      <c r="M49" s="28">
        <v>8</v>
      </c>
      <c r="N49" s="28">
        <v>1.7</v>
      </c>
      <c r="O49" s="28">
        <v>16</v>
      </c>
      <c r="P49" s="14">
        <f>M49*N49*O49/1000</f>
        <v>0.21759999999999999</v>
      </c>
      <c r="Q49" s="28">
        <v>1866</v>
      </c>
      <c r="R49" s="28">
        <v>32</v>
      </c>
      <c r="S49" s="28" t="s">
        <v>185</v>
      </c>
      <c r="T49" s="28">
        <v>480</v>
      </c>
      <c r="U49" s="28"/>
      <c r="V49" s="28"/>
      <c r="W49" s="14">
        <v>40</v>
      </c>
      <c r="X49" s="28">
        <v>1</v>
      </c>
      <c r="Y49" s="14" t="str">
        <f t="shared" si="10"/>
        <v>40/1</v>
      </c>
      <c r="Z49" s="51">
        <f>0.07*60</f>
        <v>4.2</v>
      </c>
      <c r="AA49" s="51"/>
      <c r="AB49" s="51">
        <v>1492.7</v>
      </c>
      <c r="AE49" s="16" t="s">
        <v>209</v>
      </c>
      <c r="AF49" s="16"/>
      <c r="AG49" s="16" t="s">
        <v>215</v>
      </c>
    </row>
    <row r="50" spans="1:33" s="13" customFormat="1">
      <c r="A50" s="2"/>
      <c r="B50" s="59" t="s">
        <v>280</v>
      </c>
      <c r="C50" s="28" t="s">
        <v>283</v>
      </c>
      <c r="D50" s="14">
        <v>4</v>
      </c>
      <c r="E50" s="28">
        <v>3072</v>
      </c>
      <c r="F50" s="28">
        <v>6.1440000000000001</v>
      </c>
      <c r="G50" s="28">
        <v>0.192</v>
      </c>
      <c r="H50" s="28">
        <v>12</v>
      </c>
      <c r="I50" s="28">
        <v>336</v>
      </c>
      <c r="J50" s="28"/>
      <c r="K50" s="28" t="s">
        <v>284</v>
      </c>
      <c r="L50" s="28">
        <v>2</v>
      </c>
      <c r="M50" s="28">
        <v>8</v>
      </c>
      <c r="N50" s="28">
        <v>1.7</v>
      </c>
      <c r="O50" s="28">
        <v>16</v>
      </c>
      <c r="P50" s="14">
        <f>M50*N50*O50/1000</f>
        <v>0.21759999999999999</v>
      </c>
      <c r="Q50" s="28">
        <v>1866</v>
      </c>
      <c r="R50" s="28">
        <v>64</v>
      </c>
      <c r="S50" s="28" t="s">
        <v>185</v>
      </c>
      <c r="T50" s="28">
        <v>480</v>
      </c>
      <c r="U50" s="28"/>
      <c r="V50" s="28"/>
      <c r="W50" s="14">
        <v>40</v>
      </c>
      <c r="X50" s="28">
        <v>1</v>
      </c>
      <c r="Y50" s="14" t="str">
        <f t="shared" si="10"/>
        <v>40/1</v>
      </c>
      <c r="Z50" s="51">
        <f>0.1*60</f>
        <v>6</v>
      </c>
      <c r="AA50" s="51"/>
      <c r="AB50" s="51">
        <v>2131.4</v>
      </c>
      <c r="AE50" s="16" t="s">
        <v>209</v>
      </c>
      <c r="AF50" s="16"/>
      <c r="AG50" s="16" t="s">
        <v>215</v>
      </c>
    </row>
    <row r="51" spans="1:33" s="13" customFormat="1">
      <c r="A51" s="2"/>
      <c r="B51" s="59" t="s">
        <v>281</v>
      </c>
      <c r="C51" s="28" t="s">
        <v>283</v>
      </c>
      <c r="D51" s="14">
        <v>8</v>
      </c>
      <c r="E51" s="28">
        <v>3072</v>
      </c>
      <c r="F51" s="28">
        <v>6.1440000000000001</v>
      </c>
      <c r="G51" s="28">
        <v>0.192</v>
      </c>
      <c r="H51" s="28">
        <v>12</v>
      </c>
      <c r="I51" s="28">
        <v>336</v>
      </c>
      <c r="J51" s="28"/>
      <c r="K51" s="28" t="s">
        <v>252</v>
      </c>
      <c r="L51" s="28">
        <v>2</v>
      </c>
      <c r="M51" s="28">
        <v>10</v>
      </c>
      <c r="N51" s="28">
        <v>2.2000000000000002</v>
      </c>
      <c r="O51" s="28">
        <v>16</v>
      </c>
      <c r="P51" s="14">
        <f>M51*N51*O51/1000</f>
        <v>0.35199999999999998</v>
      </c>
      <c r="Q51" s="28">
        <v>2133</v>
      </c>
      <c r="R51" s="28">
        <v>128</v>
      </c>
      <c r="S51" s="28" t="s">
        <v>185</v>
      </c>
      <c r="T51" s="28">
        <v>960</v>
      </c>
      <c r="U51" s="28"/>
      <c r="V51" s="28"/>
      <c r="W51" s="14">
        <v>40</v>
      </c>
      <c r="X51" s="28">
        <v>1</v>
      </c>
      <c r="Y51" s="14" t="str">
        <f t="shared" si="10"/>
        <v>40/1</v>
      </c>
      <c r="Z51" s="51">
        <f>0.16*60</f>
        <v>9.6</v>
      </c>
      <c r="AA51" s="51"/>
      <c r="AB51" s="51">
        <v>3408.81</v>
      </c>
      <c r="AE51" s="16" t="s">
        <v>209</v>
      </c>
      <c r="AF51" s="16"/>
      <c r="AG51" s="16" t="s">
        <v>215</v>
      </c>
    </row>
    <row r="52" spans="1:33">
      <c r="B52" s="22" t="s">
        <v>229</v>
      </c>
      <c r="C52" s="57" t="s">
        <v>240</v>
      </c>
      <c r="D52" s="14">
        <v>2</v>
      </c>
      <c r="E52" s="14" t="s">
        <v>230</v>
      </c>
      <c r="F52" s="14">
        <v>13.9</v>
      </c>
      <c r="G52" s="14">
        <v>0.86799999999999999</v>
      </c>
      <c r="H52" s="14" t="s">
        <v>231</v>
      </c>
      <c r="I52" s="14" t="s">
        <v>232</v>
      </c>
      <c r="J52" s="14"/>
      <c r="K52" s="57" t="s">
        <v>233</v>
      </c>
      <c r="L52" s="14">
        <v>2</v>
      </c>
      <c r="M52" s="14">
        <v>8</v>
      </c>
      <c r="N52" s="14">
        <v>1.7</v>
      </c>
      <c r="O52" s="14">
        <v>16</v>
      </c>
      <c r="P52" s="14">
        <f>M52*N52*O52/1000</f>
        <v>0.21759999999999999</v>
      </c>
      <c r="Q52" s="14">
        <v>1866</v>
      </c>
      <c r="R52" s="14">
        <v>32</v>
      </c>
      <c r="S52" s="57" t="s">
        <v>234</v>
      </c>
      <c r="T52" s="14">
        <v>480</v>
      </c>
      <c r="U52" s="14"/>
      <c r="V52" s="14"/>
      <c r="W52" s="14">
        <v>40</v>
      </c>
      <c r="X52" s="14">
        <v>1</v>
      </c>
      <c r="Y52" s="14" t="str">
        <f t="shared" si="10"/>
        <v>40/1</v>
      </c>
      <c r="Z52" s="51">
        <v>2.4</v>
      </c>
      <c r="AA52" s="51">
        <v>412.63</v>
      </c>
      <c r="AB52" s="51">
        <v>1630.18</v>
      </c>
      <c r="AE52" s="16" t="s">
        <v>209</v>
      </c>
      <c r="AF52" s="16"/>
      <c r="AG52" s="16" t="s">
        <v>215</v>
      </c>
    </row>
    <row r="54" spans="1:33" ht="20">
      <c r="A54" s="21" t="s">
        <v>250</v>
      </c>
      <c r="B54" s="22" t="s">
        <v>251</v>
      </c>
      <c r="C54" s="57" t="s">
        <v>254</v>
      </c>
      <c r="D54" s="14">
        <v>2</v>
      </c>
      <c r="E54" s="14">
        <v>3584</v>
      </c>
      <c r="F54" s="42">
        <v>9.5</v>
      </c>
      <c r="G54" s="42">
        <v>4.7</v>
      </c>
      <c r="H54" s="42">
        <v>16.399999999999999</v>
      </c>
      <c r="I54" s="42">
        <v>720</v>
      </c>
      <c r="J54" s="28">
        <v>1</v>
      </c>
      <c r="K54" s="57" t="s">
        <v>253</v>
      </c>
      <c r="L54" s="14">
        <v>2</v>
      </c>
      <c r="M54" s="14">
        <v>18</v>
      </c>
      <c r="N54" s="14">
        <v>2.1</v>
      </c>
      <c r="O54" s="14">
        <v>16</v>
      </c>
      <c r="P54" s="14">
        <f>M54*N54*O54/1000</f>
        <v>0.60480000000000012</v>
      </c>
      <c r="Q54" s="14">
        <v>2400</v>
      </c>
      <c r="R54" s="14">
        <v>256</v>
      </c>
      <c r="S54" s="57" t="s">
        <v>255</v>
      </c>
      <c r="T54" s="14">
        <v>1000</v>
      </c>
      <c r="U54" s="14"/>
      <c r="V54" s="14"/>
      <c r="W54" s="14">
        <v>13.635</v>
      </c>
      <c r="Y54" s="14" t="str">
        <f t="shared" si="10"/>
        <v>13.635/</v>
      </c>
      <c r="AC54" s="52">
        <f>150000/1.08</f>
        <v>138888.88888888888</v>
      </c>
      <c r="AE54" s="16" t="s">
        <v>208</v>
      </c>
      <c r="AF54" s="16">
        <f>17280/2.5</f>
        <v>6912</v>
      </c>
      <c r="AG54" s="16" t="s">
        <v>300</v>
      </c>
    </row>
    <row r="55" spans="1:33">
      <c r="A55" s="16" t="s">
        <v>299</v>
      </c>
      <c r="B55" s="22" t="s">
        <v>303</v>
      </c>
      <c r="C55" s="57" t="s">
        <v>254</v>
      </c>
      <c r="D55" s="14">
        <v>2</v>
      </c>
      <c r="E55" s="14">
        <v>3584</v>
      </c>
      <c r="F55" s="42">
        <v>9.5</v>
      </c>
      <c r="G55" s="42">
        <v>4.7</v>
      </c>
      <c r="H55" s="42">
        <v>16.399999999999999</v>
      </c>
      <c r="I55" s="42">
        <v>720</v>
      </c>
      <c r="J55" s="28">
        <v>1</v>
      </c>
      <c r="K55" s="57" t="s">
        <v>253</v>
      </c>
      <c r="L55" s="14">
        <v>2</v>
      </c>
      <c r="M55" s="14">
        <v>18</v>
      </c>
      <c r="N55" s="14">
        <v>2.1</v>
      </c>
      <c r="O55" s="14">
        <v>16</v>
      </c>
      <c r="P55" s="14">
        <f t="shared" ref="P55:P57" si="11">M55*N55*O55/1000</f>
        <v>0.60480000000000012</v>
      </c>
      <c r="Q55" s="14">
        <v>2400</v>
      </c>
      <c r="R55" s="14">
        <v>256</v>
      </c>
      <c r="S55" s="57" t="s">
        <v>255</v>
      </c>
      <c r="T55" s="14">
        <v>4000</v>
      </c>
      <c r="U55" s="14"/>
      <c r="V55" s="14"/>
      <c r="W55" s="14">
        <v>13.635</v>
      </c>
      <c r="Y55" s="14" t="str">
        <f t="shared" si="10"/>
        <v>13.635/</v>
      </c>
      <c r="AC55" s="52">
        <f>300000/1.08</f>
        <v>277777.77777777775</v>
      </c>
      <c r="AE55" s="16" t="s">
        <v>208</v>
      </c>
      <c r="AF55" s="16">
        <f>34560/2.5</f>
        <v>13824</v>
      </c>
      <c r="AG55" s="16" t="s">
        <v>301</v>
      </c>
    </row>
    <row r="56" spans="1:33">
      <c r="B56" s="22" t="s">
        <v>304</v>
      </c>
      <c r="C56" s="57" t="s">
        <v>254</v>
      </c>
      <c r="D56" s="14">
        <v>2</v>
      </c>
      <c r="E56" s="14">
        <v>3584</v>
      </c>
      <c r="F56" s="42">
        <v>9.5</v>
      </c>
      <c r="G56" s="42">
        <v>4.7</v>
      </c>
      <c r="H56" s="42">
        <v>16.399999999999999</v>
      </c>
      <c r="I56" s="42">
        <v>720</v>
      </c>
      <c r="J56" s="28">
        <v>1</v>
      </c>
      <c r="K56" s="57" t="s">
        <v>253</v>
      </c>
      <c r="L56" s="14">
        <v>2</v>
      </c>
      <c r="M56" s="14">
        <v>18</v>
      </c>
      <c r="N56" s="14">
        <v>2.1</v>
      </c>
      <c r="O56" s="14">
        <v>16</v>
      </c>
      <c r="P56" s="14">
        <f t="shared" si="11"/>
        <v>0.60480000000000012</v>
      </c>
      <c r="Q56" s="14">
        <v>2400</v>
      </c>
      <c r="R56" s="14">
        <v>256</v>
      </c>
      <c r="S56" s="57" t="s">
        <v>255</v>
      </c>
      <c r="T56" s="14">
        <v>4000</v>
      </c>
      <c r="W56" s="14">
        <v>13.635</v>
      </c>
      <c r="Y56" s="14" t="str">
        <f t="shared" si="10"/>
        <v>13.635/</v>
      </c>
      <c r="AC56" s="52">
        <f>180000/1.08</f>
        <v>166666.66666666666</v>
      </c>
      <c r="AE56" s="16" t="s">
        <v>208</v>
      </c>
      <c r="AF56" s="16">
        <f>21600/2.5</f>
        <v>8640</v>
      </c>
      <c r="AG56" s="62" t="s">
        <v>302</v>
      </c>
    </row>
    <row r="57" spans="1:33">
      <c r="B57" s="22" t="s">
        <v>305</v>
      </c>
      <c r="C57" s="57" t="s">
        <v>254</v>
      </c>
      <c r="D57" s="14">
        <v>2</v>
      </c>
      <c r="E57" s="14">
        <v>3584</v>
      </c>
      <c r="F57" s="42">
        <v>9.5</v>
      </c>
      <c r="G57" s="42">
        <v>4.7</v>
      </c>
      <c r="H57" s="42">
        <v>16.399999999999999</v>
      </c>
      <c r="I57" s="42">
        <v>720</v>
      </c>
      <c r="J57" s="28">
        <v>1</v>
      </c>
      <c r="K57" s="57" t="s">
        <v>253</v>
      </c>
      <c r="L57" s="14">
        <v>2</v>
      </c>
      <c r="M57" s="14">
        <v>18</v>
      </c>
      <c r="N57" s="14">
        <v>2.1</v>
      </c>
      <c r="O57" s="14">
        <v>16</v>
      </c>
      <c r="P57" s="14">
        <f t="shared" si="11"/>
        <v>0.60480000000000012</v>
      </c>
      <c r="Q57" s="14">
        <v>2400</v>
      </c>
      <c r="R57" s="14">
        <v>256</v>
      </c>
      <c r="S57" s="57" t="s">
        <v>255</v>
      </c>
      <c r="T57" s="14">
        <v>4000</v>
      </c>
      <c r="W57" s="14">
        <v>13.635</v>
      </c>
      <c r="Y57" s="14" t="str">
        <f t="shared" si="10"/>
        <v>13.635/</v>
      </c>
      <c r="AC57" s="52">
        <f>216000/1.08</f>
        <v>200000</v>
      </c>
      <c r="AE57" s="16" t="s">
        <v>208</v>
      </c>
      <c r="AF57" s="16">
        <f>21600/2.5</f>
        <v>8640</v>
      </c>
      <c r="AG57" s="62" t="s">
        <v>302</v>
      </c>
    </row>
    <row r="59" spans="1:33" ht="20">
      <c r="A59" s="21" t="s">
        <v>262</v>
      </c>
      <c r="B59" s="22" t="s">
        <v>269</v>
      </c>
      <c r="C59" s="57" t="s">
        <v>266</v>
      </c>
      <c r="D59" s="14">
        <v>0.5</v>
      </c>
      <c r="E59" s="14" t="s">
        <v>17</v>
      </c>
      <c r="F59" s="14">
        <v>8.74</v>
      </c>
      <c r="G59" s="14">
        <v>2.91</v>
      </c>
      <c r="H59" s="14" t="s">
        <v>37</v>
      </c>
      <c r="I59" s="14" t="s">
        <v>21</v>
      </c>
      <c r="J59" s="14"/>
      <c r="K59" s="57" t="s">
        <v>270</v>
      </c>
      <c r="L59" s="14">
        <v>1</v>
      </c>
      <c r="M59" s="14">
        <v>6</v>
      </c>
      <c r="N59" s="14">
        <v>2.6</v>
      </c>
      <c r="O59" s="14">
        <v>16</v>
      </c>
      <c r="P59" s="14">
        <f t="shared" ref="P59" si="12">M59*N59*O59/1000</f>
        <v>0.24960000000000002</v>
      </c>
      <c r="Q59" s="14">
        <v>2133</v>
      </c>
      <c r="R59" s="14">
        <v>56</v>
      </c>
      <c r="S59" s="57" t="s">
        <v>346</v>
      </c>
      <c r="T59" s="14">
        <v>380</v>
      </c>
      <c r="W59" s="14"/>
      <c r="X59" s="14"/>
      <c r="Y59" s="14"/>
      <c r="Z59" s="24">
        <v>0.9</v>
      </c>
      <c r="AB59" s="10">
        <f>Z59*24*31</f>
        <v>669.6</v>
      </c>
      <c r="AC59" s="58"/>
      <c r="AE59" s="16" t="s">
        <v>267</v>
      </c>
      <c r="AF59" s="16"/>
      <c r="AG59" s="16" t="s">
        <v>278</v>
      </c>
    </row>
    <row r="60" spans="1:33">
      <c r="A60" s="16" t="s">
        <v>345</v>
      </c>
      <c r="B60" s="22" t="s">
        <v>263</v>
      </c>
      <c r="C60" s="57" t="s">
        <v>266</v>
      </c>
      <c r="D60" s="14">
        <v>1</v>
      </c>
      <c r="E60" s="14" t="s">
        <v>17</v>
      </c>
      <c r="F60" s="14">
        <v>8.74</v>
      </c>
      <c r="G60" s="14">
        <v>2.91</v>
      </c>
      <c r="H60" s="14" t="s">
        <v>37</v>
      </c>
      <c r="I60" s="14" t="s">
        <v>21</v>
      </c>
      <c r="J60" s="14"/>
      <c r="K60" s="57" t="s">
        <v>270</v>
      </c>
      <c r="L60" s="14">
        <v>1</v>
      </c>
      <c r="M60" s="14">
        <v>12</v>
      </c>
      <c r="N60" s="14">
        <v>2.6</v>
      </c>
      <c r="O60" s="14">
        <v>16</v>
      </c>
      <c r="P60" s="14">
        <f t="shared" ref="P60:P62" si="13">M60*N60*O60/1000</f>
        <v>0.49920000000000003</v>
      </c>
      <c r="Q60" s="14">
        <v>2133</v>
      </c>
      <c r="R60" s="14">
        <v>112</v>
      </c>
      <c r="S60" s="57" t="s">
        <v>346</v>
      </c>
      <c r="T60" s="14">
        <v>680</v>
      </c>
      <c r="W60" s="14"/>
      <c r="X60" s="14"/>
      <c r="Y60" s="14"/>
      <c r="Z60" s="24">
        <v>1.8</v>
      </c>
      <c r="AB60" s="10">
        <f t="shared" ref="AB60:AB62" si="14">Z60*24*31</f>
        <v>1339.2</v>
      </c>
      <c r="AC60" s="58"/>
      <c r="AE60" s="16" t="s">
        <v>267</v>
      </c>
      <c r="AF60" s="16"/>
    </row>
    <row r="61" spans="1:33">
      <c r="A61" s="16" t="s">
        <v>344</v>
      </c>
      <c r="B61" s="22" t="s">
        <v>264</v>
      </c>
      <c r="C61" s="57" t="s">
        <v>266</v>
      </c>
      <c r="D61" s="14">
        <v>2</v>
      </c>
      <c r="E61" s="14" t="s">
        <v>17</v>
      </c>
      <c r="F61" s="14">
        <v>8.74</v>
      </c>
      <c r="G61" s="14">
        <v>2.91</v>
      </c>
      <c r="H61" s="14" t="s">
        <v>37</v>
      </c>
      <c r="I61" s="14" t="s">
        <v>21</v>
      </c>
      <c r="J61" s="14"/>
      <c r="K61" s="57" t="s">
        <v>270</v>
      </c>
      <c r="L61" s="14">
        <v>1</v>
      </c>
      <c r="M61" s="14">
        <v>24</v>
      </c>
      <c r="N61" s="14">
        <v>2.6</v>
      </c>
      <c r="O61" s="14">
        <v>16</v>
      </c>
      <c r="P61" s="14">
        <f t="shared" si="13"/>
        <v>0.99840000000000007</v>
      </c>
      <c r="Q61" s="14">
        <v>2133</v>
      </c>
      <c r="R61" s="14">
        <v>224</v>
      </c>
      <c r="S61" s="57" t="s">
        <v>346</v>
      </c>
      <c r="T61" s="14">
        <v>1440</v>
      </c>
      <c r="W61" s="14"/>
      <c r="X61" s="14"/>
      <c r="Y61" s="14"/>
      <c r="Z61" s="24">
        <v>3.6</v>
      </c>
      <c r="AB61" s="10">
        <f t="shared" si="14"/>
        <v>2678.4</v>
      </c>
      <c r="AC61" s="58"/>
      <c r="AE61" s="16" t="s">
        <v>267</v>
      </c>
      <c r="AF61" s="16"/>
    </row>
    <row r="62" spans="1:33">
      <c r="B62" s="22" t="s">
        <v>265</v>
      </c>
      <c r="C62" s="57" t="s">
        <v>266</v>
      </c>
      <c r="D62" s="14">
        <v>2</v>
      </c>
      <c r="E62" s="14" t="s">
        <v>17</v>
      </c>
      <c r="F62" s="14">
        <v>8.74</v>
      </c>
      <c r="G62" s="14">
        <v>2.91</v>
      </c>
      <c r="H62" s="14" t="s">
        <v>37</v>
      </c>
      <c r="I62" s="14" t="s">
        <v>21</v>
      </c>
      <c r="J62" s="14"/>
      <c r="K62" s="57" t="s">
        <v>270</v>
      </c>
      <c r="L62" s="14">
        <v>1</v>
      </c>
      <c r="M62" s="14">
        <v>24</v>
      </c>
      <c r="N62" s="14">
        <v>2.6</v>
      </c>
      <c r="O62" s="14">
        <v>16</v>
      </c>
      <c r="P62" s="14">
        <f t="shared" si="13"/>
        <v>0.99840000000000007</v>
      </c>
      <c r="Q62" s="14">
        <v>2133</v>
      </c>
      <c r="R62" s="14">
        <v>224</v>
      </c>
      <c r="S62" s="57" t="s">
        <v>346</v>
      </c>
      <c r="T62" s="14">
        <v>1440</v>
      </c>
      <c r="W62" s="14" t="s">
        <v>275</v>
      </c>
      <c r="X62" s="14"/>
      <c r="Y62" s="14" t="str">
        <f t="shared" ref="Y62" si="15">W62&amp;"/"&amp;X62</f>
        <v>Infiniband/</v>
      </c>
      <c r="Z62" s="24">
        <v>3.96</v>
      </c>
      <c r="AB62" s="10">
        <f t="shared" si="14"/>
        <v>2946.24</v>
      </c>
      <c r="AC62" s="58"/>
      <c r="AE62" s="16" t="s">
        <v>267</v>
      </c>
      <c r="AF62" s="16"/>
      <c r="AG62" s="16" t="s">
        <v>274</v>
      </c>
    </row>
    <row r="63" spans="1:33">
      <c r="B63" s="22" t="s">
        <v>340</v>
      </c>
      <c r="C63" t="s">
        <v>343</v>
      </c>
      <c r="D63">
        <v>1</v>
      </c>
      <c r="E63" s="14" t="s">
        <v>72</v>
      </c>
      <c r="F63" s="9">
        <v>9.65</v>
      </c>
      <c r="G63" s="9">
        <v>0.3</v>
      </c>
      <c r="H63" s="7" t="s">
        <v>73</v>
      </c>
      <c r="I63" s="7" t="s">
        <v>74</v>
      </c>
      <c r="K63" s="57" t="s">
        <v>270</v>
      </c>
      <c r="L63" s="14">
        <v>1</v>
      </c>
      <c r="M63" s="14">
        <v>6</v>
      </c>
      <c r="N63" s="14">
        <v>2.6</v>
      </c>
      <c r="O63" s="14">
        <v>16</v>
      </c>
      <c r="P63" s="14">
        <f t="shared" ref="P63:P65" si="16">M63*N63*O63/1000</f>
        <v>0.24960000000000002</v>
      </c>
      <c r="Q63" s="14">
        <v>2133</v>
      </c>
      <c r="R63">
        <v>56</v>
      </c>
      <c r="S63" s="57" t="s">
        <v>346</v>
      </c>
      <c r="T63">
        <v>340</v>
      </c>
      <c r="Z63" s="24">
        <v>1.24</v>
      </c>
      <c r="AE63" s="16" t="s">
        <v>267</v>
      </c>
    </row>
    <row r="64" spans="1:33">
      <c r="B64" s="22" t="s">
        <v>341</v>
      </c>
      <c r="C64" s="13" t="s">
        <v>343</v>
      </c>
      <c r="D64">
        <v>2</v>
      </c>
      <c r="E64" s="14" t="s">
        <v>72</v>
      </c>
      <c r="F64" s="9">
        <v>9.65</v>
      </c>
      <c r="G64" s="9">
        <v>0.3</v>
      </c>
      <c r="H64" s="7" t="s">
        <v>73</v>
      </c>
      <c r="I64" s="7" t="s">
        <v>74</v>
      </c>
      <c r="K64" s="57" t="s">
        <v>270</v>
      </c>
      <c r="L64" s="14">
        <v>1</v>
      </c>
      <c r="M64" s="14">
        <v>12</v>
      </c>
      <c r="N64" s="14">
        <v>2.6</v>
      </c>
      <c r="O64" s="14">
        <v>16</v>
      </c>
      <c r="P64" s="14">
        <f t="shared" si="16"/>
        <v>0.49920000000000003</v>
      </c>
      <c r="Q64" s="14">
        <v>2133</v>
      </c>
      <c r="R64">
        <v>112</v>
      </c>
      <c r="S64" s="57" t="s">
        <v>346</v>
      </c>
      <c r="T64">
        <v>680</v>
      </c>
      <c r="Z64" s="24">
        <v>2.48</v>
      </c>
      <c r="AE64" s="16" t="s">
        <v>267</v>
      </c>
    </row>
    <row r="65" spans="2:31">
      <c r="B65" s="22" t="s">
        <v>342</v>
      </c>
      <c r="C65" s="13" t="s">
        <v>343</v>
      </c>
      <c r="D65">
        <v>4</v>
      </c>
      <c r="E65" s="14" t="s">
        <v>72</v>
      </c>
      <c r="F65" s="9">
        <v>9.65</v>
      </c>
      <c r="G65" s="9">
        <v>0.3</v>
      </c>
      <c r="H65" s="7" t="s">
        <v>73</v>
      </c>
      <c r="I65" s="7" t="s">
        <v>74</v>
      </c>
      <c r="K65" s="57" t="s">
        <v>270</v>
      </c>
      <c r="L65" s="14">
        <v>1</v>
      </c>
      <c r="M65" s="14">
        <v>24</v>
      </c>
      <c r="N65" s="14">
        <v>2.6</v>
      </c>
      <c r="O65" s="14">
        <v>16</v>
      </c>
      <c r="P65" s="14">
        <f t="shared" si="16"/>
        <v>0.99840000000000007</v>
      </c>
      <c r="Q65" s="14">
        <v>2133</v>
      </c>
      <c r="R65">
        <v>224</v>
      </c>
      <c r="S65" s="57" t="s">
        <v>346</v>
      </c>
      <c r="T65">
        <v>1440</v>
      </c>
      <c r="Z65" s="24">
        <v>4.97</v>
      </c>
      <c r="AE65" s="16" t="s">
        <v>267</v>
      </c>
    </row>
  </sheetData>
  <mergeCells count="5">
    <mergeCell ref="C3:I3"/>
    <mergeCell ref="K3:Q3"/>
    <mergeCell ref="S3:V3"/>
    <mergeCell ref="Z3:AE3"/>
    <mergeCell ref="W3:Y3"/>
  </mergeCells>
  <phoneticPr fontId="2"/>
  <conditionalFormatting sqref="AH37">
    <cfRule type="colorScale" priority="74">
      <colorScale>
        <cfvo type="min"/>
        <cfvo type="percentile" val="50"/>
        <cfvo type="max"/>
        <color rgb="FF63BE7B"/>
        <color rgb="FFFFEB84"/>
        <color rgb="FFF8696B"/>
      </colorScale>
    </cfRule>
  </conditionalFormatting>
  <conditionalFormatting sqref="AI37">
    <cfRule type="colorScale" priority="73">
      <colorScale>
        <cfvo type="min"/>
        <cfvo type="percentile" val="50"/>
        <cfvo type="max"/>
        <color rgb="FFF8696B"/>
        <color rgb="FFFFEB84"/>
        <color rgb="FF63BE7B"/>
      </colorScale>
    </cfRule>
  </conditionalFormatting>
  <conditionalFormatting sqref="AH38:AH39">
    <cfRule type="colorScale" priority="69">
      <colorScale>
        <cfvo type="min"/>
        <cfvo type="percentile" val="50"/>
        <cfvo type="max"/>
        <color rgb="FF63BE7B"/>
        <color rgb="FFFFEB84"/>
        <color rgb="FFF8696B"/>
      </colorScale>
    </cfRule>
  </conditionalFormatting>
  <conditionalFormatting sqref="AI38:AI39">
    <cfRule type="colorScale" priority="68">
      <colorScale>
        <cfvo type="min"/>
        <cfvo type="percentile" val="50"/>
        <cfvo type="max"/>
        <color rgb="FFF8696B"/>
        <color rgb="FFFFEB84"/>
        <color rgb="FF63BE7B"/>
      </colorScale>
    </cfRule>
  </conditionalFormatting>
  <conditionalFormatting sqref="AH38:AH39">
    <cfRule type="colorScale" priority="67">
      <colorScale>
        <cfvo type="min"/>
        <cfvo type="percentile" val="50"/>
        <cfvo type="max"/>
        <color rgb="FF63BE7B"/>
        <color rgb="FFFFEB84"/>
        <color rgb="FFF8696B"/>
      </colorScale>
    </cfRule>
  </conditionalFormatting>
  <conditionalFormatting sqref="AI38:AI39">
    <cfRule type="colorScale" priority="66">
      <colorScale>
        <cfvo type="min"/>
        <cfvo type="percentile" val="50"/>
        <cfvo type="max"/>
        <color rgb="FFF8696B"/>
        <color rgb="FFFFEB84"/>
        <color rgb="FF63BE7B"/>
      </colorScale>
    </cfRule>
  </conditionalFormatting>
  <conditionalFormatting sqref="FG19:XFD20 FG35:XFD35 Z35 U34:Y35 T34 S34:S35 R34 Q34:Q35 P34 Z39 A17 B18:I18 A21:Q21 S21:V21 K18:V18 A22:V22 Z18:AD22 W18:W22 A12:AD12 A7:A8 A5:M6 B7:M7 B8:AD9 A36:AD36 A38:M38 N38:P39 AH36:XFD38 AH19:AJ20 AH39:AJ39 AH21:XFD34 AG36:AG39 AG18:AG24 AH5:XFD18 AE5:AG5 Q38:X38 AC38:AD38 AB39 A13:AA13 A14:AD16 P33:X33 Z33:AD34 A37:X37 Z37:AD37 Z38:AA38 N5:AD7 AG6:AG16 A10:AC11 P54:P57 Y54:Y57 AE54:AF56 AE57 AG27:AG34 L33:O35 A33:K34 A23:AD29 A30:B32 J30:AD32 AE6:AF40">
    <cfRule type="expression" dxfId="79" priority="60">
      <formula>MOD(ROW(),2)=0</formula>
    </cfRule>
  </conditionalFormatting>
  <conditionalFormatting sqref="AB13">
    <cfRule type="expression" dxfId="78" priority="47">
      <formula>MOD(ROW(),2)=0</formula>
    </cfRule>
  </conditionalFormatting>
  <conditionalFormatting sqref="B39">
    <cfRule type="expression" dxfId="77" priority="46">
      <formula>MOD(ROW(),2)=0</formula>
    </cfRule>
  </conditionalFormatting>
  <conditionalFormatting sqref="K39:M39 Q39:X39">
    <cfRule type="expression" dxfId="76" priority="45">
      <formula>MOD(ROW(),2)=0</formula>
    </cfRule>
  </conditionalFormatting>
  <conditionalFormatting sqref="AB38">
    <cfRule type="expression" dxfId="75" priority="44">
      <formula>MOD(ROW(),2)=0</formula>
    </cfRule>
  </conditionalFormatting>
  <conditionalFormatting sqref="AH36:AH39 AH21:AH34 AH5:AH18">
    <cfRule type="colorScale" priority="145">
      <colorScale>
        <cfvo type="min"/>
        <cfvo type="percentile" val="50"/>
        <cfvo type="max"/>
        <color rgb="FF63BE7B"/>
        <color rgb="FFFFEB84"/>
        <color rgb="FFF8696B"/>
      </colorScale>
    </cfRule>
  </conditionalFormatting>
  <conditionalFormatting sqref="AI36:AI39 AI21:AI34 AI5:AI18">
    <cfRule type="colorScale" priority="149">
      <colorScale>
        <cfvo type="min"/>
        <cfvo type="percentile" val="50"/>
        <cfvo type="max"/>
        <color rgb="FFF8696B"/>
        <color rgb="FFFFEB84"/>
        <color rgb="FF63BE7B"/>
      </colorScale>
    </cfRule>
  </conditionalFormatting>
  <conditionalFormatting sqref="AH36:AH37 AH21:AH34 AH5:AH18">
    <cfRule type="colorScale" priority="153">
      <colorScale>
        <cfvo type="min"/>
        <cfvo type="percentile" val="50"/>
        <cfvo type="max"/>
        <color rgb="FF63BE7B"/>
        <color rgb="FFFFEB84"/>
        <color rgb="FFF8696B"/>
      </colorScale>
    </cfRule>
  </conditionalFormatting>
  <conditionalFormatting sqref="AI36:AI37 AI21:AI34 AI5:AI18">
    <cfRule type="colorScale" priority="157">
      <colorScale>
        <cfvo type="min"/>
        <cfvo type="percentile" val="50"/>
        <cfvo type="max"/>
        <color rgb="FFF8696B"/>
        <color rgb="FFFFEB84"/>
        <color rgb="FF63BE7B"/>
      </colorScale>
    </cfRule>
  </conditionalFormatting>
  <conditionalFormatting sqref="AJ36:AJ39 AJ21:AJ34 AJ5:AJ18">
    <cfRule type="colorScale" priority="161">
      <colorScale>
        <cfvo type="min"/>
        <cfvo type="percentile" val="50"/>
        <cfvo type="max"/>
        <color rgb="FF63BE7B"/>
        <color rgb="FFFFEB84"/>
        <color rgb="FFF8696B"/>
      </colorScale>
    </cfRule>
  </conditionalFormatting>
  <conditionalFormatting sqref="AH21:AH34 AH5:AH18">
    <cfRule type="colorScale" priority="165">
      <colorScale>
        <cfvo type="min"/>
        <cfvo type="percentile" val="50"/>
        <cfvo type="max"/>
        <color rgb="FF63BE7B"/>
        <color rgb="FFFFEB84"/>
        <color rgb="FFF8696B"/>
      </colorScale>
    </cfRule>
  </conditionalFormatting>
  <conditionalFormatting sqref="AI21:AI34 AI5:AI18">
    <cfRule type="colorScale" priority="168">
      <colorScale>
        <cfvo type="min"/>
        <cfvo type="percentile" val="50"/>
        <cfvo type="max"/>
        <color rgb="FFF8696B"/>
        <color rgb="FFFFEB84"/>
        <color rgb="FF63BE7B"/>
      </colorScale>
    </cfRule>
  </conditionalFormatting>
  <conditionalFormatting sqref="B20:Q20 S20:V20">
    <cfRule type="expression" dxfId="74" priority="36">
      <formula>MOD(ROW(),2)=0</formula>
    </cfRule>
  </conditionalFormatting>
  <conditionalFormatting sqref="AH20">
    <cfRule type="colorScale" priority="37">
      <colorScale>
        <cfvo type="min"/>
        <cfvo type="percentile" val="50"/>
        <cfvo type="max"/>
        <color rgb="FF63BE7B"/>
        <color rgb="FFFFEB84"/>
        <color rgb="FFF8696B"/>
      </colorScale>
    </cfRule>
  </conditionalFormatting>
  <conditionalFormatting sqref="AI20">
    <cfRule type="colorScale" priority="38">
      <colorScale>
        <cfvo type="min"/>
        <cfvo type="percentile" val="50"/>
        <cfvo type="max"/>
        <color rgb="FFF8696B"/>
        <color rgb="FFFFEB84"/>
        <color rgb="FF63BE7B"/>
      </colorScale>
    </cfRule>
  </conditionalFormatting>
  <conditionalFormatting sqref="AH20">
    <cfRule type="colorScale" priority="39">
      <colorScale>
        <cfvo type="min"/>
        <cfvo type="percentile" val="50"/>
        <cfvo type="max"/>
        <color rgb="FF63BE7B"/>
        <color rgb="FFFFEB84"/>
        <color rgb="FFF8696B"/>
      </colorScale>
    </cfRule>
  </conditionalFormatting>
  <conditionalFormatting sqref="AI20">
    <cfRule type="colorScale" priority="40">
      <colorScale>
        <cfvo type="min"/>
        <cfvo type="percentile" val="50"/>
        <cfvo type="max"/>
        <color rgb="FFF8696B"/>
        <color rgb="FFFFEB84"/>
        <color rgb="FF63BE7B"/>
      </colorScale>
    </cfRule>
  </conditionalFormatting>
  <conditionalFormatting sqref="AJ20">
    <cfRule type="colorScale" priority="41">
      <colorScale>
        <cfvo type="min"/>
        <cfvo type="percentile" val="50"/>
        <cfvo type="max"/>
        <color rgb="FF63BE7B"/>
        <color rgb="FFFFEB84"/>
        <color rgb="FFF8696B"/>
      </colorScale>
    </cfRule>
  </conditionalFormatting>
  <conditionalFormatting sqref="AH20">
    <cfRule type="colorScale" priority="42">
      <colorScale>
        <cfvo type="min"/>
        <cfvo type="percentile" val="50"/>
        <cfvo type="max"/>
        <color rgb="FF63BE7B"/>
        <color rgb="FFFFEB84"/>
        <color rgb="FFF8696B"/>
      </colorScale>
    </cfRule>
  </conditionalFormatting>
  <conditionalFormatting sqref="AI20">
    <cfRule type="colorScale" priority="43">
      <colorScale>
        <cfvo type="min"/>
        <cfvo type="percentile" val="50"/>
        <cfvo type="max"/>
        <color rgb="FFF8696B"/>
        <color rgb="FFFFEB84"/>
        <color rgb="FF63BE7B"/>
      </colorScale>
    </cfRule>
  </conditionalFormatting>
  <conditionalFormatting sqref="E19:I19">
    <cfRule type="expression" dxfId="73" priority="27">
      <formula>MOD(ROW(),2)=0</formula>
    </cfRule>
  </conditionalFormatting>
  <conditionalFormatting sqref="B19:D19 R20:R21 K19:V19">
    <cfRule type="expression" dxfId="72" priority="28">
      <formula>MOD(ROW(),2)=0</formula>
    </cfRule>
  </conditionalFormatting>
  <conditionalFormatting sqref="AH19">
    <cfRule type="colorScale" priority="29">
      <colorScale>
        <cfvo type="min"/>
        <cfvo type="percentile" val="50"/>
        <cfvo type="max"/>
        <color rgb="FF63BE7B"/>
        <color rgb="FFFFEB84"/>
        <color rgb="FFF8696B"/>
      </colorScale>
    </cfRule>
  </conditionalFormatting>
  <conditionalFormatting sqref="AI19">
    <cfRule type="colorScale" priority="30">
      <colorScale>
        <cfvo type="min"/>
        <cfvo type="percentile" val="50"/>
        <cfvo type="max"/>
        <color rgb="FFF8696B"/>
        <color rgb="FFFFEB84"/>
        <color rgb="FF63BE7B"/>
      </colorScale>
    </cfRule>
  </conditionalFormatting>
  <conditionalFormatting sqref="AH19">
    <cfRule type="colorScale" priority="31">
      <colorScale>
        <cfvo type="min"/>
        <cfvo type="percentile" val="50"/>
        <cfvo type="max"/>
        <color rgb="FF63BE7B"/>
        <color rgb="FFFFEB84"/>
        <color rgb="FFF8696B"/>
      </colorScale>
    </cfRule>
  </conditionalFormatting>
  <conditionalFormatting sqref="AI19">
    <cfRule type="colorScale" priority="32">
      <colorScale>
        <cfvo type="min"/>
        <cfvo type="percentile" val="50"/>
        <cfvo type="max"/>
        <color rgb="FFF8696B"/>
        <color rgb="FFFFEB84"/>
        <color rgb="FF63BE7B"/>
      </colorScale>
    </cfRule>
  </conditionalFormatting>
  <conditionalFormatting sqref="AJ19">
    <cfRule type="colorScale" priority="33">
      <colorScale>
        <cfvo type="min"/>
        <cfvo type="percentile" val="50"/>
        <cfvo type="max"/>
        <color rgb="FF63BE7B"/>
        <color rgb="FFFFEB84"/>
        <color rgb="FFF8696B"/>
      </colorScale>
    </cfRule>
  </conditionalFormatting>
  <conditionalFormatting sqref="AH19">
    <cfRule type="colorScale" priority="34">
      <colorScale>
        <cfvo type="min"/>
        <cfvo type="percentile" val="50"/>
        <cfvo type="max"/>
        <color rgb="FF63BE7B"/>
        <color rgb="FFFFEB84"/>
        <color rgb="FFF8696B"/>
      </colorScale>
    </cfRule>
  </conditionalFormatting>
  <conditionalFormatting sqref="AI19">
    <cfRule type="colorScale" priority="35">
      <colorScale>
        <cfvo type="min"/>
        <cfvo type="percentile" val="50"/>
        <cfvo type="max"/>
        <color rgb="FFF8696B"/>
        <color rgb="FFFFEB84"/>
        <color rgb="FF63BE7B"/>
      </colorScale>
    </cfRule>
  </conditionalFormatting>
  <conditionalFormatting sqref="P41:P43">
    <cfRule type="expression" dxfId="71" priority="26">
      <formula>MOD(ROW(),2)=0</formula>
    </cfRule>
  </conditionalFormatting>
  <conditionalFormatting sqref="Y17:Y22">
    <cfRule type="expression" dxfId="70" priority="25">
      <formula>MOD(ROW(),2)=0</formula>
    </cfRule>
  </conditionalFormatting>
  <conditionalFormatting sqref="Y33">
    <cfRule type="expression" dxfId="69" priority="24">
      <formula>MOD(ROW(),2)=0</formula>
    </cfRule>
  </conditionalFormatting>
  <conditionalFormatting sqref="Y37:Y39">
    <cfRule type="expression" dxfId="68" priority="23">
      <formula>MOD(ROW(),2)=0</formula>
    </cfRule>
  </conditionalFormatting>
  <conditionalFormatting sqref="Y41:Y43">
    <cfRule type="expression" dxfId="67" priority="22">
      <formula>MOD(ROW(),2)=0</formula>
    </cfRule>
  </conditionalFormatting>
  <conditionalFormatting sqref="P48">
    <cfRule type="expression" dxfId="66" priority="21">
      <formula>MOD(ROW(),2)=0</formula>
    </cfRule>
  </conditionalFormatting>
  <conditionalFormatting sqref="Y48:Y52">
    <cfRule type="expression" dxfId="65" priority="20">
      <formula>MOD(ROW(),2)=0</formula>
    </cfRule>
  </conditionalFormatting>
  <conditionalFormatting sqref="P46:P47">
    <cfRule type="expression" dxfId="64" priority="19">
      <formula>MOD(ROW(),2)=0</formula>
    </cfRule>
  </conditionalFormatting>
  <conditionalFormatting sqref="Y46:Y47">
    <cfRule type="expression" dxfId="63" priority="18">
      <formula>MOD(ROW(),2)=0</formula>
    </cfRule>
  </conditionalFormatting>
  <conditionalFormatting sqref="P52">
    <cfRule type="expression" dxfId="62" priority="17">
      <formula>MOD(ROW(),2)=0</formula>
    </cfRule>
  </conditionalFormatting>
  <conditionalFormatting sqref="M59:P59 N60:P65">
    <cfRule type="expression" dxfId="61" priority="11">
      <formula>MOD(ROW(),2)=0</formula>
    </cfRule>
  </conditionalFormatting>
  <conditionalFormatting sqref="Q59:Q65">
    <cfRule type="expression" dxfId="60" priority="10">
      <formula>MOD(ROW(),2)=0</formula>
    </cfRule>
  </conditionalFormatting>
  <conditionalFormatting sqref="Y62">
    <cfRule type="expression" dxfId="59" priority="9">
      <formula>MOD(ROW(),2)=0</formula>
    </cfRule>
  </conditionalFormatting>
  <conditionalFormatting sqref="E59:I62">
    <cfRule type="expression" dxfId="58" priority="8">
      <formula>MOD(ROW(),2)=0</formula>
    </cfRule>
  </conditionalFormatting>
  <conditionalFormatting sqref="C49:C51">
    <cfRule type="expression" dxfId="57" priority="7">
      <formula>MOD(ROW(),2)=0</formula>
    </cfRule>
  </conditionalFormatting>
  <conditionalFormatting sqref="E49:I51">
    <cfRule type="expression" dxfId="56" priority="6">
      <formula>MOD(ROW(),2)=0</formula>
    </cfRule>
  </conditionalFormatting>
  <conditionalFormatting sqref="P49:P50">
    <cfRule type="expression" dxfId="55" priority="5">
      <formula>MOD(ROW(),2)=0</formula>
    </cfRule>
  </conditionalFormatting>
  <conditionalFormatting sqref="P51">
    <cfRule type="expression" dxfId="54" priority="4">
      <formula>MOD(ROW(),2)=0</formula>
    </cfRule>
  </conditionalFormatting>
  <conditionalFormatting sqref="AF57">
    <cfRule type="expression" dxfId="53" priority="3">
      <formula>MOD(ROW(),2)=0</formula>
    </cfRule>
  </conditionalFormatting>
  <conditionalFormatting sqref="C30:I32">
    <cfRule type="expression" dxfId="52" priority="2">
      <formula>MOD(ROW(),2)=0</formula>
    </cfRule>
  </conditionalFormatting>
  <conditionalFormatting sqref="E63:I65">
    <cfRule type="expression" dxfId="51" priority="1">
      <formula>MOD(ROW(),2)=0</formula>
    </cfRule>
  </conditionalFormatting>
  <hyperlinks>
    <hyperlink ref="A18" r:id="rId1"/>
    <hyperlink ref="A55" r:id="rId2"/>
  </hyperlinks>
  <pageMargins left="0" right="0" top="0" bottom="0" header="0" footer="0"/>
  <pageSetup paperSize="9" scale="56" fitToWidth="2" orientation="landscape" horizontalDpi="4294967292" verticalDpi="4294967292"/>
  <ignoredErrors>
    <ignoredError sqref="Y54:Y55 Y56:Y57" emptyCellReference="1"/>
  </ignoredErrors>
  <legacyDrawing r:id="rId3"/>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80"/>
  <sheetViews>
    <sheetView showZeros="0" tabSelected="1" workbookViewId="0">
      <pane xSplit="5" ySplit="2" topLeftCell="F57" activePane="bottomRight" state="frozen"/>
      <selection pane="topRight" activeCell="D1" sqref="D1"/>
      <selection pane="bottomLeft" activeCell="A2" sqref="A2"/>
      <selection pane="bottomRight" activeCell="E79" sqref="E79"/>
    </sheetView>
  </sheetViews>
  <sheetFormatPr baseColWidth="10" defaultRowHeight="18" x14ac:dyDescent="0"/>
  <cols>
    <col min="1" max="1" width="19.83203125" style="13" customWidth="1"/>
    <col min="2" max="2" width="20" customWidth="1"/>
    <col min="3" max="3" width="40.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3" customWidth="1"/>
    <col min="25" max="25" width="93.1640625" customWidth="1"/>
    <col min="26" max="26" width="7.33203125" style="13" customWidth="1"/>
  </cols>
  <sheetData>
    <row r="1" spans="1:29" s="49" customFormat="1">
      <c r="A1" s="48" t="s">
        <v>191</v>
      </c>
      <c r="B1" s="47"/>
      <c r="C1" s="48" t="s">
        <v>146</v>
      </c>
      <c r="D1" s="47"/>
      <c r="E1" s="47"/>
      <c r="F1" s="48" t="s">
        <v>192</v>
      </c>
      <c r="G1" s="48" t="s">
        <v>193</v>
      </c>
      <c r="H1" s="48" t="s">
        <v>194</v>
      </c>
      <c r="I1" s="48" t="s">
        <v>196</v>
      </c>
      <c r="J1" s="48" t="s">
        <v>198</v>
      </c>
      <c r="K1" s="48" t="s">
        <v>205</v>
      </c>
      <c r="L1" s="48" t="s">
        <v>199</v>
      </c>
      <c r="M1" s="48" t="s">
        <v>174</v>
      </c>
      <c r="N1" s="48" t="s">
        <v>141</v>
      </c>
      <c r="O1" s="48" t="s">
        <v>142</v>
      </c>
      <c r="P1" s="48" t="s">
        <v>143</v>
      </c>
      <c r="Q1" s="48" t="s">
        <v>144</v>
      </c>
      <c r="R1" s="48" t="s">
        <v>210</v>
      </c>
      <c r="S1" s="48" t="s">
        <v>200</v>
      </c>
      <c r="T1" s="48" t="s">
        <v>145</v>
      </c>
      <c r="U1" s="48" t="s">
        <v>201</v>
      </c>
      <c r="V1" s="48" t="s">
        <v>202</v>
      </c>
      <c r="W1" s="48" t="s">
        <v>204</v>
      </c>
      <c r="X1" s="48" t="s">
        <v>295</v>
      </c>
      <c r="Y1" s="48" t="s">
        <v>296</v>
      </c>
    </row>
    <row r="2" spans="1:29" s="12" customFormat="1" ht="21" thickBot="1">
      <c r="A2" s="1" t="s">
        <v>67</v>
      </c>
      <c r="B2" s="1" t="s">
        <v>112</v>
      </c>
      <c r="C2" s="1" t="s">
        <v>68</v>
      </c>
      <c r="D2" s="1" t="s">
        <v>113</v>
      </c>
      <c r="E2" s="1" t="s">
        <v>101</v>
      </c>
      <c r="F2" s="1" t="s">
        <v>69</v>
      </c>
      <c r="G2" s="1" t="s">
        <v>91</v>
      </c>
      <c r="H2" s="1" t="s">
        <v>70</v>
      </c>
      <c r="I2" s="1" t="s">
        <v>92</v>
      </c>
      <c r="J2" s="1" t="s">
        <v>195</v>
      </c>
      <c r="K2" s="1" t="s">
        <v>197</v>
      </c>
      <c r="L2" s="1" t="s">
        <v>206</v>
      </c>
      <c r="M2" s="1" t="s">
        <v>207</v>
      </c>
      <c r="N2" s="29" t="s">
        <v>123</v>
      </c>
      <c r="O2" s="29" t="s">
        <v>100</v>
      </c>
      <c r="P2" s="29" t="s">
        <v>124</v>
      </c>
      <c r="Q2" s="29" t="s">
        <v>125</v>
      </c>
      <c r="R2" s="29" t="s">
        <v>126</v>
      </c>
      <c r="S2" s="29" t="s">
        <v>127</v>
      </c>
      <c r="T2" s="29" t="s">
        <v>128</v>
      </c>
      <c r="U2" s="30" t="s">
        <v>129</v>
      </c>
      <c r="V2" s="30" t="s">
        <v>130</v>
      </c>
      <c r="W2" s="30" t="s">
        <v>131</v>
      </c>
      <c r="X2" s="30" t="s">
        <v>297</v>
      </c>
      <c r="Y2" s="30" t="s">
        <v>132</v>
      </c>
      <c r="Z2" s="13"/>
      <c r="AC2" s="13"/>
    </row>
    <row r="3" spans="1:29" ht="21" customHeight="1" thickTop="1">
      <c r="A3" s="53" t="str">
        <f ca="1">INDIRECT("Sheet1!" &amp; INDIRECT("R1C"&amp;COLUMN(),FALSE) &amp; INDIRECT("AC" &amp; ROW()))</f>
        <v>Amazon</v>
      </c>
      <c r="B3" s="13" t="str">
        <f ca="1">INDIRECT("Sheet1!" &amp; INDIRECT("R1C1",FALSE) &amp; (INDIRECT("AC" &amp; ROW())+1))</f>
        <v>https://aws.amazon.com/ec2/pricing/on-demand/?refid=em_22240</v>
      </c>
      <c r="C3" s="22" t="str">
        <f ca="1">INDIRECT("Sheet1!"&amp;INDIRECT("R1C"&amp;COLUMN(),FALSE)&amp;INDIRECT("AC"&amp;ROW()))</f>
        <v>p2.16xlarge on-demand</v>
      </c>
      <c r="D3" s="16" t="s">
        <v>114</v>
      </c>
      <c r="E3" s="22" t="s">
        <v>106</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Y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4"/>
      <c r="Y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115</v>
      </c>
      <c r="E4" s="22" t="s">
        <v>107</v>
      </c>
      <c r="F4" s="19">
        <f ca="1">INDIRECT("Sheet1!"&amp;INDIRECT("R1C"&amp;COLUMN(),FALSE)&amp;INDIRECT("AC"&amp;ROW()))</f>
        <v>7.2</v>
      </c>
      <c r="G4" s="19"/>
      <c r="H4" s="19"/>
      <c r="I4" s="19"/>
      <c r="J4" s="19"/>
      <c r="K4" s="19" t="str">
        <f t="shared" ref="K4:K78"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4"/>
      <c r="Y4" s="16" t="str">
        <f t="shared" ca="1" si="1"/>
        <v>Free Outbound Traffic = 1 GB/month.  One virtual CPU performance is calculated as one real Xeon E5-2686 v4 performance devided by 18 cores * 2 Hyper-threads = 36.</v>
      </c>
      <c r="AC4" s="45">
        <v>6</v>
      </c>
    </row>
    <row r="5" spans="1:29" ht="20" customHeight="1">
      <c r="A5" s="54"/>
      <c r="B5" s="55"/>
      <c r="C5" s="22" t="str">
        <f t="shared" ca="1" si="2"/>
        <v>p2.xlarge on-demand</v>
      </c>
      <c r="D5" s="16" t="s">
        <v>116</v>
      </c>
      <c r="E5" s="22" t="s">
        <v>108</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4"/>
      <c r="Y5" s="16" t="str">
        <f t="shared" ca="1" si="1"/>
        <v>Free Outbound Traffic = 1 GB/month.  One virtual CPU performance is calculated as one real Xeon E5-2686 v4 performance devided by 18 cores * 2 Hyper-threads = 36.</v>
      </c>
      <c r="AC5" s="45">
        <v>7</v>
      </c>
    </row>
    <row r="6" spans="1:29" ht="20" customHeight="1">
      <c r="A6" s="54"/>
      <c r="B6" s="55"/>
      <c r="C6" s="22" t="str">
        <f t="shared" ca="1" si="2"/>
        <v>p2 dedicated host On-demand</v>
      </c>
      <c r="D6" s="16" t="s">
        <v>117</v>
      </c>
      <c r="E6" s="22" t="s">
        <v>103</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c r="Y6" s="16">
        <f t="shared" ref="Y6:Y14" ca="1" si="5">INDIRECT("Sheet1!"&amp;INDIRECT("R1C"&amp;COLUMN(),FALSE)&amp;INDIRECT("AC"&amp;ROW()))</f>
        <v>0</v>
      </c>
      <c r="AC6" s="45">
        <v>8</v>
      </c>
    </row>
    <row r="7" spans="1:29" ht="20" customHeight="1">
      <c r="A7" s="54"/>
      <c r="B7" s="55"/>
      <c r="C7" s="22" t="str">
        <f t="shared" ca="1" si="2"/>
        <v>p2 dedicated host 1 year no Upfront</v>
      </c>
      <c r="D7" s="16" t="s">
        <v>211</v>
      </c>
      <c r="E7" s="22" t="s">
        <v>104</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4"/>
      <c r="Y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212</v>
      </c>
      <c r="E8" s="22" t="s">
        <v>105</v>
      </c>
      <c r="F8" s="19"/>
      <c r="G8" s="19"/>
      <c r="H8" s="19"/>
      <c r="I8" s="19">
        <f ca="1">INDIRECT("Sheet1!"&amp;INDIRECT("R1C"&amp;COLUMN(),FALSE)&amp;INDIRECT("AC"&amp;ROW()))</f>
        <v>88389</v>
      </c>
      <c r="J8" s="19">
        <f ca="1">INDIRECT("Sheet1!"&amp;INDIRECT("R1C"&amp;COLUMN(),FALSE)&amp;INDIRECT("AC"&amp;ROW()))</f>
        <v>0</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4"/>
      <c r="Y8" s="16">
        <f t="shared" ca="1" si="5"/>
        <v>0</v>
      </c>
      <c r="AC8" s="45">
        <v>10</v>
      </c>
    </row>
    <row r="9" spans="1:29" ht="20" customHeight="1">
      <c r="A9" s="54" t="str">
        <f ca="1">INDIRECT("Sheet1!" &amp; INDIRECT("R1C"&amp;COLUMN(),FALSE) &amp; INDIRECT("AC" &amp; ROW()))</f>
        <v>Softlayer</v>
      </c>
      <c r="B9" s="13" t="str">
        <f ca="1">INDIRECT("Sheet1!" &amp; INDIRECT("R1C1",FALSE) &amp; (INDIRECT("AC" &amp; ROW())+1))</f>
        <v>http://www.softlayer.com/gpu</v>
      </c>
      <c r="C9" s="22" t="str">
        <f t="shared" ca="1" si="2"/>
        <v>NVIDIA Tesla K80 Dual Intel Xeon E5-2620 v4</v>
      </c>
      <c r="D9" s="16"/>
      <c r="E9" s="22" t="s">
        <v>151</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4"/>
      <c r="Y9" s="16" t="str">
        <f t="shared" ca="1" si="5"/>
        <v>Outbound Traffic limited to 500GB.</v>
      </c>
      <c r="AC9" s="45">
        <v>13</v>
      </c>
    </row>
    <row r="10" spans="1:29" s="13" customFormat="1" ht="20" customHeight="1">
      <c r="A10" s="54"/>
      <c r="B10" s="55"/>
      <c r="C10" s="22" t="str">
        <f t="shared" ca="1" si="2"/>
        <v>NVIDIA Tesla K80 Dual Intel Xeon E5-2620 v4</v>
      </c>
      <c r="D10" s="16"/>
      <c r="E10" s="22" t="s">
        <v>152</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4"/>
      <c r="Y10" s="16" t="str">
        <f t="shared" ca="1" si="5"/>
        <v>Outbound Traffic limited to 500GB.</v>
      </c>
      <c r="AC10" s="45">
        <v>13</v>
      </c>
    </row>
    <row r="11" spans="1:29" s="13" customFormat="1" ht="20" customHeight="1">
      <c r="A11" s="54"/>
      <c r="B11" s="55"/>
      <c r="C11" s="22" t="str">
        <f t="shared" ca="1" si="2"/>
        <v>NVIDIA Tesla K80 Dual Intel Xeon E5-2690 v3</v>
      </c>
      <c r="D11" s="16"/>
      <c r="E11" s="22" t="s">
        <v>214</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4"/>
      <c r="Y11" s="16" t="str">
        <f t="shared" ca="1" si="5"/>
        <v>Outbound Traffic limited to 500GB.</v>
      </c>
      <c r="AC11" s="45">
        <v>14</v>
      </c>
    </row>
    <row r="12" spans="1:29" ht="20" customHeight="1">
      <c r="A12" s="54"/>
      <c r="B12" s="55"/>
      <c r="C12" s="22" t="str">
        <f t="shared" ca="1" si="2"/>
        <v>NVIDIA Tesla M60 Dual Intel Xeon E5-2690 v3</v>
      </c>
      <c r="D12" s="22"/>
      <c r="E12" s="22" t="s">
        <v>213</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4"/>
      <c r="Y12" s="16" t="str">
        <f t="shared" ca="1" si="5"/>
        <v>Outbound Traffic limited to 500GB.</v>
      </c>
      <c r="AC12" s="45">
        <v>15</v>
      </c>
    </row>
    <row r="13" spans="1:29" ht="19">
      <c r="A13" s="54" t="str">
        <f ca="1">INDIRECT("Sheet1!" &amp; INDIRECT("R1C"&amp;COLUMN(),FALSE) &amp; INDIRECT("AC" &amp; ROW()))</f>
        <v>Nimbix</v>
      </c>
      <c r="B13" s="13" t="str">
        <f ca="1">INDIRECT("Sheet1!" &amp; INDIRECT("R1C1",FALSE) &amp; (INDIRECT("AC" &amp; ROW())+1))</f>
        <v>https://www.nimbix.net/nimbix-cloud-demand-pricing/</v>
      </c>
      <c r="C13" s="22" t="str">
        <f t="shared" ca="1" si="2"/>
        <v>NGD4</v>
      </c>
      <c r="D13" s="22"/>
      <c r="E13" s="22" t="s">
        <v>171</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4"/>
      <c r="Y13" s="16" t="str">
        <f t="shared" ca="1" si="5"/>
        <v xml:space="preserve"> http://www-01.ibm.com/common/ssi/cgi-bin/ssialias?htmlfid=POB03046USEN</v>
      </c>
      <c r="Z13" s="16"/>
      <c r="AC13" s="45">
        <v>17</v>
      </c>
    </row>
    <row r="14" spans="1:29" s="13" customFormat="1" ht="19">
      <c r="A14" s="32"/>
      <c r="B14" s="55"/>
      <c r="C14" s="22" t="str">
        <f t="shared" ca="1" si="2"/>
        <v>NGD5</v>
      </c>
      <c r="D14" s="22"/>
      <c r="E14" s="22" t="s">
        <v>172</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4"/>
      <c r="Y14" s="16" t="str">
        <f t="shared" ca="1" si="5"/>
        <v xml:space="preserve"> http://www-01.ibm.com/common/ssi/cgi-bin/ssialias?htmlfid=POB03046USEN</v>
      </c>
      <c r="Z14" s="16"/>
      <c r="AC14" s="45">
        <v>18</v>
      </c>
    </row>
    <row r="15" spans="1:29" s="13" customFormat="1" ht="19">
      <c r="A15" s="50"/>
      <c r="B15" s="55"/>
      <c r="C15" s="22" t="str">
        <f t="shared" ca="1" si="2"/>
        <v>NGQ7</v>
      </c>
      <c r="D15" s="22"/>
      <c r="E15" s="22" t="s">
        <v>173</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4"/>
      <c r="Y15" s="16"/>
      <c r="Z15" s="16"/>
      <c r="AC15" s="45">
        <v>19</v>
      </c>
    </row>
    <row r="16" spans="1:29" s="13" customFormat="1" ht="18" customHeight="1">
      <c r="A16" s="54" t="str">
        <f ca="1">INDIRECT("Sheet1!" &amp; INDIRECT("R1C"&amp;COLUMN(),FALSE) &amp; INDIRECT("AC" &amp; ROW()))</f>
        <v>Cirrascale</v>
      </c>
      <c r="B16" s="13" t="str">
        <f ca="1">INDIRECT("Sheet1!" &amp; INDIRECT("R1C1",FALSE) &amp; (INDIRECT("AC" &amp; ROW())+1))</f>
        <v>http://www.cirrascale.com/cloud/plans.aspx</v>
      </c>
      <c r="C16" s="22" t="str">
        <f ca="1">INDIRECT("Sheet1!B" &amp; INDIRECT("AC" &amp; ROW())) &amp; " monthly"</f>
        <v>16-GPU x86 K80 ltd. monthly</v>
      </c>
      <c r="D16" s="22"/>
      <c r="E16" s="22" t="s">
        <v>331</v>
      </c>
      <c r="F16" s="19"/>
      <c r="G16" s="19"/>
      <c r="H16" s="19">
        <f ca="1">INDIRECT("Sheet1!"&amp;INDIRECT("R1C"&amp;COLUMN(),FALSE)&amp;INDIRECT("AC"&amp;ROW()))</f>
        <v>4999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Y26" ca="1" si="11">INDIRECT("Sheet1!"&amp;INDIRECT("R1C"&amp;COLUMN(),FALSE)&amp;INDIRECT("AC"&amp;ROW()))</f>
        <v>SSD</v>
      </c>
      <c r="T16" s="14">
        <f t="shared" ca="1" si="11"/>
        <v>1000</v>
      </c>
      <c r="U16" s="14" t="str">
        <f t="shared" ca="1" si="11"/>
        <v>SATA</v>
      </c>
      <c r="V16" s="14">
        <f t="shared" ca="1" si="11"/>
        <v>4000</v>
      </c>
      <c r="W16" s="14">
        <f t="shared" ca="1" si="11"/>
        <v>0</v>
      </c>
      <c r="X16" s="14"/>
      <c r="Y16" s="16" t="str">
        <f t="shared" ca="1" si="11"/>
        <v>Limited quantity available at this price</v>
      </c>
      <c r="Z16" s="16"/>
      <c r="AC16" s="45">
        <v>25</v>
      </c>
    </row>
    <row r="17" spans="1:29" s="13" customFormat="1" ht="19" customHeight="1">
      <c r="A17" s="54"/>
      <c r="B17" s="55"/>
      <c r="C17" s="22" t="str">
        <f ca="1">INDIRECT("Sheet1!B" &amp; INDIRECT("AC" &amp; ROW())) &amp; " weekly"</f>
        <v>16-GPU x86 K80 ltd. weekly</v>
      </c>
      <c r="D17" s="22"/>
      <c r="E17" s="22" t="s">
        <v>332</v>
      </c>
      <c r="F17" s="19"/>
      <c r="G17" s="19">
        <f ca="1">INDIRECT("Sheet1!"&amp;INDIRECT("R1C"&amp;COLUMN(),FALSE)&amp;INDIRECT("AC"&amp;ROW()))</f>
        <v>1499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4"/>
      <c r="Y17" s="16" t="str">
        <f t="shared" ca="1" si="11"/>
        <v>Limited quantity available at this price</v>
      </c>
      <c r="Z17" s="16"/>
      <c r="AC17" s="45">
        <v>25</v>
      </c>
    </row>
    <row r="18" spans="1:29" ht="20" customHeight="1">
      <c r="A18" s="54"/>
      <c r="B18" s="55"/>
      <c r="C18" s="22" t="str">
        <f ca="1">INDIRECT("Sheet1!B" &amp; INDIRECT("AC" &amp; ROW())) &amp; " monthly"</f>
        <v>8-GPU x86 M40 ltd. monthly</v>
      </c>
      <c r="D18" s="22"/>
      <c r="E18" s="22" t="s">
        <v>333</v>
      </c>
      <c r="F18" s="19"/>
      <c r="G18" s="19"/>
      <c r="H18" s="19">
        <f ca="1">INDIRECT("Sheet1!"&amp;INDIRECT("R1C"&amp;COLUMN(),FALSE)&amp;INDIRECT("AC"&amp;ROW()))</f>
        <v>4999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4"/>
      <c r="Y18" s="16" t="str">
        <f t="shared" ca="1" si="11"/>
        <v>Limited quantity available at this price</v>
      </c>
      <c r="Z18" s="16"/>
      <c r="AC18" s="45">
        <v>26</v>
      </c>
    </row>
    <row r="19" spans="1:29" s="13" customFormat="1" ht="20" customHeight="1">
      <c r="A19" s="54"/>
      <c r="B19" s="55"/>
      <c r="C19" s="22" t="str">
        <f ca="1">INDIRECT("Sheet1!B" &amp; INDIRECT("AC" &amp; ROW())) &amp;" weekly"</f>
        <v>8-GPU x86 M40 ltd. weekly</v>
      </c>
      <c r="D19" s="22"/>
      <c r="E19" s="22" t="s">
        <v>334</v>
      </c>
      <c r="F19" s="19"/>
      <c r="G19" s="19">
        <f ca="1">INDIRECT("Sheet1!"&amp;INDIRECT("R1C"&amp;COLUMN(),FALSE)&amp;INDIRECT("AC"&amp;ROW()))</f>
        <v>1499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4"/>
      <c r="Y19" s="16" t="str">
        <f t="shared" ca="1" si="11"/>
        <v>Limited quantity available at this price</v>
      </c>
      <c r="Z19" s="16"/>
      <c r="AC19" s="45">
        <v>26</v>
      </c>
    </row>
    <row r="20" spans="1:29" s="13" customFormat="1" ht="20" customHeight="1">
      <c r="A20" s="54"/>
      <c r="B20" s="55"/>
      <c r="C20" s="22" t="str">
        <f ca="1">INDIRECT("Sheet1!B" &amp; INDIRECT("AC" &amp; ROW())) &amp; " monthly"</f>
        <v>8-GPU x86 P40 monthly</v>
      </c>
      <c r="D20" s="22"/>
      <c r="E20" s="22" t="s">
        <v>153</v>
      </c>
      <c r="F20" s="19"/>
      <c r="G20" s="19"/>
      <c r="H20" s="19">
        <f ca="1">INDIRECT("Sheet1!"&amp;INDIRECT("R1C"&amp;COLUMN(),FALSE)&amp;INDIRECT("AC"&amp;ROW()))</f>
        <v>7899</v>
      </c>
      <c r="I20" s="19"/>
      <c r="J20" s="19"/>
      <c r="K20" s="19" t="str">
        <f t="shared" ca="1" si="3"/>
        <v>USD</v>
      </c>
      <c r="L20" s="14">
        <f t="shared" ref="L20:L40"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4"/>
      <c r="Y20" s="16">
        <f t="shared" ca="1" si="11"/>
        <v>0</v>
      </c>
      <c r="Z20" s="16"/>
      <c r="AC20" s="45">
        <v>27</v>
      </c>
    </row>
    <row r="21" spans="1:29" ht="20" customHeight="1">
      <c r="A21" s="54"/>
      <c r="B21" s="55"/>
      <c r="C21" s="22" t="str">
        <f ca="1">INDIRECT("Sheet1!B" &amp; INDIRECT("AC" &amp; ROW())) &amp;" weekly"</f>
        <v>8-GPU x86 P40 weekly</v>
      </c>
      <c r="D21" s="22"/>
      <c r="E21" s="22" t="s">
        <v>154</v>
      </c>
      <c r="F21" s="19"/>
      <c r="G21" s="19">
        <f ca="1">INDIRECT("Sheet1!"&amp;INDIRECT("R1C"&amp;COLUMN(),FALSE)&amp;INDIRECT("AC"&amp;ROW()))</f>
        <v>2369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4"/>
      <c r="Y21" s="16">
        <f t="shared" ca="1" si="11"/>
        <v>0</v>
      </c>
      <c r="Z21" s="16"/>
      <c r="AC21" s="45">
        <v>27</v>
      </c>
    </row>
    <row r="22" spans="1:29" s="13" customFormat="1" ht="20" customHeight="1">
      <c r="A22" s="54"/>
      <c r="B22" s="55"/>
      <c r="C22" s="22" t="str">
        <f ca="1">INDIRECT("Sheet1!B" &amp; INDIRECT("AC" &amp; ROW())) &amp; " monthly"</f>
        <v>8-GPU x86 P100 monthly</v>
      </c>
      <c r="D22" s="22"/>
      <c r="E22" s="22" t="s">
        <v>155</v>
      </c>
      <c r="F22" s="19"/>
      <c r="G22" s="19"/>
      <c r="H22" s="19">
        <f ca="1">INDIRECT("Sheet1!"&amp;INDIRECT("R1C"&amp;COLUMN(),FALSE)&amp;INDIRECT("AC"&amp;ROW()))</f>
        <v>7899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4"/>
      <c r="Y22" s="16">
        <f t="shared" ca="1" si="11"/>
        <v>0</v>
      </c>
      <c r="Z22" s="16"/>
      <c r="AC22" s="45">
        <v>28</v>
      </c>
    </row>
    <row r="23" spans="1:29" s="13" customFormat="1" ht="20" customHeight="1">
      <c r="A23" s="54"/>
      <c r="B23" s="55"/>
      <c r="C23" s="22" t="str">
        <f ca="1">INDIRECT("Sheet1!B" &amp; INDIRECT("AC" &amp; ROW())) &amp;" weekly"</f>
        <v>8-GPU x86 P100 weekly</v>
      </c>
      <c r="D23" s="22"/>
      <c r="E23" s="22" t="s">
        <v>156</v>
      </c>
      <c r="F23" s="19"/>
      <c r="G23" s="19">
        <f ca="1">INDIRECT("Sheet1!"&amp;INDIRECT("R1C"&amp;COLUMN(),FALSE)&amp;INDIRECT("AC"&amp;ROW()))</f>
        <v>2369</v>
      </c>
      <c r="H23" s="19"/>
      <c r="I23" s="19"/>
      <c r="J23" s="19"/>
      <c r="K23" s="19" t="str">
        <f t="shared" ca="1" si="3"/>
        <v>USD</v>
      </c>
      <c r="L23" s="14">
        <f t="shared" ca="1" si="12"/>
        <v>0.61439999999999995</v>
      </c>
      <c r="M23" s="14">
        <f t="shared" ca="1" si="10"/>
        <v>76</v>
      </c>
      <c r="N23" s="14" t="str">
        <f t="shared" ref="N23:R38"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4"/>
      <c r="Y23" s="16">
        <f t="shared" ca="1" si="11"/>
        <v>0</v>
      </c>
      <c r="Z23" s="16"/>
      <c r="AC23" s="45">
        <v>28</v>
      </c>
    </row>
    <row r="24" spans="1:29" s="13" customFormat="1" ht="20" customHeight="1">
      <c r="A24" s="54"/>
      <c r="B24" s="55"/>
      <c r="C24" s="22" t="str">
        <f ca="1">INDIRECT("Sheet1!B" &amp; INDIRECT("AC" &amp; ROW())) &amp; " monthly"</f>
        <v>8-GPU x86 Quadro P6000 monthly</v>
      </c>
      <c r="D24" s="22"/>
      <c r="E24" s="22" t="s">
        <v>327</v>
      </c>
      <c r="F24" s="19"/>
      <c r="G24" s="19"/>
      <c r="H24" s="19">
        <f ca="1">INDIRECT("Sheet1!"&amp;INDIRECT("R1C"&amp;COLUMN(),FALSE)&amp;INDIRECT("AC"&amp;ROW()))</f>
        <v>6429</v>
      </c>
      <c r="I24" s="19"/>
      <c r="J24" s="19"/>
      <c r="K24" s="19" t="str">
        <f t="shared" ca="1" si="3"/>
        <v>USD</v>
      </c>
      <c r="L24" s="14">
        <f t="shared" ca="1" si="12"/>
        <v>0.61439999999999995</v>
      </c>
      <c r="M24" s="14">
        <f t="shared" ca="1" si="10"/>
        <v>87.055999999999997</v>
      </c>
      <c r="N24" s="14" t="str">
        <f t="shared" ca="1" si="13"/>
        <v>Quadro P600</v>
      </c>
      <c r="O24" s="14">
        <f t="shared" ca="1" si="13"/>
        <v>8</v>
      </c>
      <c r="P24" s="14" t="str">
        <f t="shared" ca="1" si="13"/>
        <v>Xeon E5-2630 v3</v>
      </c>
      <c r="Q24" s="14">
        <f t="shared" ca="1" si="13"/>
        <v>2</v>
      </c>
      <c r="R24" s="14">
        <f t="shared" ca="1" si="13"/>
        <v>256</v>
      </c>
      <c r="S24" s="14" t="str">
        <f t="shared" ca="1" si="11"/>
        <v>SSD</v>
      </c>
      <c r="T24" s="14">
        <f t="shared" ca="1" si="11"/>
        <v>1000</v>
      </c>
      <c r="U24" s="14" t="str">
        <f t="shared" ca="1" si="11"/>
        <v>SATA</v>
      </c>
      <c r="V24" s="14">
        <f t="shared" ca="1" si="11"/>
        <v>4000</v>
      </c>
      <c r="W24" s="14">
        <f t="shared" ca="1" si="11"/>
        <v>0</v>
      </c>
      <c r="X24" s="14"/>
      <c r="Y24" s="16">
        <f t="shared" ca="1" si="11"/>
        <v>0</v>
      </c>
      <c r="Z24" s="16"/>
      <c r="AC24" s="45">
        <v>29</v>
      </c>
    </row>
    <row r="25" spans="1:29" s="13" customFormat="1" ht="20" customHeight="1">
      <c r="A25" s="54"/>
      <c r="B25" s="55"/>
      <c r="C25" s="22" t="str">
        <f ca="1">INDIRECT("Sheet1!B" &amp; INDIRECT("AC" &amp; ROW())) &amp;" weekly"</f>
        <v>8-GPU x86 Quadro P6000 weekly</v>
      </c>
      <c r="D25" s="22"/>
      <c r="E25" s="22" t="s">
        <v>328</v>
      </c>
      <c r="F25" s="19"/>
      <c r="G25" s="19">
        <f ca="1">INDIRECT("Sheet1!"&amp;INDIRECT("R1C"&amp;COLUMN(),FALSE)&amp;INDIRECT("AC"&amp;ROW()))</f>
        <v>2059</v>
      </c>
      <c r="H25" s="19"/>
      <c r="I25" s="19"/>
      <c r="J25" s="19"/>
      <c r="K25" s="19" t="str">
        <f t="shared" ca="1" si="3"/>
        <v>USD</v>
      </c>
      <c r="L25" s="14">
        <f t="shared" ca="1" si="12"/>
        <v>0.61439999999999995</v>
      </c>
      <c r="M25" s="14">
        <f t="shared" ca="1" si="10"/>
        <v>87.055999999999997</v>
      </c>
      <c r="N25" s="14" t="str">
        <f t="shared" ca="1" si="13"/>
        <v>Quadro P600</v>
      </c>
      <c r="O25" s="14">
        <f t="shared" ca="1" si="13"/>
        <v>8</v>
      </c>
      <c r="P25" s="14" t="str">
        <f t="shared" ca="1" si="13"/>
        <v>Xeon E5-2630 v3</v>
      </c>
      <c r="Q25" s="14">
        <f t="shared" ca="1" si="13"/>
        <v>2</v>
      </c>
      <c r="R25" s="14">
        <f t="shared" ca="1" si="13"/>
        <v>256</v>
      </c>
      <c r="S25" s="14" t="str">
        <f t="shared" ca="1" si="11"/>
        <v>SSD</v>
      </c>
      <c r="T25" s="14">
        <f t="shared" ca="1" si="11"/>
        <v>1000</v>
      </c>
      <c r="U25" s="14" t="str">
        <f t="shared" ca="1" si="11"/>
        <v>SATA</v>
      </c>
      <c r="V25" s="14">
        <f t="shared" ca="1" si="11"/>
        <v>4000</v>
      </c>
      <c r="W25" s="14">
        <f t="shared" ca="1" si="11"/>
        <v>0</v>
      </c>
      <c r="X25" s="14"/>
      <c r="Y25" s="16">
        <f t="shared" ca="1" si="11"/>
        <v>0</v>
      </c>
      <c r="Z25" s="16"/>
      <c r="AC25" s="45">
        <v>29</v>
      </c>
    </row>
    <row r="26" spans="1:29" s="13" customFormat="1" ht="20" customHeight="1">
      <c r="A26" s="54"/>
      <c r="B26" s="55"/>
      <c r="C26" s="22" t="str">
        <f ca="1">INDIRECT("Sheet1!B" &amp; INDIRECT("AC" &amp; ROW())) &amp; " monthly"</f>
        <v>4-GPU x86 P40 monthly</v>
      </c>
      <c r="D26" s="22"/>
      <c r="E26" s="22" t="s">
        <v>321</v>
      </c>
      <c r="F26" s="19"/>
      <c r="G26" s="19"/>
      <c r="H26" s="19">
        <f ca="1">INDIRECT("Sheet1!"&amp;INDIRECT("R1C"&amp;COLUMN(),FALSE)&amp;INDIRECT("AC"&amp;ROW()))</f>
        <v>3999</v>
      </c>
      <c r="I26" s="19"/>
      <c r="J26" s="19"/>
      <c r="K26" s="19" t="str">
        <f t="shared" ca="1" si="3"/>
        <v>USD</v>
      </c>
      <c r="L26" s="14">
        <f t="shared" ca="1" si="12"/>
        <v>0.34560000000000002</v>
      </c>
      <c r="M26" s="14">
        <f t="shared" ca="1" si="10"/>
        <v>47.031999999999996</v>
      </c>
      <c r="N26" s="14" t="str">
        <f t="shared" ca="1" si="13"/>
        <v>P40</v>
      </c>
      <c r="O26" s="14">
        <f t="shared" ca="1" si="13"/>
        <v>4</v>
      </c>
      <c r="P26" s="14" t="str">
        <f t="shared" ca="1" si="13"/>
        <v>Xeon E5-1650 v4</v>
      </c>
      <c r="Q26" s="14">
        <f t="shared" ca="1" si="13"/>
        <v>1</v>
      </c>
      <c r="R26" s="14">
        <f t="shared" ca="1" si="13"/>
        <v>128</v>
      </c>
      <c r="S26" s="14" t="str">
        <f t="shared" ca="1" si="11"/>
        <v>SSD</v>
      </c>
      <c r="T26" s="14">
        <f t="shared" ca="1" si="11"/>
        <v>1000</v>
      </c>
      <c r="U26" s="14" t="str">
        <f t="shared" ca="1" si="11"/>
        <v>SATA</v>
      </c>
      <c r="V26" s="14">
        <f t="shared" ca="1" si="11"/>
        <v>4000</v>
      </c>
      <c r="W26" s="14">
        <f t="shared" ca="1" si="11"/>
        <v>0</v>
      </c>
      <c r="X26" s="14"/>
      <c r="Y26" s="16">
        <f t="shared" ca="1" si="11"/>
        <v>0</v>
      </c>
      <c r="Z26" s="16"/>
      <c r="AC26" s="45">
        <v>30</v>
      </c>
    </row>
    <row r="27" spans="1:29" ht="20" customHeight="1">
      <c r="A27" s="54"/>
      <c r="B27" s="55"/>
      <c r="C27" s="22" t="str">
        <f ca="1">INDIRECT("Sheet1!B" &amp; INDIRECT("AC" &amp; ROW())) &amp;" weekly"</f>
        <v>4-GPU x86 P40 weekly</v>
      </c>
      <c r="D27" s="22"/>
      <c r="E27" s="22" t="s">
        <v>322</v>
      </c>
      <c r="F27" s="19"/>
      <c r="G27" s="19">
        <f ca="1">INDIRECT("Sheet1!"&amp;INDIRECT("R1C"&amp;COLUMN(),FALSE)&amp;INDIRECT("AC"&amp;ROW()))</f>
        <v>1199</v>
      </c>
      <c r="H27" s="19"/>
      <c r="I27" s="19"/>
      <c r="J27" s="19"/>
      <c r="K27" s="19" t="str">
        <f t="shared" ca="1" si="3"/>
        <v>USD</v>
      </c>
      <c r="L27" s="14">
        <f t="shared" ca="1" si="12"/>
        <v>0.34560000000000002</v>
      </c>
      <c r="M27" s="14">
        <f t="shared" ca="1" si="10"/>
        <v>47.031999999999996</v>
      </c>
      <c r="N27" s="14" t="str">
        <f t="shared" ca="1" si="13"/>
        <v>P40</v>
      </c>
      <c r="O27" s="14">
        <f t="shared" ca="1" si="13"/>
        <v>4</v>
      </c>
      <c r="P27" s="14" t="str">
        <f t="shared" ca="1" si="13"/>
        <v>Xeon E5-1650 v4</v>
      </c>
      <c r="Q27" s="14">
        <f t="shared" ca="1" si="13"/>
        <v>1</v>
      </c>
      <c r="R27" s="14">
        <f t="shared" ca="1" si="13"/>
        <v>128</v>
      </c>
      <c r="S27" s="14" t="str">
        <f t="shared" ref="S27:W40" ca="1" si="14">INDIRECT("Sheet1!"&amp;INDIRECT("R1C"&amp;COLUMN(),FALSE)&amp;INDIRECT("AC"&amp;ROW()))</f>
        <v>SSD</v>
      </c>
      <c r="T27" s="14">
        <f t="shared" ca="1" si="14"/>
        <v>1000</v>
      </c>
      <c r="U27" s="14" t="str">
        <f t="shared" ca="1" si="14"/>
        <v>SATA</v>
      </c>
      <c r="V27" s="14">
        <f t="shared" ca="1" si="14"/>
        <v>4000</v>
      </c>
      <c r="W27" s="14">
        <f t="shared" ca="1" si="14"/>
        <v>0</v>
      </c>
      <c r="X27" s="14"/>
      <c r="Y27" s="16">
        <f t="shared" ref="Y27:Y77" ca="1" si="15">INDIRECT("Sheet1!"&amp;INDIRECT("R1C"&amp;COLUMN(),FALSE)&amp;INDIRECT("AC"&amp;ROW()))</f>
        <v>0</v>
      </c>
      <c r="Z27" s="16"/>
      <c r="AC27" s="45">
        <v>30</v>
      </c>
    </row>
    <row r="28" spans="1:29" s="13" customFormat="1" ht="20" customHeight="1">
      <c r="A28" s="54"/>
      <c r="B28" s="55"/>
      <c r="C28" s="22" t="str">
        <f ca="1">INDIRECT("Sheet1!B" &amp; INDIRECT("AC" &amp; ROW())) &amp; " monthly"</f>
        <v>4-GPU x86 P100 monthly</v>
      </c>
      <c r="D28" s="22"/>
      <c r="E28" s="22" t="s">
        <v>323</v>
      </c>
      <c r="F28" s="19"/>
      <c r="G28" s="19"/>
      <c r="H28" s="19">
        <f ca="1">INDIRECT("Sheet1!"&amp;INDIRECT("R1C"&amp;COLUMN(),FALSE)&amp;INDIRECT("AC"&amp;ROW()))</f>
        <v>3999</v>
      </c>
      <c r="I28" s="19"/>
      <c r="J28" s="19"/>
      <c r="K28" s="19" t="str">
        <f ca="1">INDIRECT("Sheet1!"&amp;INDIRECT("R1C"&amp;COLUMN(),FALSE)&amp;INDIRECT("AC"&amp;ROW()))</f>
        <v>USD</v>
      </c>
      <c r="L28" s="14">
        <f t="shared" ca="1" si="12"/>
        <v>0.34560000000000002</v>
      </c>
      <c r="M28" s="14">
        <f t="shared" ca="1" si="10"/>
        <v>38</v>
      </c>
      <c r="N28" s="14" t="str">
        <f t="shared" ca="1" si="13"/>
        <v>P100</v>
      </c>
      <c r="O28" s="14">
        <f t="shared" ca="1" si="13"/>
        <v>4</v>
      </c>
      <c r="P28" s="14" t="str">
        <f t="shared" ca="1" si="13"/>
        <v>Xeon E5-1650 v4</v>
      </c>
      <c r="Q28" s="14">
        <f t="shared" ca="1" si="13"/>
        <v>1</v>
      </c>
      <c r="R28" s="14">
        <f t="shared" ca="1" si="13"/>
        <v>128</v>
      </c>
      <c r="S28" s="14" t="str">
        <f t="shared" ca="1" si="14"/>
        <v>SSD</v>
      </c>
      <c r="T28" s="14">
        <f t="shared" ca="1" si="14"/>
        <v>1000</v>
      </c>
      <c r="U28" s="14" t="str">
        <f t="shared" ca="1" si="14"/>
        <v>SATA</v>
      </c>
      <c r="V28" s="14">
        <f t="shared" ca="1" si="14"/>
        <v>4000</v>
      </c>
      <c r="W28" s="14">
        <f t="shared" ca="1" si="14"/>
        <v>0</v>
      </c>
      <c r="X28" s="14"/>
      <c r="Y28" s="16">
        <f t="shared" ca="1" si="15"/>
        <v>0</v>
      </c>
      <c r="Z28" s="16"/>
      <c r="AC28" s="45">
        <v>31</v>
      </c>
    </row>
    <row r="29" spans="1:29" ht="20" customHeight="1">
      <c r="A29" s="54"/>
      <c r="B29" s="55"/>
      <c r="C29" s="22" t="str">
        <f ca="1">INDIRECT("Sheet1!B" &amp; INDIRECT("AC" &amp; ROW())) &amp;" weekly"</f>
        <v>4-GPU x86 P100 weekly</v>
      </c>
      <c r="D29" s="22"/>
      <c r="E29" s="22" t="s">
        <v>324</v>
      </c>
      <c r="F29" s="19"/>
      <c r="G29" s="19">
        <f ca="1">INDIRECT("Sheet1!"&amp;INDIRECT("R1C"&amp;COLUMN(),FALSE)&amp;INDIRECT("AC"&amp;ROW()))</f>
        <v>1199</v>
      </c>
      <c r="H29" s="19"/>
      <c r="I29" s="19"/>
      <c r="J29" s="19"/>
      <c r="K29" s="19" t="str">
        <f t="shared" ca="1" si="3"/>
        <v>USD</v>
      </c>
      <c r="L29" s="14">
        <f t="shared" ca="1" si="12"/>
        <v>0.34560000000000002</v>
      </c>
      <c r="M29" s="14">
        <f t="shared" ca="1" si="10"/>
        <v>38</v>
      </c>
      <c r="N29" s="14" t="str">
        <f t="shared" ca="1" si="13"/>
        <v>P100</v>
      </c>
      <c r="O29" s="14">
        <f t="shared" ca="1" si="13"/>
        <v>4</v>
      </c>
      <c r="P29" s="14" t="str">
        <f t="shared" ca="1" si="13"/>
        <v>Xeon E5-1650 v4</v>
      </c>
      <c r="Q29" s="14">
        <f t="shared" ca="1" si="13"/>
        <v>1</v>
      </c>
      <c r="R29" s="14">
        <f t="shared" ca="1" si="13"/>
        <v>128</v>
      </c>
      <c r="S29" s="14" t="str">
        <f t="shared" ca="1" si="14"/>
        <v>SSD</v>
      </c>
      <c r="T29" s="14">
        <f t="shared" ca="1" si="14"/>
        <v>1000</v>
      </c>
      <c r="U29" s="14" t="str">
        <f t="shared" ca="1" si="14"/>
        <v>SATA</v>
      </c>
      <c r="V29" s="14">
        <f t="shared" ca="1" si="14"/>
        <v>4000</v>
      </c>
      <c r="W29" s="14">
        <f t="shared" ca="1" si="14"/>
        <v>0</v>
      </c>
      <c r="X29" s="14"/>
      <c r="Y29" s="16">
        <f t="shared" ca="1" si="15"/>
        <v>0</v>
      </c>
      <c r="Z29" s="16"/>
      <c r="AC29" s="45">
        <v>31</v>
      </c>
    </row>
    <row r="30" spans="1:29" ht="20" customHeight="1">
      <c r="A30" s="54">
        <f ca="1">INDIRECT("Sheet1!" &amp; INDIRECT("R1C"&amp;COLUMN(),FALSE) &amp; INDIRECT("AC" &amp; ROW()))</f>
        <v>0</v>
      </c>
      <c r="B30" s="13">
        <f ca="1">INDIRECT("Sheet1!" &amp; INDIRECT("R1C1",FALSE) &amp; (INDIRECT("AC" &amp; ROW())+1))</f>
        <v>0</v>
      </c>
      <c r="C30" s="22" t="str">
        <f ca="1">INDIRECT("Sheet1!"&amp;INDIRECT("R1C"&amp;COLUMN(),FALSE)&amp;INDIRECT("AC"&amp;ROW())) &amp;" monthly"</f>
        <v>4-GPU x86 Quadro P6000 monthly</v>
      </c>
      <c r="D30" s="22"/>
      <c r="E30" s="22" t="s">
        <v>325</v>
      </c>
      <c r="F30" s="19"/>
      <c r="G30" s="19"/>
      <c r="H30" s="19">
        <f ca="1">INDIRECT("Sheet1!"&amp;INDIRECT("R1C"&amp;COLUMN(),FALSE)&amp;INDIRECT("AC"&amp;ROW()))</f>
        <v>3299</v>
      </c>
      <c r="I30" s="19"/>
      <c r="J30" s="19">
        <f ca="1">INDIRECT("Sheet1!"&amp;INDIRECT("R1C"&amp;COLUMN(),FALSE)&amp;INDIRECT("AC"&amp;ROW()))</f>
        <v>0</v>
      </c>
      <c r="K30" s="19" t="str">
        <f t="shared" ca="1" si="3"/>
        <v>USD</v>
      </c>
      <c r="L30" s="14">
        <f t="shared" ca="1" si="12"/>
        <v>0.34560000000000002</v>
      </c>
      <c r="M30" s="14">
        <f ca="1">INDIRECT("Sheet1!"&amp;INDIRECT("R1C"&amp;COLUMN(),FALSE)&amp;INDIRECT("AC"&amp;ROW())) * INDIRECT("Sheet1!D"&amp; INDIRECT("AC"&amp;ROW()))</f>
        <v>43.527999999999999</v>
      </c>
      <c r="N30" s="14" t="str">
        <f t="shared" ca="1" si="13"/>
        <v>Quadro P600</v>
      </c>
      <c r="O30" s="14">
        <f t="shared" ca="1" si="13"/>
        <v>4</v>
      </c>
      <c r="P30" s="14" t="str">
        <f t="shared" ca="1" si="13"/>
        <v>Xeon E5-1650 v4</v>
      </c>
      <c r="Q30" s="14">
        <f t="shared" ca="1" si="13"/>
        <v>1</v>
      </c>
      <c r="R30" s="14">
        <f t="shared" ca="1" si="13"/>
        <v>128</v>
      </c>
      <c r="S30" s="14" t="str">
        <f t="shared" ca="1" si="14"/>
        <v>SSD</v>
      </c>
      <c r="T30" s="14">
        <f t="shared" ca="1" si="14"/>
        <v>1000</v>
      </c>
      <c r="U30" s="14" t="str">
        <f t="shared" ca="1" si="14"/>
        <v>SATA</v>
      </c>
      <c r="V30" s="14">
        <f t="shared" ca="1" si="14"/>
        <v>4000</v>
      </c>
      <c r="W30" s="14">
        <f t="shared" ca="1" si="14"/>
        <v>0</v>
      </c>
      <c r="X30" s="14"/>
      <c r="Y30" s="16">
        <f t="shared" ca="1" si="15"/>
        <v>0</v>
      </c>
      <c r="Z30" s="16"/>
      <c r="AC30" s="45">
        <v>32</v>
      </c>
    </row>
    <row r="31" spans="1:29" ht="20" customHeight="1">
      <c r="A31" s="54"/>
      <c r="B31" s="55"/>
      <c r="C31" s="22" t="str">
        <f ca="1">INDIRECT("Sheet1!"&amp;INDIRECT("R1C"&amp;COLUMN(),FALSE)&amp;INDIRECT("AC"&amp;ROW())) &amp;" weekly"</f>
        <v>4-GPU x86 Quadro P6000 weekly</v>
      </c>
      <c r="D31" s="22"/>
      <c r="E31" s="22" t="s">
        <v>326</v>
      </c>
      <c r="F31" s="19"/>
      <c r="G31" s="19">
        <f ca="1">INDIRECT("Sheet1!"&amp;INDIRECT("R1C"&amp;COLUMN(),FALSE)&amp;INDIRECT("AC"&amp;ROW()))</f>
        <v>989</v>
      </c>
      <c r="I31" s="19"/>
      <c r="J31" s="19">
        <f t="shared" ref="J31:J32" ca="1" si="16">INDIRECT("Sheet1!"&amp;INDIRECT("R1C"&amp;COLUMN(),FALSE)&amp;INDIRECT("AC"&amp;ROW()))</f>
        <v>0</v>
      </c>
      <c r="K31" s="19" t="str">
        <f t="shared" ca="1" si="3"/>
        <v>USD</v>
      </c>
      <c r="L31" s="14">
        <f t="shared" ca="1" si="12"/>
        <v>0.34560000000000002</v>
      </c>
      <c r="M31" s="14">
        <f ca="1">INDIRECT("Sheet1!"&amp;INDIRECT("R1C"&amp;COLUMN(),FALSE)&amp;INDIRECT("AC"&amp;ROW())) * INDIRECT("Sheet1!D"&amp; INDIRECT("AC"&amp;ROW()))</f>
        <v>43.527999999999999</v>
      </c>
      <c r="N31" s="14" t="str">
        <f t="shared" ca="1" si="13"/>
        <v>Quadro P600</v>
      </c>
      <c r="O31" s="14">
        <f t="shared" ca="1" si="13"/>
        <v>4</v>
      </c>
      <c r="P31" s="14" t="str">
        <f t="shared" ca="1" si="13"/>
        <v>Xeon E5-1650 v4</v>
      </c>
      <c r="Q31" s="14">
        <f t="shared" ca="1" si="13"/>
        <v>1</v>
      </c>
      <c r="R31" s="14">
        <f t="shared" ca="1" si="13"/>
        <v>128</v>
      </c>
      <c r="S31" s="14" t="str">
        <f t="shared" ca="1" si="14"/>
        <v>SSD</v>
      </c>
      <c r="T31" s="14">
        <f t="shared" ca="1" si="14"/>
        <v>1000</v>
      </c>
      <c r="U31" s="14" t="str">
        <f t="shared" ca="1" si="14"/>
        <v>SATA</v>
      </c>
      <c r="V31" s="14">
        <f t="shared" ca="1" si="14"/>
        <v>4000</v>
      </c>
      <c r="W31" s="14">
        <f t="shared" ca="1" si="14"/>
        <v>0</v>
      </c>
      <c r="X31" s="14"/>
      <c r="Y31" s="16">
        <f t="shared" ca="1" si="15"/>
        <v>0</v>
      </c>
      <c r="Z31" s="16"/>
      <c r="AC31" s="45">
        <v>32</v>
      </c>
    </row>
    <row r="32" spans="1:29">
      <c r="C32" s="22" t="str">
        <f ca="1">INDIRECT("Sheet1!"&amp;INDIRECT("R1C"&amp;COLUMN(),FALSE)&amp;INDIRECT("AC"&amp;ROW()))&amp;" monthly"</f>
        <v>4-GPU POWER8/10  monthly</v>
      </c>
      <c r="D32" s="22"/>
      <c r="E32" s="22" t="s">
        <v>109</v>
      </c>
      <c r="F32" s="19"/>
      <c r="G32" s="19"/>
      <c r="H32" s="19">
        <f ca="1">INDIRECT("Sheet1!"&amp;INDIRECT("R1C"&amp;COLUMN(),FALSE)&amp;INDIRECT("AC"&amp;ROW()))</f>
        <v>7449</v>
      </c>
      <c r="I32" s="19"/>
      <c r="J32" s="19">
        <f t="shared" ca="1" si="16"/>
        <v>0</v>
      </c>
      <c r="K32" s="19" t="str">
        <f t="shared" ca="1" si="3"/>
        <v>USD</v>
      </c>
      <c r="L32" s="14">
        <f t="shared" ca="1" si="12"/>
        <v>1.0960000000000001</v>
      </c>
      <c r="M32" s="14">
        <f ca="1">INDIRECT("Sheet1!"&amp;INDIRECT("R1C"&amp;COLUMN(),FALSE)&amp;INDIRECT("AC"&amp;ROW())) * INDIRECT("Sheet1!D"&amp; INDIRECT("AC"&amp;ROW()))</f>
        <v>38</v>
      </c>
      <c r="N32" s="14" t="str">
        <f t="shared" ca="1" si="13"/>
        <v>P100</v>
      </c>
      <c r="O32" s="14">
        <f t="shared" ca="1" si="13"/>
        <v>4</v>
      </c>
      <c r="P32" s="14" t="str">
        <f t="shared" ca="1" si="13"/>
        <v>POWER8</v>
      </c>
      <c r="Q32" s="14">
        <f t="shared" ca="1" si="13"/>
        <v>2</v>
      </c>
      <c r="R32" s="14">
        <f t="shared" ca="1" si="13"/>
        <v>1000</v>
      </c>
      <c r="S32" s="14" t="str">
        <f t="shared" ca="1" si="14"/>
        <v>SSD</v>
      </c>
      <c r="T32" s="14" t="str">
        <f t="shared" ca="1" si="14"/>
        <v>4 x 960</v>
      </c>
      <c r="U32" s="14">
        <f t="shared" ca="1" si="14"/>
        <v>0</v>
      </c>
      <c r="V32" s="14">
        <f t="shared" ca="1" si="14"/>
        <v>0</v>
      </c>
      <c r="W32" s="14" t="str">
        <f t="shared" ca="1" si="14"/>
        <v>24.24/</v>
      </c>
      <c r="X32" s="14"/>
      <c r="Y32" s="16" t="str">
        <f t="shared" ca="1" si="15"/>
        <v>Infiniband EDR (24.24Gb/s)</v>
      </c>
      <c r="Z32" s="16"/>
      <c r="AC32" s="45">
        <v>33</v>
      </c>
    </row>
    <row r="33" spans="1:29" s="13" customFormat="1">
      <c r="C33" s="22" t="str">
        <f ca="1">INDIRECT("Sheet1!"&amp;INDIRECT("R1C"&amp;COLUMN(),FALSE)&amp;INDIRECT("AC"&amp;ROW())) &amp;" weekly"</f>
        <v>4-GPU POWER8/10  weekly</v>
      </c>
      <c r="D33" s="22"/>
      <c r="E33" s="22" t="s">
        <v>110</v>
      </c>
      <c r="F33" s="19"/>
      <c r="G33" s="19">
        <f ca="1">INDIRECT("Sheet1!"&amp;INDIRECT("R1C"&amp;COLUMN(),FALSE)&amp;INDIRECT("AC"&amp;ROW()))</f>
        <v>2259</v>
      </c>
      <c r="H33" s="19"/>
      <c r="I33" s="19"/>
      <c r="J33" s="19"/>
      <c r="K33" s="19" t="str">
        <f t="shared" ca="1" si="3"/>
        <v>USD</v>
      </c>
      <c r="L33" s="14">
        <f t="shared" ca="1" si="12"/>
        <v>1.0960000000000001</v>
      </c>
      <c r="M33" s="14">
        <f t="shared" ref="M33:M40" ca="1" si="17">INDIRECT("Sheet1!"&amp;INDIRECT("R1C"&amp;COLUMN(),FALSE)&amp;INDIRECT("AC"&amp;ROW())) * INDIRECT("Sheet1!D"&amp; INDIRECT("AC"&amp;ROW()))</f>
        <v>38</v>
      </c>
      <c r="N33" s="14" t="str">
        <f t="shared" ca="1" si="13"/>
        <v>P100</v>
      </c>
      <c r="O33" s="14">
        <f t="shared" ca="1" si="13"/>
        <v>4</v>
      </c>
      <c r="P33" s="14" t="str">
        <f t="shared" ca="1" si="13"/>
        <v>POWER8</v>
      </c>
      <c r="Q33" s="14">
        <f t="shared" ca="1" si="13"/>
        <v>2</v>
      </c>
      <c r="R33" s="14">
        <f t="shared" ca="1" si="13"/>
        <v>1000</v>
      </c>
      <c r="S33" s="14" t="str">
        <f t="shared" ca="1" si="14"/>
        <v>SSD</v>
      </c>
      <c r="T33" s="14" t="str">
        <f t="shared" ca="1" si="14"/>
        <v>4 x 960</v>
      </c>
      <c r="U33" s="14">
        <f t="shared" ca="1" si="14"/>
        <v>0</v>
      </c>
      <c r="V33" s="14">
        <f t="shared" ca="1" si="14"/>
        <v>0</v>
      </c>
      <c r="W33" s="14" t="str">
        <f t="shared" ca="1" si="14"/>
        <v>24.24/</v>
      </c>
      <c r="X33" s="14"/>
      <c r="Y33" s="16" t="str">
        <f t="shared" ca="1" si="15"/>
        <v>Infiniband EDR (24.24Gb/s)</v>
      </c>
      <c r="Z33" s="16"/>
      <c r="AC33" s="45">
        <v>33</v>
      </c>
    </row>
    <row r="34" spans="1:29" s="13" customFormat="1">
      <c r="C34" s="22" t="str">
        <f ca="1">INDIRECT("Sheet1!"&amp;INDIRECT("R1C"&amp;COLUMN(),FALSE)&amp;INDIRECT("AC"&amp;ROW()))&amp;" monthly"</f>
        <v>4-GPU POWER8/8  monthly</v>
      </c>
      <c r="D34" s="22"/>
      <c r="E34" s="22" t="s">
        <v>157</v>
      </c>
      <c r="F34" s="19"/>
      <c r="G34" s="19"/>
      <c r="H34" s="19">
        <f ca="1">INDIRECT("Sheet1!"&amp;INDIRECT("R1C"&amp;COLUMN(),FALSE)&amp;INDIRECT("AC"&amp;ROW()))</f>
        <v>6679</v>
      </c>
      <c r="I34" s="19"/>
      <c r="J34" s="19"/>
      <c r="K34" s="19" t="str">
        <f t="shared" ca="1" si="3"/>
        <v>USD</v>
      </c>
      <c r="L34" s="14">
        <f t="shared" ca="1" si="12"/>
        <v>0.87680000000000002</v>
      </c>
      <c r="M34" s="14">
        <f t="shared" ca="1" si="17"/>
        <v>38</v>
      </c>
      <c r="N34" s="14" t="str">
        <f t="shared" ca="1" si="13"/>
        <v>P100</v>
      </c>
      <c r="O34" s="14">
        <f t="shared" ca="1" si="13"/>
        <v>4</v>
      </c>
      <c r="P34" s="14" t="str">
        <f t="shared" ca="1" si="13"/>
        <v>POWER8</v>
      </c>
      <c r="Q34" s="14">
        <f t="shared" ca="1" si="13"/>
        <v>2</v>
      </c>
      <c r="R34" s="14">
        <f t="shared" ca="1" si="13"/>
        <v>512</v>
      </c>
      <c r="S34" s="14" t="str">
        <f t="shared" ca="1" si="14"/>
        <v>SSD</v>
      </c>
      <c r="T34" s="14" t="str">
        <f t="shared" ca="1" si="14"/>
        <v>2 x 960</v>
      </c>
      <c r="U34" s="14">
        <f t="shared" ca="1" si="14"/>
        <v>0</v>
      </c>
      <c r="V34" s="14">
        <f t="shared" ca="1" si="14"/>
        <v>0</v>
      </c>
      <c r="W34" s="14">
        <f t="shared" ca="1" si="14"/>
        <v>0</v>
      </c>
      <c r="X34" s="14"/>
      <c r="Y34" s="16">
        <f t="shared" ca="1" si="15"/>
        <v>0</v>
      </c>
      <c r="Z34" s="16"/>
      <c r="AC34" s="45">
        <v>34</v>
      </c>
    </row>
    <row r="35" spans="1:29" s="13" customFormat="1">
      <c r="C35" s="22" t="str">
        <f ca="1">INDIRECT("Sheet1!"&amp;INDIRECT("R1C"&amp;COLUMN(),FALSE)&amp;INDIRECT("AC"&amp;ROW())) &amp;" weekly"</f>
        <v>4-GPU POWER8/8  weekly</v>
      </c>
      <c r="D35" s="22"/>
      <c r="E35" s="22" t="s">
        <v>158</v>
      </c>
      <c r="F35" s="19"/>
      <c r="G35" s="19">
        <f ca="1">INDIRECT("Sheet1!"&amp;INDIRECT("R1C"&amp;COLUMN(),FALSE)&amp;INDIRECT("AC"&amp;ROW()))</f>
        <v>1999</v>
      </c>
      <c r="H35" s="19"/>
      <c r="I35" s="19"/>
      <c r="J35" s="19"/>
      <c r="K35" s="19" t="str">
        <f t="shared" ca="1" si="3"/>
        <v>USD</v>
      </c>
      <c r="L35" s="14">
        <f t="shared" ca="1" si="12"/>
        <v>0.87680000000000002</v>
      </c>
      <c r="M35" s="14">
        <f t="shared" ca="1" si="17"/>
        <v>38</v>
      </c>
      <c r="N35" s="14" t="str">
        <f t="shared" ca="1" si="13"/>
        <v>P100</v>
      </c>
      <c r="O35" s="14">
        <f t="shared" ca="1" si="13"/>
        <v>4</v>
      </c>
      <c r="P35" s="14" t="str">
        <f t="shared" ca="1" si="13"/>
        <v>POWER8</v>
      </c>
      <c r="Q35" s="14">
        <f t="shared" ca="1" si="13"/>
        <v>2</v>
      </c>
      <c r="R35" s="14">
        <f t="shared" ca="1" si="13"/>
        <v>512</v>
      </c>
      <c r="S35" s="14" t="str">
        <f t="shared" ca="1" si="14"/>
        <v>SSD</v>
      </c>
      <c r="T35" s="14" t="str">
        <f t="shared" ca="1" si="14"/>
        <v>2 x 960</v>
      </c>
      <c r="U35" s="14">
        <f t="shared" ca="1" si="14"/>
        <v>0</v>
      </c>
      <c r="V35" s="14">
        <f t="shared" ca="1" si="14"/>
        <v>0</v>
      </c>
      <c r="W35" s="14">
        <f t="shared" ca="1" si="14"/>
        <v>0</v>
      </c>
      <c r="X35" s="14"/>
      <c r="Y35" s="16">
        <f t="shared" ca="1" si="15"/>
        <v>0</v>
      </c>
      <c r="Z35" s="16"/>
      <c r="AC35" s="45">
        <v>34</v>
      </c>
    </row>
    <row r="36" spans="1:29" s="13" customFormat="1">
      <c r="C36" s="22" t="str">
        <f ca="1">INDIRECT("Sheet1!"&amp;INDIRECT("R1C"&amp;COLUMN(),FALSE)&amp;INDIRECT("AC"&amp;ROW()))&amp;" monthly"</f>
        <v>2-GPU POWER8/8  monthly</v>
      </c>
      <c r="D36" s="22"/>
      <c r="E36" s="22" t="s">
        <v>159</v>
      </c>
      <c r="F36" s="19"/>
      <c r="G36" s="19"/>
      <c r="H36" s="19">
        <f ca="1">INDIRECT("Sheet1!"&amp;INDIRECT("R1C"&amp;COLUMN(),FALSE)&amp;INDIRECT("AC"&amp;ROW()))</f>
        <v>4229</v>
      </c>
      <c r="I36" s="19"/>
      <c r="J36" s="19"/>
      <c r="K36" s="19" t="str">
        <f t="shared" ca="1" si="3"/>
        <v>USD</v>
      </c>
      <c r="L36" s="14">
        <f t="shared" ca="1" si="12"/>
        <v>0.87680000000000002</v>
      </c>
      <c r="M36" s="14">
        <f t="shared" ca="1" si="17"/>
        <v>19</v>
      </c>
      <c r="N36" s="14" t="str">
        <f t="shared" ca="1" si="13"/>
        <v>P100</v>
      </c>
      <c r="O36" s="14">
        <f t="shared" ca="1" si="13"/>
        <v>2</v>
      </c>
      <c r="P36" s="14" t="str">
        <f t="shared" ca="1" si="13"/>
        <v>POWER8</v>
      </c>
      <c r="Q36" s="14">
        <f t="shared" ca="1" si="13"/>
        <v>2</v>
      </c>
      <c r="R36" s="14">
        <f t="shared" ca="1" si="13"/>
        <v>128</v>
      </c>
      <c r="S36" s="14" t="str">
        <f t="shared" ca="1" si="14"/>
        <v>SSD</v>
      </c>
      <c r="T36" s="14">
        <f t="shared" ca="1" si="14"/>
        <v>960</v>
      </c>
      <c r="U36" s="14">
        <f t="shared" ca="1" si="14"/>
        <v>0</v>
      </c>
      <c r="V36" s="14">
        <f t="shared" ca="1" si="14"/>
        <v>0</v>
      </c>
      <c r="W36" s="14">
        <f t="shared" ca="1" si="14"/>
        <v>0</v>
      </c>
      <c r="X36" s="14"/>
      <c r="Y36" s="16">
        <f t="shared" ca="1" si="15"/>
        <v>0</v>
      </c>
      <c r="Z36" s="16"/>
      <c r="AC36" s="45">
        <v>35</v>
      </c>
    </row>
    <row r="37" spans="1:29" s="13" customFormat="1">
      <c r="C37" s="22" t="str">
        <f ca="1">INDIRECT("Sheet1!"&amp;INDIRECT("R1C"&amp;COLUMN(),FALSE)&amp;INDIRECT("AC"&amp;ROW())) &amp;" weekly"</f>
        <v>2-GPU POWER8/8  weekly</v>
      </c>
      <c r="D37" s="22"/>
      <c r="E37" s="22" t="s">
        <v>160</v>
      </c>
      <c r="F37" s="19"/>
      <c r="G37" s="19">
        <f ca="1">INDIRECT("Sheet1!"&amp;INDIRECT("R1C"&amp;COLUMN(),FALSE)&amp;INDIRECT("AC"&amp;ROW()))</f>
        <v>1269</v>
      </c>
      <c r="H37" s="19"/>
      <c r="I37" s="19"/>
      <c r="J37" s="19"/>
      <c r="K37" s="19" t="str">
        <f t="shared" ca="1" si="3"/>
        <v>USD</v>
      </c>
      <c r="L37" s="14">
        <f t="shared" ca="1" si="12"/>
        <v>0.87680000000000002</v>
      </c>
      <c r="M37" s="14">
        <f t="shared" ca="1" si="17"/>
        <v>19</v>
      </c>
      <c r="N37" s="14" t="str">
        <f t="shared" ca="1" si="13"/>
        <v>P100</v>
      </c>
      <c r="O37" s="14">
        <f t="shared" ca="1" si="13"/>
        <v>2</v>
      </c>
      <c r="P37" s="14" t="str">
        <f t="shared" ca="1" si="13"/>
        <v>POWER8</v>
      </c>
      <c r="Q37" s="14">
        <f t="shared" ca="1" si="13"/>
        <v>2</v>
      </c>
      <c r="R37" s="14">
        <f t="shared" ca="1" si="13"/>
        <v>128</v>
      </c>
      <c r="S37" s="14" t="str">
        <f t="shared" ca="1" si="14"/>
        <v>SSD</v>
      </c>
      <c r="T37" s="14">
        <f t="shared" ca="1" si="14"/>
        <v>960</v>
      </c>
      <c r="U37" s="14">
        <f t="shared" ca="1" si="14"/>
        <v>0</v>
      </c>
      <c r="V37" s="14">
        <f t="shared" ca="1" si="14"/>
        <v>0</v>
      </c>
      <c r="W37" s="14">
        <f t="shared" ca="1" si="14"/>
        <v>0</v>
      </c>
      <c r="X37" s="14"/>
      <c r="Y37" s="16">
        <f t="shared" ca="1" si="15"/>
        <v>0</v>
      </c>
      <c r="Z37" s="16"/>
      <c r="AC37" s="45">
        <v>35</v>
      </c>
    </row>
    <row r="38" spans="1:29" s="13" customFormat="1" ht="20">
      <c r="A38" s="21" t="str">
        <f ca="1">INDIRECT("Sheet1!" &amp; INDIRECT("R1C"&amp;COLUMN(),FALSE) &amp; INDIRECT("AC" &amp; ROW()))</f>
        <v>Sakura</v>
      </c>
      <c r="B38" s="13" t="str">
        <f ca="1">INDIRECT("Sheet1!" &amp; INDIRECT("R1C1",FALSE) &amp; (INDIRECT("AC" &amp; ROW())+1))</f>
        <v>https://www.sakura.ad.jp/koukaryoku/specification/</v>
      </c>
      <c r="C38" s="22" t="str">
        <f ca="1">INDIRECT("Sheet1!"&amp;INDIRECT("R1C"&amp;COLUMN(),FALSE)&amp;INDIRECT("AC"&amp;ROW())) &amp;" weekly"</f>
        <v>Quad GPU model weekly</v>
      </c>
      <c r="D38" s="22"/>
      <c r="E38" s="22" t="s">
        <v>111</v>
      </c>
      <c r="F38" s="19">
        <f ca="1">INDIRECT("Sheet1!"&amp;INDIRECT("R1C"&amp;COLUMN(),FALSE)&amp;INDIRECT("AC"&amp;ROW()))</f>
        <v>0</v>
      </c>
      <c r="G38" s="19">
        <f ca="1">INDIRECT("Sheet1!"&amp;INDIRECT("R1C"&amp;COLUMN(),FALSE)&amp;INDIRECT("AC"&amp;ROW()))</f>
        <v>0</v>
      </c>
      <c r="H38" s="19">
        <f ca="1">INDIRECT("Sheet1!"&amp;INDIRECT("R1C"&amp;COLUMN(),FALSE)&amp;INDIRECT("AC"&amp;ROW()))</f>
        <v>93000</v>
      </c>
      <c r="I38" s="19">
        <f ca="1">INDIRECT("Sheet1!"&amp;INDIRECT("R1C"&amp;COLUMN(),FALSE)&amp;INDIRECT("AC"&amp;ROW()))</f>
        <v>0</v>
      </c>
      <c r="J38" s="19"/>
      <c r="K38" s="19" t="str">
        <f t="shared" ca="1" si="3"/>
        <v>JPY</v>
      </c>
      <c r="L38" s="14">
        <f t="shared" ca="1" si="12"/>
        <v>0.38400000000000001</v>
      </c>
      <c r="M38" s="14">
        <f t="shared" ca="1" si="17"/>
        <v>40.628</v>
      </c>
      <c r="N38" s="14" t="str">
        <f t="shared" ca="1" si="13"/>
        <v>TITAN X</v>
      </c>
      <c r="O38" s="14">
        <f t="shared" ca="1" si="13"/>
        <v>4</v>
      </c>
      <c r="P38" s="14" t="str">
        <f t="shared" ca="1" si="13"/>
        <v>Xeon E5-2623 v3</v>
      </c>
      <c r="Q38" s="14">
        <f t="shared" ca="1" si="13"/>
        <v>2</v>
      </c>
      <c r="R38" s="14">
        <f t="shared" ca="1" si="13"/>
        <v>128</v>
      </c>
      <c r="S38" s="14" t="str">
        <f t="shared" ca="1" si="14"/>
        <v>SSD</v>
      </c>
      <c r="T38" s="14">
        <f t="shared" ca="1" si="14"/>
        <v>480</v>
      </c>
      <c r="U38" s="14" t="str">
        <f t="shared" ca="1" si="14"/>
        <v>SSD</v>
      </c>
      <c r="V38" s="14">
        <f t="shared" ca="1" si="14"/>
        <v>480</v>
      </c>
      <c r="W38" s="14" t="str">
        <f t="shared" ca="1" si="14"/>
        <v>/0.1</v>
      </c>
      <c r="X38" s="14"/>
      <c r="Y38" s="16">
        <f t="shared" ca="1" si="15"/>
        <v>0</v>
      </c>
      <c r="Z38" s="16"/>
      <c r="AC38" s="45">
        <v>37</v>
      </c>
    </row>
    <row r="39" spans="1:29" s="13" customFormat="1">
      <c r="C39" s="22" t="str">
        <f t="shared" ref="C39:C40" ca="1" si="18">INDIRECT("Sheet1!"&amp;INDIRECT("R1C"&amp;COLUMN(),FALSE)&amp;INDIRECT("AC"&amp;ROW())) &amp;" weekly"</f>
        <v>Tesla P40 model weekly</v>
      </c>
      <c r="D39" s="22"/>
      <c r="E39" s="22" t="s">
        <v>164</v>
      </c>
      <c r="F39" s="19"/>
      <c r="G39" s="19"/>
      <c r="H39" s="19">
        <f t="shared" ref="H39:H40" ca="1" si="19">INDIRECT("Sheet1!"&amp;INDIRECT("R1C"&amp;COLUMN(),FALSE)&amp;INDIRECT("AC"&amp;ROW()))</f>
        <v>97000</v>
      </c>
      <c r="I39" s="19"/>
      <c r="J39" s="19"/>
      <c r="K39" s="19" t="str">
        <f t="shared" ca="1" si="3"/>
        <v>JPY</v>
      </c>
      <c r="L39" s="14">
        <f t="shared" ca="1" si="12"/>
        <v>0.38400000000000001</v>
      </c>
      <c r="M39" s="14">
        <f t="shared" ca="1" si="17"/>
        <v>11.757999999999999</v>
      </c>
      <c r="N39" s="14" t="str">
        <f t="shared" ref="N39:R40" ca="1" si="20">INDIRECT("Sheet1!"&amp;INDIRECT("R1C"&amp;COLUMN(),FALSE)&amp;INDIRECT("AC"&amp;ROW()))</f>
        <v>P40</v>
      </c>
      <c r="O39" s="14">
        <f t="shared" ca="1" si="20"/>
        <v>1</v>
      </c>
      <c r="P39" s="14" t="str">
        <f t="shared" ca="1" si="20"/>
        <v>Xeon E5-2623 v3</v>
      </c>
      <c r="Q39" s="14">
        <f t="shared" ca="1" si="20"/>
        <v>2</v>
      </c>
      <c r="R39" s="14">
        <f t="shared" ca="1" si="20"/>
        <v>128</v>
      </c>
      <c r="S39" s="14" t="str">
        <f t="shared" ca="1" si="14"/>
        <v>SSD</v>
      </c>
      <c r="T39" s="14">
        <f t="shared" ca="1" si="14"/>
        <v>480</v>
      </c>
      <c r="U39" s="14" t="str">
        <f t="shared" ca="1" si="14"/>
        <v>SSD</v>
      </c>
      <c r="V39" s="14">
        <f t="shared" ca="1" si="14"/>
        <v>480</v>
      </c>
      <c r="W39" s="14" t="str">
        <f t="shared" ca="1" si="14"/>
        <v>/0.1</v>
      </c>
      <c r="X39" s="14"/>
      <c r="Y39" s="16">
        <f t="shared" ca="1" si="15"/>
        <v>0</v>
      </c>
      <c r="Z39" s="16"/>
      <c r="AC39" s="45">
        <v>38</v>
      </c>
    </row>
    <row r="40" spans="1:29" s="13" customFormat="1">
      <c r="C40" s="22" t="str">
        <f t="shared" ca="1" si="18"/>
        <v>Tesla P100 model weekly</v>
      </c>
      <c r="D40" s="22"/>
      <c r="E40" s="22" t="s">
        <v>165</v>
      </c>
      <c r="F40" s="19"/>
      <c r="G40" s="19"/>
      <c r="H40" s="19">
        <f t="shared" ca="1" si="19"/>
        <v>99000</v>
      </c>
      <c r="I40" s="19"/>
      <c r="J40" s="19"/>
      <c r="K40" s="19" t="str">
        <f t="shared" ca="1" si="3"/>
        <v>JPY</v>
      </c>
      <c r="L40" s="14">
        <f t="shared" ca="1" si="12"/>
        <v>0.38400000000000001</v>
      </c>
      <c r="M40" s="14">
        <f t="shared" ca="1" si="17"/>
        <v>9.5</v>
      </c>
      <c r="N40" s="14" t="str">
        <f t="shared" ca="1" si="20"/>
        <v>P100</v>
      </c>
      <c r="O40" s="14">
        <f t="shared" ca="1" si="20"/>
        <v>1</v>
      </c>
      <c r="P40" s="14" t="str">
        <f t="shared" ca="1" si="20"/>
        <v>Xeon E5-2623 v3</v>
      </c>
      <c r="Q40" s="14">
        <f t="shared" ca="1" si="20"/>
        <v>2</v>
      </c>
      <c r="R40" s="14">
        <f t="shared" ca="1" si="20"/>
        <v>128</v>
      </c>
      <c r="S40" s="14" t="str">
        <f t="shared" ca="1" si="14"/>
        <v>SSD</v>
      </c>
      <c r="T40" s="14">
        <f t="shared" ca="1" si="14"/>
        <v>480</v>
      </c>
      <c r="U40" s="14" t="str">
        <f t="shared" ca="1" si="14"/>
        <v>SSD</v>
      </c>
      <c r="V40" s="14">
        <f t="shared" ca="1" si="14"/>
        <v>480</v>
      </c>
      <c r="W40" s="14" t="str">
        <f t="shared" ca="1" si="14"/>
        <v>/0.1</v>
      </c>
      <c r="X40" s="14"/>
      <c r="Y40" s="16">
        <f t="shared" ca="1" si="15"/>
        <v>0</v>
      </c>
      <c r="Z40" s="16"/>
      <c r="AC40" s="45">
        <v>39</v>
      </c>
    </row>
    <row r="41" spans="1:29" ht="20">
      <c r="A41" s="21" t="str">
        <f ca="1">INDIRECT("Sheet1!" &amp; INDIRECT("R1C"&amp;COLUMN(),FALSE) &amp; INDIRECT("AC" &amp; ROW()))</f>
        <v>LeaderTelecom</v>
      </c>
      <c r="B41" s="13" t="str">
        <f ca="1">INDIRECT("Sheet1!" &amp; INDIRECT("R1C1",FALSE) &amp; (INDIRECT("AC" &amp; ROW())+1))</f>
        <v>https://www.leadergpu.com</v>
      </c>
      <c r="C41" s="22" t="str">
        <f ca="1">INDIRECT("Sheet1!" &amp; INDIRECT("R1C"&amp;COLUMN(),FALSE) &amp; INDIRECT("AC" &amp; ROW())) &amp;" minutely"</f>
        <v>2 x GeForce GTX 1080 minutely</v>
      </c>
      <c r="D41" s="22"/>
      <c r="E41" s="22" t="s">
        <v>218</v>
      </c>
      <c r="F41" s="13">
        <f ca="1">INDIRECT("Sheet1!"&amp;INDIRECT("R1C"&amp;COLUMN(),FALSE)&amp;INDIRECT("AC"&amp;ROW()))</f>
        <v>1.2</v>
      </c>
      <c r="K41" s="19" t="str">
        <f t="shared" ca="1" si="3"/>
        <v>EUR</v>
      </c>
      <c r="L41" s="14">
        <f t="shared" ref="L41:L80" ca="1" si="21">INDIRECT("Sheet1!"&amp;INDIRECT("R1C"&amp;COLUMN(),FALSE)&amp;INDIRECT("AC"&amp;ROW())) * INDIRECT("Sheet1!L"&amp; INDIRECT("AC"&amp;ROW()))</f>
        <v>0.43519999999999998</v>
      </c>
      <c r="M41" s="14">
        <f t="shared" ref="M41:M80" ca="1" si="22">INDIRECT("Sheet1!"&amp;INDIRECT("R1C"&amp;COLUMN(),FALSE)&amp;INDIRECT("AC"&amp;ROW())) * INDIRECT("Sheet1!D"&amp; INDIRECT("AC"&amp;ROW()))</f>
        <v>16.456</v>
      </c>
      <c r="N41" s="14" t="str">
        <f t="shared" ref="N41:W56" ca="1" si="23">INDIRECT("Sheet1!"&amp;INDIRECT("R1C"&amp;COLUMN(),FALSE)&amp;INDIRECT("AC"&amp;ROW()))</f>
        <v>GeForce GTX 1080</v>
      </c>
      <c r="O41" s="14">
        <f t="shared" ca="1" si="23"/>
        <v>2</v>
      </c>
      <c r="P41" s="14" t="str">
        <f t="shared" ca="1" si="23"/>
        <v>Xeon E5-2609 v4</v>
      </c>
      <c r="Q41" s="14">
        <f t="shared" ca="1" si="23"/>
        <v>2</v>
      </c>
      <c r="R41" s="14">
        <f t="shared" ca="1" si="23"/>
        <v>32</v>
      </c>
      <c r="S41" s="14" t="str">
        <f t="shared" ca="1" si="23"/>
        <v>SSD</v>
      </c>
      <c r="T41" s="14">
        <f t="shared" ca="1" si="23"/>
        <v>480</v>
      </c>
      <c r="U41" s="14">
        <f t="shared" ca="1" si="23"/>
        <v>0</v>
      </c>
      <c r="V41" s="14">
        <f t="shared" ca="1" si="23"/>
        <v>0</v>
      </c>
      <c r="W41" s="14" t="str">
        <f t="shared" ca="1" si="23"/>
        <v>40/1</v>
      </c>
      <c r="X41" s="14"/>
      <c r="Y41"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41" s="45">
        <v>41</v>
      </c>
    </row>
    <row r="42" spans="1:29">
      <c r="C42" s="22" t="str">
        <f ca="1">INDIRECT("Sheet1!" &amp; INDIRECT("R1C"&amp;COLUMN(),FALSE) &amp; INDIRECT("AC" &amp; ROW())) &amp;" weekly"</f>
        <v>2 x GeForce GTX 1080 weekly</v>
      </c>
      <c r="E42" s="22" t="s">
        <v>217</v>
      </c>
      <c r="G42" s="19">
        <f ca="1">INDIRECT("Sheet1!"&amp;INDIRECT("R1C"&amp;COLUMN(),FALSE)&amp;INDIRECT("AC"&amp;ROW()))</f>
        <v>91.11</v>
      </c>
      <c r="K42" s="19" t="str">
        <f t="shared" ca="1" si="3"/>
        <v>EUR</v>
      </c>
      <c r="L42" s="14">
        <f t="shared" ca="1" si="21"/>
        <v>0.43519999999999998</v>
      </c>
      <c r="M42" s="14">
        <f t="shared" ca="1" si="22"/>
        <v>16.456</v>
      </c>
      <c r="N42" s="14" t="str">
        <f t="shared" ca="1" si="23"/>
        <v>GeForce GTX 1080</v>
      </c>
      <c r="O42" s="14">
        <f t="shared" ca="1" si="23"/>
        <v>2</v>
      </c>
      <c r="P42" s="14" t="str">
        <f t="shared" ca="1" si="23"/>
        <v>Xeon E5-2609 v4</v>
      </c>
      <c r="Q42" s="14">
        <f t="shared" ca="1" si="23"/>
        <v>2</v>
      </c>
      <c r="R42" s="14">
        <f t="shared" ca="1" si="23"/>
        <v>32</v>
      </c>
      <c r="S42" s="14" t="str">
        <f t="shared" ca="1" si="23"/>
        <v>SSD</v>
      </c>
      <c r="T42" s="14">
        <f t="shared" ca="1" si="23"/>
        <v>480</v>
      </c>
      <c r="U42" s="14">
        <f t="shared" ca="1" si="23"/>
        <v>0</v>
      </c>
      <c r="V42" s="14">
        <f t="shared" ca="1" si="23"/>
        <v>0</v>
      </c>
      <c r="W42" s="14" t="str">
        <f t="shared" ca="1" si="23"/>
        <v>40/1</v>
      </c>
      <c r="X42" s="14"/>
      <c r="Y42" s="16" t="str">
        <f t="shared" ca="1" si="15"/>
        <v>Included internet traffic (monthly based payments): 10 Tb/month. Included internet traffic (weekly based payments): 2.5 Tb/week. Included internet traffic (minute/hourly based payments): 0 Gb. Additional 1Gb (not included): 0,09 &amp;euro;/Gb.</v>
      </c>
      <c r="AC42" s="45">
        <v>41</v>
      </c>
    </row>
    <row r="43" spans="1:29">
      <c r="C43" s="22" t="str">
        <f ca="1">INDIRECT("Sheet1!" &amp; INDIRECT("R1C"&amp;COLUMN(),FALSE) &amp; INDIRECT("AC" &amp; ROW())) &amp;" monthly"</f>
        <v>2 x GeForce GTX 1080 monthly</v>
      </c>
      <c r="E43" s="22" t="s">
        <v>216</v>
      </c>
      <c r="H43" s="19">
        <f ca="1">INDIRECT("Sheet1!"&amp;INDIRECT("R1C"&amp;COLUMN(),FALSE)&amp;INDIRECT("AC"&amp;ROW()))</f>
        <v>364.45</v>
      </c>
      <c r="K43" s="19" t="str">
        <f t="shared" ca="1" si="3"/>
        <v>EUR</v>
      </c>
      <c r="L43" s="14">
        <f t="shared" ca="1" si="21"/>
        <v>0.43519999999999998</v>
      </c>
      <c r="M43" s="14">
        <f t="shared" ca="1" si="22"/>
        <v>16.456</v>
      </c>
      <c r="N43" s="14" t="str">
        <f t="shared" ca="1" si="23"/>
        <v>GeForce GTX 1080</v>
      </c>
      <c r="O43" s="14">
        <f t="shared" ca="1" si="23"/>
        <v>2</v>
      </c>
      <c r="P43" s="14" t="str">
        <f t="shared" ca="1" si="23"/>
        <v>Xeon E5-2609 v4</v>
      </c>
      <c r="Q43" s="14">
        <f t="shared" ca="1" si="23"/>
        <v>2</v>
      </c>
      <c r="R43" s="14">
        <f t="shared" ca="1" si="23"/>
        <v>32</v>
      </c>
      <c r="S43" s="14" t="str">
        <f t="shared" ca="1" si="23"/>
        <v>SSD</v>
      </c>
      <c r="T43" s="14">
        <f t="shared" ca="1" si="23"/>
        <v>480</v>
      </c>
      <c r="U43" s="14">
        <f t="shared" ca="1" si="23"/>
        <v>0</v>
      </c>
      <c r="V43" s="14">
        <f t="shared" ca="1" si="23"/>
        <v>0</v>
      </c>
      <c r="W43" s="14" t="str">
        <f t="shared" ca="1" si="23"/>
        <v>40/1</v>
      </c>
      <c r="X43" s="14"/>
      <c r="Y43" s="16" t="str">
        <f t="shared" ca="1" si="15"/>
        <v>Included internet traffic (monthly based payments): 10 Tb/month. Included internet traffic (weekly based payments): 2.5 Tb/week. Included internet traffic (minute/hourly based payments): 0 Gb. Additional 1Gb (not included): 0,09 &amp;euro;/Gb.</v>
      </c>
      <c r="AC43" s="45">
        <v>41</v>
      </c>
    </row>
    <row r="44" spans="1:29">
      <c r="C44" s="22" t="str">
        <f ca="1">INDIRECT("Sheet1!" &amp; INDIRECT("R1C"&amp;COLUMN(),FALSE) &amp; INDIRECT("AC" &amp; ROW())) &amp;" minutely"</f>
        <v>4 x GeForce GTX 1080 ltd. minutely</v>
      </c>
      <c r="D44" s="22"/>
      <c r="E44" s="22" t="s">
        <v>338</v>
      </c>
      <c r="F44" s="13">
        <f ca="1">INDIRECT("Sheet1!"&amp;INDIRECT("R1C"&amp;COLUMN(),FALSE)&amp;INDIRECT("AC"&amp;ROW()))</f>
        <v>1.2</v>
      </c>
      <c r="H44" s="13"/>
      <c r="K44" s="19" t="str">
        <f t="shared" ca="1" si="3"/>
        <v>EUR</v>
      </c>
      <c r="L44" s="14">
        <f t="shared" ca="1" si="21"/>
        <v>0.43519999999999998</v>
      </c>
      <c r="M44" s="14">
        <f t="shared" ca="1" si="22"/>
        <v>32.911999999999999</v>
      </c>
      <c r="N44" s="14" t="str">
        <f t="shared" ca="1" si="23"/>
        <v>GeForce GTX 1080</v>
      </c>
      <c r="O44" s="14">
        <f t="shared" ca="1" si="23"/>
        <v>4</v>
      </c>
      <c r="P44" s="14" t="str">
        <f t="shared" ca="1" si="23"/>
        <v>Xeon E5-2609 v4</v>
      </c>
      <c r="Q44" s="14">
        <f t="shared" ca="1" si="23"/>
        <v>2</v>
      </c>
      <c r="R44" s="14">
        <f t="shared" ca="1" si="23"/>
        <v>64</v>
      </c>
      <c r="S44" s="14" t="str">
        <f t="shared" ca="1" si="23"/>
        <v>SSD</v>
      </c>
      <c r="T44" s="14">
        <f t="shared" ca="1" si="23"/>
        <v>480</v>
      </c>
      <c r="U44" s="14">
        <f t="shared" ca="1" si="23"/>
        <v>0</v>
      </c>
      <c r="V44" s="14">
        <f t="shared" ca="1" si="23"/>
        <v>0</v>
      </c>
      <c r="W44" s="14" t="str">
        <f t="shared" ca="1" si="23"/>
        <v>40/1</v>
      </c>
      <c r="X44" s="14"/>
      <c r="Y44" s="16" t="str">
        <f t="shared" ca="1" si="15"/>
        <v>Included internet traffic (monthly based payments): 10 Tb/month. Included internet traffic (weekly based payments): 2.5 Tb/week. Included internet traffic (minute/hourly based payments): 0 Gb. Additional 1Gb (not included): 0,09 &amp;euro;/Gb.</v>
      </c>
      <c r="AC44" s="45">
        <v>42</v>
      </c>
    </row>
    <row r="45" spans="1:29">
      <c r="C45" s="22" t="str">
        <f ca="1">INDIRECT("Sheet1!" &amp; INDIRECT("R1C"&amp;COLUMN(),FALSE) &amp; INDIRECT("AC" &amp; ROW())) &amp;" weekly"</f>
        <v>4 x GeForce GTX 1080 ltd. weekly</v>
      </c>
      <c r="E45" s="22" t="s">
        <v>337</v>
      </c>
      <c r="F45" s="13"/>
      <c r="G45" s="19">
        <f ca="1">INDIRECT("Sheet1!"&amp;INDIRECT("R1C"&amp;COLUMN(),FALSE)&amp;INDIRECT("AC"&amp;ROW()))</f>
        <v>179</v>
      </c>
      <c r="H45" s="13"/>
      <c r="K45" s="19" t="str">
        <f t="shared" ca="1" si="3"/>
        <v>EUR</v>
      </c>
      <c r="L45" s="14">
        <f t="shared" ca="1" si="21"/>
        <v>0.43519999999999998</v>
      </c>
      <c r="M45" s="14">
        <f t="shared" ca="1" si="22"/>
        <v>32.911999999999999</v>
      </c>
      <c r="N45" s="14" t="str">
        <f t="shared" ca="1" si="23"/>
        <v>GeForce GTX 1080</v>
      </c>
      <c r="O45" s="14">
        <f t="shared" ca="1" si="23"/>
        <v>4</v>
      </c>
      <c r="P45" s="14" t="str">
        <f t="shared" ca="1" si="23"/>
        <v>Xeon E5-2609 v4</v>
      </c>
      <c r="Q45" s="14">
        <f t="shared" ca="1" si="23"/>
        <v>2</v>
      </c>
      <c r="R45" s="14">
        <f t="shared" ca="1" si="23"/>
        <v>64</v>
      </c>
      <c r="S45" s="14" t="str">
        <f t="shared" ca="1" si="23"/>
        <v>SSD</v>
      </c>
      <c r="T45" s="14">
        <f t="shared" ca="1" si="23"/>
        <v>480</v>
      </c>
      <c r="U45" s="14">
        <f t="shared" ca="1" si="23"/>
        <v>0</v>
      </c>
      <c r="V45" s="14">
        <f t="shared" ca="1" si="23"/>
        <v>0</v>
      </c>
      <c r="W45" s="14" t="str">
        <f t="shared" ca="1" si="23"/>
        <v>40/1</v>
      </c>
      <c r="X45" s="14"/>
      <c r="Y45" s="16" t="str">
        <f t="shared" ca="1" si="15"/>
        <v>Included internet traffic (monthly based payments): 10 Tb/month. Included internet traffic (weekly based payments): 2.5 Tb/week. Included internet traffic (minute/hourly based payments): 0 Gb. Additional 1Gb (not included): 0,09 &amp;euro;/Gb.</v>
      </c>
      <c r="AC45" s="45">
        <v>42</v>
      </c>
    </row>
    <row r="46" spans="1:29">
      <c r="C46" s="22" t="str">
        <f ca="1">INDIRECT("Sheet1!" &amp; INDIRECT("R1C"&amp;COLUMN(),FALSE) &amp; INDIRECT("AC" &amp; ROW())) &amp;" monthly"</f>
        <v>4 x GeForce GTX 1080 ltd. monthly</v>
      </c>
      <c r="E46" s="22" t="s">
        <v>339</v>
      </c>
      <c r="F46" s="13"/>
      <c r="H46" s="19">
        <f ca="1">INDIRECT("Sheet1!"&amp;INDIRECT("R1C"&amp;COLUMN(),FALSE)&amp;INDIRECT("AC"&amp;ROW()))</f>
        <v>699</v>
      </c>
      <c r="K46" s="19" t="str">
        <f t="shared" ca="1" si="3"/>
        <v>EUR</v>
      </c>
      <c r="L46" s="14">
        <f t="shared" ca="1" si="21"/>
        <v>0.43519999999999998</v>
      </c>
      <c r="M46" s="14">
        <f t="shared" ca="1" si="22"/>
        <v>32.911999999999999</v>
      </c>
      <c r="N46" s="14" t="str">
        <f t="shared" ca="1" si="23"/>
        <v>GeForce GTX 1080</v>
      </c>
      <c r="O46" s="14">
        <f t="shared" ca="1" si="23"/>
        <v>4</v>
      </c>
      <c r="P46" s="14" t="str">
        <f t="shared" ca="1" si="23"/>
        <v>Xeon E5-2609 v4</v>
      </c>
      <c r="Q46" s="14">
        <f t="shared" ca="1" si="23"/>
        <v>2</v>
      </c>
      <c r="R46" s="14">
        <f t="shared" ca="1" si="23"/>
        <v>64</v>
      </c>
      <c r="S46" s="14" t="str">
        <f t="shared" ca="1" si="23"/>
        <v>SSD</v>
      </c>
      <c r="T46" s="14">
        <f t="shared" ca="1" si="23"/>
        <v>480</v>
      </c>
      <c r="U46" s="14">
        <f t="shared" ca="1" si="23"/>
        <v>0</v>
      </c>
      <c r="V46" s="14">
        <f t="shared" ca="1" si="23"/>
        <v>0</v>
      </c>
      <c r="W46" s="14" t="str">
        <f t="shared" ca="1" si="23"/>
        <v>40/1</v>
      </c>
      <c r="X46" s="14"/>
      <c r="Y46" s="16" t="str">
        <f t="shared" ca="1" si="15"/>
        <v>Included internet traffic (monthly based payments): 10 Tb/month. Included internet traffic (weekly based payments): 2.5 Tb/week. Included internet traffic (minute/hourly based payments): 0 Gb. Additional 1Gb (not included): 0,09 &amp;euro;/Gb.</v>
      </c>
      <c r="AC46" s="45">
        <v>42</v>
      </c>
    </row>
    <row r="47" spans="1:29">
      <c r="C47" s="22" t="str">
        <f ca="1">INDIRECT("Sheet1!" &amp; INDIRECT("R1C"&amp;COLUMN(),FALSE) &amp; INDIRECT("AC" &amp; ROW())) &amp;" minutely"</f>
        <v>8 x GeForce GTX 1080 minutely</v>
      </c>
      <c r="D47" s="41"/>
      <c r="E47" s="41" t="s">
        <v>219</v>
      </c>
      <c r="F47" s="13">
        <f ca="1">INDIRECT("Sheet1!"&amp;INDIRECT("R1C"&amp;COLUMN(),FALSE)&amp;INDIRECT("AC"&amp;ROW()))</f>
        <v>5.4</v>
      </c>
      <c r="G47" s="43"/>
      <c r="H47" s="43"/>
      <c r="I47" s="43"/>
      <c r="J47" s="43"/>
      <c r="K47" s="19" t="str">
        <f t="shared" ca="1" si="3"/>
        <v>EUR</v>
      </c>
      <c r="L47" s="14">
        <f t="shared" ca="1" si="21"/>
        <v>0.70399999999999996</v>
      </c>
      <c r="M47" s="14">
        <f t="shared" ca="1" si="22"/>
        <v>65.823999999999998</v>
      </c>
      <c r="N47" s="14" t="str">
        <f t="shared" ca="1" si="23"/>
        <v>GeForce GTX 1080</v>
      </c>
      <c r="O47" s="14">
        <f t="shared" ca="1" si="23"/>
        <v>8</v>
      </c>
      <c r="P47" s="14" t="str">
        <f t="shared" ca="1" si="23"/>
        <v>Xeon E5-2630 v4</v>
      </c>
      <c r="Q47" s="14">
        <f t="shared" ca="1" si="23"/>
        <v>2</v>
      </c>
      <c r="R47" s="14">
        <f t="shared" ca="1" si="23"/>
        <v>128</v>
      </c>
      <c r="S47" s="14" t="str">
        <f t="shared" ca="1" si="23"/>
        <v>SSD</v>
      </c>
      <c r="T47" s="14">
        <f t="shared" ca="1" si="23"/>
        <v>960</v>
      </c>
      <c r="U47" s="14">
        <f t="shared" ca="1" si="23"/>
        <v>0</v>
      </c>
      <c r="V47" s="14">
        <f t="shared" ca="1" si="23"/>
        <v>0</v>
      </c>
      <c r="W47" s="14" t="str">
        <f t="shared" ca="1" si="23"/>
        <v>40/1</v>
      </c>
      <c r="X47" s="14"/>
      <c r="Y47" s="16" t="str">
        <f t="shared" ca="1" si="15"/>
        <v>Included internet traffic (monthly based payments): 10 Tb/month. Included internet traffic (weekly based payments): 2.5 Tb/week. Included internet traffic (minute/hourly based payments): 0 Gb. Additional 1Gb (not included): 0,09 &amp;euro;/Gb.</v>
      </c>
      <c r="AC47" s="45">
        <v>43</v>
      </c>
    </row>
    <row r="48" spans="1:29">
      <c r="C48" s="22" t="str">
        <f ca="1">INDIRECT("Sheet1!" &amp; INDIRECT("R1C"&amp;COLUMN(),FALSE) &amp; INDIRECT("AC" &amp; ROW())) &amp;" weekly"</f>
        <v>8 x GeForce GTX 1080 weekly</v>
      </c>
      <c r="D48" s="43"/>
      <c r="E48" s="41" t="s">
        <v>220</v>
      </c>
      <c r="F48" s="43"/>
      <c r="G48" s="19">
        <f ca="1">INDIRECT("Sheet1!"&amp;INDIRECT("R1C"&amp;COLUMN(),FALSE)&amp;INDIRECT("AC"&amp;ROW()))</f>
        <v>504.25</v>
      </c>
      <c r="H48" s="43"/>
      <c r="I48" s="43"/>
      <c r="J48" s="43"/>
      <c r="K48" s="19" t="str">
        <f t="shared" ca="1" si="3"/>
        <v>EUR</v>
      </c>
      <c r="L48" s="14">
        <f t="shared" ca="1" si="21"/>
        <v>0.70399999999999996</v>
      </c>
      <c r="M48" s="14">
        <f t="shared" ca="1" si="22"/>
        <v>65.823999999999998</v>
      </c>
      <c r="N48" s="14" t="str">
        <f t="shared" ca="1" si="23"/>
        <v>GeForce GTX 1080</v>
      </c>
      <c r="O48" s="14">
        <f t="shared" ca="1" si="23"/>
        <v>8</v>
      </c>
      <c r="P48" s="14" t="str">
        <f t="shared" ca="1" si="23"/>
        <v>Xeon E5-2630 v4</v>
      </c>
      <c r="Q48" s="14">
        <f t="shared" ca="1" si="23"/>
        <v>2</v>
      </c>
      <c r="R48" s="14">
        <f t="shared" ca="1" si="23"/>
        <v>128</v>
      </c>
      <c r="S48" s="14" t="str">
        <f t="shared" ca="1" si="23"/>
        <v>SSD</v>
      </c>
      <c r="T48" s="14">
        <f t="shared" ca="1" si="23"/>
        <v>960</v>
      </c>
      <c r="U48" s="14">
        <f t="shared" ca="1" si="23"/>
        <v>0</v>
      </c>
      <c r="V48" s="14">
        <f t="shared" ca="1" si="23"/>
        <v>0</v>
      </c>
      <c r="W48" s="14" t="str">
        <f t="shared" ca="1" si="23"/>
        <v>40/1</v>
      </c>
      <c r="X48" s="14"/>
      <c r="Y48" s="16" t="str">
        <f t="shared" ca="1" si="15"/>
        <v>Included internet traffic (monthly based payments): 10 Tb/month. Included internet traffic (weekly based payments): 2.5 Tb/week. Included internet traffic (minute/hourly based payments): 0 Gb. Additional 1Gb (not included): 0,09 &amp;euro;/Gb.</v>
      </c>
      <c r="AC48" s="45">
        <v>43</v>
      </c>
    </row>
    <row r="49" spans="3:29">
      <c r="C49" s="22" t="str">
        <f ca="1">INDIRECT("Sheet1!" &amp; INDIRECT("R1C"&amp;COLUMN(),FALSE) &amp; INDIRECT("AC" &amp; ROW())) &amp;" monthly"</f>
        <v>8 x GeForce GTX 1080 monthly</v>
      </c>
      <c r="D49" s="43"/>
      <c r="E49" s="41" t="s">
        <v>221</v>
      </c>
      <c r="F49" s="43"/>
      <c r="G49" s="43"/>
      <c r="H49" s="19">
        <f ca="1">INDIRECT("Sheet1!"&amp;INDIRECT("R1C"&amp;COLUMN(),FALSE)&amp;INDIRECT("AC"&amp;ROW()))</f>
        <v>2017</v>
      </c>
      <c r="I49" s="43"/>
      <c r="J49" s="43"/>
      <c r="K49" s="19" t="str">
        <f t="shared" ca="1" si="3"/>
        <v>EUR</v>
      </c>
      <c r="L49" s="14">
        <f t="shared" ca="1" si="21"/>
        <v>0.70399999999999996</v>
      </c>
      <c r="M49" s="14">
        <f t="shared" ca="1" si="22"/>
        <v>65.823999999999998</v>
      </c>
      <c r="N49" s="14" t="str">
        <f t="shared" ca="1" si="23"/>
        <v>GeForce GTX 1080</v>
      </c>
      <c r="O49" s="14">
        <f t="shared" ca="1" si="23"/>
        <v>8</v>
      </c>
      <c r="P49" s="14" t="str">
        <f t="shared" ca="1" si="23"/>
        <v>Xeon E5-2630 v4</v>
      </c>
      <c r="Q49" s="14">
        <f t="shared" ca="1" si="23"/>
        <v>2</v>
      </c>
      <c r="R49" s="14">
        <f t="shared" ca="1" si="23"/>
        <v>128</v>
      </c>
      <c r="S49" s="14" t="str">
        <f t="shared" ca="1" si="23"/>
        <v>SSD</v>
      </c>
      <c r="T49" s="14">
        <f t="shared" ca="1" si="23"/>
        <v>960</v>
      </c>
      <c r="U49" s="14">
        <f t="shared" ca="1" si="23"/>
        <v>0</v>
      </c>
      <c r="V49" s="14">
        <f t="shared" ca="1" si="23"/>
        <v>0</v>
      </c>
      <c r="W49" s="14" t="str">
        <f t="shared" ca="1" si="23"/>
        <v>40/1</v>
      </c>
      <c r="X49" s="14"/>
      <c r="Y49" s="16" t="str">
        <f t="shared" ca="1" si="15"/>
        <v>Included internet traffic (monthly based payments): 10 Tb/month. Included internet traffic (weekly based payments): 2.5 Tb/week. Included internet traffic (minute/hourly based payments): 0 Gb. Additional 1Gb (not included): 0,09 &amp;euro;/Gb.</v>
      </c>
      <c r="AC49" s="45">
        <v>43</v>
      </c>
    </row>
    <row r="50" spans="3:29">
      <c r="C50" s="22" t="str">
        <f ca="1">INDIRECT("Sheet1!" &amp; INDIRECT("R1C"&amp;COLUMN(),FALSE) &amp; INDIRECT("AC" &amp; ROW())) &amp;" minutely"</f>
        <v>1 x Tesla P100 minutely</v>
      </c>
      <c r="E50" s="22" t="s">
        <v>235</v>
      </c>
      <c r="F50" s="13">
        <f ca="1">INDIRECT("Sheet1!"&amp;INDIRECT("R1C"&amp;COLUMN(),FALSE)&amp;INDIRECT("AC"&amp;ROW()))</f>
        <v>3.6</v>
      </c>
      <c r="H50" s="13"/>
      <c r="K50" s="19" t="str">
        <f t="shared" ca="1" si="3"/>
        <v>EUR</v>
      </c>
      <c r="L50" s="14">
        <f t="shared" ca="1" si="21"/>
        <v>0.70399999999999996</v>
      </c>
      <c r="M50" s="14">
        <f t="shared" ca="1" si="22"/>
        <v>9.5</v>
      </c>
      <c r="N50" s="14" t="str">
        <f t="shared" ca="1" si="23"/>
        <v>P100</v>
      </c>
      <c r="O50" s="14">
        <f t="shared" ca="1" si="23"/>
        <v>1</v>
      </c>
      <c r="P50" s="14" t="str">
        <f t="shared" ca="1" si="23"/>
        <v>Xeon E5-2630 v4</v>
      </c>
      <c r="Q50" s="14">
        <f t="shared" ca="1" si="23"/>
        <v>2</v>
      </c>
      <c r="R50" s="14">
        <f t="shared" ca="1" si="23"/>
        <v>32</v>
      </c>
      <c r="S50" s="14" t="str">
        <f t="shared" ca="1" si="23"/>
        <v>SSD</v>
      </c>
      <c r="T50" s="14">
        <f t="shared" ca="1" si="23"/>
        <v>480</v>
      </c>
      <c r="U50" s="14">
        <f t="shared" ca="1" si="23"/>
        <v>0</v>
      </c>
      <c r="V50" s="14">
        <f t="shared" ca="1" si="23"/>
        <v>0</v>
      </c>
      <c r="W50" s="14" t="str">
        <f t="shared" ca="1" si="23"/>
        <v>40/1</v>
      </c>
      <c r="X50" s="14"/>
      <c r="Y50"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50" s="13"/>
      <c r="AB50" s="13"/>
      <c r="AC50" s="45">
        <v>44</v>
      </c>
    </row>
    <row r="51" spans="3:29">
      <c r="C51" s="22" t="str">
        <f ca="1">INDIRECT("Sheet1!" &amp; INDIRECT("R1C"&amp;COLUMN(),FALSE) &amp; INDIRECT("AC" &amp; ROW())) &amp;" weekly"</f>
        <v>1 x Tesla P100 weekly</v>
      </c>
      <c r="E51" s="22" t="s">
        <v>249</v>
      </c>
      <c r="F51" s="13"/>
      <c r="G51" s="19">
        <f ca="1">INDIRECT("Sheet1!"&amp;INDIRECT("R1C"&amp;COLUMN(),FALSE)&amp;INDIRECT("AC"&amp;ROW()))</f>
        <v>322.18</v>
      </c>
      <c r="H51" s="13"/>
      <c r="K51" s="19" t="str">
        <f t="shared" ca="1" si="3"/>
        <v>EUR</v>
      </c>
      <c r="L51" s="14">
        <f t="shared" ca="1" si="21"/>
        <v>0.70399999999999996</v>
      </c>
      <c r="M51" s="14">
        <f t="shared" ca="1" si="22"/>
        <v>9.5</v>
      </c>
      <c r="N51" s="14" t="str">
        <f t="shared" ca="1" si="23"/>
        <v>P100</v>
      </c>
      <c r="O51" s="14">
        <f t="shared" ca="1" si="23"/>
        <v>1</v>
      </c>
      <c r="P51" s="14" t="str">
        <f t="shared" ca="1" si="23"/>
        <v>Xeon E5-2630 v4</v>
      </c>
      <c r="Q51" s="14">
        <f t="shared" ca="1" si="23"/>
        <v>2</v>
      </c>
      <c r="R51" s="14">
        <f t="shared" ca="1" si="23"/>
        <v>32</v>
      </c>
      <c r="S51" s="14" t="str">
        <f t="shared" ca="1" si="23"/>
        <v>SSD</v>
      </c>
      <c r="T51" s="14">
        <f t="shared" ca="1" si="23"/>
        <v>480</v>
      </c>
      <c r="U51" s="14">
        <f t="shared" ca="1" si="23"/>
        <v>0</v>
      </c>
      <c r="V51" s="14">
        <f t="shared" ca="1" si="23"/>
        <v>0</v>
      </c>
      <c r="W51" s="14" t="str">
        <f t="shared" ca="1" si="23"/>
        <v>40/1</v>
      </c>
      <c r="X51" s="14"/>
      <c r="Y51" s="16" t="str">
        <f t="shared" ca="1" si="15"/>
        <v>Included internet traffic (monthly based payments): 10 Tb/month. Included internet traffic (weekly based payments): 2.5 Tb/week. Included internet traffic (minute/hourly based payments): 0 Gb. Additional 1Gb (not included): 0,09 &amp;euro;/Gb.</v>
      </c>
      <c r="AA51" s="13"/>
      <c r="AB51" s="13"/>
      <c r="AC51" s="45">
        <v>44</v>
      </c>
    </row>
    <row r="52" spans="3:29">
      <c r="C52" s="22" t="str">
        <f ca="1">INDIRECT("Sheet1!" &amp; INDIRECT("R1C"&amp;COLUMN(),FALSE) &amp; INDIRECT("AC" &amp; ROW())) &amp;" monthly"</f>
        <v>1 x Tesla P100 monthly</v>
      </c>
      <c r="E52" s="22" t="s">
        <v>236</v>
      </c>
      <c r="F52" s="13"/>
      <c r="H52" s="19">
        <f ca="1">INDIRECT("Sheet1!"&amp;INDIRECT("R1C"&amp;COLUMN(),FALSE)&amp;INDIRECT("AC"&amp;ROW()))</f>
        <v>1288.7</v>
      </c>
      <c r="K52" s="19" t="str">
        <f t="shared" ca="1" si="3"/>
        <v>EUR</v>
      </c>
      <c r="L52" s="14">
        <f t="shared" ca="1" si="21"/>
        <v>0.70399999999999996</v>
      </c>
      <c r="M52" s="14">
        <f t="shared" ca="1" si="22"/>
        <v>9.5</v>
      </c>
      <c r="N52" s="14" t="str">
        <f t="shared" ca="1" si="23"/>
        <v>P100</v>
      </c>
      <c r="O52" s="14">
        <f t="shared" ca="1" si="23"/>
        <v>1</v>
      </c>
      <c r="P52" s="14" t="str">
        <f t="shared" ca="1" si="23"/>
        <v>Xeon E5-2630 v4</v>
      </c>
      <c r="Q52" s="14">
        <f t="shared" ca="1" si="23"/>
        <v>2</v>
      </c>
      <c r="R52" s="14">
        <f t="shared" ca="1" si="23"/>
        <v>32</v>
      </c>
      <c r="S52" s="14" t="str">
        <f t="shared" ca="1" si="23"/>
        <v>SSD</v>
      </c>
      <c r="T52" s="14">
        <f t="shared" ca="1" si="23"/>
        <v>480</v>
      </c>
      <c r="U52" s="14">
        <f t="shared" ca="1" si="23"/>
        <v>0</v>
      </c>
      <c r="V52" s="14">
        <f t="shared" ca="1" si="23"/>
        <v>0</v>
      </c>
      <c r="W52" s="14" t="str">
        <f t="shared" ca="1" si="23"/>
        <v>40/1</v>
      </c>
      <c r="X52" s="14"/>
      <c r="Y52" s="16" t="str">
        <f t="shared" ca="1" si="15"/>
        <v>Included internet traffic (monthly based payments): 10 Tb/month. Included internet traffic (weekly based payments): 2.5 Tb/week. Included internet traffic (minute/hourly based payments): 0 Gb. Additional 1Gb (not included): 0,09 &amp;euro;/Gb.</v>
      </c>
      <c r="AA52" s="13"/>
      <c r="AB52" s="13"/>
      <c r="AC52" s="45">
        <v>44</v>
      </c>
    </row>
    <row r="53" spans="3:29">
      <c r="C53" s="22" t="str">
        <f ca="1">INDIRECT("Sheet1!" &amp; INDIRECT("R1C"&amp;COLUMN(),FALSE) &amp; INDIRECT("AC" &amp; ROW())) &amp;" minutely"</f>
        <v>2 x Tesla P100 minutely</v>
      </c>
      <c r="D53" s="22"/>
      <c r="E53" s="22" t="s">
        <v>237</v>
      </c>
      <c r="F53" s="13">
        <f ca="1">INDIRECT("Sheet1!"&amp;INDIRECT("R1C"&amp;COLUMN(),FALSE)&amp;INDIRECT("AC"&amp;ROW()))</f>
        <v>4.8</v>
      </c>
      <c r="H53" s="13"/>
      <c r="K53" s="19" t="str">
        <f t="shared" ca="1" si="3"/>
        <v>EUR</v>
      </c>
      <c r="L53" s="14">
        <f t="shared" ca="1" si="21"/>
        <v>0.70399999999999996</v>
      </c>
      <c r="M53" s="14">
        <f t="shared" ca="1" si="22"/>
        <v>19</v>
      </c>
      <c r="N53" s="14" t="str">
        <f t="shared" ca="1" si="23"/>
        <v>P100</v>
      </c>
      <c r="O53" s="14">
        <f t="shared" ca="1" si="23"/>
        <v>2</v>
      </c>
      <c r="P53" s="14" t="str">
        <f t="shared" ca="1" si="23"/>
        <v>Xeon E5-2630 v4</v>
      </c>
      <c r="Q53" s="14">
        <f t="shared" ca="1" si="23"/>
        <v>2</v>
      </c>
      <c r="R53" s="14">
        <f t="shared" ca="1" si="23"/>
        <v>32</v>
      </c>
      <c r="S53" s="14" t="str">
        <f t="shared" ca="1" si="23"/>
        <v>SSD</v>
      </c>
      <c r="T53" s="14">
        <f t="shared" ca="1" si="23"/>
        <v>480</v>
      </c>
      <c r="U53" s="14">
        <f t="shared" ca="1" si="23"/>
        <v>0</v>
      </c>
      <c r="V53" s="14">
        <f t="shared" ca="1" si="23"/>
        <v>0</v>
      </c>
      <c r="W53" s="14" t="str">
        <f t="shared" ca="1" si="23"/>
        <v>40/1</v>
      </c>
      <c r="X53" s="14"/>
      <c r="Y53" s="16" t="str">
        <f t="shared" ca="1" si="15"/>
        <v>Included internet traffic (monthly based payments): 10 Tb/month. Included internet traffic (weekly based payments): 2.5 Tb/week. Included internet traffic (minute/hourly based payments): 0 Gb. Additional 1Gb (not included): 0,09 &amp;euro;/Gb.</v>
      </c>
      <c r="AA53" s="13"/>
      <c r="AB53" s="13"/>
      <c r="AC53" s="45">
        <v>45</v>
      </c>
    </row>
    <row r="54" spans="3:29">
      <c r="C54" s="22" t="str">
        <f ca="1">INDIRECT("Sheet1!" &amp; INDIRECT("R1C"&amp;COLUMN(),FALSE) &amp; INDIRECT("AC" &amp; ROW())) &amp;" weekly"</f>
        <v>2 x Tesla P100 weekly</v>
      </c>
      <c r="E54" s="22" t="s">
        <v>248</v>
      </c>
      <c r="F54" s="13"/>
      <c r="G54" s="19">
        <f ca="1">INDIRECT("Sheet1!"&amp;INDIRECT("R1C"&amp;COLUMN(),FALSE)&amp;INDIRECT("AC"&amp;ROW()))</f>
        <v>439.68</v>
      </c>
      <c r="H54" s="13"/>
      <c r="K54" s="19" t="str">
        <f t="shared" ca="1" si="3"/>
        <v>EUR</v>
      </c>
      <c r="L54" s="14">
        <f t="shared" ca="1" si="21"/>
        <v>0.70399999999999996</v>
      </c>
      <c r="M54" s="14">
        <f t="shared" ca="1" si="22"/>
        <v>19</v>
      </c>
      <c r="N54" s="14" t="str">
        <f t="shared" ca="1" si="23"/>
        <v>P100</v>
      </c>
      <c r="O54" s="14">
        <f t="shared" ca="1" si="23"/>
        <v>2</v>
      </c>
      <c r="P54" s="14" t="str">
        <f t="shared" ca="1" si="23"/>
        <v>Xeon E5-2630 v4</v>
      </c>
      <c r="Q54" s="14">
        <f t="shared" ca="1" si="23"/>
        <v>2</v>
      </c>
      <c r="R54" s="14">
        <f t="shared" ca="1" si="23"/>
        <v>32</v>
      </c>
      <c r="S54" s="14" t="str">
        <f t="shared" ca="1" si="23"/>
        <v>SSD</v>
      </c>
      <c r="T54" s="14">
        <f t="shared" ca="1" si="23"/>
        <v>480</v>
      </c>
      <c r="U54" s="14">
        <f t="shared" ca="1" si="23"/>
        <v>0</v>
      </c>
      <c r="V54" s="14">
        <f t="shared" ca="1" si="23"/>
        <v>0</v>
      </c>
      <c r="W54" s="14" t="str">
        <f t="shared" ca="1" si="23"/>
        <v>40/1</v>
      </c>
      <c r="X54" s="14"/>
      <c r="Y54" s="16" t="str">
        <f t="shared" ca="1" si="15"/>
        <v>Included internet traffic (monthly based payments): 10 Tb/month. Included internet traffic (weekly based payments): 2.5 Tb/week. Included internet traffic (minute/hourly based payments): 0 Gb. Additional 1Gb (not included): 0,09 &amp;euro;/Gb.</v>
      </c>
      <c r="AA54" s="13"/>
      <c r="AB54" s="13"/>
      <c r="AC54" s="45">
        <v>45</v>
      </c>
    </row>
    <row r="55" spans="3:29">
      <c r="C55" s="22" t="str">
        <f ca="1">INDIRECT("Sheet1!" &amp; INDIRECT("R1C"&amp;COLUMN(),FALSE) &amp; INDIRECT("AC" &amp; ROW())) &amp;" monthly"</f>
        <v>2 x Tesla P100 monthly</v>
      </c>
      <c r="E55" s="22" t="s">
        <v>238</v>
      </c>
      <c r="F55" s="13"/>
      <c r="H55" s="19">
        <f ca="1">INDIRECT("Sheet1!"&amp;INDIRECT("R1C"&amp;COLUMN(),FALSE)&amp;INDIRECT("AC"&amp;ROW()))</f>
        <v>1758.7</v>
      </c>
      <c r="K55" s="19" t="str">
        <f t="shared" ca="1" si="3"/>
        <v>EUR</v>
      </c>
      <c r="L55" s="14">
        <f t="shared" ca="1" si="21"/>
        <v>0.70399999999999996</v>
      </c>
      <c r="M55" s="14">
        <f t="shared" ca="1" si="22"/>
        <v>19</v>
      </c>
      <c r="N55" s="14" t="str">
        <f t="shared" ca="1" si="23"/>
        <v>P100</v>
      </c>
      <c r="O55" s="14">
        <f t="shared" ca="1" si="23"/>
        <v>2</v>
      </c>
      <c r="P55" s="14" t="str">
        <f t="shared" ca="1" si="23"/>
        <v>Xeon E5-2630 v4</v>
      </c>
      <c r="Q55" s="14">
        <f t="shared" ca="1" si="23"/>
        <v>2</v>
      </c>
      <c r="R55" s="14">
        <f t="shared" ca="1" si="23"/>
        <v>32</v>
      </c>
      <c r="S55" s="14" t="str">
        <f t="shared" ca="1" si="23"/>
        <v>SSD</v>
      </c>
      <c r="T55" s="14">
        <f t="shared" ca="1" si="23"/>
        <v>480</v>
      </c>
      <c r="U55" s="14">
        <f t="shared" ca="1" si="23"/>
        <v>0</v>
      </c>
      <c r="V55" s="14">
        <f t="shared" ca="1" si="23"/>
        <v>0</v>
      </c>
      <c r="W55" s="14" t="str">
        <f t="shared" ca="1" si="23"/>
        <v>40/1</v>
      </c>
      <c r="X55" s="14"/>
      <c r="Y55" s="16" t="str">
        <f t="shared" ca="1" si="15"/>
        <v>Included internet traffic (monthly based payments): 10 Tb/month. Included internet traffic (weekly based payments): 2.5 Tb/week. Included internet traffic (minute/hourly based payments): 0 Gb. Additional 1Gb (not included): 0,09 &amp;euro;/Gb.</v>
      </c>
      <c r="AA55" s="13"/>
      <c r="AB55" s="13"/>
      <c r="AC55" s="45">
        <v>45</v>
      </c>
    </row>
    <row r="56" spans="3:29">
      <c r="C56" s="22" t="str">
        <f ca="1">INDIRECT("Sheet1!" &amp; INDIRECT("R1C"&amp;COLUMN(),FALSE) &amp; INDIRECT("AC" &amp; ROW())) &amp;" minutely"</f>
        <v>2 x Tesla P100 NVLink minutely</v>
      </c>
      <c r="D56" s="41"/>
      <c r="E56" s="22" t="s">
        <v>242</v>
      </c>
      <c r="F56" s="13">
        <f ca="1">INDIRECT("Sheet1!"&amp;INDIRECT("R1C"&amp;COLUMN(),FALSE)&amp;INDIRECT("AC"&amp;ROW()))</f>
        <v>9</v>
      </c>
      <c r="G56" s="43"/>
      <c r="H56" s="43"/>
      <c r="I56" s="43"/>
      <c r="J56" s="43"/>
      <c r="K56" s="19" t="str">
        <f t="shared" ca="1" si="3"/>
        <v>EUR</v>
      </c>
      <c r="L56" s="14">
        <f t="shared" ca="1" si="21"/>
        <v>0.70399999999999996</v>
      </c>
      <c r="M56" s="14">
        <f t="shared" ca="1" si="22"/>
        <v>19</v>
      </c>
      <c r="N56" s="14" t="str">
        <f t="shared" ca="1" si="23"/>
        <v>P100</v>
      </c>
      <c r="O56" s="14">
        <f t="shared" ca="1" si="23"/>
        <v>2</v>
      </c>
      <c r="P56" s="14" t="str">
        <f t="shared" ca="1" si="23"/>
        <v>Xeon E5-2630 v4</v>
      </c>
      <c r="Q56" s="14">
        <f t="shared" ca="1" si="23"/>
        <v>2</v>
      </c>
      <c r="R56" s="14">
        <f t="shared" ca="1" si="23"/>
        <v>64</v>
      </c>
      <c r="S56" s="14" t="str">
        <f t="shared" ca="1" si="23"/>
        <v>SSD</v>
      </c>
      <c r="T56" s="14">
        <f t="shared" ca="1" si="23"/>
        <v>960</v>
      </c>
      <c r="U56" s="14">
        <f t="shared" ca="1" si="23"/>
        <v>0</v>
      </c>
      <c r="V56" s="14">
        <f t="shared" ca="1" si="23"/>
        <v>0</v>
      </c>
      <c r="W56" s="14" t="str">
        <f t="shared" ca="1" si="23"/>
        <v>40/1</v>
      </c>
      <c r="X56" s="14"/>
      <c r="Y56" s="16" t="str">
        <f t="shared" ca="1" si="15"/>
        <v>Included internet traffic (monthly based payments): 10 Tb/month. Included internet traffic (weekly based payments): 2.5 Tb/week. Included internet traffic (minute/hourly based payments): 0 Gb. Additional 1Gb (not included): 0,09 &amp;euro;/Gb.</v>
      </c>
      <c r="AA56" s="13"/>
      <c r="AB56" s="13"/>
      <c r="AC56" s="45">
        <v>46</v>
      </c>
    </row>
    <row r="57" spans="3:29">
      <c r="C57" s="22" t="str">
        <f ca="1">INDIRECT("Sheet1!" &amp; INDIRECT("R1C"&amp;COLUMN(),FALSE) &amp; INDIRECT("AC" &amp; ROW())) &amp;" weekly"</f>
        <v>2 x Tesla P100 NVLink weekly</v>
      </c>
      <c r="D57" s="43"/>
      <c r="E57" s="22" t="s">
        <v>246</v>
      </c>
      <c r="F57" s="43"/>
      <c r="G57" s="19">
        <f ca="1">INDIRECT("Sheet1!"&amp;INDIRECT("R1C"&amp;COLUMN(),FALSE)&amp;INDIRECT("AC"&amp;ROW()))</f>
        <v>786.25</v>
      </c>
      <c r="H57" s="43"/>
      <c r="I57" s="43"/>
      <c r="J57" s="43"/>
      <c r="K57" s="19" t="str">
        <f t="shared" ca="1" si="3"/>
        <v>EUR</v>
      </c>
      <c r="L57" s="14">
        <f t="shared" ca="1" si="21"/>
        <v>0.70399999999999996</v>
      </c>
      <c r="M57" s="14">
        <f t="shared" ca="1" si="22"/>
        <v>19</v>
      </c>
      <c r="N57" s="14" t="str">
        <f t="shared" ref="N57:X74" ca="1" si="24">INDIRECT("Sheet1!"&amp;INDIRECT("R1C"&amp;COLUMN(),FALSE)&amp;INDIRECT("AC"&amp;ROW()))</f>
        <v>P100</v>
      </c>
      <c r="O57" s="14">
        <f t="shared" ca="1" si="24"/>
        <v>2</v>
      </c>
      <c r="P57" s="14" t="str">
        <f t="shared" ca="1" si="24"/>
        <v>Xeon E5-2630 v4</v>
      </c>
      <c r="Q57" s="14">
        <f t="shared" ca="1" si="24"/>
        <v>2</v>
      </c>
      <c r="R57" s="14">
        <f t="shared" ca="1" si="24"/>
        <v>64</v>
      </c>
      <c r="S57" s="14" t="str">
        <f t="shared" ca="1" si="24"/>
        <v>SSD</v>
      </c>
      <c r="T57" s="14">
        <f t="shared" ca="1" si="24"/>
        <v>960</v>
      </c>
      <c r="U57" s="14">
        <f t="shared" ca="1" si="24"/>
        <v>0</v>
      </c>
      <c r="V57" s="14">
        <f t="shared" ca="1" si="24"/>
        <v>0</v>
      </c>
      <c r="W57" s="14" t="str">
        <f t="shared" ca="1" si="24"/>
        <v>40/1</v>
      </c>
      <c r="X57" s="14"/>
      <c r="Y57" s="16" t="str">
        <f t="shared" ca="1" si="15"/>
        <v>Included internet traffic (monthly based payments): 10 Tb/month. Included internet traffic (weekly based payments): 2.5 Tb/week. Included internet traffic (minute/hourly based payments): 0 Gb. Additional 1Gb (not included): 0,09 &amp;euro;/Gb.</v>
      </c>
      <c r="AA57" s="13"/>
      <c r="AB57" s="13"/>
      <c r="AC57" s="45">
        <v>46</v>
      </c>
    </row>
    <row r="58" spans="3:29">
      <c r="C58" s="22" t="str">
        <f ca="1">INDIRECT("Sheet1!" &amp; INDIRECT("R1C"&amp;COLUMN(),FALSE) &amp; INDIRECT("AC" &amp; ROW())) &amp;" monthly"</f>
        <v>2 x Tesla P100 NVLink monthly</v>
      </c>
      <c r="D58" s="43"/>
      <c r="E58" s="22" t="s">
        <v>243</v>
      </c>
      <c r="F58" s="43"/>
      <c r="G58" s="43"/>
      <c r="H58" s="19">
        <f ca="1">INDIRECT("Sheet1!"&amp;INDIRECT("R1C"&amp;COLUMN(),FALSE)&amp;INDIRECT("AC"&amp;ROW()))</f>
        <v>3145</v>
      </c>
      <c r="I58" s="43"/>
      <c r="J58" s="43"/>
      <c r="K58" s="19" t="str">
        <f t="shared" ca="1" si="3"/>
        <v>EUR</v>
      </c>
      <c r="L58" s="14">
        <f t="shared" ca="1" si="21"/>
        <v>0.70399999999999996</v>
      </c>
      <c r="M58" s="14">
        <f t="shared" ca="1" si="22"/>
        <v>19</v>
      </c>
      <c r="N58" s="14" t="str">
        <f t="shared" ca="1" si="24"/>
        <v>P100</v>
      </c>
      <c r="O58" s="14">
        <f t="shared" ca="1" si="24"/>
        <v>2</v>
      </c>
      <c r="P58" s="14" t="str">
        <f t="shared" ca="1" si="24"/>
        <v>Xeon E5-2630 v4</v>
      </c>
      <c r="Q58" s="14">
        <f t="shared" ca="1" si="24"/>
        <v>2</v>
      </c>
      <c r="R58" s="14">
        <f t="shared" ca="1" si="24"/>
        <v>64</v>
      </c>
      <c r="S58" s="14" t="str">
        <f t="shared" ca="1" si="24"/>
        <v>SSD</v>
      </c>
      <c r="T58" s="14">
        <f t="shared" ca="1" si="24"/>
        <v>960</v>
      </c>
      <c r="U58" s="14">
        <f t="shared" ca="1" si="24"/>
        <v>0</v>
      </c>
      <c r="V58" s="14">
        <f t="shared" ca="1" si="24"/>
        <v>0</v>
      </c>
      <c r="W58" s="14" t="str">
        <f t="shared" ca="1" si="24"/>
        <v>40/1</v>
      </c>
      <c r="X58" s="14"/>
      <c r="Y58" s="16" t="str">
        <f t="shared" ca="1" si="15"/>
        <v>Included internet traffic (monthly based payments): 10 Tb/month. Included internet traffic (weekly based payments): 2.5 Tb/week. Included internet traffic (minute/hourly based payments): 0 Gb. Additional 1Gb (not included): 0,09 &amp;euro;/Gb.</v>
      </c>
      <c r="AA58" s="13"/>
      <c r="AB58" s="13"/>
      <c r="AC58" s="45">
        <v>46</v>
      </c>
    </row>
    <row r="59" spans="3:29">
      <c r="C59" s="22" t="str">
        <f t="shared" ref="C59:C64" ca="1" si="25">INDIRECT("Sheet1!" &amp; INDIRECT("R1C"&amp;COLUMN(),FALSE) &amp; INDIRECT("AC" &amp; ROW())) &amp;" monthly"</f>
        <v>4 x Tesla P100 NVLink monthly</v>
      </c>
      <c r="E59" s="22" t="s">
        <v>244</v>
      </c>
      <c r="F59" s="43"/>
      <c r="G59" s="43"/>
      <c r="H59" s="19">
        <f t="shared" ref="H59" ca="1" si="26">INDIRECT("Sheet1!"&amp;INDIRECT("R1C"&amp;COLUMN(),FALSE)&amp;INDIRECT("AC"&amp;ROW()))</f>
        <v>4362</v>
      </c>
      <c r="K59" s="19" t="str">
        <f t="shared" ca="1" si="3"/>
        <v>EUR</v>
      </c>
      <c r="L59" s="14">
        <f t="shared" ca="1" si="21"/>
        <v>0.70399999999999996</v>
      </c>
      <c r="M59" s="14">
        <f t="shared" ca="1" si="22"/>
        <v>38</v>
      </c>
      <c r="N59" s="14" t="str">
        <f t="shared" ca="1" si="24"/>
        <v>P100</v>
      </c>
      <c r="O59" s="14">
        <f t="shared" ca="1" si="24"/>
        <v>4</v>
      </c>
      <c r="P59" s="14" t="str">
        <f t="shared" ca="1" si="24"/>
        <v>Xeon E5-2630 v4</v>
      </c>
      <c r="Q59" s="14">
        <f t="shared" ca="1" si="24"/>
        <v>2</v>
      </c>
      <c r="R59" s="14">
        <f t="shared" ca="1" si="24"/>
        <v>64</v>
      </c>
      <c r="S59" s="14" t="str">
        <f t="shared" ca="1" si="24"/>
        <v>SSD</v>
      </c>
      <c r="T59" s="14">
        <f t="shared" ca="1" si="24"/>
        <v>1000</v>
      </c>
      <c r="U59" s="14">
        <f t="shared" ca="1" si="24"/>
        <v>0</v>
      </c>
      <c r="V59" s="14">
        <f t="shared" ca="1" si="24"/>
        <v>0</v>
      </c>
      <c r="W59" s="14" t="str">
        <f t="shared" ca="1" si="24"/>
        <v>40/1</v>
      </c>
      <c r="X59" s="14"/>
      <c r="Y59" s="16" t="str">
        <f t="shared" ca="1" si="15"/>
        <v>Included internet traffic (monthly based payments): 10 Tb/month. Included internet traffic (weekly based payments): 2.5 Tb/week. Included internet traffic (minute/hourly based payments): 0 Gb. Additional 1Gb (not included): 0,09 &amp;euro;/Gb.</v>
      </c>
      <c r="AC59" s="45">
        <v>47</v>
      </c>
    </row>
    <row r="60" spans="3:29">
      <c r="C60" s="22" t="str">
        <f t="shared" ca="1" si="25"/>
        <v>8 x Tesla P100 NVLink monthly</v>
      </c>
      <c r="E60" s="22" t="s">
        <v>245</v>
      </c>
      <c r="F60" s="43"/>
      <c r="G60" s="43"/>
      <c r="H60" s="19">
        <f t="shared" ref="H60:H62" ca="1" si="27">INDIRECT("Sheet1!"&amp;INDIRECT("R1C"&amp;COLUMN(),FALSE)&amp;INDIRECT("AC"&amp;ROW()))</f>
        <v>7133</v>
      </c>
      <c r="K60" s="19" t="str">
        <f t="shared" ca="1" si="3"/>
        <v>EUR</v>
      </c>
      <c r="L60" s="14">
        <f t="shared" ca="1" si="21"/>
        <v>0.70399999999999996</v>
      </c>
      <c r="M60" s="14">
        <f t="shared" ca="1" si="22"/>
        <v>76</v>
      </c>
      <c r="N60" s="14" t="str">
        <f t="shared" ca="1" si="24"/>
        <v>P100</v>
      </c>
      <c r="O60" s="14">
        <f t="shared" ca="1" si="24"/>
        <v>8</v>
      </c>
      <c r="P60" s="14" t="str">
        <f t="shared" ca="1" si="24"/>
        <v>Xeon E5-2630 v4</v>
      </c>
      <c r="Q60" s="14">
        <f t="shared" ca="1" si="24"/>
        <v>2</v>
      </c>
      <c r="R60" s="14">
        <f t="shared" ca="1" si="24"/>
        <v>128</v>
      </c>
      <c r="S60" s="14" t="str">
        <f t="shared" ca="1" si="24"/>
        <v>SSD</v>
      </c>
      <c r="T60" s="14">
        <f t="shared" ca="1" si="24"/>
        <v>1000</v>
      </c>
      <c r="U60" s="14">
        <f t="shared" ca="1" si="24"/>
        <v>0</v>
      </c>
      <c r="V60" s="14">
        <f t="shared" ca="1" si="24"/>
        <v>0</v>
      </c>
      <c r="W60" s="14" t="str">
        <f t="shared" ca="1" si="24"/>
        <v>40/1</v>
      </c>
      <c r="X60" s="14"/>
      <c r="Y60" s="16" t="str">
        <f t="shared" ca="1" si="15"/>
        <v>Included internet traffic (monthly based payments): 10 Tb/month. Included internet traffic (weekly based payments): 2.5 Tb/week. Included internet traffic (minute/hourly based payments): 0 Gb. Additional 1Gb (not included): 0,09 &amp;euro;/Gb.</v>
      </c>
      <c r="AC60" s="45">
        <v>48</v>
      </c>
    </row>
    <row r="61" spans="3:29">
      <c r="C61" s="22" t="str">
        <f ca="1">INDIRECT("Sheet1!" &amp; INDIRECT("R1C"&amp;COLUMN(),FALSE) &amp; INDIRECT("AC" &amp; ROW())) &amp;" minutely"</f>
        <v>2 x Titan X minutely</v>
      </c>
      <c r="E61" s="22" t="s">
        <v>289</v>
      </c>
      <c r="F61" s="13">
        <f t="shared" ref="F61" ca="1" si="28">INDIRECT("Sheet1!"&amp;INDIRECT("R1C"&amp;COLUMN(),FALSE)&amp;INDIRECT("AC"&amp;ROW()))</f>
        <v>4.2</v>
      </c>
      <c r="G61" s="43"/>
      <c r="H61" s="43"/>
      <c r="K61" s="19" t="str">
        <f t="shared" ca="1" si="3"/>
        <v>EUR</v>
      </c>
      <c r="L61" s="14">
        <f t="shared" ca="1" si="21"/>
        <v>0.43519999999999998</v>
      </c>
      <c r="M61" s="14">
        <f t="shared" ca="1" si="22"/>
        <v>12.288</v>
      </c>
      <c r="N61" s="14" t="str">
        <f ca="1">INDIRECT("Sheet1!"&amp;INDIRECT("R1C"&amp;COLUMN(),FALSE)&amp;INDIRECT("AC"&amp;ROW()))</f>
        <v>GeForce GTX Titan X</v>
      </c>
      <c r="O61" s="14">
        <f t="shared" ca="1" si="24"/>
        <v>2</v>
      </c>
      <c r="P61" s="14" t="str">
        <f t="shared" ca="1" si="24"/>
        <v>Xeon E5-2609 v4</v>
      </c>
      <c r="Q61" s="14">
        <f t="shared" ca="1" si="24"/>
        <v>2</v>
      </c>
      <c r="R61" s="14">
        <f t="shared" ca="1" si="24"/>
        <v>32</v>
      </c>
      <c r="S61" s="14" t="str">
        <f t="shared" ca="1" si="24"/>
        <v>SSD</v>
      </c>
      <c r="T61" s="14">
        <f t="shared" ca="1" si="24"/>
        <v>480</v>
      </c>
      <c r="U61" s="14">
        <f t="shared" ca="1" si="24"/>
        <v>0</v>
      </c>
      <c r="V61" s="14">
        <f t="shared" ca="1" si="24"/>
        <v>0</v>
      </c>
      <c r="W61" s="14" t="str">
        <f t="shared" ca="1" si="24"/>
        <v>40/1</v>
      </c>
      <c r="X61" s="14"/>
      <c r="Y61" s="16" t="str">
        <f t="shared" ca="1" si="15"/>
        <v>Included internet traffic (monthly based payments): 10 Tb/month. Included internet traffic (weekly based payments): 2.5 Tb/week. Included internet traffic (minute/hourly based payments): 0 Gb. Additional 1Gb (not included): 0,09 &amp;euro;/Gb.</v>
      </c>
      <c r="AC61" s="45">
        <v>49</v>
      </c>
    </row>
    <row r="62" spans="3:29">
      <c r="C62" s="22" t="str">
        <f ca="1">INDIRECT("Sheet1!" &amp; INDIRECT("R1C"&amp;COLUMN(),FALSE) &amp; INDIRECT("AC" &amp; ROW())) &amp;"  monthly"</f>
        <v>2 x Titan X  monthly</v>
      </c>
      <c r="E62" s="22" t="s">
        <v>288</v>
      </c>
      <c r="F62" s="43"/>
      <c r="G62" s="19">
        <f t="shared" ref="G62" ca="1" si="29">INDIRECT("Sheet1!"&amp;INDIRECT("R1C"&amp;COLUMN(),FALSE)&amp;INDIRECT("AC"&amp;ROW()))</f>
        <v>0</v>
      </c>
      <c r="H62" s="19">
        <f t="shared" ca="1" si="27"/>
        <v>1492.7</v>
      </c>
      <c r="K62" s="19" t="str">
        <f t="shared" ca="1" si="3"/>
        <v>EUR</v>
      </c>
      <c r="L62" s="14">
        <f t="shared" ca="1" si="21"/>
        <v>0.43519999999999998</v>
      </c>
      <c r="M62" s="14">
        <f t="shared" ca="1" si="22"/>
        <v>12.288</v>
      </c>
      <c r="N62" s="14" t="str">
        <f t="shared" ca="1" si="24"/>
        <v>GeForce GTX Titan X</v>
      </c>
      <c r="O62" s="14">
        <f t="shared" ca="1" si="24"/>
        <v>2</v>
      </c>
      <c r="P62" s="14" t="str">
        <f t="shared" ca="1" si="24"/>
        <v>Xeon E5-2609 v4</v>
      </c>
      <c r="Q62" s="14">
        <f t="shared" ca="1" si="24"/>
        <v>2</v>
      </c>
      <c r="R62" s="14">
        <f t="shared" ca="1" si="24"/>
        <v>32</v>
      </c>
      <c r="S62" s="14" t="str">
        <f t="shared" ca="1" si="24"/>
        <v>SSD</v>
      </c>
      <c r="T62" s="14">
        <f t="shared" ca="1" si="24"/>
        <v>480</v>
      </c>
      <c r="U62" s="14">
        <f t="shared" ca="1" si="24"/>
        <v>0</v>
      </c>
      <c r="V62" s="14">
        <f t="shared" ca="1" si="24"/>
        <v>0</v>
      </c>
      <c r="W62" s="14" t="str">
        <f t="shared" ca="1" si="24"/>
        <v>40/1</v>
      </c>
      <c r="X62" s="14"/>
      <c r="Y62" s="16" t="str">
        <f t="shared" ca="1" si="15"/>
        <v>Included internet traffic (monthly based payments): 10 Tb/month. Included internet traffic (weekly based payments): 2.5 Tb/week. Included internet traffic (minute/hourly based payments): 0 Gb. Additional 1Gb (not included): 0,09 &amp;euro;/Gb.</v>
      </c>
      <c r="AC62" s="45">
        <v>49</v>
      </c>
    </row>
    <row r="63" spans="3:29">
      <c r="C63" s="22" t="str">
        <f ca="1">INDIRECT("Sheet1!" &amp; INDIRECT("R1C"&amp;COLUMN(),FALSE) &amp; INDIRECT("AC" &amp; ROW())) &amp;" minutely"</f>
        <v>4 x Titan X minutely</v>
      </c>
      <c r="E63" s="22" t="s">
        <v>290</v>
      </c>
      <c r="F63" s="43">
        <f ca="1">INDIRECT("Sheet1!"&amp;INDIRECT("R1C"&amp;COLUMN(),FALSE)&amp;INDIRECT("AC"&amp;ROW()))</f>
        <v>6</v>
      </c>
      <c r="G63" s="43"/>
      <c r="H63" s="19"/>
      <c r="K63" s="19" t="str">
        <f t="shared" ca="1" si="3"/>
        <v>EUR</v>
      </c>
      <c r="L63" s="14">
        <f t="shared" ca="1" si="21"/>
        <v>0.43519999999999998</v>
      </c>
      <c r="M63" s="14">
        <f t="shared" ca="1" si="22"/>
        <v>24.576000000000001</v>
      </c>
      <c r="N63" s="14" t="str">
        <f t="shared" ca="1" si="24"/>
        <v>GeForce GTX Titan X</v>
      </c>
      <c r="O63" s="14">
        <f t="shared" ca="1" si="24"/>
        <v>4</v>
      </c>
      <c r="P63" s="14" t="str">
        <f t="shared" ca="1" si="24"/>
        <v>Xeon E5-2609 v4</v>
      </c>
      <c r="Q63" s="14">
        <f t="shared" ca="1" si="24"/>
        <v>2</v>
      </c>
      <c r="R63" s="14">
        <f t="shared" ca="1" si="24"/>
        <v>64</v>
      </c>
      <c r="S63" s="14" t="str">
        <f t="shared" ca="1" si="24"/>
        <v>SSD</v>
      </c>
      <c r="T63" s="14">
        <f t="shared" ca="1" si="24"/>
        <v>480</v>
      </c>
      <c r="U63" s="14">
        <f t="shared" ca="1" si="24"/>
        <v>0</v>
      </c>
      <c r="V63" s="14">
        <f t="shared" ca="1" si="24"/>
        <v>0</v>
      </c>
      <c r="W63" s="14" t="str">
        <f t="shared" ca="1" si="24"/>
        <v>40/1</v>
      </c>
      <c r="X63" s="14"/>
      <c r="Y63" s="16" t="str">
        <f t="shared" ca="1" si="15"/>
        <v>Included internet traffic (monthly based payments): 10 Tb/month. Included internet traffic (weekly based payments): 2.5 Tb/week. Included internet traffic (minute/hourly based payments): 0 Gb. Additional 1Gb (not included): 0,09 &amp;euro;/Gb.</v>
      </c>
      <c r="AC63" s="45">
        <v>50</v>
      </c>
    </row>
    <row r="64" spans="3:29" s="13" customFormat="1">
      <c r="C64" s="22" t="str">
        <f t="shared" ca="1" si="25"/>
        <v>4 x Titan X monthly</v>
      </c>
      <c r="E64" s="22" t="s">
        <v>291</v>
      </c>
      <c r="F64" s="43"/>
      <c r="G64" s="43"/>
      <c r="H64" s="19">
        <f ca="1">INDIRECT("Sheet1!"&amp;INDIRECT("R1C"&amp;COLUMN(),FALSE)&amp;INDIRECT("AC"&amp;ROW()))</f>
        <v>2131.4</v>
      </c>
      <c r="K64" s="19" t="str">
        <f t="shared" ca="1" si="3"/>
        <v>EUR</v>
      </c>
      <c r="L64" s="14">
        <f t="shared" ca="1" si="21"/>
        <v>0.43519999999999998</v>
      </c>
      <c r="M64" s="14">
        <f t="shared" ca="1" si="22"/>
        <v>24.576000000000001</v>
      </c>
      <c r="N64" s="14" t="str">
        <f t="shared" ca="1" si="24"/>
        <v>GeForce GTX Titan X</v>
      </c>
      <c r="O64" s="14">
        <f t="shared" ca="1" si="24"/>
        <v>4</v>
      </c>
      <c r="P64" s="14" t="str">
        <f t="shared" ca="1" si="24"/>
        <v>Xeon E5-2609 v4</v>
      </c>
      <c r="Q64" s="14">
        <f t="shared" ca="1" si="24"/>
        <v>2</v>
      </c>
      <c r="R64" s="14">
        <f t="shared" ca="1" si="24"/>
        <v>64</v>
      </c>
      <c r="S64" s="14" t="str">
        <f t="shared" ca="1" si="24"/>
        <v>SSD</v>
      </c>
      <c r="T64" s="14">
        <f t="shared" ca="1" si="24"/>
        <v>480</v>
      </c>
      <c r="U64" s="14"/>
      <c r="V64" s="14"/>
      <c r="W64" s="14" t="str">
        <f t="shared" ca="1" si="24"/>
        <v>40/1</v>
      </c>
      <c r="X64" s="14"/>
      <c r="Y64" s="16" t="str">
        <f t="shared" ca="1" si="15"/>
        <v>Included internet traffic (monthly based payments): 10 Tb/month. Included internet traffic (weekly based payments): 2.5 Tb/week. Included internet traffic (minute/hourly based payments): 0 Gb. Additional 1Gb (not included): 0,09 &amp;euro;/Gb.</v>
      </c>
      <c r="AC64" s="45">
        <v>50</v>
      </c>
    </row>
    <row r="65" spans="1:29" s="13" customFormat="1">
      <c r="C65" s="22" t="str">
        <f ca="1">INDIRECT("Sheet1!" &amp; INDIRECT("R1C"&amp;COLUMN(),FALSE) &amp; INDIRECT("AC" &amp; ROW())) &amp;" minutely"</f>
        <v>8 x Titan X minutely</v>
      </c>
      <c r="E65" s="22" t="s">
        <v>292</v>
      </c>
      <c r="F65" s="43">
        <f ca="1">INDIRECT("Sheet1!"&amp;INDIRECT("R1C"&amp;COLUMN(),FALSE)&amp;INDIRECT("AC"&amp;ROW()))</f>
        <v>9.6</v>
      </c>
      <c r="G65" s="43"/>
      <c r="H65" s="19"/>
      <c r="K65" s="19" t="str">
        <f t="shared" ca="1" si="3"/>
        <v>EUR</v>
      </c>
      <c r="L65" s="14">
        <f t="shared" ca="1" si="21"/>
        <v>0.70399999999999996</v>
      </c>
      <c r="M65" s="14">
        <f t="shared" ca="1" si="22"/>
        <v>49.152000000000001</v>
      </c>
      <c r="N65" s="14" t="str">
        <f t="shared" ca="1" si="24"/>
        <v>GeForce GTX Titan X</v>
      </c>
      <c r="O65" s="14">
        <f t="shared" ca="1" si="24"/>
        <v>8</v>
      </c>
      <c r="P65" s="14" t="str">
        <f t="shared" ca="1" si="24"/>
        <v>Xeon E5-2630 v4</v>
      </c>
      <c r="Q65" s="14">
        <f t="shared" ca="1" si="24"/>
        <v>2</v>
      </c>
      <c r="R65" s="14">
        <f t="shared" ca="1" si="24"/>
        <v>128</v>
      </c>
      <c r="S65" s="14" t="str">
        <f t="shared" ca="1" si="24"/>
        <v>SSD</v>
      </c>
      <c r="T65" s="14">
        <f t="shared" ca="1" si="24"/>
        <v>960</v>
      </c>
      <c r="U65" s="14"/>
      <c r="V65" s="14"/>
      <c r="W65" s="14" t="str">
        <f t="shared" ca="1" si="24"/>
        <v>40/1</v>
      </c>
      <c r="X65" s="14"/>
      <c r="Y65" s="16" t="str">
        <f t="shared" ca="1" si="15"/>
        <v>Included internet traffic (monthly based payments): 10 Tb/month. Included internet traffic (weekly based payments): 2.5 Tb/week. Included internet traffic (minute/hourly based payments): 0 Gb. Additional 1Gb (not included): 0,09 &amp;euro;/Gb.</v>
      </c>
      <c r="AC65" s="45">
        <v>51</v>
      </c>
    </row>
    <row r="66" spans="1:29" ht="20">
      <c r="A66" s="21">
        <f ca="1">INDIRECT("Sheet1!" &amp; INDIRECT("R1C"&amp;COLUMN(),FALSE) &amp; INDIRECT("AC" &amp; ROW()))</f>
        <v>0</v>
      </c>
      <c r="C66" s="22" t="str">
        <f ca="1">INDIRECT("Sheet1!" &amp; INDIRECT("R1C"&amp;COLUMN(),FALSE) &amp; INDIRECT("AC" &amp; ROW())) &amp;" monthly"</f>
        <v>8 x Titan X monthly</v>
      </c>
      <c r="E66" s="22" t="s">
        <v>293</v>
      </c>
      <c r="H66">
        <f ca="1">INDIRECT("Sheet1!"&amp;INDIRECT("R1C"&amp;COLUMN(),FALSE)&amp;INDIRECT("AC"&amp;ROW()))</f>
        <v>3408.81</v>
      </c>
      <c r="I66" s="19">
        <f t="shared" ref="I66:I73" ca="1" si="30">INDIRECT("Sheet1!"&amp;INDIRECT("R1C"&amp;COLUMN(),FALSE)&amp;INDIRECT("AC"&amp;ROW()))</f>
        <v>0</v>
      </c>
      <c r="K66" s="19" t="str">
        <f t="shared" ca="1" si="3"/>
        <v>EUR</v>
      </c>
      <c r="L66" s="14">
        <f t="shared" ca="1" si="21"/>
        <v>0.70399999999999996</v>
      </c>
      <c r="M66" s="14">
        <f t="shared" ca="1" si="22"/>
        <v>49.152000000000001</v>
      </c>
      <c r="N66" s="14" t="str">
        <f t="shared" ca="1" si="24"/>
        <v>GeForce GTX Titan X</v>
      </c>
      <c r="O66" s="14">
        <f t="shared" ca="1" si="24"/>
        <v>8</v>
      </c>
      <c r="P66" s="14" t="str">
        <f t="shared" ca="1" si="24"/>
        <v>Xeon E5-2630 v4</v>
      </c>
      <c r="Q66" s="14">
        <f t="shared" ca="1" si="24"/>
        <v>2</v>
      </c>
      <c r="R66" s="14">
        <f t="shared" ca="1" si="24"/>
        <v>128</v>
      </c>
      <c r="S66" s="14" t="str">
        <f t="shared" ca="1" si="24"/>
        <v>SSD</v>
      </c>
      <c r="T66" s="14">
        <f t="shared" ca="1" si="24"/>
        <v>960</v>
      </c>
      <c r="U66" s="14">
        <f t="shared" ca="1" si="24"/>
        <v>0</v>
      </c>
      <c r="V66" s="14">
        <f t="shared" ca="1" si="24"/>
        <v>0</v>
      </c>
      <c r="W66" s="14" t="str">
        <f t="shared" ca="1" si="24"/>
        <v>40/1</v>
      </c>
      <c r="X66" s="14"/>
      <c r="Y66" s="16" t="str">
        <f t="shared" ca="1" si="15"/>
        <v>Included internet traffic (monthly based payments): 10 Tb/month. Included internet traffic (weekly based payments): 2.5 Tb/week. Included internet traffic (minute/hourly based payments): 0 Gb. Additional 1Gb (not included): 0,09 &amp;euro;/Gb.</v>
      </c>
      <c r="AC66" s="45">
        <v>51</v>
      </c>
    </row>
    <row r="67" spans="1:29">
      <c r="C67" s="22" t="str">
        <f ca="1">INDIRECT("Sheet1!" &amp; INDIRECT("R1C"&amp;COLUMN(),FALSE) &amp; INDIRECT("AC" &amp; ROW())) &amp;" minutely"</f>
        <v>2 x FirePro S9300x2 minutely</v>
      </c>
      <c r="E67" s="22" t="s">
        <v>241</v>
      </c>
      <c r="F67">
        <f ca="1">INDIRECT("Sheet1!"&amp;INDIRECT("R1C"&amp;COLUMN(),FALSE)&amp;INDIRECT("AC"&amp;ROW()))</f>
        <v>2.4</v>
      </c>
      <c r="I67" s="19">
        <f t="shared" ca="1" si="30"/>
        <v>0</v>
      </c>
      <c r="K67" s="19" t="str">
        <f t="shared" ca="1" si="3"/>
        <v>EUR</v>
      </c>
      <c r="L67" s="14">
        <f t="shared" ca="1" si="21"/>
        <v>0.43519999999999998</v>
      </c>
      <c r="M67" s="14">
        <f t="shared" ca="1" si="22"/>
        <v>27.8</v>
      </c>
      <c r="N67" s="14" t="str">
        <f t="shared" ca="1" si="24"/>
        <v>FirePro S9300x2</v>
      </c>
      <c r="O67" s="14">
        <f t="shared" ca="1" si="24"/>
        <v>2</v>
      </c>
      <c r="P67" s="14" t="str">
        <f t="shared" ca="1" si="24"/>
        <v>Xeon E5-2609 v4</v>
      </c>
      <c r="Q67" s="14">
        <f t="shared" ca="1" si="24"/>
        <v>2</v>
      </c>
      <c r="R67" s="14">
        <f t="shared" ca="1" si="24"/>
        <v>32</v>
      </c>
      <c r="S67" s="14" t="str">
        <f t="shared" ca="1" si="24"/>
        <v>SSD</v>
      </c>
      <c r="T67" s="14">
        <f t="shared" ca="1" si="24"/>
        <v>480</v>
      </c>
      <c r="U67" s="14">
        <f t="shared" ca="1" si="24"/>
        <v>0</v>
      </c>
      <c r="V67" s="14">
        <f t="shared" ca="1" si="24"/>
        <v>0</v>
      </c>
      <c r="W67" s="14" t="str">
        <f t="shared" ca="1" si="24"/>
        <v>40/1</v>
      </c>
      <c r="X67" s="14"/>
      <c r="Y67" s="16" t="str">
        <f t="shared" ca="1" si="15"/>
        <v>Included internet traffic (monthly based payments): 10 Tb/month. Included internet traffic (weekly based payments): 2.5 Tb/week. Included internet traffic (minute/hourly based payments): 0 Gb. Additional 1Gb (not included): 0,09 &amp;euro;/Gb.</v>
      </c>
      <c r="AC67" s="45">
        <v>52</v>
      </c>
    </row>
    <row r="68" spans="1:29" s="13" customFormat="1">
      <c r="C68" s="22" t="str">
        <f ca="1">INDIRECT("Sheet1!" &amp; INDIRECT("R1C"&amp;COLUMN(),FALSE) &amp; INDIRECT("AC" &amp; ROW())) &amp;" weekly"</f>
        <v>2 x FirePro S9300x2 weekly</v>
      </c>
      <c r="E68" s="22" t="s">
        <v>247</v>
      </c>
      <c r="G68" s="13">
        <f ca="1">INDIRECT("Sheet1!"&amp;INDIRECT("R1C"&amp;COLUMN(),FALSE)&amp;INDIRECT("AC"&amp;ROW()))</f>
        <v>412.63</v>
      </c>
      <c r="I68" s="19"/>
      <c r="K68" s="19" t="str">
        <f t="shared" ca="1" si="3"/>
        <v>EUR</v>
      </c>
      <c r="L68" s="14">
        <f t="shared" ca="1" si="21"/>
        <v>0.43519999999999998</v>
      </c>
      <c r="M68" s="14">
        <f t="shared" ca="1" si="22"/>
        <v>27.8</v>
      </c>
      <c r="N68" s="14" t="str">
        <f t="shared" ca="1" si="24"/>
        <v>FirePro S9300x2</v>
      </c>
      <c r="O68" s="14">
        <f t="shared" ca="1" si="24"/>
        <v>2</v>
      </c>
      <c r="P68" s="14" t="str">
        <f t="shared" ca="1" si="24"/>
        <v>Xeon E5-2609 v4</v>
      </c>
      <c r="Q68" s="14">
        <f t="shared" ca="1" si="24"/>
        <v>2</v>
      </c>
      <c r="R68" s="14">
        <f t="shared" ca="1" si="24"/>
        <v>32</v>
      </c>
      <c r="S68" s="14" t="str">
        <f t="shared" ca="1" si="24"/>
        <v>SSD</v>
      </c>
      <c r="T68" s="14">
        <f t="shared" ca="1" si="24"/>
        <v>480</v>
      </c>
      <c r="U68" s="14"/>
      <c r="V68" s="14"/>
      <c r="W68" s="14" t="str">
        <f t="shared" ca="1" si="24"/>
        <v>40/1</v>
      </c>
      <c r="X68" s="14"/>
      <c r="Y68" s="16" t="str">
        <f t="shared" ca="1" si="15"/>
        <v>Included internet traffic (monthly based payments): 10 Tb/month. Included internet traffic (weekly based payments): 2.5 Tb/week. Included internet traffic (minute/hourly based payments): 0 Gb. Additional 1Gb (not included): 0,09 &amp;euro;/Gb.</v>
      </c>
      <c r="AC68" s="45">
        <v>52</v>
      </c>
    </row>
    <row r="69" spans="1:29" s="13" customFormat="1">
      <c r="C69" s="22" t="str">
        <f ca="1">INDIRECT("Sheet1!" &amp; INDIRECT("R1C"&amp;COLUMN(),FALSE) &amp; INDIRECT("AC" &amp; ROW()))  &amp;" monthly"</f>
        <v>2 x FirePro S9300x2 monthly</v>
      </c>
      <c r="E69" s="22" t="s">
        <v>239</v>
      </c>
      <c r="H69" s="13">
        <f ca="1">INDIRECT("Sheet1!"&amp;INDIRECT("R1C"&amp;COLUMN(),FALSE)&amp;INDIRECT("AC"&amp;ROW()))</f>
        <v>1630.18</v>
      </c>
      <c r="I69" s="19"/>
      <c r="K69" s="19" t="str">
        <f t="shared" ca="1" si="3"/>
        <v>EUR</v>
      </c>
      <c r="L69" s="14">
        <f t="shared" ca="1" si="21"/>
        <v>0.43519999999999998</v>
      </c>
      <c r="M69" s="14">
        <f t="shared" ca="1" si="22"/>
        <v>27.8</v>
      </c>
      <c r="N69" s="14" t="str">
        <f t="shared" ca="1" si="24"/>
        <v>FirePro S9300x2</v>
      </c>
      <c r="O69" s="14">
        <f t="shared" ca="1" si="24"/>
        <v>2</v>
      </c>
      <c r="P69" s="14" t="str">
        <f t="shared" ca="1" si="24"/>
        <v>Xeon E5-2609 v4</v>
      </c>
      <c r="Q69" s="14">
        <f t="shared" ca="1" si="24"/>
        <v>2</v>
      </c>
      <c r="R69" s="14">
        <f t="shared" ca="1" si="24"/>
        <v>32</v>
      </c>
      <c r="S69" s="14" t="str">
        <f t="shared" ca="1" si="24"/>
        <v>SSD</v>
      </c>
      <c r="T69" s="14">
        <f t="shared" ca="1" si="24"/>
        <v>480</v>
      </c>
      <c r="U69" s="14"/>
      <c r="V69" s="14"/>
      <c r="W69" s="14" t="str">
        <f t="shared" ca="1" si="24"/>
        <v>40/1</v>
      </c>
      <c r="X69" s="14"/>
      <c r="Y69" s="16" t="str">
        <f t="shared" ca="1" si="15"/>
        <v>Included internet traffic (monthly based payments): 10 Tb/month. Included internet traffic (weekly based payments): 2.5 Tb/week. Included internet traffic (minute/hourly based payments): 0 Gb. Additional 1Gb (not included): 0,09 &amp;euro;/Gb.</v>
      </c>
      <c r="AC69" s="45">
        <v>52</v>
      </c>
    </row>
    <row r="70" spans="1:29" ht="20">
      <c r="A70" s="21" t="str">
        <f ca="1">INDIRECT("Sheet1!" &amp; INDIRECT("R1C"&amp;COLUMN(),FALSE) &amp; INDIRECT("AC" &amp; ROW()))</f>
        <v>The University of Tokyo</v>
      </c>
      <c r="B70" t="s">
        <v>298</v>
      </c>
      <c r="C70" s="22" t="str">
        <f t="shared" ref="C70:C80" ca="1" si="31">INDIRECT("Sheet1!" &amp; INDIRECT("R1C"&amp;COLUMN(),FALSE) &amp; INDIRECT("AC" &amp; ROW()))</f>
        <v>Reedbush-H Personal (educational)</v>
      </c>
      <c r="E70" s="22" t="s">
        <v>261</v>
      </c>
      <c r="I70" s="19">
        <f t="shared" ca="1" si="30"/>
        <v>138888.88888888888</v>
      </c>
      <c r="K70" s="19" t="str">
        <f t="shared" ca="1" si="3"/>
        <v>JPY</v>
      </c>
      <c r="L70" s="14">
        <f t="shared" ca="1" si="21"/>
        <v>1.2096000000000002</v>
      </c>
      <c r="M70" s="14">
        <f t="shared" ca="1" si="22"/>
        <v>19</v>
      </c>
      <c r="N70" s="14" t="str">
        <f t="shared" ca="1" si="24"/>
        <v>P100</v>
      </c>
      <c r="O70" s="14">
        <f t="shared" ca="1" si="24"/>
        <v>2</v>
      </c>
      <c r="P70" s="14" t="str">
        <f t="shared" ca="1" si="24"/>
        <v xml:space="preserve">Xeon E5-2695v4 </v>
      </c>
      <c r="Q70" s="14">
        <f t="shared" ca="1" si="24"/>
        <v>2</v>
      </c>
      <c r="R70" s="14">
        <f t="shared" ca="1" si="24"/>
        <v>256</v>
      </c>
      <c r="S70" s="14" t="str">
        <f t="shared" ca="1" si="24"/>
        <v>PFS</v>
      </c>
      <c r="T70" s="14">
        <f t="shared" ca="1" si="24"/>
        <v>1000</v>
      </c>
      <c r="U70" s="14">
        <f t="shared" ca="1" si="24"/>
        <v>0</v>
      </c>
      <c r="V70" s="14">
        <f t="shared" ca="1" si="24"/>
        <v>0</v>
      </c>
      <c r="W70" s="14" t="str">
        <f t="shared" ca="1" si="24"/>
        <v>13.635/</v>
      </c>
      <c r="X70" s="14">
        <f t="shared" ca="1" si="24"/>
        <v>6912</v>
      </c>
      <c r="Y70" s="16" t="str">
        <f t="shared" ca="1" si="15"/>
        <v>Max 2 nodes. Included (17280/2.5=)6912 node hours if 1 node is used, 3456 node hours if more than 1 node is used by a parallel job.</v>
      </c>
      <c r="AC70" s="45">
        <v>54</v>
      </c>
    </row>
    <row r="71" spans="1:29">
      <c r="C71" s="22" t="str">
        <f t="shared" ca="1" si="31"/>
        <v>Reedbush-H (educational)</v>
      </c>
      <c r="E71" s="22" t="s">
        <v>306</v>
      </c>
      <c r="I71" s="19">
        <f t="shared" ca="1" si="30"/>
        <v>277777.77777777775</v>
      </c>
      <c r="K71" s="19" t="str">
        <f t="shared" ca="1" si="3"/>
        <v>JPY</v>
      </c>
      <c r="L71" s="14">
        <f t="shared" ca="1" si="21"/>
        <v>1.2096000000000002</v>
      </c>
      <c r="M71" s="14">
        <f t="shared" ca="1" si="22"/>
        <v>19</v>
      </c>
      <c r="N71" s="14" t="str">
        <f t="shared" ca="1" si="24"/>
        <v>P100</v>
      </c>
      <c r="O71" s="14">
        <f t="shared" ca="1" si="24"/>
        <v>2</v>
      </c>
      <c r="P71" s="14" t="str">
        <f t="shared" ca="1" si="24"/>
        <v xml:space="preserve">Xeon E5-2695v4 </v>
      </c>
      <c r="Q71" s="14">
        <f t="shared" ca="1" si="24"/>
        <v>2</v>
      </c>
      <c r="R71" s="14">
        <f t="shared" ca="1" si="24"/>
        <v>256</v>
      </c>
      <c r="S71" s="14" t="str">
        <f t="shared" ca="1" si="24"/>
        <v>PFS</v>
      </c>
      <c r="T71" s="14">
        <f t="shared" ca="1" si="24"/>
        <v>4000</v>
      </c>
      <c r="U71" s="14">
        <f t="shared" ca="1" si="24"/>
        <v>0</v>
      </c>
      <c r="V71" s="14">
        <f t="shared" ca="1" si="24"/>
        <v>0</v>
      </c>
      <c r="W71" s="14" t="str">
        <f t="shared" ca="1" si="24"/>
        <v>13.635/</v>
      </c>
      <c r="X71" s="14">
        <f t="shared" ca="1" si="24"/>
        <v>13824</v>
      </c>
      <c r="Y71" s="16" t="str">
        <f t="shared" ca="1" si="15"/>
        <v>Included 13824 node hours if 1 node is used, 6912 node hours if 2-4 nodes are used by a parallel job.</v>
      </c>
      <c r="AC71" s="45">
        <v>55</v>
      </c>
    </row>
    <row r="72" spans="1:29" s="13" customFormat="1">
      <c r="C72" s="22" t="str">
        <f t="shared" ca="1" si="31"/>
        <v>Reedbush-H reviewed (educational)</v>
      </c>
      <c r="E72" s="22" t="s">
        <v>308</v>
      </c>
      <c r="I72" s="19">
        <f t="shared" ca="1" si="30"/>
        <v>166666.66666666666</v>
      </c>
      <c r="K72" s="19" t="str">
        <f t="shared" ca="1" si="3"/>
        <v>JPY</v>
      </c>
      <c r="L72" s="14">
        <f t="shared" ca="1" si="21"/>
        <v>1.2096000000000002</v>
      </c>
      <c r="M72" s="14">
        <f t="shared" ca="1" si="22"/>
        <v>19</v>
      </c>
      <c r="N72" s="14" t="str">
        <f t="shared" ca="1" si="24"/>
        <v>P100</v>
      </c>
      <c r="O72" s="14">
        <f t="shared" ca="1" si="24"/>
        <v>2</v>
      </c>
      <c r="P72" s="14" t="str">
        <f t="shared" ca="1" si="24"/>
        <v xml:space="preserve">Xeon E5-2695v4 </v>
      </c>
      <c r="Q72" s="14">
        <f t="shared" ca="1" si="24"/>
        <v>2</v>
      </c>
      <c r="R72" s="14">
        <f t="shared" ca="1" si="24"/>
        <v>256</v>
      </c>
      <c r="S72" s="14" t="str">
        <f t="shared" ca="1" si="24"/>
        <v>PFS</v>
      </c>
      <c r="T72" s="14">
        <f t="shared" ca="1" si="24"/>
        <v>4000</v>
      </c>
      <c r="U72" s="14">
        <f t="shared" ca="1" si="24"/>
        <v>0</v>
      </c>
      <c r="V72" s="14">
        <f t="shared" ca="1" si="24"/>
        <v>0</v>
      </c>
      <c r="W72" s="14" t="str">
        <f t="shared" ca="1" si="24"/>
        <v>13.635/</v>
      </c>
      <c r="X72" s="14">
        <f t="shared" ca="1" si="24"/>
        <v>8640</v>
      </c>
      <c r="Y72" s="16" t="str">
        <f t="shared" ca="1" si="15"/>
        <v>Included 8640 node hours. 4320 node hours if a parallel job used more nodes than applied for.</v>
      </c>
      <c r="AC72" s="45">
        <v>56</v>
      </c>
    </row>
    <row r="73" spans="1:29" s="13" customFormat="1">
      <c r="C73" s="22" t="str">
        <f t="shared" ca="1" si="31"/>
        <v>Reedbush-H reviewed</v>
      </c>
      <c r="E73" s="22" t="s">
        <v>307</v>
      </c>
      <c r="I73" s="19">
        <f t="shared" ca="1" si="30"/>
        <v>200000</v>
      </c>
      <c r="K73" s="19" t="str">
        <f t="shared" ca="1" si="3"/>
        <v>JPY</v>
      </c>
      <c r="L73" s="14">
        <f t="shared" ca="1" si="21"/>
        <v>1.2096000000000002</v>
      </c>
      <c r="M73" s="14">
        <f t="shared" ca="1" si="22"/>
        <v>19</v>
      </c>
      <c r="N73" s="14" t="str">
        <f t="shared" ca="1" si="24"/>
        <v>P100</v>
      </c>
      <c r="O73" s="14">
        <f t="shared" ca="1" si="24"/>
        <v>2</v>
      </c>
      <c r="P73" s="14" t="str">
        <f t="shared" ca="1" si="24"/>
        <v xml:space="preserve">Xeon E5-2695v4 </v>
      </c>
      <c r="Q73" s="14">
        <f t="shared" ca="1" si="24"/>
        <v>2</v>
      </c>
      <c r="R73" s="14">
        <f t="shared" ca="1" si="24"/>
        <v>256</v>
      </c>
      <c r="S73" s="14" t="str">
        <f t="shared" ca="1" si="24"/>
        <v>PFS</v>
      </c>
      <c r="T73" s="14">
        <f t="shared" ca="1" si="24"/>
        <v>4000</v>
      </c>
      <c r="U73" s="14">
        <f t="shared" ca="1" si="24"/>
        <v>0</v>
      </c>
      <c r="V73" s="14">
        <f t="shared" ca="1" si="24"/>
        <v>0</v>
      </c>
      <c r="W73" s="14" t="str">
        <f t="shared" ca="1" si="24"/>
        <v>13.635/</v>
      </c>
      <c r="X73" s="14">
        <f t="shared" ca="1" si="24"/>
        <v>8640</v>
      </c>
      <c r="Y73" s="16" t="str">
        <f t="shared" ca="1" si="15"/>
        <v>Included 8640 node hours. 4320 node hours if a parallel job used more nodes than applied for.</v>
      </c>
      <c r="AC73" s="45">
        <v>57</v>
      </c>
    </row>
    <row r="74" spans="1:29" ht="20">
      <c r="A74" s="60" t="str">
        <f ca="1">INDIRECT("Sheet1!" &amp; INDIRECT("R1C"&amp;COLUMN(),FALSE) &amp; INDIRECT("AC" &amp; ROW()))</f>
        <v>MS Azure</v>
      </c>
      <c r="B74" s="13" t="s">
        <v>268</v>
      </c>
      <c r="C74" s="22" t="str">
        <f t="shared" ca="1" si="31"/>
        <v>NC6</v>
      </c>
      <c r="E74" s="22" t="s">
        <v>276</v>
      </c>
      <c r="F74" s="13">
        <f t="shared" ref="F74:F80" ca="1" si="32">INDIRECT("Sheet1!"&amp;INDIRECT("R1C"&amp;COLUMN(),FALSE)&amp;INDIRECT("AC"&amp;ROW()))</f>
        <v>0.9</v>
      </c>
      <c r="K74" s="19" t="str">
        <f t="shared" ca="1" si="3"/>
        <v>USD</v>
      </c>
      <c r="L74" s="14">
        <f t="shared" ca="1" si="21"/>
        <v>0.24960000000000002</v>
      </c>
      <c r="M74" s="14">
        <f t="shared" ca="1" si="22"/>
        <v>4.37</v>
      </c>
      <c r="N74" s="14" t="str">
        <f t="shared" ref="N74:V80" ca="1" si="33">INDIRECT("Sheet1!"&amp;INDIRECT("R1C"&amp;COLUMN(),FALSE)&amp;INDIRECT("AC"&amp;ROW()))</f>
        <v>K80</v>
      </c>
      <c r="O74" s="14">
        <f t="shared" ca="1" si="33"/>
        <v>0.5</v>
      </c>
      <c r="P74" s="61" t="str">
        <f t="shared" ca="1" si="33"/>
        <v>Xeon E5-2690v3</v>
      </c>
      <c r="Q74" s="14">
        <f t="shared" ca="1" si="33"/>
        <v>1</v>
      </c>
      <c r="R74" s="14">
        <f t="shared" ca="1" si="33"/>
        <v>56</v>
      </c>
      <c r="S74" s="14" t="str">
        <f t="shared" ca="1" si="33"/>
        <v>SATA</v>
      </c>
      <c r="T74" s="14">
        <f t="shared" ca="1" si="33"/>
        <v>380</v>
      </c>
      <c r="U74" s="14">
        <f t="shared" ca="1" si="33"/>
        <v>0</v>
      </c>
      <c r="V74" s="14">
        <f t="shared" ca="1" si="33"/>
        <v>0</v>
      </c>
      <c r="W74" s="14">
        <f t="shared" ca="1" si="24"/>
        <v>0</v>
      </c>
      <c r="X74" s="14"/>
      <c r="Y74" s="16" t="str">
        <f t="shared" ca="1" si="15"/>
        <v xml:space="preserve">1 GPU in specification is 1/2 of K80 </v>
      </c>
      <c r="AC74" s="45">
        <v>59</v>
      </c>
    </row>
    <row r="75" spans="1:29">
      <c r="C75" s="22" t="str">
        <f t="shared" ca="1" si="31"/>
        <v>NC12</v>
      </c>
      <c r="E75" s="22" t="s">
        <v>277</v>
      </c>
      <c r="F75" s="13">
        <f t="shared" ca="1" si="32"/>
        <v>1.8</v>
      </c>
      <c r="K75" s="19" t="str">
        <f t="shared" ca="1" si="3"/>
        <v>USD</v>
      </c>
      <c r="L75" s="14">
        <f t="shared" ca="1" si="21"/>
        <v>0.49920000000000003</v>
      </c>
      <c r="M75" s="14">
        <f t="shared" ca="1" si="22"/>
        <v>8.74</v>
      </c>
      <c r="N75" s="14" t="str">
        <f t="shared" ca="1" si="33"/>
        <v>K80</v>
      </c>
      <c r="O75" s="14">
        <f t="shared" ca="1" si="33"/>
        <v>1</v>
      </c>
      <c r="P75" s="61" t="str">
        <f t="shared" ca="1" si="33"/>
        <v>Xeon E5-2690v3</v>
      </c>
      <c r="Q75" s="14">
        <f t="shared" ca="1" si="33"/>
        <v>1</v>
      </c>
      <c r="R75" s="14">
        <f t="shared" ca="1" si="33"/>
        <v>112</v>
      </c>
      <c r="S75" s="14" t="str">
        <f t="shared" ca="1" si="33"/>
        <v>SATA</v>
      </c>
      <c r="T75" s="14">
        <f t="shared" ca="1" si="33"/>
        <v>680</v>
      </c>
      <c r="W75" s="14">
        <f t="shared" ref="W75:W77" ca="1" si="34">INDIRECT("Sheet1!"&amp;INDIRECT("R1C"&amp;COLUMN(),FALSE)&amp;INDIRECT("AC"&amp;ROW()))</f>
        <v>0</v>
      </c>
      <c r="X75" s="14"/>
      <c r="Y75" s="16">
        <f t="shared" ca="1" si="15"/>
        <v>0</v>
      </c>
      <c r="AC75" s="45">
        <v>60</v>
      </c>
    </row>
    <row r="76" spans="1:29">
      <c r="C76" s="22" t="str">
        <f t="shared" ca="1" si="31"/>
        <v>NC24</v>
      </c>
      <c r="E76" s="22" t="s">
        <v>286</v>
      </c>
      <c r="F76" s="13">
        <f t="shared" ca="1" si="32"/>
        <v>3.6</v>
      </c>
      <c r="K76" s="19" t="str">
        <f t="shared" ca="1" si="3"/>
        <v>USD</v>
      </c>
      <c r="L76" s="14">
        <f t="shared" ca="1" si="21"/>
        <v>0.99840000000000007</v>
      </c>
      <c r="M76" s="14">
        <f t="shared" ca="1" si="22"/>
        <v>17.48</v>
      </c>
      <c r="N76" s="14" t="str">
        <f t="shared" ca="1" si="33"/>
        <v>K80</v>
      </c>
      <c r="O76" s="14">
        <f t="shared" ca="1" si="33"/>
        <v>2</v>
      </c>
      <c r="P76" s="61" t="str">
        <f t="shared" ca="1" si="33"/>
        <v>Xeon E5-2690v3</v>
      </c>
      <c r="Q76" s="14">
        <f t="shared" ca="1" si="33"/>
        <v>1</v>
      </c>
      <c r="R76" s="14">
        <f t="shared" ca="1" si="33"/>
        <v>224</v>
      </c>
      <c r="S76" s="14" t="str">
        <f t="shared" ca="1" si="33"/>
        <v>SATA</v>
      </c>
      <c r="T76" s="14">
        <f t="shared" ca="1" si="33"/>
        <v>1440</v>
      </c>
      <c r="W76" s="14">
        <f t="shared" ca="1" si="34"/>
        <v>0</v>
      </c>
      <c r="X76" s="14"/>
      <c r="Y76" s="16">
        <f t="shared" ca="1" si="15"/>
        <v>0</v>
      </c>
      <c r="AC76" s="45">
        <v>61</v>
      </c>
    </row>
    <row r="77" spans="1:29">
      <c r="C77" s="22" t="str">
        <f t="shared" ca="1" si="31"/>
        <v>NC24r</v>
      </c>
      <c r="E77" s="22" t="s">
        <v>285</v>
      </c>
      <c r="F77" s="13">
        <f t="shared" ca="1" si="32"/>
        <v>3.96</v>
      </c>
      <c r="K77" s="19" t="str">
        <f t="shared" ca="1" si="3"/>
        <v>USD</v>
      </c>
      <c r="L77" s="14">
        <f t="shared" ca="1" si="21"/>
        <v>0.99840000000000007</v>
      </c>
      <c r="M77" s="14">
        <f t="shared" ca="1" si="22"/>
        <v>17.48</v>
      </c>
      <c r="N77" s="14" t="str">
        <f t="shared" ca="1" si="33"/>
        <v>K80</v>
      </c>
      <c r="O77" s="14">
        <f t="shared" ca="1" si="33"/>
        <v>2</v>
      </c>
      <c r="P77" s="61" t="str">
        <f t="shared" ca="1" si="33"/>
        <v>Xeon E5-2690v3</v>
      </c>
      <c r="Q77" s="14">
        <f t="shared" ca="1" si="33"/>
        <v>1</v>
      </c>
      <c r="R77" s="14">
        <f t="shared" ca="1" si="33"/>
        <v>224</v>
      </c>
      <c r="S77" s="14" t="str">
        <f t="shared" ca="1" si="33"/>
        <v>SATA</v>
      </c>
      <c r="T77" s="14">
        <f t="shared" ca="1" si="33"/>
        <v>1440</v>
      </c>
      <c r="W77" s="14" t="str">
        <f t="shared" ca="1" si="34"/>
        <v>Infiniband/</v>
      </c>
      <c r="X77" s="14"/>
      <c r="Y77" s="16" t="str">
        <f t="shared" ca="1" si="15"/>
        <v>RDMA capable</v>
      </c>
      <c r="AC77" s="45">
        <v>62</v>
      </c>
    </row>
    <row r="78" spans="1:29">
      <c r="C78" s="22" t="str">
        <f t="shared" ca="1" si="31"/>
        <v>NV6</v>
      </c>
      <c r="E78" s="22" t="s">
        <v>347</v>
      </c>
      <c r="F78" s="13">
        <f t="shared" ca="1" si="32"/>
        <v>1.24</v>
      </c>
      <c r="H78" s="13"/>
      <c r="K78" s="19" t="str">
        <f t="shared" ca="1" si="3"/>
        <v>USD</v>
      </c>
      <c r="L78" s="14">
        <f t="shared" ca="1" si="21"/>
        <v>0.24960000000000002</v>
      </c>
      <c r="M78" s="14">
        <f t="shared" ca="1" si="22"/>
        <v>9.65</v>
      </c>
      <c r="N78" s="14" t="str">
        <f t="shared" ca="1" si="33"/>
        <v>M60</v>
      </c>
      <c r="O78" s="14">
        <f t="shared" ca="1" si="33"/>
        <v>1</v>
      </c>
      <c r="P78" s="61" t="str">
        <f t="shared" ca="1" si="33"/>
        <v>Xeon E5-2690v3</v>
      </c>
      <c r="Q78" s="14">
        <f t="shared" ca="1" si="33"/>
        <v>1</v>
      </c>
      <c r="R78" s="14">
        <f t="shared" ca="1" si="33"/>
        <v>56</v>
      </c>
      <c r="S78" s="14" t="str">
        <f t="shared" ca="1" si="33"/>
        <v>SATA</v>
      </c>
      <c r="T78" s="14">
        <f t="shared" ca="1" si="33"/>
        <v>340</v>
      </c>
      <c r="AC78" s="45">
        <v>63</v>
      </c>
    </row>
    <row r="79" spans="1:29">
      <c r="C79" s="22" t="str">
        <f t="shared" ca="1" si="31"/>
        <v>NV12</v>
      </c>
      <c r="E79" s="22" t="s">
        <v>348</v>
      </c>
      <c r="F79" s="13">
        <f t="shared" ca="1" si="32"/>
        <v>2.48</v>
      </c>
      <c r="H79" s="13"/>
      <c r="K79" s="19" t="str">
        <f t="shared" ref="K79:K80" ca="1" si="35">INDIRECT("Sheet1!"&amp;INDIRECT("R1C"&amp;COLUMN(),FALSE)&amp;INDIRECT("AC"&amp;ROW()))</f>
        <v>USD</v>
      </c>
      <c r="L79" s="14">
        <f t="shared" ca="1" si="21"/>
        <v>0.49920000000000003</v>
      </c>
      <c r="M79" s="14">
        <f t="shared" ca="1" si="22"/>
        <v>19.3</v>
      </c>
      <c r="N79" s="14" t="str">
        <f t="shared" ca="1" si="33"/>
        <v>M60</v>
      </c>
      <c r="O79" s="14">
        <f t="shared" ca="1" si="33"/>
        <v>2</v>
      </c>
      <c r="P79" s="61" t="str">
        <f t="shared" ca="1" si="33"/>
        <v>Xeon E5-2690v3</v>
      </c>
      <c r="Q79" s="14">
        <f t="shared" ca="1" si="33"/>
        <v>1</v>
      </c>
      <c r="R79" s="14">
        <f t="shared" ca="1" si="33"/>
        <v>112</v>
      </c>
      <c r="S79" s="14" t="str">
        <f t="shared" ca="1" si="33"/>
        <v>SATA</v>
      </c>
      <c r="T79" s="14">
        <f t="shared" ca="1" si="33"/>
        <v>680</v>
      </c>
      <c r="AC79" s="45">
        <v>64</v>
      </c>
    </row>
    <row r="80" spans="1:29">
      <c r="C80" s="22" t="str">
        <f t="shared" ca="1" si="31"/>
        <v>NV24</v>
      </c>
      <c r="E80" s="22" t="s">
        <v>349</v>
      </c>
      <c r="F80" s="13">
        <f t="shared" ca="1" si="32"/>
        <v>4.97</v>
      </c>
      <c r="H80" s="13"/>
      <c r="K80" s="19" t="str">
        <f t="shared" ca="1" si="35"/>
        <v>USD</v>
      </c>
      <c r="L80" s="14">
        <f t="shared" ca="1" si="21"/>
        <v>0.99840000000000007</v>
      </c>
      <c r="M80" s="14">
        <f t="shared" ca="1" si="22"/>
        <v>38.6</v>
      </c>
      <c r="N80" s="14" t="str">
        <f t="shared" ca="1" si="33"/>
        <v>M60</v>
      </c>
      <c r="O80" s="14">
        <f t="shared" ca="1" si="33"/>
        <v>4</v>
      </c>
      <c r="P80" s="61" t="str">
        <f t="shared" ca="1" si="33"/>
        <v>Xeon E5-2690v3</v>
      </c>
      <c r="Q80" s="14">
        <f t="shared" ca="1" si="33"/>
        <v>1</v>
      </c>
      <c r="R80" s="14">
        <f t="shared" ca="1" si="33"/>
        <v>224</v>
      </c>
      <c r="S80" s="14" t="str">
        <f t="shared" ca="1" si="33"/>
        <v>SATA</v>
      </c>
      <c r="T80" s="14">
        <f t="shared" ca="1" si="33"/>
        <v>1440</v>
      </c>
      <c r="AC80" s="45">
        <v>65</v>
      </c>
    </row>
  </sheetData>
  <phoneticPr fontId="2"/>
  <conditionalFormatting sqref="I23:J23 I25:J25 I27:J27 I29:J29 S13:S15 E23:G23 E18:J22 D26:D41 E17:F17 D10:D24 D3:D8 C3:C21 E7:G7 E9:J16 E4:J6 N16:O16 L30:O31 E3:O3 L4:O15 M16:M17 L16:L29 M18:O29 E8:H8 J8 H58:H60 L50:S69 T53:Y69 L74:V74 W74:Y77 I66:I73 K56:K74 L70:Y73 F25:G29 E34:E36 H22:H30 F30:I30 I31 F36:G36 I36 E39:G40 I39:I40 E38 F31:G31 F32:I35 F37:I37 K4:K43 M32:O49 C30:C40 K75:T80">
    <cfRule type="expression" dxfId="50" priority="119">
      <formula>MOD(ROW(),2)=0</formula>
    </cfRule>
  </conditionalFormatting>
  <conditionalFormatting sqref="D25 I24:J24 F24:G24">
    <cfRule type="expression" dxfId="49" priority="117">
      <formula>MOD(ROW(),2)=0</formula>
    </cfRule>
  </conditionalFormatting>
  <conditionalFormatting sqref="I26:J26">
    <cfRule type="expression" dxfId="48" priority="116">
      <formula>MOD(ROW(),2)=0</formula>
    </cfRule>
  </conditionalFormatting>
  <conditionalFormatting sqref="I28:J28">
    <cfRule type="expression" dxfId="47" priority="115">
      <formula>MOD(ROW(),2)=0</formula>
    </cfRule>
  </conditionalFormatting>
  <conditionalFormatting sqref="E37">
    <cfRule type="expression" dxfId="46" priority="106">
      <formula>MOD(ROW(),2)=0</formula>
    </cfRule>
  </conditionalFormatting>
  <conditionalFormatting sqref="P3:P15 P18:P49">
    <cfRule type="expression" dxfId="45" priority="61">
      <formula>MOD(ROW(),2)=0</formula>
    </cfRule>
  </conditionalFormatting>
  <conditionalFormatting sqref="S3:X3 T4:X12 T18:V31 T13:V15 W13:X31 R3:R15 U47:X49 T47:T52 R18:R49 Y6:Y49 T32:X46">
    <cfRule type="expression" dxfId="44" priority="59">
      <formula>MOD(ROW(),2)=0</formula>
    </cfRule>
  </conditionalFormatting>
  <conditionalFormatting sqref="C22:C23">
    <cfRule type="expression" dxfId="43" priority="68">
      <formula>MOD(ROW(),2)=0</formula>
    </cfRule>
  </conditionalFormatting>
  <conditionalFormatting sqref="C24:C25">
    <cfRule type="expression" dxfId="42" priority="67">
      <formula>MOD(ROW(),2)=0</formula>
    </cfRule>
  </conditionalFormatting>
  <conditionalFormatting sqref="C26:C27">
    <cfRule type="expression" dxfId="41" priority="66">
      <formula>MOD(ROW(),2)=0</formula>
    </cfRule>
  </conditionalFormatting>
  <conditionalFormatting sqref="C28:C29">
    <cfRule type="expression" dxfId="40" priority="65">
      <formula>MOD(ROW(),2)=0</formula>
    </cfRule>
  </conditionalFormatting>
  <conditionalFormatting sqref="Q3:Q15 Q18:Q49">
    <cfRule type="expression" dxfId="39" priority="60">
      <formula>MOD(ROW(),2)=0</formula>
    </cfRule>
  </conditionalFormatting>
  <conditionalFormatting sqref="S4:S12">
    <cfRule type="expression" dxfId="38" priority="58">
      <formula>MOD(ROW(),2)=0</formula>
    </cfRule>
  </conditionalFormatting>
  <conditionalFormatting sqref="S18:S49">
    <cfRule type="expression" dxfId="37" priority="57">
      <formula>MOD(ROW(),2)=0</formula>
    </cfRule>
  </conditionalFormatting>
  <conditionalFormatting sqref="H17:J17 N17:O17">
    <cfRule type="expression" dxfId="36" priority="48">
      <formula>MOD(ROW(),2)=0</formula>
    </cfRule>
  </conditionalFormatting>
  <conditionalFormatting sqref="P16:P17">
    <cfRule type="expression" dxfId="35" priority="47">
      <formula>MOD(ROW(),2)=0</formula>
    </cfRule>
  </conditionalFormatting>
  <conditionalFormatting sqref="T16:V17 R16:R17">
    <cfRule type="expression" dxfId="34" priority="45">
      <formula>MOD(ROW(),2)=0</formula>
    </cfRule>
  </conditionalFormatting>
  <conditionalFormatting sqref="Q16:Q17">
    <cfRule type="expression" dxfId="33" priority="46">
      <formula>MOD(ROW(),2)=0</formula>
    </cfRule>
  </conditionalFormatting>
  <conditionalFormatting sqref="S16:S17">
    <cfRule type="expression" dxfId="32" priority="44">
      <formula>MOD(ROW(),2)=0</formula>
    </cfRule>
  </conditionalFormatting>
  <conditionalFormatting sqref="G17">
    <cfRule type="expression" dxfId="31" priority="43">
      <formula>MOD(ROW(),2)=0</formula>
    </cfRule>
  </conditionalFormatting>
  <conditionalFormatting sqref="E33">
    <cfRule type="expression" dxfId="30" priority="42">
      <formula>MOD(ROW(),2)=0</formula>
    </cfRule>
  </conditionalFormatting>
  <conditionalFormatting sqref="E32">
    <cfRule type="expression" dxfId="29" priority="41">
      <formula>MOD(ROW(),2)=0</formula>
    </cfRule>
  </conditionalFormatting>
  <conditionalFormatting sqref="L32:L49">
    <cfRule type="expression" dxfId="28" priority="40">
      <formula>MOD(ROW(),2)=0</formula>
    </cfRule>
  </conditionalFormatting>
  <conditionalFormatting sqref="G42">
    <cfRule type="expression" dxfId="27" priority="39">
      <formula>MOD(ROW(),2)=0</formula>
    </cfRule>
  </conditionalFormatting>
  <conditionalFormatting sqref="H43">
    <cfRule type="expression" dxfId="26" priority="38">
      <formula>MOD(ROW(),2)=0</formula>
    </cfRule>
  </conditionalFormatting>
  <conditionalFormatting sqref="J7">
    <cfRule type="expression" dxfId="25" priority="37">
      <formula>MOD(ROW(),2)=0</formula>
    </cfRule>
  </conditionalFormatting>
  <conditionalFormatting sqref="H7">
    <cfRule type="expression" dxfId="24" priority="35">
      <formula>MOD(ROW(),2)=0</formula>
    </cfRule>
  </conditionalFormatting>
  <conditionalFormatting sqref="J30:J40">
    <cfRule type="expression" dxfId="23" priority="34">
      <formula>MOD(ROW(),2)=0</formula>
    </cfRule>
  </conditionalFormatting>
  <conditionalFormatting sqref="D44 K44:K55">
    <cfRule type="expression" dxfId="22" priority="33">
      <formula>MOD(ROW(),2)=0</formula>
    </cfRule>
  </conditionalFormatting>
  <conditionalFormatting sqref="G45">
    <cfRule type="expression" dxfId="21" priority="32">
      <formula>MOD(ROW(),2)=0</formula>
    </cfRule>
  </conditionalFormatting>
  <conditionalFormatting sqref="H46">
    <cfRule type="expression" dxfId="20" priority="31">
      <formula>MOD(ROW(),2)=0</formula>
    </cfRule>
  </conditionalFormatting>
  <conditionalFormatting sqref="I8">
    <cfRule type="expression" dxfId="19" priority="26">
      <formula>MOD(ROW(),2)=0</formula>
    </cfRule>
  </conditionalFormatting>
  <conditionalFormatting sqref="I7">
    <cfRule type="expression" dxfId="18" priority="25">
      <formula>MOD(ROW(),2)=0</formula>
    </cfRule>
  </conditionalFormatting>
  <conditionalFormatting sqref="H49">
    <cfRule type="expression" dxfId="17" priority="24">
      <formula>MOD(ROW(),2)=0</formula>
    </cfRule>
  </conditionalFormatting>
  <conditionalFormatting sqref="G48">
    <cfRule type="expression" dxfId="16" priority="23">
      <formula>MOD(ROW(),2)=0</formula>
    </cfRule>
  </conditionalFormatting>
  <conditionalFormatting sqref="D50">
    <cfRule type="expression" dxfId="15" priority="22">
      <formula>MOD(ROW(),2)=0</formula>
    </cfRule>
  </conditionalFormatting>
  <conditionalFormatting sqref="U50:Y52">
    <cfRule type="expression" dxfId="14" priority="19">
      <formula>MOD(ROW(),2)=0</formula>
    </cfRule>
  </conditionalFormatting>
  <conditionalFormatting sqref="G51">
    <cfRule type="expression" dxfId="13" priority="16">
      <formula>MOD(ROW(),2)=0</formula>
    </cfRule>
  </conditionalFormatting>
  <conditionalFormatting sqref="H52">
    <cfRule type="expression" dxfId="12" priority="15">
      <formula>MOD(ROW(),2)=0</formula>
    </cfRule>
  </conditionalFormatting>
  <conditionalFormatting sqref="D53">
    <cfRule type="expression" dxfId="11" priority="14">
      <formula>MOD(ROW(),2)=0</formula>
    </cfRule>
  </conditionalFormatting>
  <conditionalFormatting sqref="G54">
    <cfRule type="expression" dxfId="10" priority="13">
      <formula>MOD(ROW(),2)=0</formula>
    </cfRule>
  </conditionalFormatting>
  <conditionalFormatting sqref="H55">
    <cfRule type="expression" dxfId="9" priority="12">
      <formula>MOD(ROW(),2)=0</formula>
    </cfRule>
  </conditionalFormatting>
  <conditionalFormatting sqref="H63:H65">
    <cfRule type="expression" dxfId="8" priority="11">
      <formula>MOD(ROW(),2)=0</formula>
    </cfRule>
  </conditionalFormatting>
  <conditionalFormatting sqref="G57 G62">
    <cfRule type="expression" dxfId="7" priority="10">
      <formula>MOD(ROW(),2)=0</formula>
    </cfRule>
  </conditionalFormatting>
  <conditionalFormatting sqref="H62">
    <cfRule type="expression" dxfId="6" priority="7">
      <formula>MOD(ROW(),2)=0</formula>
    </cfRule>
  </conditionalFormatting>
  <conditionalFormatting sqref="E26:E29">
    <cfRule type="expression" dxfId="5" priority="6">
      <formula>MOD(ROW(),2)=0</formula>
    </cfRule>
  </conditionalFormatting>
  <conditionalFormatting sqref="H36">
    <cfRule type="expression" dxfId="4" priority="5">
      <formula>MOD(ROW(),2)=0</formula>
    </cfRule>
  </conditionalFormatting>
  <conditionalFormatting sqref="H38:H40">
    <cfRule type="expression" dxfId="3" priority="4">
      <formula>MOD(ROW(),2)=0</formula>
    </cfRule>
  </conditionalFormatting>
  <conditionalFormatting sqref="I38">
    <cfRule type="expression" dxfId="2" priority="3">
      <formula>MOD(ROW(),2)=0</formula>
    </cfRule>
  </conditionalFormatting>
  <conditionalFormatting sqref="G38">
    <cfRule type="expression" dxfId="1" priority="2">
      <formula>MOD(ROW(),2)=0</formula>
    </cfRule>
  </conditionalFormatting>
  <conditionalFormatting sqref="F38">
    <cfRule type="expression" dxfId="0" priority="1">
      <formula>MOD(ROW(),2)=0</formula>
    </cfRule>
  </conditionalFormatting>
  <hyperlinks>
    <hyperlink ref="D3" r:id="rId1"/>
    <hyperlink ref="D4:D5" r:id="rId2" display="https://aws.amazon.com/ec2/pricing/on-demand/?refid=em_22240"/>
    <hyperlink ref="D7" r:id="rId3"/>
    <hyperlink ref="D8" r:id="rId4"/>
  </hyperlinks>
  <pageMargins left="0.75000000000000011" right="0.75000000000000011" top="1" bottom="1" header="0.5" footer="0.5"/>
  <pageSetup paperSize="9" scale="70" orientation="landscape" horizontalDpi="4294967292" verticalDpi="4294967292"/>
  <ignoredErrors>
    <ignoredError sqref="C21:C23 C20 C64"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2017-03-28T03:52:25Z</dcterms:modified>
</cp:coreProperties>
</file>