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33960" windowHeight="1674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41" i="3" l="1"/>
  <c r="A42" i="3"/>
  <c r="A43" i="3"/>
  <c r="A44" i="3"/>
  <c r="A45" i="3"/>
  <c r="A34" i="3"/>
  <c r="A36" i="3"/>
  <c r="A37" i="3"/>
  <c r="C34" i="3"/>
  <c r="I34" i="3"/>
  <c r="J34" i="3"/>
  <c r="K34" i="3"/>
  <c r="L34" i="3"/>
  <c r="M34" i="3"/>
  <c r="N34" i="3"/>
  <c r="O34" i="3"/>
  <c r="P34" i="3"/>
  <c r="Q34" i="3"/>
  <c r="R34" i="3"/>
  <c r="S34" i="3"/>
  <c r="T34" i="3"/>
  <c r="U34" i="3"/>
  <c r="V34" i="3"/>
  <c r="W34" i="3"/>
  <c r="X34" i="3"/>
  <c r="Y34" i="3"/>
  <c r="C35" i="3"/>
  <c r="I35" i="3"/>
  <c r="J35" i="3"/>
  <c r="K35" i="3"/>
  <c r="L35" i="3"/>
  <c r="M35" i="3"/>
  <c r="N35" i="3"/>
  <c r="O35" i="3"/>
  <c r="P35" i="3"/>
  <c r="Q35" i="3"/>
  <c r="R35" i="3"/>
  <c r="S35" i="3"/>
  <c r="T35" i="3"/>
  <c r="U35" i="3"/>
  <c r="V35" i="3"/>
  <c r="W35" i="3"/>
  <c r="X35" i="3"/>
  <c r="Y35" i="3"/>
  <c r="C36" i="3"/>
  <c r="I36" i="3"/>
  <c r="J36" i="3"/>
  <c r="K36" i="3"/>
  <c r="L36" i="3"/>
  <c r="M36" i="3"/>
  <c r="N36" i="3"/>
  <c r="O36" i="3"/>
  <c r="P36" i="3"/>
  <c r="Q36" i="3"/>
  <c r="R36" i="3"/>
  <c r="S36" i="3"/>
  <c r="T36" i="3"/>
  <c r="U36" i="3"/>
  <c r="V36" i="3"/>
  <c r="W36" i="3"/>
  <c r="X36" i="3"/>
  <c r="Y36" i="3"/>
  <c r="AA43" i="1"/>
  <c r="AA42" i="1"/>
  <c r="X21" i="1"/>
  <c r="Z21" i="1"/>
  <c r="X18" i="1"/>
  <c r="X19" i="1"/>
  <c r="X20" i="1"/>
  <c r="X17" i="1"/>
  <c r="X33" i="1"/>
  <c r="X42" i="1"/>
  <c r="X43" i="1"/>
  <c r="X41" i="1"/>
  <c r="X46" i="1"/>
  <c r="X47" i="1"/>
  <c r="X48" i="1"/>
  <c r="X45" i="1"/>
  <c r="C33" i="3"/>
  <c r="R16" i="3"/>
  <c r="Q16" i="3"/>
  <c r="P16" i="3"/>
  <c r="O16" i="3"/>
  <c r="N16" i="3"/>
  <c r="M16" i="3"/>
  <c r="Q21" i="1"/>
  <c r="L16" i="3"/>
  <c r="K16" i="3"/>
  <c r="J16" i="3"/>
  <c r="F16" i="3"/>
  <c r="C16" i="3"/>
  <c r="R15" i="3"/>
  <c r="Q15" i="3"/>
  <c r="P15" i="3"/>
  <c r="O15" i="3"/>
  <c r="N15" i="3"/>
  <c r="M15" i="3"/>
  <c r="Q20" i="1"/>
  <c r="L15" i="3"/>
  <c r="K15" i="3"/>
  <c r="J15" i="3"/>
  <c r="F15" i="3"/>
  <c r="C15" i="3"/>
  <c r="F32" i="3"/>
  <c r="G32" i="3"/>
  <c r="H32" i="3"/>
  <c r="F33" i="3"/>
  <c r="G33" i="3"/>
  <c r="H33" i="3"/>
  <c r="AC50" i="1"/>
  <c r="AC51" i="1"/>
  <c r="AC52" i="1"/>
  <c r="C31" i="3"/>
  <c r="C32" i="3"/>
  <c r="H31" i="3"/>
  <c r="G31" i="3"/>
  <c r="C28" i="3"/>
  <c r="C29" i="3"/>
  <c r="C30" i="3"/>
  <c r="C18" i="3"/>
  <c r="C19" i="3"/>
  <c r="C20" i="3"/>
  <c r="C21" i="3"/>
  <c r="C22" i="3"/>
  <c r="C23" i="3"/>
  <c r="C24" i="3"/>
  <c r="C25" i="3"/>
  <c r="C26" i="3"/>
  <c r="C27" i="3"/>
  <c r="C17" i="3"/>
  <c r="G22" i="3"/>
  <c r="G23" i="3"/>
  <c r="G24" i="3"/>
  <c r="G25" i="3"/>
  <c r="G26" i="3"/>
  <c r="G27" i="3"/>
  <c r="G21" i="3"/>
  <c r="G20" i="3"/>
  <c r="G19" i="3"/>
  <c r="G18" i="3"/>
  <c r="G17" i="3"/>
  <c r="F9" i="3"/>
  <c r="Y49" i="3"/>
  <c r="Y48" i="3"/>
  <c r="Y47" i="3"/>
  <c r="Y46" i="3"/>
  <c r="Y45" i="3"/>
  <c r="T49" i="3"/>
  <c r="S49" i="3"/>
  <c r="R49" i="3"/>
  <c r="Q49" i="3"/>
  <c r="T48" i="3"/>
  <c r="S48" i="3"/>
  <c r="R48" i="3"/>
  <c r="Q48" i="3"/>
  <c r="T47" i="3"/>
  <c r="S47" i="3"/>
  <c r="R47" i="3"/>
  <c r="Q47" i="3"/>
  <c r="T46" i="3"/>
  <c r="S46" i="3"/>
  <c r="R46" i="3"/>
  <c r="Q46" i="3"/>
  <c r="T45" i="3"/>
  <c r="S45" i="3"/>
  <c r="R45" i="3"/>
  <c r="Q45" i="3"/>
  <c r="O49" i="3"/>
  <c r="N49" i="3"/>
  <c r="M49" i="3"/>
  <c r="L49" i="3"/>
  <c r="K49" i="3"/>
  <c r="J49" i="3"/>
  <c r="F49" i="3"/>
  <c r="O48" i="3"/>
  <c r="N48" i="3"/>
  <c r="M48" i="3"/>
  <c r="L48" i="3"/>
  <c r="K48" i="3"/>
  <c r="J48" i="3"/>
  <c r="F48" i="3"/>
  <c r="O47" i="3"/>
  <c r="N47" i="3"/>
  <c r="M47" i="3"/>
  <c r="L47" i="3"/>
  <c r="K47" i="3"/>
  <c r="J47" i="3"/>
  <c r="F47" i="3"/>
  <c r="O46" i="3"/>
  <c r="N46" i="3"/>
  <c r="M46" i="3"/>
  <c r="L46" i="3"/>
  <c r="K46" i="3"/>
  <c r="J46" i="3"/>
  <c r="F46" i="3"/>
  <c r="O45" i="3"/>
  <c r="N45" i="3"/>
  <c r="M45" i="3"/>
  <c r="L45" i="3"/>
  <c r="K45" i="3"/>
  <c r="J45" i="3"/>
  <c r="F45" i="3"/>
  <c r="C45" i="3"/>
  <c r="C46" i="3"/>
  <c r="C47" i="3"/>
  <c r="C48" i="3"/>
  <c r="C49" i="3"/>
  <c r="L7" i="1"/>
  <c r="L6" i="1"/>
  <c r="L5" i="1"/>
  <c r="Q5" i="1"/>
  <c r="Q6" i="1"/>
  <c r="Q7" i="1"/>
  <c r="J3" i="3"/>
  <c r="J4" i="3"/>
  <c r="J5" i="3"/>
  <c r="J6" i="3"/>
  <c r="J7" i="3"/>
  <c r="J8" i="3"/>
  <c r="J9" i="3"/>
  <c r="J10" i="3"/>
  <c r="J11" i="3"/>
  <c r="J12" i="3"/>
  <c r="I38" i="3"/>
  <c r="I39" i="3"/>
  <c r="I40" i="3"/>
  <c r="I41" i="3"/>
  <c r="I42" i="3"/>
  <c r="I43" i="3"/>
  <c r="I44" i="3"/>
  <c r="J39" i="3"/>
  <c r="J40" i="3"/>
  <c r="J41" i="3"/>
  <c r="J42" i="3"/>
  <c r="J43" i="3"/>
  <c r="J44" i="3"/>
  <c r="J31" i="3"/>
  <c r="J32" i="3"/>
  <c r="J33" i="3"/>
  <c r="J37" i="3"/>
  <c r="J38" i="3"/>
  <c r="J13" i="3"/>
  <c r="J14" i="3"/>
  <c r="J17" i="3"/>
  <c r="J18" i="3"/>
  <c r="J19" i="3"/>
  <c r="J20" i="3"/>
  <c r="J21" i="3"/>
  <c r="J22" i="3"/>
  <c r="J23" i="3"/>
  <c r="J24" i="3"/>
  <c r="J25" i="3"/>
  <c r="J26" i="3"/>
  <c r="J27" i="3"/>
  <c r="J28" i="3"/>
  <c r="J29" i="3"/>
  <c r="J30" i="3"/>
  <c r="Q42" i="1"/>
  <c r="Q43" i="1"/>
  <c r="Q45" i="1"/>
  <c r="Q46" i="1"/>
  <c r="Q47" i="1"/>
  <c r="Q48" i="1"/>
  <c r="Q50" i="1"/>
  <c r="Q51" i="1"/>
  <c r="Q52" i="1"/>
  <c r="Q53" i="1"/>
  <c r="Q54" i="1"/>
  <c r="Q55" i="1"/>
  <c r="Q56" i="1"/>
  <c r="Q41" i="1"/>
  <c r="Q38" i="1"/>
  <c r="Q39" i="1"/>
  <c r="Q37" i="1"/>
  <c r="Q33" i="1"/>
  <c r="Q34" i="1"/>
  <c r="Q35" i="1"/>
  <c r="Q26" i="1"/>
  <c r="Q27" i="1"/>
  <c r="Q28" i="1"/>
  <c r="Q29" i="1"/>
  <c r="Q30" i="1"/>
  <c r="Q31" i="1"/>
  <c r="Q32" i="1"/>
  <c r="Q25" i="1"/>
  <c r="Q18" i="1"/>
  <c r="Q19" i="1"/>
  <c r="Q17" i="1"/>
  <c r="Q14" i="1"/>
  <c r="Q15" i="1"/>
  <c r="Q13" i="1"/>
  <c r="Q9" i="1"/>
  <c r="Q10" i="1"/>
  <c r="Q11" i="1"/>
  <c r="Q8" i="1"/>
  <c r="C42" i="3"/>
  <c r="C43" i="3"/>
  <c r="C44" i="3"/>
  <c r="F42" i="3"/>
  <c r="K42" i="3"/>
  <c r="L42" i="3"/>
  <c r="M42" i="3"/>
  <c r="N42" i="3"/>
  <c r="O42" i="3"/>
  <c r="P42" i="3"/>
  <c r="Q42" i="3"/>
  <c r="R42" i="3"/>
  <c r="S42" i="3"/>
  <c r="T42" i="3"/>
  <c r="F43" i="3"/>
  <c r="K43" i="3"/>
  <c r="L43" i="3"/>
  <c r="M43" i="3"/>
  <c r="N43" i="3"/>
  <c r="O43" i="3"/>
  <c r="P43" i="3"/>
  <c r="Q43" i="3"/>
  <c r="R43" i="3"/>
  <c r="S43" i="3"/>
  <c r="T43" i="3"/>
  <c r="F44" i="3"/>
  <c r="K44" i="3"/>
  <c r="L44" i="3"/>
  <c r="M44" i="3"/>
  <c r="N44" i="3"/>
  <c r="O44" i="3"/>
  <c r="P44" i="3"/>
  <c r="Q44" i="3"/>
  <c r="R44" i="3"/>
  <c r="S44" i="3"/>
  <c r="T44" i="3"/>
  <c r="AC53" i="1"/>
  <c r="AA41" i="1"/>
  <c r="K26" i="3"/>
  <c r="L26" i="3"/>
  <c r="M26" i="3"/>
  <c r="N26" i="3"/>
  <c r="O26" i="3"/>
  <c r="P26" i="3"/>
  <c r="Q26" i="3"/>
  <c r="R26" i="3"/>
  <c r="S26" i="3"/>
  <c r="T26" i="3"/>
  <c r="U26" i="3"/>
  <c r="V26" i="3"/>
  <c r="W26" i="3"/>
  <c r="Y26" i="3"/>
  <c r="K27" i="3"/>
  <c r="L27" i="3"/>
  <c r="M27" i="3"/>
  <c r="N27" i="3"/>
  <c r="O27" i="3"/>
  <c r="P27" i="3"/>
  <c r="Q27" i="3"/>
  <c r="R27" i="3"/>
  <c r="S27" i="3"/>
  <c r="T27" i="3"/>
  <c r="U27" i="3"/>
  <c r="V27" i="3"/>
  <c r="W27" i="3"/>
  <c r="Y27" i="3"/>
  <c r="K28" i="3"/>
  <c r="L28" i="3"/>
  <c r="M28" i="3"/>
  <c r="N28" i="3"/>
  <c r="O28" i="3"/>
  <c r="P28" i="3"/>
  <c r="Q28" i="3"/>
  <c r="R28" i="3"/>
  <c r="S28" i="3"/>
  <c r="T28" i="3"/>
  <c r="U28" i="3"/>
  <c r="V28" i="3"/>
  <c r="Z37" i="1"/>
  <c r="W28" i="3"/>
  <c r="Y28" i="3"/>
  <c r="K29" i="3"/>
  <c r="L29" i="3"/>
  <c r="M29" i="3"/>
  <c r="N29" i="3"/>
  <c r="O29" i="3"/>
  <c r="P29" i="3"/>
  <c r="Q29" i="3"/>
  <c r="R29" i="3"/>
  <c r="S29" i="3"/>
  <c r="T29" i="3"/>
  <c r="U29" i="3"/>
  <c r="V29" i="3"/>
  <c r="Z38" i="1"/>
  <c r="W29" i="3"/>
  <c r="Y29" i="3"/>
  <c r="K30" i="3"/>
  <c r="L30" i="3"/>
  <c r="M30" i="3"/>
  <c r="N30" i="3"/>
  <c r="O30" i="3"/>
  <c r="P30" i="3"/>
  <c r="Q30" i="3"/>
  <c r="R30" i="3"/>
  <c r="S30" i="3"/>
  <c r="T30" i="3"/>
  <c r="U30" i="3"/>
  <c r="V30" i="3"/>
  <c r="Z39" i="1"/>
  <c r="W30" i="3"/>
  <c r="Y30" i="3"/>
  <c r="F28" i="3"/>
  <c r="G28" i="3"/>
  <c r="I28" i="3"/>
  <c r="H29" i="3"/>
  <c r="H30" i="3"/>
  <c r="H28" i="3"/>
  <c r="H27" i="3"/>
  <c r="B28" i="3"/>
  <c r="A28" i="3"/>
  <c r="Z47" i="1"/>
  <c r="L37" i="3"/>
  <c r="M37" i="3"/>
  <c r="N37" i="3"/>
  <c r="O37" i="3"/>
  <c r="P37" i="3"/>
  <c r="Q37" i="3"/>
  <c r="R37" i="3"/>
  <c r="S37" i="3"/>
  <c r="T37" i="3"/>
  <c r="U37" i="3"/>
  <c r="V37" i="3"/>
  <c r="Z48" i="1"/>
  <c r="W37" i="3"/>
  <c r="X37" i="3"/>
  <c r="Y37" i="3"/>
  <c r="K37" i="3"/>
  <c r="I37" i="3"/>
  <c r="C37" i="3"/>
  <c r="AG48" i="1"/>
  <c r="AG47" i="1"/>
  <c r="AD48" i="1"/>
  <c r="AD47" i="1"/>
  <c r="Y39" i="3"/>
  <c r="Y40" i="3"/>
  <c r="Y41" i="3"/>
  <c r="AG46" i="1"/>
  <c r="AG45" i="1"/>
  <c r="Z53" i="1"/>
  <c r="W38" i="3"/>
  <c r="W39" i="3"/>
  <c r="W40" i="3"/>
  <c r="W41" i="3"/>
  <c r="K39" i="3"/>
  <c r="L39" i="3"/>
  <c r="M39" i="3"/>
  <c r="N39" i="3"/>
  <c r="O39" i="3"/>
  <c r="P39" i="3"/>
  <c r="Q39" i="3"/>
  <c r="R39" i="3"/>
  <c r="S39" i="3"/>
  <c r="T39" i="3"/>
  <c r="K40" i="3"/>
  <c r="L40" i="3"/>
  <c r="M40" i="3"/>
  <c r="N40" i="3"/>
  <c r="O40" i="3"/>
  <c r="P40" i="3"/>
  <c r="Q40" i="3"/>
  <c r="R40" i="3"/>
  <c r="S40" i="3"/>
  <c r="T40" i="3"/>
  <c r="K41" i="3"/>
  <c r="L41" i="3"/>
  <c r="M41" i="3"/>
  <c r="N41" i="3"/>
  <c r="O41" i="3"/>
  <c r="P41" i="3"/>
  <c r="Q41" i="3"/>
  <c r="R41" i="3"/>
  <c r="S41" i="3"/>
  <c r="T41" i="3"/>
  <c r="AD46" i="1"/>
  <c r="AD45" i="1"/>
  <c r="F39" i="3"/>
  <c r="F40" i="3"/>
  <c r="F41" i="3"/>
  <c r="C39" i="3"/>
  <c r="C40" i="3"/>
  <c r="C41" i="3"/>
  <c r="A38" i="3"/>
  <c r="U38" i="3"/>
  <c r="V38" i="3"/>
  <c r="Y38" i="3"/>
  <c r="L38" i="3"/>
  <c r="M38" i="3"/>
  <c r="N38" i="3"/>
  <c r="O38" i="3"/>
  <c r="P38" i="3"/>
  <c r="Q38" i="3"/>
  <c r="R38" i="3"/>
  <c r="S38" i="3"/>
  <c r="T38" i="3"/>
  <c r="K38" i="3"/>
  <c r="F38" i="3"/>
  <c r="C38" i="3"/>
  <c r="Z45" i="1"/>
  <c r="Z46" i="1"/>
  <c r="B3" i="3"/>
  <c r="B9" i="3"/>
  <c r="B12" i="3"/>
  <c r="B17" i="3"/>
  <c r="B24" i="3"/>
  <c r="B31" i="3"/>
  <c r="T33" i="3"/>
  <c r="I7" i="3"/>
  <c r="Y31" i="3"/>
  <c r="Y4" i="3"/>
  <c r="Y5" i="3"/>
  <c r="Y3" i="3"/>
  <c r="A17" i="3"/>
  <c r="A12" i="3"/>
  <c r="A9" i="3"/>
  <c r="A3" i="3"/>
  <c r="A24" i="3"/>
  <c r="K33" i="3"/>
  <c r="I8" i="3"/>
  <c r="M18" i="3"/>
  <c r="M19" i="3"/>
  <c r="M20" i="3"/>
  <c r="M21" i="3"/>
  <c r="M22" i="3"/>
  <c r="M23" i="3"/>
  <c r="M17" i="3"/>
  <c r="M4" i="3"/>
  <c r="M5" i="3"/>
  <c r="M6" i="3"/>
  <c r="M7" i="3"/>
  <c r="M8" i="3"/>
  <c r="M9" i="3"/>
  <c r="M3" i="3"/>
  <c r="L17" i="3"/>
  <c r="L18" i="3"/>
  <c r="Z42" i="1"/>
  <c r="Z43" i="1"/>
  <c r="Z41" i="1"/>
  <c r="Z33" i="1"/>
  <c r="Z18" i="1"/>
  <c r="Z19" i="1"/>
  <c r="Z20" i="1"/>
  <c r="Z17" i="1"/>
  <c r="Z14" i="1"/>
  <c r="Z15" i="1"/>
  <c r="Z13" i="1"/>
  <c r="Y23" i="3"/>
  <c r="Y24" i="3"/>
  <c r="Y25" i="3"/>
  <c r="Y32" i="3"/>
  <c r="Y33" i="3"/>
  <c r="L31" i="3"/>
  <c r="M31" i="3"/>
  <c r="N31" i="3"/>
  <c r="O31" i="3"/>
  <c r="P31" i="3"/>
  <c r="Q31" i="3"/>
  <c r="R31" i="3"/>
  <c r="S31" i="3"/>
  <c r="T31" i="3"/>
  <c r="U31" i="3"/>
  <c r="V31" i="3"/>
  <c r="W31" i="3"/>
  <c r="L32" i="3"/>
  <c r="M32" i="3"/>
  <c r="N32" i="3"/>
  <c r="O32" i="3"/>
  <c r="P32" i="3"/>
  <c r="Q32" i="3"/>
  <c r="R32" i="3"/>
  <c r="S32" i="3"/>
  <c r="T32" i="3"/>
  <c r="U32" i="3"/>
  <c r="V32" i="3"/>
  <c r="W32" i="3"/>
  <c r="L33" i="3"/>
  <c r="M33" i="3"/>
  <c r="N33" i="3"/>
  <c r="O33" i="3"/>
  <c r="P33" i="3"/>
  <c r="Q33" i="3"/>
  <c r="R33" i="3"/>
  <c r="S33" i="3"/>
  <c r="U33" i="3"/>
  <c r="V33" i="3"/>
  <c r="W33" i="3"/>
  <c r="K32" i="3"/>
  <c r="K23" i="3"/>
  <c r="K24" i="3"/>
  <c r="K25" i="3"/>
  <c r="K31" i="3"/>
  <c r="K4" i="3"/>
  <c r="K5" i="3"/>
  <c r="K6" i="3"/>
  <c r="K7" i="3"/>
  <c r="K8" i="3"/>
  <c r="K9" i="3"/>
  <c r="K10" i="3"/>
  <c r="K11" i="3"/>
  <c r="K12" i="3"/>
  <c r="K13" i="3"/>
  <c r="K14" i="3"/>
  <c r="K17" i="3"/>
  <c r="K18" i="3"/>
  <c r="K19" i="3"/>
  <c r="K20" i="3"/>
  <c r="K21" i="3"/>
  <c r="K22" i="3"/>
  <c r="K3" i="3"/>
  <c r="H7" i="3"/>
  <c r="F14" i="3"/>
  <c r="A31" i="3"/>
  <c r="Y22" i="3"/>
  <c r="Y21" i="3"/>
  <c r="Y20" i="3"/>
  <c r="Y19" i="3"/>
  <c r="Y18" i="3"/>
  <c r="Y17" i="3"/>
  <c r="Y13" i="3"/>
  <c r="Y12" i="3"/>
  <c r="Y11" i="3"/>
  <c r="Y10" i="3"/>
  <c r="Y9" i="3"/>
  <c r="Y8" i="3"/>
  <c r="Y7" i="3"/>
  <c r="Y6" i="3"/>
  <c r="W25" i="3"/>
  <c r="W24" i="3"/>
  <c r="W23" i="3"/>
  <c r="W22" i="3"/>
  <c r="W21" i="3"/>
  <c r="W20" i="3"/>
  <c r="W19" i="3"/>
  <c r="W18" i="3"/>
  <c r="W17" i="3"/>
  <c r="W13" i="3"/>
  <c r="W12" i="3"/>
  <c r="W11" i="3"/>
  <c r="W10" i="3"/>
  <c r="W9" i="3"/>
  <c r="W8" i="3"/>
  <c r="W7" i="3"/>
  <c r="W6" i="3"/>
  <c r="W5" i="3"/>
  <c r="W4" i="3"/>
  <c r="W3" i="3"/>
  <c r="V25" i="3"/>
  <c r="V24" i="3"/>
  <c r="V23" i="3"/>
  <c r="V22" i="3"/>
  <c r="V21" i="3"/>
  <c r="V20" i="3"/>
  <c r="V19" i="3"/>
  <c r="V18" i="3"/>
  <c r="V17" i="3"/>
  <c r="V13" i="3"/>
  <c r="V12" i="3"/>
  <c r="V11" i="3"/>
  <c r="V10" i="3"/>
  <c r="V9" i="3"/>
  <c r="V8" i="3"/>
  <c r="V7" i="3"/>
  <c r="V6" i="3"/>
  <c r="V5" i="3"/>
  <c r="V4" i="3"/>
  <c r="V3" i="3"/>
  <c r="U25" i="3"/>
  <c r="U24" i="3"/>
  <c r="U23" i="3"/>
  <c r="U22" i="3"/>
  <c r="U21" i="3"/>
  <c r="U20" i="3"/>
  <c r="U19" i="3"/>
  <c r="U18" i="3"/>
  <c r="U17" i="3"/>
  <c r="U13" i="3"/>
  <c r="U12" i="3"/>
  <c r="U11" i="3"/>
  <c r="U10" i="3"/>
  <c r="U9" i="3"/>
  <c r="U8" i="3"/>
  <c r="U7" i="3"/>
  <c r="U6" i="3"/>
  <c r="U5" i="3"/>
  <c r="U4" i="3"/>
  <c r="U3" i="3"/>
  <c r="T25" i="3"/>
  <c r="T24" i="3"/>
  <c r="T23" i="3"/>
  <c r="T22" i="3"/>
  <c r="T21" i="3"/>
  <c r="T20" i="3"/>
  <c r="T19" i="3"/>
  <c r="T18" i="3"/>
  <c r="T17" i="3"/>
  <c r="T13" i="3"/>
  <c r="T12" i="3"/>
  <c r="T11" i="3"/>
  <c r="T10" i="3"/>
  <c r="T9" i="3"/>
  <c r="T8" i="3"/>
  <c r="T7" i="3"/>
  <c r="T6" i="3"/>
  <c r="T5" i="3"/>
  <c r="T4" i="3"/>
  <c r="T3" i="3"/>
  <c r="S25" i="3"/>
  <c r="S24" i="3"/>
  <c r="S23" i="3"/>
  <c r="S22" i="3"/>
  <c r="S21" i="3"/>
  <c r="S20" i="3"/>
  <c r="S19" i="3"/>
  <c r="S18" i="3"/>
  <c r="S17" i="3"/>
  <c r="S11" i="3"/>
  <c r="S10" i="3"/>
  <c r="S9" i="3"/>
  <c r="S8" i="3"/>
  <c r="S7" i="3"/>
  <c r="S6" i="3"/>
  <c r="S5" i="3"/>
  <c r="S4" i="3"/>
  <c r="S3" i="3"/>
  <c r="R25" i="3"/>
  <c r="R24" i="3"/>
  <c r="R23" i="3"/>
  <c r="R22" i="3"/>
  <c r="R21" i="3"/>
  <c r="R20" i="3"/>
  <c r="R19" i="3"/>
  <c r="R18" i="3"/>
  <c r="R17" i="3"/>
  <c r="R14" i="3"/>
  <c r="R13" i="3"/>
  <c r="R12" i="3"/>
  <c r="R11" i="3"/>
  <c r="R10" i="3"/>
  <c r="R9" i="3"/>
  <c r="R8" i="3"/>
  <c r="R7" i="3"/>
  <c r="R6" i="3"/>
  <c r="R5" i="3"/>
  <c r="R4" i="3"/>
  <c r="R3" i="3"/>
  <c r="Q25" i="3"/>
  <c r="Q24" i="3"/>
  <c r="Q23" i="3"/>
  <c r="Q22" i="3"/>
  <c r="Q21" i="3"/>
  <c r="Q20" i="3"/>
  <c r="Q19" i="3"/>
  <c r="Q18" i="3"/>
  <c r="Q17" i="3"/>
  <c r="Q14" i="3"/>
  <c r="Q13" i="3"/>
  <c r="Q12" i="3"/>
  <c r="Q11" i="3"/>
  <c r="Q10" i="3"/>
  <c r="Q9" i="3"/>
  <c r="Q8" i="3"/>
  <c r="Q7" i="3"/>
  <c r="Q6" i="3"/>
  <c r="Q5" i="3"/>
  <c r="Q4" i="3"/>
  <c r="Q3" i="3"/>
  <c r="P25" i="3"/>
  <c r="P24" i="3"/>
  <c r="P23" i="3"/>
  <c r="P22" i="3"/>
  <c r="P21" i="3"/>
  <c r="P20" i="3"/>
  <c r="P19" i="3"/>
  <c r="P18" i="3"/>
  <c r="P17" i="3"/>
  <c r="P14" i="3"/>
  <c r="P13" i="3"/>
  <c r="P12" i="3"/>
  <c r="P11" i="3"/>
  <c r="P10" i="3"/>
  <c r="P9" i="3"/>
  <c r="P8" i="3"/>
  <c r="P7" i="3"/>
  <c r="P6" i="3"/>
  <c r="P5" i="3"/>
  <c r="P4" i="3"/>
  <c r="P3" i="3"/>
  <c r="O25" i="3"/>
  <c r="O24" i="3"/>
  <c r="O23" i="3"/>
  <c r="O22" i="3"/>
  <c r="O21" i="3"/>
  <c r="O20" i="3"/>
  <c r="O19" i="3"/>
  <c r="O18" i="3"/>
  <c r="O17" i="3"/>
  <c r="O14" i="3"/>
  <c r="O13" i="3"/>
  <c r="O12" i="3"/>
  <c r="O11" i="3"/>
  <c r="O10" i="3"/>
  <c r="O9" i="3"/>
  <c r="O8" i="3"/>
  <c r="O7" i="3"/>
  <c r="O6" i="3"/>
  <c r="O5" i="3"/>
  <c r="O4" i="3"/>
  <c r="O3" i="3"/>
  <c r="N25" i="3"/>
  <c r="N24" i="3"/>
  <c r="N23" i="3"/>
  <c r="N22" i="3"/>
  <c r="N21" i="3"/>
  <c r="N20" i="3"/>
  <c r="N19" i="3"/>
  <c r="N18" i="3"/>
  <c r="N17" i="3"/>
  <c r="N14" i="3"/>
  <c r="N13" i="3"/>
  <c r="N12" i="3"/>
  <c r="N11" i="3"/>
  <c r="N10" i="3"/>
  <c r="N9" i="3"/>
  <c r="N8" i="3"/>
  <c r="N7" i="3"/>
  <c r="N6" i="3"/>
  <c r="N5" i="3"/>
  <c r="N4" i="3"/>
  <c r="N3" i="3"/>
  <c r="M25" i="3"/>
  <c r="M24" i="3"/>
  <c r="M14" i="3"/>
  <c r="M13" i="3"/>
  <c r="M12" i="3"/>
  <c r="M11" i="3"/>
  <c r="M10" i="3"/>
  <c r="L25" i="3"/>
  <c r="L24" i="3"/>
  <c r="L23" i="3"/>
  <c r="L22" i="3"/>
  <c r="L21" i="3"/>
  <c r="L20" i="3"/>
  <c r="L19" i="3"/>
  <c r="L14" i="3"/>
  <c r="L13" i="3"/>
  <c r="L12" i="3"/>
  <c r="L11" i="3"/>
  <c r="L10" i="3"/>
  <c r="L9" i="3"/>
  <c r="L8" i="3"/>
  <c r="L7" i="3"/>
  <c r="L6" i="3"/>
  <c r="L5" i="3"/>
  <c r="L4" i="3"/>
  <c r="L3" i="3"/>
  <c r="H25" i="3"/>
  <c r="H26" i="3"/>
  <c r="H24" i="3"/>
  <c r="H23" i="3"/>
  <c r="H22" i="3"/>
  <c r="H21" i="3"/>
  <c r="H20" i="3"/>
  <c r="H19" i="3"/>
  <c r="H18" i="3"/>
  <c r="H17" i="3"/>
  <c r="H11" i="3"/>
  <c r="H10" i="3"/>
  <c r="H9" i="3"/>
  <c r="AA28" i="1"/>
  <c r="AA27" i="1"/>
  <c r="AA26" i="1"/>
  <c r="AA25" i="1"/>
  <c r="F31" i="3"/>
  <c r="F13" i="3"/>
  <c r="F12" i="3"/>
  <c r="F6" i="3"/>
  <c r="F5" i="3"/>
  <c r="F4" i="3"/>
  <c r="F3" i="3"/>
  <c r="AA35" i="1"/>
  <c r="AA34" i="1"/>
  <c r="AA33" i="1"/>
  <c r="C12" i="3"/>
  <c r="C13" i="3"/>
  <c r="C14" i="3"/>
  <c r="C4" i="3"/>
  <c r="C5" i="3"/>
  <c r="C6" i="3"/>
  <c r="C7" i="3"/>
  <c r="C8" i="3"/>
  <c r="C9" i="3"/>
  <c r="C10" i="3"/>
  <c r="C11" i="3"/>
  <c r="C3" i="3"/>
  <c r="AC19" i="1"/>
  <c r="AA15" i="1"/>
  <c r="AA14" i="1"/>
  <c r="AC17" i="1"/>
  <c r="S12" i="3"/>
  <c r="AC18" i="1"/>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E15"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5"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7"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33"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33"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34"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35"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AA41" authorId="0">
      <text>
        <r>
          <rPr>
            <b/>
            <sz val="10"/>
            <color indexed="81"/>
            <rFont val="ＭＳ Ｐゴシック"/>
            <family val="2"/>
            <charset val="128"/>
          </rPr>
          <t>Peter Bryzgalov:</t>
        </r>
        <r>
          <rPr>
            <sz val="10"/>
            <color indexed="81"/>
            <rFont val="ＭＳ Ｐゴシック"/>
            <family val="2"/>
            <charset val="128"/>
          </rPr>
          <t xml:space="preserve">
euro/min  * 60  =  euro/h
</t>
        </r>
      </text>
    </comment>
    <comment ref="X45" authorId="0">
      <text>
        <r>
          <rPr>
            <b/>
            <sz val="10"/>
            <color indexed="81"/>
            <rFont val="ＭＳ Ｐゴシック"/>
            <family val="2"/>
            <charset val="128"/>
          </rPr>
          <t>Peter Bryzgalov:</t>
        </r>
        <r>
          <rPr>
            <sz val="10"/>
            <color indexed="81"/>
            <rFont val="ＭＳ Ｐゴシック"/>
            <family val="2"/>
            <charset val="128"/>
          </rPr>
          <t xml:space="preserve">
56 Gbit/s (4xFDR) *2 (links) = 7GB/s * 2 = 14 GB/s</t>
        </r>
      </text>
    </comment>
    <comment ref="AD45"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G45"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50"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C50"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54"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54"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58"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58"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List>
</comments>
</file>

<file path=xl/sharedStrings.xml><?xml version="1.0" encoding="utf-8"?>
<sst xmlns="http://schemas.openxmlformats.org/spreadsheetml/2006/main" count="515" uniqueCount="313">
  <si>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</si>
  <si>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</si>
  <si>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</si>
  <si>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</si>
  <si>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</si>
  <si>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</si>
  <si>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</si>
  <si>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</si>
  <si>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</si>
  <si>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</si>
  <si>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</si>
  <si>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</si>
  <si>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</si>
  <si>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</si>
  <si>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</si>
  <si>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</si>
  <si>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</si>
  <si>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</si>
  <si>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</si>
  <si>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</si>
  <si>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</si>
  <si>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</si>
  <si>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</si>
  <si>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</si>
  <si>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</si>
  <si>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</si>
  <si>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</si>
  <si>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</si>
  <si>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</si>
  <si>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</si>
  <si>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</si>
  <si>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</si>
  <si>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</si>
  <si>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</si>
  <si>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</si>
  <si>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</si>
  <si>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</si>
  <si>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</si>
  <si>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</si>
  <si>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</si>
  <si>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</si>
  <si>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</si>
  <si>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</si>
  <si>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</si>
  <si>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</si>
  <si>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</si>
  <si>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</si>
  <si>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</si>
  <si>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Quad GPU model</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</si>
  <si>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</si>
  <si>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</si>
  <si>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</si>
  <si>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</si>
  <si>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</si>
  <si>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</si>
  <si>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</si>
  <si>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</si>
  <si>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</si>
  <si>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https://www.nimbix.net/blog/2016/10/04/ibm-nvidia-powerful-gpu-cloud/</t>
    <phoneticPr fontId="2"/>
  </si>
  <si>
    <t>http://www.cirrascale.com/cloud/plans.aspx</t>
    <phoneticPr fontId="2"/>
  </si>
  <si>
    <t>https://www.sakura.ad.jp/koukaryoku/specification/</t>
  </si>
  <si>
    <t>SSD</t>
    <phoneticPr fontId="2"/>
  </si>
  <si>
    <t>Xeon E5-2623 v3</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</si>
  <si>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</si>
  <si>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</si>
  <si>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</si>
  <si>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</si>
  <si>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</si>
  <si>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</si>
  <si>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</si>
  <si>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</si>
  <si>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</si>
  <si>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</si>
  <si>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</si>
  <si>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</si>
  <si>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</si>
  <si>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</si>
  <si>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</si>
  <si>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</si>
  <si>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</si>
  <si>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</si>
  <si>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</si>
  <si>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</si>
  <si>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5 x 2496</t>
  </si>
  <si>
    <t>5 x 12</t>
  </si>
  <si>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</si>
  <si>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</si>
  <si>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</si>
  <si>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</si>
  <si>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</si>
  <si>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</si>
  <si>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</si>
  <si>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</si>
  <si>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</si>
  <si>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</si>
  <si>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</si>
  <si>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http://www.softlayer.com/gpu</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</si>
  <si>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</si>
  <si>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</si>
  <si>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</si>
  <si>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</si>
  <si>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</si>
  <si>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</si>
  <si>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</si>
  <si>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</si>
  <si>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</si>
  <si>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</si>
  <si>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</si>
  <si>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</si>
  <si>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</si>
  <si>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</si>
  <si>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</si>
  <si>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</si>
  <si>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</si>
  <si>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</si>
  <si>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</si>
  <si>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</si>
  <si>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</si>
  <si>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</si>
  <si>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</si>
  <si>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</si>
  <si>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</si>
  <si>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</si>
  <si>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</si>
  <si>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</si>
  <si>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P100</t>
  </si>
  <si>
    <t>Xeon E5-2630 v3</t>
    <phoneticPr fontId="2"/>
  </si>
  <si>
    <t>C</t>
    <phoneticPr fontId="2"/>
  </si>
  <si>
    <t>D</t>
    <phoneticPr fontId="2"/>
  </si>
  <si>
    <t>K</t>
    <phoneticPr fontId="2"/>
  </si>
  <si>
    <t>L</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</si>
  <si>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</si>
  <si>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</si>
  <si>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</si>
  <si>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</si>
  <si>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</si>
  <si>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Tesla P40 model</t>
    <phoneticPr fontId="2"/>
  </si>
  <si>
    <t>Tesla P100 model</t>
    <phoneticPr fontId="2"/>
  </si>
  <si>
    <t>P100</t>
    <phoneticPr fontId="2"/>
  </si>
  <si>
    <t>NP8G1</t>
    <phoneticPr fontId="2"/>
  </si>
  <si>
    <t>NGQ7</t>
    <phoneticPr fontId="2"/>
  </si>
  <si>
    <t>NP8G4</t>
    <phoneticPr fontId="2"/>
  </si>
  <si>
    <t>M40</t>
    <phoneticPr fontId="2"/>
  </si>
  <si>
    <t>Interconnect GB/s</t>
    <phoneticPr fontId="2"/>
  </si>
  <si>
    <t>NM K40x2 h.</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</si>
  <si>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</si>
  <si>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</si>
  <si>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</si>
  <si>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</si>
  <si>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</si>
  <si>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</si>
  <si>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</si>
  <si>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</si>
  <si>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</si>
  <si>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</si>
  <si>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</si>
  <si>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</si>
  <si>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</si>
  <si>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</si>
  <si>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</si>
  <si>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</si>
  <si>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</si>
  <si>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</si>
  <si>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</si>
  <si>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https://aws.amazon.com/ec2/dedicated-hosts/pricing/</t>
    <phoneticPr fontId="2"/>
  </si>
  <si>
    <t>https://aws.amazon.com/ec2/dedicated-hosts/pricing/</t>
    <phoneticPr fontId="2"/>
  </si>
  <si>
    <t>The University of Tokyo</t>
  </si>
  <si>
    <t>Reedbush-H Personal (educational)</t>
    <phoneticPr fontId="2"/>
  </si>
  <si>
    <t>P100</t>
    <phoneticPr fontId="2"/>
  </si>
  <si>
    <t>PFS</t>
    <phoneticPr fontId="2"/>
  </si>
  <si>
    <t>per hour</t>
    <phoneticPr fontId="2"/>
  </si>
  <si>
    <t>per week</t>
    <phoneticPr fontId="2"/>
  </si>
  <si>
    <t>per month (30 days)</t>
    <phoneticPr fontId="2"/>
  </si>
  <si>
    <t>per year</t>
    <phoneticPr fontId="2"/>
  </si>
  <si>
    <t>TU personal</t>
    <phoneticPr fontId="2"/>
  </si>
  <si>
    <t>MS Azure</t>
    <phoneticPr fontId="2"/>
  </si>
  <si>
    <t>NC12</t>
    <phoneticPr fontId="2"/>
  </si>
  <si>
    <t>NC24</t>
    <phoneticPr fontId="2"/>
  </si>
  <si>
    <t>NC24r</t>
    <phoneticPr fontId="2"/>
  </si>
  <si>
    <t>K80</t>
    <phoneticPr fontId="2"/>
  </si>
  <si>
    <t>USD</t>
    <phoneticPr fontId="2"/>
  </si>
  <si>
    <t>https://azure.microsoft.com/en-us/pricing/details/virtual-machines/linux/</t>
  </si>
  <si>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</si>
  <si>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</si>
  <si>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</si>
  <si>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</si>
  <si>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RDMA capable</t>
  </si>
  <si>
    <t>Infiniband</t>
    <phoneticPr fontId="2"/>
  </si>
  <si>
    <t>MS NC6</t>
    <phoneticPr fontId="2"/>
  </si>
  <si>
    <t>MS NC12</t>
    <phoneticPr fontId="2"/>
  </si>
  <si>
    <t xml:space="preserve">1 GPU in specification is 1/2 of K80 </t>
    <phoneticPr fontId="2"/>
  </si>
  <si>
    <t>TITAN X</t>
    <phoneticPr fontId="2"/>
  </si>
  <si>
    <t>MS NC25r</t>
  </si>
  <si>
    <t>MS NC24</t>
    <phoneticPr fontId="2"/>
  </si>
  <si>
    <t>Nodes*hours limit</t>
    <phoneticPr fontId="2"/>
  </si>
  <si>
    <t>Max hours</t>
    <phoneticPr fontId="2"/>
  </si>
  <si>
    <t>http://www.cc.u-tokyo.ac.jp/support/application/kitei/hyou5.pdf</t>
  </si>
  <si>
    <t>Max 2 nodes. Included (17280/2.5=)6912 node hours if 1 node is used, 3456 node hours if more than 1 node is used by a parallel job.</t>
    <phoneticPr fontId="2"/>
  </si>
  <si>
    <t>Included 13824 node hours if 1 node is used, 6912 node hours if 2-4 nodes are used by a parallel job.</t>
    <phoneticPr fontId="2"/>
  </si>
  <si>
    <t>Included 8640 node hours. 4320 node hours if a parallel job used more nodes than applied for.</t>
    <phoneticPr fontId="2"/>
  </si>
  <si>
    <t>Reedbush-H (educational)</t>
    <phoneticPr fontId="2"/>
  </si>
  <si>
    <t>Reedbush-H reviewed (educational)</t>
    <phoneticPr fontId="2"/>
  </si>
  <si>
    <t>Reedbush-H reviewed</t>
    <phoneticPr fontId="2"/>
  </si>
  <si>
    <t>TU gen edu</t>
    <phoneticPr fontId="2"/>
  </si>
  <si>
    <t>TU rev</t>
    <phoneticPr fontId="2"/>
  </si>
  <si>
    <t>TU rev edu</t>
    <phoneticPr fontId="2"/>
  </si>
  <si>
    <t>Limited quantity available at this price</t>
  </si>
  <si>
    <t>8-GPU x86 P40</t>
    <phoneticPr fontId="2"/>
  </si>
  <si>
    <t>8-GPU x86 P100</t>
    <phoneticPr fontId="2"/>
  </si>
  <si>
    <t>8-GPU x86 Quadro P6000</t>
    <phoneticPr fontId="2"/>
  </si>
  <si>
    <t>4-GPU x86 P40</t>
    <phoneticPr fontId="2"/>
  </si>
  <si>
    <t>4-GPU x86 P100</t>
    <phoneticPr fontId="2"/>
  </si>
  <si>
    <t>4-GPU x86 Quadro P6000</t>
    <phoneticPr fontId="2"/>
  </si>
  <si>
    <t>Quadro P600</t>
    <phoneticPr fontId="2"/>
  </si>
  <si>
    <t>Xeon E5-1650 v4</t>
    <phoneticPr fontId="2"/>
  </si>
  <si>
    <t xml:space="preserve">4-GPU POWER8/10 </t>
    <phoneticPr fontId="2"/>
  </si>
  <si>
    <t xml:space="preserve">4-GPU POWER8/8 </t>
    <phoneticPr fontId="2"/>
  </si>
  <si>
    <t xml:space="preserve">2-GPU POWER8/8 </t>
    <phoneticPr fontId="2"/>
  </si>
  <si>
    <t>16-GPU x86 K80 ltd.</t>
    <phoneticPr fontId="2"/>
  </si>
  <si>
    <t>8-GPU x86 M40 ltd.</t>
    <phoneticPr fontId="2"/>
  </si>
  <si>
    <t>LeaderTelecom</t>
    <phoneticPr fontId="2"/>
  </si>
  <si>
    <t>NV6</t>
    <phoneticPr fontId="2"/>
  </si>
  <si>
    <t>NV12</t>
    <phoneticPr fontId="2"/>
  </si>
  <si>
    <t>NV24</t>
    <phoneticPr fontId="2"/>
  </si>
  <si>
    <t>M60</t>
    <phoneticPr fontId="2"/>
  </si>
  <si>
    <t>http://venturebeat.com/2016/08/04/microsoft-azure-releases-n-series-gpu-instances-in-preview/</t>
    <phoneticPr fontId="2"/>
  </si>
  <si>
    <t>SATA</t>
    <phoneticPr fontId="2"/>
  </si>
  <si>
    <t>MS NV6</t>
    <phoneticPr fontId="2"/>
  </si>
  <si>
    <t>MS NV12</t>
    <phoneticPr fontId="2"/>
  </si>
  <si>
    <t>MS NV24</t>
    <phoneticPr fontId="2"/>
  </si>
  <si>
    <t>http://www.cc.u-tokyo.ac.jp/system/reedbush/reedbush_intro.html</t>
  </si>
  <si>
    <t>http://www.cc.u-tokyo.ac.jp/system/reedbush/reedbush_intro.html</t>
    <phoneticPr fontId="2"/>
  </si>
  <si>
    <t>SP Flops/sycle</t>
    <phoneticPr fontId="2"/>
  </si>
  <si>
    <t>DP FLOPs/cycle</t>
    <phoneticPr fontId="2"/>
  </si>
  <si>
    <t>Perf. Tflops (SP)</t>
    <phoneticPr fontId="2"/>
  </si>
  <si>
    <t>Q</t>
    <phoneticPr fontId="2"/>
  </si>
  <si>
    <t>CPU performance (Tflops SP)</t>
    <phoneticPr fontId="2"/>
  </si>
  <si>
    <t>AF</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</si>
  <si>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</si>
  <si>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</si>
  <si>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</si>
  <si>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</si>
  <si>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</si>
  <si>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</si>
  <si>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</si>
  <si>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</si>
  <si>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</si>
  <si>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AG</t>
    <phoneticPr fontId="2"/>
  </si>
  <si>
    <t>AH</t>
    <phoneticPr fontId="2"/>
  </si>
  <si>
    <t>Z</t>
    <phoneticPr fontId="2"/>
  </si>
  <si>
    <t>AE</t>
    <phoneticPr fontId="2"/>
  </si>
  <si>
    <t>https://www-01.ibm.com/common/ssi/cgi-bin/ssialias?htmlfid=POD03117USEN</t>
    <phoneticPr fontId="2"/>
  </si>
  <si>
    <t>www.nimbix.net/nimbix-cloud-demand-pricing</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</si>
  <si>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</si>
  <si>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</si>
  <si>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</si>
  <si>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</si>
  <si>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</si>
  <si>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</si>
  <si>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</si>
  <si>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</si>
  <si>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6c39m1g</t>
    <phoneticPr fontId="2"/>
  </si>
  <si>
    <t>SSD</t>
    <phoneticPr fontId="2"/>
  </si>
  <si>
    <t>USD</t>
    <phoneticPr fontId="2"/>
  </si>
  <si>
    <t>12c78m2g</t>
    <phoneticPr fontId="2"/>
  </si>
  <si>
    <t>24c156m4g</t>
    <phoneticPr fontId="2"/>
  </si>
  <si>
    <t>32c208m4g</t>
    <phoneticPr fontId="2"/>
  </si>
  <si>
    <t>64c416m8g</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</si>
  <si>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</si>
  <si>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https://cloudplatform.googleblog.com/2017/02/GPUs-are-now-available-for-Google-Compute-Engine-and-Cloud-Machine-Learning.html</t>
  </si>
  <si>
    <t>Xeon E5-2690 v3</t>
    <phoneticPr fontId="2"/>
  </si>
  <si>
    <t>Xeon E5-2695 v4</t>
    <phoneticPr fontId="2"/>
  </si>
  <si>
    <t>GL 6c39m1g</t>
    <phoneticPr fontId="2"/>
  </si>
  <si>
    <t>GL 12c78m2g</t>
    <phoneticPr fontId="2"/>
  </si>
  <si>
    <t>GL 24c156m4g</t>
    <phoneticPr fontId="2"/>
  </si>
  <si>
    <t>GL 32c208m4g</t>
    <phoneticPr fontId="2"/>
  </si>
  <si>
    <t>GL 64c416m8g</t>
    <phoneticPr fontId="2"/>
  </si>
  <si>
    <t>SL K80x1 x86</t>
    <phoneticPr fontId="2"/>
  </si>
  <si>
    <t>CR K80x8 x86 ltd</t>
    <phoneticPr fontId="2"/>
  </si>
  <si>
    <t>SL K80x1 2690v3</t>
    <phoneticPr fontId="2"/>
  </si>
  <si>
    <t>SL M60x1 2690v3</t>
    <phoneticPr fontId="2"/>
  </si>
  <si>
    <t>CR M40x8 ltd x86</t>
    <phoneticPr fontId="2"/>
  </si>
  <si>
    <t>CR P40x8 x86</t>
    <phoneticPr fontId="2"/>
  </si>
  <si>
    <t>CR P100x8 x86</t>
    <phoneticPr fontId="2"/>
  </si>
  <si>
    <t>CR P6000x8 x86</t>
    <phoneticPr fontId="2"/>
  </si>
  <si>
    <t>CR P40x4 x86</t>
    <phoneticPr fontId="2"/>
  </si>
  <si>
    <t>CR P100x4 x86</t>
    <phoneticPr fontId="2"/>
  </si>
  <si>
    <t>CR P6000x4 x86</t>
    <phoneticPr fontId="2"/>
  </si>
  <si>
    <t>CR P100x4 P8/10</t>
    <phoneticPr fontId="2"/>
  </si>
  <si>
    <t>CR P100x4 P8/8</t>
    <phoneticPr fontId="2"/>
  </si>
  <si>
    <t>CR P100x2 P8/8</t>
    <phoneticPr fontId="2"/>
  </si>
  <si>
    <t>SK TitanXx4</t>
    <phoneticPr fontId="2"/>
  </si>
  <si>
    <t>SK P40x1</t>
    <phoneticPr fontId="2"/>
  </si>
  <si>
    <t>SK P100x1</t>
    <phoneticPr fontId="2"/>
  </si>
  <si>
    <t>LT GTX1080x2</t>
    <phoneticPr fontId="2"/>
  </si>
  <si>
    <t xml:space="preserve">LT GTX1080x8 </t>
  </si>
  <si>
    <t xml:space="preserve">LT GTX1080x4 ltd </t>
  </si>
  <si>
    <t xml:space="preserve">NM P100 </t>
    <phoneticPr fontId="2"/>
  </si>
  <si>
    <t xml:space="preserve">NM K80x4 </t>
  </si>
  <si>
    <t>AZ p2 dedicated y.0Up</t>
    <phoneticPr fontId="2"/>
  </si>
  <si>
    <t>AZ p2 dedicated</t>
    <phoneticPr fontId="2"/>
  </si>
  <si>
    <t>NM M40x4</t>
    <phoneticPr fontId="2"/>
  </si>
  <si>
    <t>NM P100x4</t>
    <phoneticPr fontId="2"/>
  </si>
  <si>
    <t xml:space="preserve">Provider web site states 128 threads, and Wikipedia says each core has 8 thread, while 1 CPU has 8 cores. That gives 64 threads per 1 CPU. </t>
    <phoneticPr fontId="2"/>
  </si>
  <si>
    <t>2 x GeForce GTX 1080 min.</t>
    <phoneticPr fontId="2"/>
  </si>
  <si>
    <t>Hourly plan charged minutely. Included internet traffic (monthly based payments): 10 Tb/month. Included internet traffic (weekly based payments): 2.5 Tb/week. Included internet traffic (minute/hourly based payments): 0 Gb. Additional 1Gb (not included): 0,09 &amp;euro;/Gb.</t>
    <phoneticPr fontId="2"/>
  </si>
  <si>
    <t>Limited offer till the end of April 2017. Hourly plan charged minutely. Included internet traffic (monthly based payments): 10 Tb/month. Included internet traffic (weekly based payments): 2.5 Tb/week. Included internet traffic (minute/hourly based payments): 0 Gb. Additional 1Gb (not included): 0,09 &amp;euro;/Gb.</t>
    <phoneticPr fontId="2"/>
  </si>
  <si>
    <t>8 x GeForce GTX 1080 min.</t>
    <phoneticPr fontId="2"/>
  </si>
  <si>
    <t>4 x GeForce GTX 1080 ltd. min.</t>
    <phoneticPr fontId="2"/>
  </si>
  <si>
    <t>https://www.leadergpu.com</t>
    <phoneticPr fontId="2"/>
  </si>
  <si>
    <t>2 x 240</t>
    <phoneticPr fontId="2"/>
  </si>
  <si>
    <t>2 x 240</t>
    <phoneticPr fontId="2"/>
  </si>
  <si>
    <t>http://www.cc.u-tokyo.ac.jp/support/application/kitei/hyou5.pdf</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</si>
</sst>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409]#,##0.00_);\([$$-409]#,##0.00\)"/>
    <numFmt numFmtId="177" formatCode="\$#,##0.00"/>
    <numFmt numFmtId="178" formatCode="[$€-2]\ #,##0.00"/>
    <numFmt numFmtId="179" formatCode="[$¥-411]#,##0.00"/>
    <numFmt numFmtId="180" formatCode="#,##0.00_ "/>
  </numFmts>
  <fonts count="32"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
      <sz val="10"/>
      <color rgb="FF000000"/>
      <name val="Abadi MT Condensed Light"/>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793">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0"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59">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7" fillId="6" borderId="0" xfId="0" applyFont="1" applyFill="1"/>
    <xf numFmtId="0" fontId="26" fillId="6" borderId="0" xfId="0" applyFont="1" applyFill="1"/>
    <xf numFmtId="176" fontId="24" fillId="6" borderId="0" xfId="0" applyNumberFormat="1" applyFont="1" applyFill="1"/>
    <xf numFmtId="177" fontId="24" fillId="6" borderId="0" xfId="0" applyNumberFormat="1" applyFont="1" applyFill="1" applyAlignment="1">
      <alignment horizontal="right"/>
    </xf>
    <xf numFmtId="177" fontId="28" fillId="6" borderId="0" xfId="0" applyNumberFormat="1" applyFont="1" applyFill="1" applyAlignment="1">
      <alignment horizontal="right"/>
    </xf>
    <xf numFmtId="0" fontId="25" fillId="6" borderId="0" xfId="0" applyFont="1" applyFill="1"/>
    <xf numFmtId="0" fontId="29"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0" fillId="7" borderId="0" xfId="594"/>
    <xf numFmtId="0" fontId="30" fillId="7" borderId="0" xfId="594" applyBorder="1"/>
    <xf numFmtId="0" fontId="6" fillId="0" borderId="0" xfId="119" applyAlignment="1">
      <alignment horizontal="center" vertical="top"/>
    </xf>
    <xf numFmtId="0" fontId="30"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6" fillId="0" borderId="0" xfId="119" applyAlignment="1">
      <alignment horizontal="left"/>
    </xf>
    <xf numFmtId="180" fontId="0" fillId="0" borderId="0" xfId="0" applyNumberFormat="1"/>
    <xf numFmtId="0" fontId="16" fillId="0" borderId="0" xfId="0" applyFont="1"/>
    <xf numFmtId="0" fontId="31" fillId="0" borderId="0" xfId="0" applyFont="1"/>
    <xf numFmtId="0" fontId="12" fillId="0" borderId="0" xfId="120" applyAlignment="1">
      <alignment wrapText="1"/>
    </xf>
    <xf numFmtId="0" fontId="16" fillId="0" borderId="1" xfId="1" applyAlignment="1">
      <alignment horizontal="center"/>
    </xf>
  </cellXfs>
  <cellStyles count="793">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62">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G62"/>
  <sheetViews>
    <sheetView workbookViewId="0">
      <pane xSplit="2" ySplit="4" topLeftCell="O32" activePane="bottomRight" state="frozen"/>
      <selection pane="topRight" activeCell="C1" sqref="C1"/>
      <selection pane="bottomLeft" activeCell="A5" sqref="A5"/>
      <selection pane="bottomRight" activeCell="AH42" sqref="AH42"/>
    </sheetView>
  </sheetViews>
  <sheetFormatPr baseColWidth="10" defaultRowHeight="18" x14ac:dyDescent="0"/>
  <cols>
    <col min="1" max="1" width="23" style="2" customWidth="1"/>
    <col min="2" max="2" width="43.16406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1.83203125" style="12" customWidth="1"/>
    <col min="27" max="27" width="16.83203125" bestFit="1" customWidth="1"/>
    <col min="28" max="28" width="16.83203125" style="12" customWidth="1"/>
    <col min="29" max="29" width="20.83203125" customWidth="1"/>
    <col min="30" max="30" width="20.83203125" style="12" customWidth="1"/>
    <col min="31" max="31" width="14.1640625" style="12" customWidth="1"/>
    <col min="32" max="33" width="8.83203125" style="12" customWidth="1"/>
    <col min="34" max="34" width="93.6640625" style="15" customWidth="1"/>
    <col min="35" max="35" width="22.1640625" style="12" customWidth="1"/>
    <col min="36" max="36" width="28.1640625" style="12" customWidth="1"/>
    <col min="37" max="37" width="21.5" style="12" customWidth="1"/>
  </cols>
  <sheetData>
    <row r="1" spans="1:163" s="4" customFormat="1" ht="26">
      <c r="A1" s="4" t="s">
        <v>0</v>
      </c>
      <c r="AH1" s="15"/>
      <c r="AI1" s="12"/>
      <c r="AJ1" s="12"/>
      <c r="AK1" s="12"/>
    </row>
    <row r="3" spans="1:163" s="6" customFormat="1" ht="46" customHeight="1" thickBot="1">
      <c r="A3" s="1"/>
      <c r="B3" s="1"/>
      <c r="C3" s="58" t="s">
        <v>18</v>
      </c>
      <c r="D3" s="58"/>
      <c r="E3" s="58"/>
      <c r="F3" s="58"/>
      <c r="G3" s="58"/>
      <c r="H3" s="58"/>
      <c r="I3" s="58"/>
      <c r="J3" s="22"/>
      <c r="K3" s="58" t="s">
        <v>19</v>
      </c>
      <c r="L3" s="58"/>
      <c r="M3" s="58"/>
      <c r="N3" s="58"/>
      <c r="O3" s="58"/>
      <c r="P3" s="58"/>
      <c r="Q3" s="58"/>
      <c r="R3" s="58"/>
      <c r="S3" s="22" t="s">
        <v>24</v>
      </c>
      <c r="T3" s="58" t="s">
        <v>7</v>
      </c>
      <c r="U3" s="58"/>
      <c r="V3" s="58"/>
      <c r="W3" s="58"/>
      <c r="X3" s="58" t="s">
        <v>15</v>
      </c>
      <c r="Y3" s="58"/>
      <c r="Z3" s="58"/>
      <c r="AA3" s="58" t="s">
        <v>14</v>
      </c>
      <c r="AB3" s="58"/>
      <c r="AC3" s="58"/>
      <c r="AD3" s="58"/>
      <c r="AE3" s="58"/>
      <c r="AF3" s="58"/>
      <c r="AG3" s="16" t="s">
        <v>194</v>
      </c>
      <c r="AH3" s="1" t="s">
        <v>32</v>
      </c>
      <c r="AI3" s="12"/>
      <c r="AJ3" s="12"/>
      <c r="AK3" s="12"/>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row>
    <row r="4" spans="1:163" s="12" customFormat="1" ht="42" customHeight="1" thickTop="1" thickBot="1">
      <c r="A4" s="16"/>
      <c r="B4" s="16"/>
      <c r="C4" s="16" t="s">
        <v>1</v>
      </c>
      <c r="D4" s="16" t="s">
        <v>2</v>
      </c>
      <c r="E4" s="16" t="s">
        <v>49</v>
      </c>
      <c r="F4" s="16" t="s">
        <v>56</v>
      </c>
      <c r="G4" s="16" t="s">
        <v>57</v>
      </c>
      <c r="H4" s="16" t="s">
        <v>20</v>
      </c>
      <c r="I4" s="16" t="s">
        <v>3</v>
      </c>
      <c r="J4" s="16" t="s">
        <v>92</v>
      </c>
      <c r="K4" s="16" t="s">
        <v>4</v>
      </c>
      <c r="L4" s="16" t="s">
        <v>5</v>
      </c>
      <c r="M4" s="16" t="s">
        <v>6</v>
      </c>
      <c r="N4" s="16" t="s">
        <v>149</v>
      </c>
      <c r="O4" s="16" t="s">
        <v>233</v>
      </c>
      <c r="P4" s="16" t="s">
        <v>232</v>
      </c>
      <c r="Q4" s="16" t="s">
        <v>234</v>
      </c>
      <c r="R4" s="16" t="s">
        <v>10</v>
      </c>
      <c r="S4" s="16" t="s">
        <v>25</v>
      </c>
      <c r="T4" s="16" t="s">
        <v>8</v>
      </c>
      <c r="U4" s="16" t="s">
        <v>11</v>
      </c>
      <c r="V4" s="16" t="s">
        <v>12</v>
      </c>
      <c r="W4" s="16" t="s">
        <v>9</v>
      </c>
      <c r="X4" s="16" t="s">
        <v>143</v>
      </c>
      <c r="Y4" s="16" t="s">
        <v>13</v>
      </c>
      <c r="Z4" s="16" t="s">
        <v>160</v>
      </c>
      <c r="AA4" s="16" t="s">
        <v>170</v>
      </c>
      <c r="AB4" s="16" t="s">
        <v>171</v>
      </c>
      <c r="AC4" s="16" t="s">
        <v>172</v>
      </c>
      <c r="AD4" s="16" t="s">
        <v>173</v>
      </c>
      <c r="AE4" s="16" t="s">
        <v>155</v>
      </c>
      <c r="AF4" s="16" t="s">
        <v>153</v>
      </c>
      <c r="AH4" s="16"/>
    </row>
    <row r="5" spans="1:163" s="12" customFormat="1" ht="21" thickTop="1">
      <c r="A5" s="20" t="s">
        <v>27</v>
      </c>
      <c r="B5" s="21" t="s">
        <v>44</v>
      </c>
      <c r="C5" s="26" t="s">
        <v>16</v>
      </c>
      <c r="D5" s="13">
        <v>8</v>
      </c>
      <c r="E5" s="13" t="s">
        <v>17</v>
      </c>
      <c r="F5" s="13">
        <v>8.74</v>
      </c>
      <c r="G5" s="13">
        <v>2.91</v>
      </c>
      <c r="H5" s="13" t="s">
        <v>253</v>
      </c>
      <c r="I5" s="13" t="s">
        <v>21</v>
      </c>
      <c r="J5" s="13"/>
      <c r="K5" s="26" t="s">
        <v>63</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23">
        <v>14.4</v>
      </c>
      <c r="AB5" s="23"/>
      <c r="AC5" s="10"/>
      <c r="AD5" s="10"/>
      <c r="AE5" s="10"/>
      <c r="AF5" s="15" t="s">
        <v>154</v>
      </c>
      <c r="AG5" s="15"/>
      <c r="AH5" s="15" t="s">
        <v>185</v>
      </c>
    </row>
    <row r="6" spans="1:163">
      <c r="A6" s="14" t="s">
        <v>102</v>
      </c>
      <c r="B6" s="21" t="s">
        <v>45</v>
      </c>
      <c r="C6" s="26" t="s">
        <v>23</v>
      </c>
      <c r="D6" s="5">
        <v>4</v>
      </c>
      <c r="E6" s="13" t="s">
        <v>17</v>
      </c>
      <c r="F6" s="5">
        <v>8.74</v>
      </c>
      <c r="G6" s="5">
        <v>2.91</v>
      </c>
      <c r="H6" s="7" t="s">
        <v>36</v>
      </c>
      <c r="I6" s="7" t="s">
        <v>21</v>
      </c>
      <c r="J6" s="7"/>
      <c r="K6" s="5" t="s">
        <v>22</v>
      </c>
      <c r="L6" s="13">
        <f>1/36*32</f>
        <v>0.88888888888888884</v>
      </c>
      <c r="M6" s="5">
        <v>18</v>
      </c>
      <c r="N6" s="5">
        <v>2.2999999999999998</v>
      </c>
      <c r="O6" s="5">
        <v>16</v>
      </c>
      <c r="P6" s="5">
        <v>32</v>
      </c>
      <c r="Q6" s="13">
        <f t="shared" si="0"/>
        <v>1.3248</v>
      </c>
      <c r="R6" s="5"/>
      <c r="S6" s="5">
        <v>488</v>
      </c>
      <c r="T6" s="5"/>
      <c r="U6" s="5"/>
      <c r="V6" s="5"/>
      <c r="W6" s="5"/>
      <c r="X6" s="5"/>
      <c r="Y6" s="5"/>
      <c r="Z6" s="5"/>
      <c r="AA6" s="23">
        <v>7.2</v>
      </c>
      <c r="AB6" s="23"/>
      <c r="AC6" s="10"/>
      <c r="AD6" s="10"/>
      <c r="AE6" s="10"/>
      <c r="AF6" s="15" t="s">
        <v>154</v>
      </c>
      <c r="AG6" s="15"/>
      <c r="AH6" s="15" t="s">
        <v>183</v>
      </c>
    </row>
    <row r="7" spans="1:163">
      <c r="A7" s="15" t="s">
        <v>79</v>
      </c>
      <c r="B7" s="21" t="s">
        <v>46</v>
      </c>
      <c r="C7" s="26" t="s">
        <v>23</v>
      </c>
      <c r="D7" s="5">
        <v>0.5</v>
      </c>
      <c r="E7" s="13" t="s">
        <v>17</v>
      </c>
      <c r="F7" s="5">
        <v>8.74</v>
      </c>
      <c r="G7" s="5">
        <v>2.91</v>
      </c>
      <c r="H7" s="7" t="s">
        <v>36</v>
      </c>
      <c r="I7" s="7" t="s">
        <v>21</v>
      </c>
      <c r="J7" s="7"/>
      <c r="K7" s="5" t="s">
        <v>22</v>
      </c>
      <c r="L7" s="13">
        <f>1/36*4</f>
        <v>0.1111111111111111</v>
      </c>
      <c r="M7" s="5">
        <v>18</v>
      </c>
      <c r="N7" s="5">
        <v>2.2999999999999998</v>
      </c>
      <c r="O7" s="5">
        <v>16</v>
      </c>
      <c r="P7" s="5">
        <v>32</v>
      </c>
      <c r="Q7" s="13">
        <f t="shared" si="0"/>
        <v>1.3248</v>
      </c>
      <c r="R7" s="5"/>
      <c r="S7" s="5">
        <v>61</v>
      </c>
      <c r="T7" s="5"/>
      <c r="U7" s="5"/>
      <c r="V7" s="5"/>
      <c r="W7" s="5"/>
      <c r="X7" s="5"/>
      <c r="Y7" s="5"/>
      <c r="Z7" s="5"/>
      <c r="AA7" s="23">
        <v>0.9</v>
      </c>
      <c r="AB7" s="23"/>
      <c r="AC7" s="10"/>
      <c r="AD7" s="10"/>
      <c r="AE7" s="10"/>
      <c r="AF7" s="15" t="s">
        <v>154</v>
      </c>
      <c r="AG7" s="15"/>
      <c r="AH7" s="15" t="s">
        <v>184</v>
      </c>
    </row>
    <row r="8" spans="1:163">
      <c r="A8" s="15" t="s">
        <v>255</v>
      </c>
      <c r="B8" s="21" t="s">
        <v>80</v>
      </c>
      <c r="C8" s="26" t="s">
        <v>23</v>
      </c>
      <c r="D8" s="5">
        <v>8</v>
      </c>
      <c r="E8" s="13" t="s">
        <v>17</v>
      </c>
      <c r="F8" s="5">
        <v>8.74</v>
      </c>
      <c r="G8" s="5">
        <v>2.91</v>
      </c>
      <c r="H8" s="7" t="s">
        <v>36</v>
      </c>
      <c r="I8" s="7" t="s">
        <v>21</v>
      </c>
      <c r="J8" s="7"/>
      <c r="K8" s="5" t="s">
        <v>22</v>
      </c>
      <c r="L8" s="13">
        <v>2</v>
      </c>
      <c r="M8" s="5">
        <v>18</v>
      </c>
      <c r="N8" s="5">
        <v>2.2999999999999998</v>
      </c>
      <c r="O8" s="5">
        <v>16</v>
      </c>
      <c r="P8" s="5">
        <v>32</v>
      </c>
      <c r="Q8" s="13">
        <f>M8*N8*P8/1000</f>
        <v>1.3248</v>
      </c>
      <c r="R8" s="5"/>
      <c r="S8" s="5"/>
      <c r="T8" s="5"/>
      <c r="U8" s="5"/>
      <c r="V8" s="5"/>
      <c r="W8" s="5"/>
      <c r="X8" s="5"/>
      <c r="Y8" s="5"/>
      <c r="Z8" s="5"/>
      <c r="AA8" s="23">
        <v>15.84</v>
      </c>
      <c r="AB8" s="23"/>
      <c r="AC8" s="10"/>
      <c r="AD8" s="10"/>
      <c r="AE8" s="10"/>
      <c r="AF8" s="15" t="s">
        <v>154</v>
      </c>
      <c r="AG8" s="15"/>
    </row>
    <row r="9" spans="1:163">
      <c r="A9" s="15" t="s">
        <v>259</v>
      </c>
      <c r="B9" s="21" t="s">
        <v>106</v>
      </c>
      <c r="C9" s="26" t="s">
        <v>16</v>
      </c>
      <c r="D9" s="5">
        <v>8</v>
      </c>
      <c r="E9" s="13" t="s">
        <v>17</v>
      </c>
      <c r="F9" s="5">
        <v>8.74</v>
      </c>
      <c r="G9" s="5">
        <v>2.91</v>
      </c>
      <c r="H9" s="7" t="s">
        <v>36</v>
      </c>
      <c r="I9" s="7" t="s">
        <v>21</v>
      </c>
      <c r="J9" s="7"/>
      <c r="K9" s="5" t="s">
        <v>22</v>
      </c>
      <c r="L9" s="5">
        <v>2</v>
      </c>
      <c r="M9" s="5">
        <v>18</v>
      </c>
      <c r="N9" s="5">
        <v>2.2999999999999998</v>
      </c>
      <c r="O9" s="5">
        <v>16</v>
      </c>
      <c r="P9" s="5">
        <v>32</v>
      </c>
      <c r="Q9" s="13">
        <f t="shared" ref="Q9:Q11" si="1">M9*N9*P9/1000</f>
        <v>1.3248</v>
      </c>
      <c r="R9" s="5"/>
      <c r="S9" s="5"/>
      <c r="T9" s="5"/>
      <c r="U9" s="5"/>
      <c r="V9" s="5"/>
      <c r="W9" s="5"/>
      <c r="X9" s="5"/>
      <c r="Y9" s="5"/>
      <c r="Z9" s="5"/>
      <c r="AA9" s="10"/>
      <c r="AB9" s="23"/>
      <c r="AC9" s="23">
        <v>8793.81</v>
      </c>
      <c r="AD9" s="23"/>
      <c r="AE9" s="23"/>
      <c r="AF9" s="15" t="s">
        <v>154</v>
      </c>
      <c r="AG9" s="15"/>
      <c r="AH9" s="15" t="s">
        <v>156</v>
      </c>
    </row>
    <row r="10" spans="1:163">
      <c r="A10" s="15"/>
      <c r="B10" s="21" t="s">
        <v>107</v>
      </c>
      <c r="C10" s="26" t="s">
        <v>16</v>
      </c>
      <c r="D10" s="5">
        <v>8</v>
      </c>
      <c r="E10" s="13" t="s">
        <v>81</v>
      </c>
      <c r="F10" s="5">
        <v>8.74</v>
      </c>
      <c r="G10" s="5">
        <v>2.91</v>
      </c>
      <c r="H10" s="7" t="s">
        <v>82</v>
      </c>
      <c r="I10" s="7" t="s">
        <v>310</v>
      </c>
      <c r="J10" s="7"/>
      <c r="K10" s="5" t="s">
        <v>22</v>
      </c>
      <c r="L10" s="5">
        <v>2</v>
      </c>
      <c r="M10" s="5">
        <v>18</v>
      </c>
      <c r="N10" s="5">
        <v>2.2999999999999998</v>
      </c>
      <c r="O10" s="5">
        <v>16</v>
      </c>
      <c r="P10" s="5">
        <v>32</v>
      </c>
      <c r="Q10" s="13">
        <f t="shared" si="1"/>
        <v>1.3248</v>
      </c>
      <c r="R10" s="5"/>
      <c r="S10" s="5"/>
      <c r="T10" s="5"/>
      <c r="U10" s="5"/>
      <c r="V10" s="5"/>
      <c r="W10" s="5"/>
      <c r="X10" s="5"/>
      <c r="Y10" s="5"/>
      <c r="Z10" s="5"/>
      <c r="AA10" s="10"/>
      <c r="AB10" s="23"/>
      <c r="AC10" s="10"/>
      <c r="AD10" s="23">
        <v>88389</v>
      </c>
      <c r="AF10" s="15" t="s">
        <v>154</v>
      </c>
      <c r="AG10" s="15"/>
    </row>
    <row r="11" spans="1:163">
      <c r="A11" s="15"/>
      <c r="B11" s="21" t="s">
        <v>108</v>
      </c>
      <c r="C11" s="26" t="s">
        <v>16</v>
      </c>
      <c r="D11" s="5">
        <v>8</v>
      </c>
      <c r="E11" s="13" t="s">
        <v>83</v>
      </c>
      <c r="F11" s="5">
        <v>8.74</v>
      </c>
      <c r="G11" s="5">
        <v>2.91</v>
      </c>
      <c r="H11" s="7" t="s">
        <v>84</v>
      </c>
      <c r="I11" s="7" t="s">
        <v>311</v>
      </c>
      <c r="J11" s="7"/>
      <c r="K11" s="5" t="s">
        <v>22</v>
      </c>
      <c r="L11" s="5">
        <v>2</v>
      </c>
      <c r="M11" s="5">
        <v>18</v>
      </c>
      <c r="N11" s="5">
        <v>2.2999999999999998</v>
      </c>
      <c r="O11" s="5">
        <v>16</v>
      </c>
      <c r="P11" s="5">
        <v>32</v>
      </c>
      <c r="Q11" s="13">
        <f t="shared" si="1"/>
        <v>1.3248</v>
      </c>
      <c r="R11" s="5"/>
      <c r="S11" s="5"/>
      <c r="T11" s="5"/>
      <c r="U11" s="5"/>
      <c r="V11" s="5"/>
      <c r="W11" s="5"/>
      <c r="X11" s="5"/>
      <c r="Y11" s="5"/>
      <c r="Z11" s="5"/>
      <c r="AA11" s="10"/>
      <c r="AB11" s="23"/>
      <c r="AC11" s="10"/>
      <c r="AD11" s="23">
        <v>184780</v>
      </c>
      <c r="AF11" s="15" t="s">
        <v>154</v>
      </c>
      <c r="AG11" s="15"/>
    </row>
    <row r="12" spans="1:163">
      <c r="B12" s="21"/>
      <c r="C12" s="26"/>
      <c r="D12" s="5"/>
      <c r="E12" s="13"/>
      <c r="F12" s="5"/>
      <c r="G12" s="5"/>
      <c r="H12" s="5"/>
      <c r="I12" s="7"/>
      <c r="J12" s="7"/>
      <c r="K12" s="5"/>
      <c r="L12" s="5"/>
      <c r="M12" s="5"/>
      <c r="N12" s="5"/>
      <c r="O12" s="5"/>
      <c r="P12" s="5"/>
      <c r="Q12" s="5"/>
      <c r="R12" s="5"/>
      <c r="S12" s="5"/>
      <c r="T12" s="5"/>
      <c r="U12" s="5"/>
      <c r="V12" s="5"/>
      <c r="W12" s="5"/>
      <c r="X12" s="5"/>
      <c r="Y12" s="5"/>
      <c r="Z12" s="5"/>
      <c r="AA12" s="17"/>
      <c r="AB12" s="23"/>
      <c r="AC12" s="23"/>
      <c r="AD12" s="23"/>
      <c r="AE12" s="23"/>
      <c r="AF12" s="15"/>
      <c r="AG12" s="15"/>
    </row>
    <row r="13" spans="1:163" ht="20">
      <c r="A13" s="20" t="s">
        <v>26</v>
      </c>
      <c r="B13" s="21" t="s">
        <v>132</v>
      </c>
      <c r="C13" s="26" t="s">
        <v>28</v>
      </c>
      <c r="D13" s="5">
        <v>1</v>
      </c>
      <c r="E13" s="13" t="s">
        <v>17</v>
      </c>
      <c r="F13" s="5">
        <v>8.74</v>
      </c>
      <c r="G13" s="5">
        <v>2.91</v>
      </c>
      <c r="H13" s="7" t="s">
        <v>36</v>
      </c>
      <c r="I13" s="7" t="s">
        <v>21</v>
      </c>
      <c r="J13" s="7"/>
      <c r="K13" s="5" t="s">
        <v>29</v>
      </c>
      <c r="L13" s="5">
        <v>2</v>
      </c>
      <c r="M13" s="5">
        <v>8</v>
      </c>
      <c r="N13" s="5">
        <v>2.1</v>
      </c>
      <c r="O13" s="5">
        <v>16</v>
      </c>
      <c r="P13" s="5">
        <v>32</v>
      </c>
      <c r="Q13" s="13">
        <f>M13*N13*P13/1000</f>
        <v>0.53760000000000008</v>
      </c>
      <c r="R13" s="7">
        <v>2133</v>
      </c>
      <c r="S13" s="5">
        <v>128</v>
      </c>
      <c r="T13" s="5" t="s">
        <v>30</v>
      </c>
      <c r="U13" s="5">
        <v>800</v>
      </c>
      <c r="V13" s="5" t="s">
        <v>31</v>
      </c>
      <c r="W13" s="5">
        <v>800</v>
      </c>
      <c r="X13" s="5"/>
      <c r="Y13" s="5">
        <v>0.1</v>
      </c>
      <c r="Z13" s="13" t="str">
        <f>X13&amp;"/"&amp;Y13</f>
        <v>/0.1</v>
      </c>
      <c r="AA13" s="23">
        <v>5.3</v>
      </c>
      <c r="AB13" s="23"/>
      <c r="AC13" s="23">
        <v>2479</v>
      </c>
      <c r="AD13" s="10"/>
      <c r="AE13" s="10"/>
      <c r="AF13" s="15" t="s">
        <v>154</v>
      </c>
      <c r="AG13" s="15"/>
      <c r="AH13" s="15" t="s">
        <v>133</v>
      </c>
    </row>
    <row r="14" spans="1:163">
      <c r="A14" s="15" t="s">
        <v>96</v>
      </c>
      <c r="B14" s="21" t="s">
        <v>109</v>
      </c>
      <c r="C14" s="26" t="s">
        <v>51</v>
      </c>
      <c r="D14" s="5">
        <v>1</v>
      </c>
      <c r="E14" s="13" t="s">
        <v>17</v>
      </c>
      <c r="F14" s="5">
        <v>8.74</v>
      </c>
      <c r="G14" s="5">
        <v>2.91</v>
      </c>
      <c r="H14" s="7" t="s">
        <v>36</v>
      </c>
      <c r="I14" s="7" t="s">
        <v>21</v>
      </c>
      <c r="J14" s="7"/>
      <c r="K14" s="5" t="s">
        <v>52</v>
      </c>
      <c r="L14" s="5">
        <v>2</v>
      </c>
      <c r="M14" s="5">
        <v>12</v>
      </c>
      <c r="N14" s="5">
        <v>2.6</v>
      </c>
      <c r="O14" s="5">
        <v>16</v>
      </c>
      <c r="P14" s="5">
        <v>32</v>
      </c>
      <c r="Q14" s="13">
        <f t="shared" ref="Q14:Q17" si="2">M14*N14*P14/1000</f>
        <v>0.99840000000000007</v>
      </c>
      <c r="R14" s="5">
        <v>2133</v>
      </c>
      <c r="S14" s="5">
        <v>64</v>
      </c>
      <c r="T14" s="5" t="s">
        <v>53</v>
      </c>
      <c r="U14" s="5">
        <v>1000</v>
      </c>
      <c r="V14" s="5"/>
      <c r="W14" s="5"/>
      <c r="X14" s="5"/>
      <c r="Y14" s="5">
        <v>10</v>
      </c>
      <c r="Z14" s="13" t="str">
        <f t="shared" ref="Z14:Z15" si="3">X14&amp;"/"&amp;Y14</f>
        <v>/10</v>
      </c>
      <c r="AA14" s="10" t="str">
        <f>USDOLLAR(AC14/730,2)&amp;"?"</f>
        <v>$2.09?</v>
      </c>
      <c r="AB14" s="23"/>
      <c r="AC14" s="23">
        <v>1529</v>
      </c>
      <c r="AD14" s="23"/>
      <c r="AE14" s="23"/>
      <c r="AF14" s="15" t="s">
        <v>154</v>
      </c>
      <c r="AG14" s="15"/>
      <c r="AH14" s="15" t="s">
        <v>134</v>
      </c>
    </row>
    <row r="15" spans="1:163">
      <c r="A15" s="15"/>
      <c r="B15" s="21" t="s">
        <v>110</v>
      </c>
      <c r="C15" s="26" t="s">
        <v>68</v>
      </c>
      <c r="D15" s="5">
        <v>1</v>
      </c>
      <c r="E15" s="13" t="s">
        <v>69</v>
      </c>
      <c r="F15" s="9">
        <v>9.65</v>
      </c>
      <c r="G15" s="9">
        <v>0.3</v>
      </c>
      <c r="H15" s="7" t="s">
        <v>70</v>
      </c>
      <c r="I15" s="7" t="s">
        <v>71</v>
      </c>
      <c r="J15" s="7"/>
      <c r="K15" s="5" t="s">
        <v>72</v>
      </c>
      <c r="L15" s="5">
        <v>2</v>
      </c>
      <c r="M15" s="5">
        <v>12</v>
      </c>
      <c r="N15" s="5">
        <v>2.6</v>
      </c>
      <c r="O15" s="5">
        <v>16</v>
      </c>
      <c r="P15" s="5">
        <v>32</v>
      </c>
      <c r="Q15" s="13">
        <f t="shared" si="2"/>
        <v>0.99840000000000007</v>
      </c>
      <c r="R15" s="5">
        <v>2133</v>
      </c>
      <c r="S15" s="5">
        <v>64</v>
      </c>
      <c r="T15" s="5" t="s">
        <v>73</v>
      </c>
      <c r="U15" s="5">
        <v>1000</v>
      </c>
      <c r="V15" s="5"/>
      <c r="W15" s="5"/>
      <c r="X15" s="5"/>
      <c r="Y15" s="5">
        <v>10</v>
      </c>
      <c r="Z15" s="13" t="str">
        <f t="shared" si="3"/>
        <v>/10</v>
      </c>
      <c r="AA15" s="10" t="str">
        <f>USDOLLAR(AC15/730,2)&amp;"?"</f>
        <v>$2.57?</v>
      </c>
      <c r="AB15" s="23"/>
      <c r="AC15" s="23">
        <v>1879</v>
      </c>
      <c r="AD15" s="23"/>
      <c r="AE15" s="23"/>
      <c r="AF15" s="15" t="s">
        <v>154</v>
      </c>
      <c r="AG15" s="15"/>
      <c r="AH15" s="15" t="s">
        <v>135</v>
      </c>
    </row>
    <row r="16" spans="1:163">
      <c r="B16" s="21"/>
      <c r="C16" s="26"/>
      <c r="D16" s="5"/>
      <c r="E16" s="13"/>
      <c r="F16" s="9"/>
      <c r="G16" s="9"/>
      <c r="H16" s="5"/>
      <c r="I16" s="7"/>
      <c r="J16" s="7"/>
      <c r="K16" s="5"/>
      <c r="L16" s="5"/>
      <c r="M16" s="5"/>
      <c r="N16" s="5"/>
      <c r="O16" s="5"/>
      <c r="P16" s="5"/>
      <c r="Q16" s="5"/>
      <c r="R16" s="5"/>
      <c r="S16" s="5"/>
      <c r="T16" s="5"/>
      <c r="U16" s="5"/>
      <c r="V16" s="5"/>
      <c r="W16" s="5"/>
      <c r="X16" s="5"/>
      <c r="Y16" s="5"/>
      <c r="Z16" s="5"/>
      <c r="AA16" s="17"/>
      <c r="AB16" s="23"/>
      <c r="AC16" s="23"/>
      <c r="AD16" s="23"/>
      <c r="AE16" s="23"/>
      <c r="AF16" s="15"/>
      <c r="AG16" s="15"/>
    </row>
    <row r="17" spans="1:163" ht="20">
      <c r="A17" s="20" t="s">
        <v>41</v>
      </c>
      <c r="B17" s="32" t="s">
        <v>121</v>
      </c>
      <c r="C17" s="24" t="s">
        <v>122</v>
      </c>
      <c r="D17" s="24">
        <v>2</v>
      </c>
      <c r="E17" s="25">
        <v>2880</v>
      </c>
      <c r="F17" s="24">
        <v>5.04</v>
      </c>
      <c r="G17" s="24">
        <v>1.68</v>
      </c>
      <c r="H17" s="25">
        <v>12.3</v>
      </c>
      <c r="I17" s="25">
        <v>288</v>
      </c>
      <c r="J17" s="25">
        <v>1</v>
      </c>
      <c r="K17" s="5" t="s">
        <v>35</v>
      </c>
      <c r="L17" s="24">
        <v>2</v>
      </c>
      <c r="M17" s="24">
        <v>8</v>
      </c>
      <c r="N17" s="24">
        <v>3.25</v>
      </c>
      <c r="O17" s="24">
        <v>8</v>
      </c>
      <c r="P17" s="24">
        <v>16</v>
      </c>
      <c r="Q17" s="13">
        <f t="shared" si="2"/>
        <v>0.41599999999999998</v>
      </c>
      <c r="R17" s="24">
        <v>1600</v>
      </c>
      <c r="S17" s="24">
        <v>128</v>
      </c>
      <c r="T17" s="24"/>
      <c r="U17" s="24"/>
      <c r="V17" s="24"/>
      <c r="W17" s="24"/>
      <c r="X17" s="24">
        <f>56/8</f>
        <v>7</v>
      </c>
      <c r="Z17" s="13" t="str">
        <f>X17&amp;"/"&amp;Y17</f>
        <v>7/</v>
      </c>
      <c r="AA17" s="33">
        <v>3.5</v>
      </c>
      <c r="AB17" s="34"/>
      <c r="AC17" s="35">
        <f>AA17*720</f>
        <v>2520</v>
      </c>
      <c r="AD17" s="35"/>
      <c r="AE17" s="35"/>
      <c r="AF17" s="15" t="s">
        <v>154</v>
      </c>
      <c r="AG17" s="15"/>
      <c r="AH17" s="15" t="s">
        <v>54</v>
      </c>
    </row>
    <row r="18" spans="1:163" s="12" customFormat="1">
      <c r="A18" s="15" t="s">
        <v>252</v>
      </c>
      <c r="B18" s="21" t="s">
        <v>43</v>
      </c>
      <c r="C18" s="26" t="s">
        <v>33</v>
      </c>
      <c r="D18" s="5">
        <v>4</v>
      </c>
      <c r="E18" s="13" t="s">
        <v>123</v>
      </c>
      <c r="F18" s="9">
        <v>8.74</v>
      </c>
      <c r="G18" s="9">
        <v>2.91</v>
      </c>
      <c r="H18" s="7" t="s">
        <v>124</v>
      </c>
      <c r="I18" s="7" t="s">
        <v>21</v>
      </c>
      <c r="J18" s="25">
        <v>1</v>
      </c>
      <c r="K18" s="5" t="s">
        <v>35</v>
      </c>
      <c r="L18" s="24">
        <v>2</v>
      </c>
      <c r="M18" s="24">
        <v>8</v>
      </c>
      <c r="N18" s="24">
        <v>3.25</v>
      </c>
      <c r="O18" s="24">
        <v>8</v>
      </c>
      <c r="P18" s="24">
        <v>16</v>
      </c>
      <c r="Q18" s="13">
        <f t="shared" ref="Q18:Q21" si="4">M18*N18*P18/1000</f>
        <v>0.41599999999999998</v>
      </c>
      <c r="R18" s="24">
        <v>1600</v>
      </c>
      <c r="S18" s="5">
        <v>128</v>
      </c>
      <c r="T18" s="5"/>
      <c r="U18" s="5"/>
      <c r="V18" s="5"/>
      <c r="W18" s="5"/>
      <c r="X18" s="24">
        <f t="shared" ref="X18:X20" si="5">56/8</f>
        <v>7</v>
      </c>
      <c r="Z18" s="13" t="str">
        <f t="shared" ref="Z18:Z21" si="6">X18&amp;"/"&amp;Y18</f>
        <v>7/</v>
      </c>
      <c r="AA18" s="17">
        <v>4.8499999999999996</v>
      </c>
      <c r="AB18" s="23"/>
      <c r="AC18" s="10">
        <f>AA18*720</f>
        <v>3491.9999999999995</v>
      </c>
      <c r="AD18" s="10"/>
      <c r="AE18" s="10"/>
      <c r="AF18" s="15" t="s">
        <v>154</v>
      </c>
      <c r="AG18" s="15"/>
      <c r="AH18" s="15" t="s">
        <v>54</v>
      </c>
    </row>
    <row r="19" spans="1:163" s="12" customFormat="1" ht="20">
      <c r="A19" s="31"/>
      <c r="B19" s="21" t="s">
        <v>140</v>
      </c>
      <c r="C19" s="26" t="s">
        <v>142</v>
      </c>
      <c r="D19" s="5">
        <v>4</v>
      </c>
      <c r="E19" s="13">
        <v>3072</v>
      </c>
      <c r="F19" s="5">
        <v>6.8440000000000003</v>
      </c>
      <c r="G19" s="5">
        <v>0.214</v>
      </c>
      <c r="H19" s="7">
        <v>12.3</v>
      </c>
      <c r="I19" s="7">
        <v>288</v>
      </c>
      <c r="J19" s="25">
        <v>1</v>
      </c>
      <c r="K19" s="5" t="s">
        <v>35</v>
      </c>
      <c r="L19" s="24">
        <v>2</v>
      </c>
      <c r="M19" s="24">
        <v>8</v>
      </c>
      <c r="N19" s="24">
        <v>3.25</v>
      </c>
      <c r="O19" s="24">
        <v>8</v>
      </c>
      <c r="P19" s="24">
        <v>16</v>
      </c>
      <c r="Q19" s="13">
        <f t="shared" si="4"/>
        <v>0.41599999999999998</v>
      </c>
      <c r="R19" s="24">
        <v>1600</v>
      </c>
      <c r="S19" s="5">
        <v>128</v>
      </c>
      <c r="T19" s="5"/>
      <c r="U19" s="5"/>
      <c r="V19" s="5"/>
      <c r="W19" s="5"/>
      <c r="X19" s="24">
        <f t="shared" si="5"/>
        <v>7</v>
      </c>
      <c r="Z19" s="13" t="str">
        <f t="shared" si="6"/>
        <v>7/</v>
      </c>
      <c r="AA19" s="17">
        <v>7.4</v>
      </c>
      <c r="AB19" s="23"/>
      <c r="AC19" s="10">
        <f>AA19*720</f>
        <v>5328</v>
      </c>
      <c r="AD19" s="10"/>
      <c r="AE19" s="10"/>
      <c r="AF19" s="15" t="s">
        <v>154</v>
      </c>
      <c r="AG19" s="15"/>
      <c r="AH19" s="15" t="s">
        <v>54</v>
      </c>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6"/>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s="36"/>
      <c r="EP19" s="36"/>
      <c r="EQ19" s="36"/>
      <c r="ER19" s="36"/>
      <c r="ES19" s="36"/>
      <c r="ET19" s="36"/>
      <c r="EU19" s="36"/>
      <c r="EV19" s="36"/>
      <c r="EW19" s="36"/>
      <c r="EX19" s="36"/>
      <c r="EY19" s="36"/>
      <c r="EZ19" s="36"/>
      <c r="FA19" s="36"/>
      <c r="FB19" s="36"/>
      <c r="FC19" s="36"/>
      <c r="FD19" s="36"/>
      <c r="FE19" s="36"/>
      <c r="FF19" s="36"/>
      <c r="FG19" s="36"/>
    </row>
    <row r="20" spans="1:163" s="12" customFormat="1" ht="20">
      <c r="A20" s="31"/>
      <c r="B20" s="21" t="s">
        <v>139</v>
      </c>
      <c r="C20" s="26" t="s">
        <v>34</v>
      </c>
      <c r="D20" s="5">
        <v>1</v>
      </c>
      <c r="E20" s="13">
        <v>3584</v>
      </c>
      <c r="F20" s="9">
        <v>9.5</v>
      </c>
      <c r="G20" s="9">
        <v>4.7</v>
      </c>
      <c r="H20" s="5">
        <v>16.399999999999999</v>
      </c>
      <c r="I20" s="5">
        <v>720</v>
      </c>
      <c r="J20" s="5">
        <v>1</v>
      </c>
      <c r="K20" s="5" t="s">
        <v>35</v>
      </c>
      <c r="L20" s="24">
        <v>0.5</v>
      </c>
      <c r="M20" s="24">
        <v>8</v>
      </c>
      <c r="N20" s="24">
        <v>3.25</v>
      </c>
      <c r="O20" s="24">
        <v>8</v>
      </c>
      <c r="P20" s="24">
        <v>16</v>
      </c>
      <c r="Q20" s="13">
        <f t="shared" si="4"/>
        <v>0.41599999999999998</v>
      </c>
      <c r="R20" s="24">
        <v>1600</v>
      </c>
      <c r="S20" s="5">
        <v>128</v>
      </c>
      <c r="T20" s="5"/>
      <c r="U20" s="5"/>
      <c r="V20" s="5"/>
      <c r="W20" s="5"/>
      <c r="X20" s="24">
        <f t="shared" si="5"/>
        <v>7</v>
      </c>
      <c r="Z20" s="13" t="str">
        <f t="shared" si="6"/>
        <v>7/</v>
      </c>
      <c r="AA20" s="17">
        <v>4.95</v>
      </c>
      <c r="AB20" s="23"/>
      <c r="AC20" s="23"/>
      <c r="AD20" s="23"/>
      <c r="AE20" s="23"/>
      <c r="AF20" s="15" t="s">
        <v>154</v>
      </c>
      <c r="AG20" s="15"/>
      <c r="AH20" s="15"/>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6"/>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s="36"/>
      <c r="EP20" s="36"/>
      <c r="EQ20" s="36"/>
      <c r="ER20" s="36"/>
      <c r="ES20" s="36"/>
      <c r="ET20" s="36"/>
      <c r="EU20" s="36"/>
      <c r="EV20" s="36"/>
      <c r="EW20" s="36"/>
      <c r="EX20" s="36"/>
      <c r="EY20" s="36"/>
      <c r="EZ20" s="36"/>
      <c r="FA20" s="36"/>
      <c r="FB20" s="36"/>
      <c r="FC20" s="36"/>
      <c r="FD20" s="36"/>
      <c r="FE20" s="36"/>
      <c r="FF20" s="36"/>
      <c r="FG20" s="36"/>
    </row>
    <row r="21" spans="1:163">
      <c r="A21" s="15" t="s">
        <v>251</v>
      </c>
      <c r="B21" s="21" t="s">
        <v>141</v>
      </c>
      <c r="C21" s="26" t="s">
        <v>34</v>
      </c>
      <c r="D21" s="5">
        <v>4</v>
      </c>
      <c r="E21" s="13">
        <v>3584</v>
      </c>
      <c r="F21" s="9">
        <v>9.5</v>
      </c>
      <c r="G21" s="9">
        <v>4.7</v>
      </c>
      <c r="H21" s="5">
        <v>16.399999999999999</v>
      </c>
      <c r="I21" s="5">
        <v>720</v>
      </c>
      <c r="J21" s="5">
        <v>1</v>
      </c>
      <c r="K21" s="5" t="s">
        <v>35</v>
      </c>
      <c r="L21" s="24">
        <v>2</v>
      </c>
      <c r="M21" s="24">
        <v>8</v>
      </c>
      <c r="N21" s="24">
        <v>3.25</v>
      </c>
      <c r="O21" s="24">
        <v>8</v>
      </c>
      <c r="P21" s="24">
        <v>16</v>
      </c>
      <c r="Q21" s="13">
        <f t="shared" si="4"/>
        <v>0.41599999999999998</v>
      </c>
      <c r="R21" s="24">
        <v>1600</v>
      </c>
      <c r="S21" s="5">
        <v>512</v>
      </c>
      <c r="T21" s="5"/>
      <c r="U21" s="5"/>
      <c r="V21" s="5"/>
      <c r="W21" s="5"/>
      <c r="X21" s="24">
        <f>56/8</f>
        <v>7</v>
      </c>
      <c r="Z21" s="13" t="str">
        <f t="shared" si="6"/>
        <v>7/</v>
      </c>
      <c r="AA21" s="17">
        <v>14.2</v>
      </c>
      <c r="AB21" s="23"/>
      <c r="AC21" s="23"/>
      <c r="AD21" s="23"/>
      <c r="AE21" s="23"/>
      <c r="AF21" s="15" t="s">
        <v>154</v>
      </c>
      <c r="AG21" s="15"/>
      <c r="AH21" s="15" t="s">
        <v>303</v>
      </c>
    </row>
    <row r="22" spans="1:163">
      <c r="A22" s="15" t="s">
        <v>58</v>
      </c>
      <c r="B22" s="21"/>
      <c r="C22" s="26"/>
      <c r="E22" s="13"/>
      <c r="F22" s="19"/>
      <c r="G22" s="19"/>
      <c r="I22" s="5"/>
      <c r="J22" s="5"/>
      <c r="K22" s="5"/>
      <c r="L22" s="5"/>
      <c r="M22" s="5"/>
      <c r="N22" s="5"/>
      <c r="O22" s="5"/>
      <c r="P22" s="5"/>
      <c r="Q22" s="5"/>
      <c r="R22" s="5"/>
      <c r="S22" s="5"/>
      <c r="T22" s="5"/>
      <c r="U22" s="5"/>
      <c r="V22" s="5"/>
      <c r="W22" s="5"/>
      <c r="X22" s="24"/>
      <c r="Z22" s="13"/>
      <c r="AA22" s="17"/>
      <c r="AB22" s="23"/>
      <c r="AC22" s="23"/>
      <c r="AD22" s="23"/>
      <c r="AE22" s="23"/>
      <c r="AF22" s="15"/>
      <c r="AG22" s="15"/>
    </row>
    <row r="23" spans="1:163">
      <c r="A23" s="15"/>
      <c r="B23" s="21"/>
      <c r="C23" s="26"/>
      <c r="E23" s="13"/>
      <c r="F23" s="19"/>
      <c r="G23" s="19"/>
      <c r="I23" s="5"/>
      <c r="J23" s="5"/>
      <c r="K23" s="5"/>
      <c r="L23" s="5"/>
      <c r="M23" s="5"/>
      <c r="N23" s="5"/>
      <c r="O23" s="5"/>
      <c r="P23" s="5"/>
      <c r="Q23" s="5"/>
      <c r="R23" s="5"/>
      <c r="S23" s="5"/>
      <c r="T23" s="5"/>
      <c r="U23" s="5"/>
      <c r="V23" s="5"/>
      <c r="W23" s="5"/>
      <c r="X23" s="5"/>
      <c r="Y23" s="5"/>
      <c r="Z23" s="5"/>
      <c r="AA23" s="17"/>
      <c r="AB23" s="23"/>
      <c r="AC23" s="23"/>
      <c r="AD23" s="23"/>
      <c r="AE23" s="23"/>
      <c r="AF23" s="15"/>
      <c r="AG23" s="15"/>
    </row>
    <row r="24" spans="1:163">
      <c r="B24" s="21"/>
      <c r="C24" s="26"/>
      <c r="E24" s="13"/>
      <c r="F24" s="19"/>
      <c r="G24" s="19"/>
      <c r="I24" s="5"/>
      <c r="J24" s="5"/>
      <c r="K24" s="5"/>
      <c r="L24" s="5"/>
      <c r="M24" s="5"/>
      <c r="N24" s="5"/>
      <c r="O24" s="5"/>
      <c r="P24" s="5"/>
      <c r="Q24" s="5"/>
      <c r="R24" s="5"/>
      <c r="S24" s="5"/>
      <c r="T24" s="5"/>
      <c r="U24" s="5"/>
      <c r="V24" s="5"/>
      <c r="W24" s="5"/>
      <c r="X24" s="5"/>
      <c r="Y24" s="5"/>
      <c r="Z24" s="5"/>
      <c r="AA24" s="17"/>
      <c r="AB24" s="23"/>
      <c r="AC24" s="23"/>
      <c r="AD24" s="23"/>
      <c r="AE24" s="23"/>
      <c r="AF24" s="15"/>
      <c r="AG24" s="15"/>
    </row>
    <row r="25" spans="1:163" ht="20">
      <c r="A25" s="20" t="s">
        <v>42</v>
      </c>
      <c r="B25" s="21" t="s">
        <v>218</v>
      </c>
      <c r="C25" s="26" t="s">
        <v>16</v>
      </c>
      <c r="D25">
        <v>8</v>
      </c>
      <c r="E25" s="13" t="s">
        <v>17</v>
      </c>
      <c r="F25" s="9">
        <v>8.74</v>
      </c>
      <c r="G25" s="9">
        <v>2.91</v>
      </c>
      <c r="H25" s="7" t="s">
        <v>36</v>
      </c>
      <c r="I25" s="7" t="s">
        <v>21</v>
      </c>
      <c r="J25" s="7"/>
      <c r="K25" s="8" t="s">
        <v>37</v>
      </c>
      <c r="L25" s="5">
        <v>2</v>
      </c>
      <c r="M25" s="5">
        <v>8</v>
      </c>
      <c r="N25" s="5">
        <v>3.2</v>
      </c>
      <c r="O25" s="5">
        <v>16</v>
      </c>
      <c r="P25" s="5">
        <v>32</v>
      </c>
      <c r="Q25" s="13">
        <f>M25*N25*P25/1000</f>
        <v>0.81920000000000004</v>
      </c>
      <c r="R25" s="5">
        <v>1866</v>
      </c>
      <c r="S25" s="5">
        <v>512</v>
      </c>
      <c r="T25" s="5" t="s">
        <v>30</v>
      </c>
      <c r="U25" s="13">
        <v>1000</v>
      </c>
      <c r="V25" t="s">
        <v>39</v>
      </c>
      <c r="W25" s="13">
        <v>4000</v>
      </c>
      <c r="X25" s="13"/>
      <c r="Y25" s="5"/>
      <c r="Z25" s="5"/>
      <c r="AA25" s="10" t="str">
        <f t="shared" ref="AA25:AA35" si="7">USDOLLAR(AC25/730,2)&amp;"?"</f>
        <v>$6.85?</v>
      </c>
      <c r="AB25" s="23">
        <v>1499</v>
      </c>
      <c r="AC25" s="23">
        <v>4999</v>
      </c>
      <c r="AD25" s="23"/>
      <c r="AE25" s="23"/>
      <c r="AF25" s="15" t="s">
        <v>154</v>
      </c>
      <c r="AG25" s="15"/>
      <c r="AH25" s="15" t="s">
        <v>206</v>
      </c>
    </row>
    <row r="26" spans="1:163">
      <c r="A26" s="15" t="s">
        <v>59</v>
      </c>
      <c r="B26" s="21" t="s">
        <v>219</v>
      </c>
      <c r="C26" s="26" t="s">
        <v>40</v>
      </c>
      <c r="D26">
        <v>8</v>
      </c>
      <c r="E26" s="13">
        <v>3072</v>
      </c>
      <c r="F26" s="5">
        <v>6.8440000000000003</v>
      </c>
      <c r="G26" s="5">
        <v>0.214</v>
      </c>
      <c r="H26" s="7">
        <v>12.3</v>
      </c>
      <c r="I26" s="7">
        <v>288</v>
      </c>
      <c r="J26" s="7"/>
      <c r="K26" s="8" t="s">
        <v>38</v>
      </c>
      <c r="L26" s="5">
        <v>2</v>
      </c>
      <c r="M26" s="5">
        <v>8</v>
      </c>
      <c r="N26" s="5">
        <v>2.4</v>
      </c>
      <c r="O26" s="5">
        <v>16</v>
      </c>
      <c r="P26" s="5">
        <v>32</v>
      </c>
      <c r="Q26" s="13">
        <f t="shared" ref="Q26:Q39" si="8">M26*N26*P26/1000</f>
        <v>0.61439999999999995</v>
      </c>
      <c r="R26" s="5">
        <v>1866</v>
      </c>
      <c r="S26" s="5">
        <v>256</v>
      </c>
      <c r="T26" s="5" t="s">
        <v>30</v>
      </c>
      <c r="U26" s="13">
        <v>1000</v>
      </c>
      <c r="V26" t="s">
        <v>39</v>
      </c>
      <c r="W26" s="13">
        <v>4000</v>
      </c>
      <c r="X26" s="13"/>
      <c r="Y26" s="5"/>
      <c r="Z26" s="5"/>
      <c r="AA26" s="10" t="str">
        <f t="shared" si="7"/>
        <v>$6.85?</v>
      </c>
      <c r="AB26" s="23">
        <v>1499</v>
      </c>
      <c r="AC26" s="23">
        <v>4999</v>
      </c>
      <c r="AD26" s="23"/>
      <c r="AE26" s="23"/>
      <c r="AF26" s="15" t="s">
        <v>154</v>
      </c>
      <c r="AG26" s="15"/>
      <c r="AH26" s="15" t="s">
        <v>206</v>
      </c>
    </row>
    <row r="27" spans="1:163" s="12" customFormat="1">
      <c r="A27" s="2"/>
      <c r="B27" s="21" t="s">
        <v>207</v>
      </c>
      <c r="C27" s="26" t="s">
        <v>87</v>
      </c>
      <c r="D27" s="12">
        <v>8</v>
      </c>
      <c r="E27" s="13">
        <v>3840</v>
      </c>
      <c r="F27" s="18">
        <v>11.757999999999999</v>
      </c>
      <c r="G27" s="18">
        <v>0.36699999999999999</v>
      </c>
      <c r="H27" s="13">
        <v>24.576000000000001</v>
      </c>
      <c r="I27" s="13">
        <v>345.6</v>
      </c>
      <c r="J27" s="13"/>
      <c r="K27" s="8" t="s">
        <v>38</v>
      </c>
      <c r="L27" s="5">
        <v>2</v>
      </c>
      <c r="M27" s="5">
        <v>8</v>
      </c>
      <c r="N27" s="5">
        <v>2.4</v>
      </c>
      <c r="O27" s="5">
        <v>16</v>
      </c>
      <c r="P27" s="5">
        <v>32</v>
      </c>
      <c r="Q27" s="13">
        <f t="shared" si="8"/>
        <v>0.61439999999999995</v>
      </c>
      <c r="R27" s="5">
        <v>1866</v>
      </c>
      <c r="S27" s="5">
        <v>256</v>
      </c>
      <c r="T27" s="5" t="s">
        <v>89</v>
      </c>
      <c r="U27" s="13">
        <v>1000</v>
      </c>
      <c r="V27" s="12" t="s">
        <v>90</v>
      </c>
      <c r="W27" s="13">
        <v>4000</v>
      </c>
      <c r="X27" s="13"/>
      <c r="Y27" s="5"/>
      <c r="Z27" s="5"/>
      <c r="AA27" s="10" t="str">
        <f t="shared" si="7"/>
        <v>$10.82?</v>
      </c>
      <c r="AB27" s="23">
        <v>2369</v>
      </c>
      <c r="AC27" s="23">
        <v>7899</v>
      </c>
      <c r="AD27" s="23"/>
      <c r="AE27" s="23"/>
      <c r="AF27" s="15" t="s">
        <v>154</v>
      </c>
      <c r="AG27" s="15"/>
      <c r="AH27" s="15"/>
    </row>
    <row r="28" spans="1:163" s="12" customFormat="1">
      <c r="A28" s="2"/>
      <c r="B28" s="21" t="s">
        <v>208</v>
      </c>
      <c r="C28" s="26" t="s">
        <v>88</v>
      </c>
      <c r="D28" s="12">
        <v>8</v>
      </c>
      <c r="E28" s="13">
        <v>3584</v>
      </c>
      <c r="F28" s="9">
        <v>9.5</v>
      </c>
      <c r="G28" s="9">
        <v>4.7</v>
      </c>
      <c r="H28" s="5">
        <v>16.399999999999999</v>
      </c>
      <c r="I28" s="5">
        <v>720</v>
      </c>
      <c r="J28" s="5"/>
      <c r="K28" s="8" t="s">
        <v>126</v>
      </c>
      <c r="L28" s="5">
        <v>2</v>
      </c>
      <c r="M28" s="5">
        <v>8</v>
      </c>
      <c r="N28" s="5">
        <v>2.4</v>
      </c>
      <c r="O28" s="5">
        <v>16</v>
      </c>
      <c r="P28" s="5">
        <v>32</v>
      </c>
      <c r="Q28" s="13">
        <f t="shared" si="8"/>
        <v>0.61439999999999995</v>
      </c>
      <c r="R28" s="5">
        <v>1866</v>
      </c>
      <c r="S28" s="5">
        <v>256</v>
      </c>
      <c r="T28" s="5" t="s">
        <v>89</v>
      </c>
      <c r="U28" s="13">
        <v>1000</v>
      </c>
      <c r="V28" s="12" t="s">
        <v>91</v>
      </c>
      <c r="W28" s="13">
        <v>4000</v>
      </c>
      <c r="X28" s="13"/>
      <c r="Y28" s="5"/>
      <c r="Z28" s="5"/>
      <c r="AA28" s="10" t="str">
        <f t="shared" si="7"/>
        <v>$10.82?</v>
      </c>
      <c r="AB28" s="23">
        <v>2369</v>
      </c>
      <c r="AC28" s="23">
        <v>7899</v>
      </c>
      <c r="AD28" s="23"/>
      <c r="AE28" s="23"/>
      <c r="AF28" s="15" t="s">
        <v>154</v>
      </c>
      <c r="AG28" s="15"/>
      <c r="AH28" s="15"/>
    </row>
    <row r="29" spans="1:163" s="12" customFormat="1">
      <c r="A29" s="2"/>
      <c r="B29" s="21" t="s">
        <v>209</v>
      </c>
      <c r="C29" s="26" t="s">
        <v>213</v>
      </c>
      <c r="D29" s="12">
        <v>8</v>
      </c>
      <c r="E29" s="13">
        <v>3820</v>
      </c>
      <c r="F29" s="9">
        <v>10.882</v>
      </c>
      <c r="G29" s="9">
        <v>0.375</v>
      </c>
      <c r="H29" s="5">
        <v>24</v>
      </c>
      <c r="I29" s="5">
        <v>432</v>
      </c>
      <c r="J29" s="5"/>
      <c r="K29" s="8" t="s">
        <v>126</v>
      </c>
      <c r="L29" s="5">
        <v>2</v>
      </c>
      <c r="M29" s="5">
        <v>8</v>
      </c>
      <c r="N29" s="5">
        <v>2.4</v>
      </c>
      <c r="O29" s="5">
        <v>16</v>
      </c>
      <c r="P29" s="5">
        <v>32</v>
      </c>
      <c r="Q29" s="13">
        <f t="shared" si="8"/>
        <v>0.61439999999999995</v>
      </c>
      <c r="R29" s="5">
        <v>1866</v>
      </c>
      <c r="S29" s="5">
        <v>256</v>
      </c>
      <c r="T29" s="5" t="s">
        <v>89</v>
      </c>
      <c r="U29" s="13">
        <v>1000</v>
      </c>
      <c r="V29" s="12" t="s">
        <v>91</v>
      </c>
      <c r="W29" s="13">
        <v>4000</v>
      </c>
      <c r="X29" s="13"/>
      <c r="Y29" s="5"/>
      <c r="Z29" s="5"/>
      <c r="AA29" s="10"/>
      <c r="AB29" s="23">
        <v>2059</v>
      </c>
      <c r="AC29" s="23">
        <v>6429</v>
      </c>
      <c r="AD29" s="23"/>
      <c r="AE29" s="23"/>
      <c r="AF29" s="15" t="s">
        <v>154</v>
      </c>
      <c r="AG29" s="15"/>
      <c r="AH29" s="15"/>
    </row>
    <row r="30" spans="1:163" s="12" customFormat="1">
      <c r="A30" s="2"/>
      <c r="B30" s="21" t="s">
        <v>210</v>
      </c>
      <c r="C30" s="26" t="s">
        <v>87</v>
      </c>
      <c r="D30" s="12">
        <v>4</v>
      </c>
      <c r="E30" s="13">
        <v>3840</v>
      </c>
      <c r="F30" s="18">
        <v>11.757999999999999</v>
      </c>
      <c r="G30" s="18">
        <v>0.36699999999999999</v>
      </c>
      <c r="H30" s="13">
        <v>24.576000000000001</v>
      </c>
      <c r="I30" s="13">
        <v>345.6</v>
      </c>
      <c r="J30" s="5"/>
      <c r="K30" s="8" t="s">
        <v>214</v>
      </c>
      <c r="L30" s="5">
        <v>1</v>
      </c>
      <c r="M30" s="5">
        <v>6</v>
      </c>
      <c r="N30" s="5">
        <v>3.6</v>
      </c>
      <c r="O30" s="5">
        <v>16</v>
      </c>
      <c r="P30" s="5">
        <v>32</v>
      </c>
      <c r="Q30" s="13">
        <f t="shared" si="8"/>
        <v>0.69120000000000004</v>
      </c>
      <c r="R30" s="5">
        <v>2400</v>
      </c>
      <c r="S30" s="5">
        <v>128</v>
      </c>
      <c r="T30" s="5" t="s">
        <v>89</v>
      </c>
      <c r="U30" s="13">
        <v>1000</v>
      </c>
      <c r="V30" s="12" t="s">
        <v>91</v>
      </c>
      <c r="W30" s="13">
        <v>4000</v>
      </c>
      <c r="X30" s="13"/>
      <c r="Y30" s="5"/>
      <c r="Z30" s="5"/>
      <c r="AA30" s="10"/>
      <c r="AB30" s="23">
        <v>1199</v>
      </c>
      <c r="AC30" s="23">
        <v>3999</v>
      </c>
      <c r="AD30" s="23"/>
      <c r="AE30" s="23"/>
      <c r="AF30" s="15" t="s">
        <v>154</v>
      </c>
      <c r="AG30" s="15"/>
      <c r="AH30" s="15"/>
    </row>
    <row r="31" spans="1:163" s="12" customFormat="1">
      <c r="A31" s="2"/>
      <c r="B31" s="21" t="s">
        <v>211</v>
      </c>
      <c r="C31" s="26" t="s">
        <v>34</v>
      </c>
      <c r="D31" s="12">
        <v>4</v>
      </c>
      <c r="E31" s="13">
        <v>3584</v>
      </c>
      <c r="F31" s="9">
        <v>9.5</v>
      </c>
      <c r="G31" s="9">
        <v>4.7</v>
      </c>
      <c r="H31" s="5">
        <v>16.399999999999999</v>
      </c>
      <c r="I31" s="5">
        <v>720</v>
      </c>
      <c r="J31" s="5"/>
      <c r="K31" s="8" t="s">
        <v>214</v>
      </c>
      <c r="L31" s="5">
        <v>1</v>
      </c>
      <c r="M31" s="5">
        <v>6</v>
      </c>
      <c r="N31" s="5">
        <v>3.6</v>
      </c>
      <c r="O31" s="5">
        <v>16</v>
      </c>
      <c r="P31" s="5">
        <v>32</v>
      </c>
      <c r="Q31" s="13">
        <f t="shared" si="8"/>
        <v>0.69120000000000004</v>
      </c>
      <c r="R31" s="5">
        <v>2400</v>
      </c>
      <c r="S31" s="5">
        <v>128</v>
      </c>
      <c r="T31" s="5" t="s">
        <v>89</v>
      </c>
      <c r="U31" s="13">
        <v>1000</v>
      </c>
      <c r="V31" s="12" t="s">
        <v>91</v>
      </c>
      <c r="W31" s="13">
        <v>4000</v>
      </c>
      <c r="X31" s="13"/>
      <c r="Y31" s="5"/>
      <c r="Z31" s="5"/>
      <c r="AA31" s="10"/>
      <c r="AB31" s="23">
        <v>1199</v>
      </c>
      <c r="AC31" s="23">
        <v>3999</v>
      </c>
      <c r="AD31" s="23"/>
      <c r="AE31" s="23"/>
      <c r="AF31" s="15" t="s">
        <v>154</v>
      </c>
      <c r="AG31" s="15"/>
      <c r="AH31" s="15"/>
    </row>
    <row r="32" spans="1:163" s="12" customFormat="1">
      <c r="A32" s="2"/>
      <c r="B32" s="21" t="s">
        <v>212</v>
      </c>
      <c r="C32" s="26" t="s">
        <v>213</v>
      </c>
      <c r="D32" s="12">
        <v>4</v>
      </c>
      <c r="E32" s="13">
        <v>3820</v>
      </c>
      <c r="F32" s="9">
        <v>10.882</v>
      </c>
      <c r="G32" s="9">
        <v>0.375</v>
      </c>
      <c r="H32" s="5">
        <v>24</v>
      </c>
      <c r="I32" s="5">
        <v>432</v>
      </c>
      <c r="J32" s="5"/>
      <c r="K32" s="8" t="s">
        <v>214</v>
      </c>
      <c r="L32" s="5">
        <v>1</v>
      </c>
      <c r="M32" s="5">
        <v>6</v>
      </c>
      <c r="N32" s="5">
        <v>3.6</v>
      </c>
      <c r="O32" s="5">
        <v>16</v>
      </c>
      <c r="P32" s="5">
        <v>32</v>
      </c>
      <c r="Q32" s="13">
        <f t="shared" si="8"/>
        <v>0.69120000000000004</v>
      </c>
      <c r="R32" s="5">
        <v>2400</v>
      </c>
      <c r="S32" s="5">
        <v>128</v>
      </c>
      <c r="T32" s="5" t="s">
        <v>89</v>
      </c>
      <c r="U32" s="13">
        <v>1000</v>
      </c>
      <c r="V32" s="12" t="s">
        <v>91</v>
      </c>
      <c r="W32" s="13">
        <v>4000</v>
      </c>
      <c r="X32" s="13"/>
      <c r="Y32" s="5"/>
      <c r="Z32" s="5"/>
      <c r="AA32" s="10"/>
      <c r="AB32" s="23">
        <v>989</v>
      </c>
      <c r="AC32" s="23">
        <v>3299</v>
      </c>
      <c r="AD32" s="23"/>
      <c r="AE32" s="23"/>
      <c r="AF32" s="15" t="s">
        <v>154</v>
      </c>
      <c r="AG32" s="15"/>
      <c r="AH32" s="15"/>
    </row>
    <row r="33" spans="1:163">
      <c r="B33" s="21" t="s">
        <v>215</v>
      </c>
      <c r="C33" s="26" t="s">
        <v>75</v>
      </c>
      <c r="D33">
        <v>4</v>
      </c>
      <c r="E33" s="13">
        <v>3584</v>
      </c>
      <c r="F33" s="9">
        <v>9.5</v>
      </c>
      <c r="G33" s="9">
        <v>4.7</v>
      </c>
      <c r="H33" s="5">
        <v>16.399999999999999</v>
      </c>
      <c r="I33" s="5">
        <v>720</v>
      </c>
      <c r="J33" s="5">
        <v>1</v>
      </c>
      <c r="K33" s="5" t="s">
        <v>35</v>
      </c>
      <c r="L33" s="5">
        <v>2</v>
      </c>
      <c r="M33" s="5">
        <v>10</v>
      </c>
      <c r="N33" s="5">
        <v>2.86</v>
      </c>
      <c r="O33" s="5">
        <v>8</v>
      </c>
      <c r="P33" s="5">
        <v>16</v>
      </c>
      <c r="Q33" s="13">
        <f t="shared" si="8"/>
        <v>0.45759999999999995</v>
      </c>
      <c r="R33" s="5">
        <v>1333</v>
      </c>
      <c r="S33" s="5">
        <v>1000</v>
      </c>
      <c r="T33" s="5" t="s">
        <v>74</v>
      </c>
      <c r="U33" s="13" t="s">
        <v>77</v>
      </c>
      <c r="V33" s="13"/>
      <c r="W33" s="13"/>
      <c r="X33" s="13">
        <f>24.24/8</f>
        <v>3.03</v>
      </c>
      <c r="Y33" s="5"/>
      <c r="Z33" s="13" t="str">
        <f t="shared" ref="Z33" si="9">X33&amp;"/"&amp;Y33</f>
        <v>3.03/</v>
      </c>
      <c r="AA33" s="10" t="str">
        <f t="shared" si="7"/>
        <v>$10.20?</v>
      </c>
      <c r="AB33" s="23">
        <v>2259</v>
      </c>
      <c r="AC33" s="23">
        <v>7449</v>
      </c>
      <c r="AD33" s="23"/>
      <c r="AE33" s="23"/>
      <c r="AF33" s="15" t="s">
        <v>154</v>
      </c>
      <c r="AG33" s="15"/>
      <c r="AH33" s="15" t="s">
        <v>93</v>
      </c>
    </row>
    <row r="34" spans="1:163">
      <c r="B34" s="21" t="s">
        <v>216</v>
      </c>
      <c r="C34" s="26" t="s">
        <v>76</v>
      </c>
      <c r="D34">
        <v>4</v>
      </c>
      <c r="E34" s="13">
        <v>3584</v>
      </c>
      <c r="F34" s="9">
        <v>9.5</v>
      </c>
      <c r="G34" s="9">
        <v>4.7</v>
      </c>
      <c r="H34" s="5">
        <v>16.399999999999999</v>
      </c>
      <c r="I34" s="5">
        <v>720</v>
      </c>
      <c r="J34" s="5">
        <v>1</v>
      </c>
      <c r="K34" s="5" t="s">
        <v>35</v>
      </c>
      <c r="L34" s="5">
        <v>2</v>
      </c>
      <c r="M34" s="5">
        <v>8</v>
      </c>
      <c r="N34" s="5">
        <v>3.25</v>
      </c>
      <c r="O34" s="5">
        <v>8</v>
      </c>
      <c r="P34" s="5">
        <v>16</v>
      </c>
      <c r="Q34" s="13">
        <f t="shared" si="8"/>
        <v>0.41599999999999998</v>
      </c>
      <c r="R34" s="5">
        <v>1333</v>
      </c>
      <c r="S34" s="5">
        <v>512</v>
      </c>
      <c r="T34" s="5" t="s">
        <v>31</v>
      </c>
      <c r="U34" s="13" t="s">
        <v>78</v>
      </c>
      <c r="V34" s="13"/>
      <c r="W34" s="13"/>
      <c r="X34" s="13"/>
      <c r="Y34" s="5"/>
      <c r="Z34" s="5"/>
      <c r="AA34" s="10" t="str">
        <f t="shared" si="7"/>
        <v>$9.15?</v>
      </c>
      <c r="AB34" s="23">
        <v>1999</v>
      </c>
      <c r="AC34" s="23">
        <v>6679</v>
      </c>
      <c r="AD34" s="23"/>
      <c r="AE34" s="23"/>
      <c r="AF34" s="15" t="s">
        <v>154</v>
      </c>
      <c r="AG34" s="15"/>
    </row>
    <row r="35" spans="1:163" s="12" customFormat="1">
      <c r="A35" s="37"/>
      <c r="B35" s="38" t="s">
        <v>217</v>
      </c>
      <c r="C35" s="39" t="s">
        <v>125</v>
      </c>
      <c r="D35" s="40">
        <v>2</v>
      </c>
      <c r="E35" s="29">
        <v>3584</v>
      </c>
      <c r="F35" s="39">
        <v>9.5</v>
      </c>
      <c r="G35" s="39">
        <v>4.7</v>
      </c>
      <c r="H35" s="39">
        <v>16.399999999999999</v>
      </c>
      <c r="I35" s="39">
        <v>720</v>
      </c>
      <c r="J35" s="39">
        <v>1</v>
      </c>
      <c r="K35" s="5" t="s">
        <v>35</v>
      </c>
      <c r="L35" s="5">
        <v>2</v>
      </c>
      <c r="M35" s="5">
        <v>8</v>
      </c>
      <c r="N35" s="5">
        <v>3.25</v>
      </c>
      <c r="O35" s="5">
        <v>8</v>
      </c>
      <c r="P35" s="5">
        <v>16</v>
      </c>
      <c r="Q35" s="13">
        <f t="shared" si="8"/>
        <v>0.41599999999999998</v>
      </c>
      <c r="R35" s="5">
        <v>1333</v>
      </c>
      <c r="S35" s="39">
        <v>128</v>
      </c>
      <c r="T35" s="5" t="s">
        <v>31</v>
      </c>
      <c r="U35" s="29">
        <v>960</v>
      </c>
      <c r="V35" s="13"/>
      <c r="W35" s="13"/>
      <c r="X35" s="13"/>
      <c r="Y35" s="5"/>
      <c r="Z35" s="5"/>
      <c r="AA35" s="10" t="str">
        <f t="shared" si="7"/>
        <v>$5.79?</v>
      </c>
      <c r="AB35" s="41">
        <v>1269</v>
      </c>
      <c r="AC35" s="41">
        <v>4229</v>
      </c>
      <c r="AD35" s="41"/>
      <c r="AE35" s="41"/>
      <c r="AF35" s="15" t="s">
        <v>154</v>
      </c>
      <c r="AG35" s="15"/>
      <c r="AH35" s="15"/>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c r="BO35" s="40"/>
      <c r="BP35" s="40"/>
      <c r="BQ35" s="40"/>
      <c r="BR35" s="40"/>
      <c r="BS35" s="40"/>
      <c r="BT35" s="40"/>
      <c r="BU35" s="40"/>
      <c r="BV35" s="40"/>
      <c r="BW35" s="40"/>
      <c r="BX35" s="40"/>
      <c r="BY35" s="40"/>
      <c r="BZ35" s="40"/>
      <c r="CA35" s="40"/>
      <c r="CB35" s="40"/>
      <c r="CC35" s="40"/>
      <c r="CD35" s="40"/>
      <c r="CE35" s="40"/>
      <c r="CF35" s="40"/>
      <c r="CG35" s="40"/>
      <c r="CH35" s="40"/>
      <c r="CI35" s="40"/>
      <c r="CJ35" s="40"/>
      <c r="CK35" s="40"/>
      <c r="CL35" s="40"/>
      <c r="CM35" s="40"/>
      <c r="CN35" s="40"/>
      <c r="CO35" s="40"/>
      <c r="CP35" s="40"/>
      <c r="CQ35" s="40"/>
      <c r="CR35" s="40"/>
      <c r="CS35" s="40"/>
      <c r="CT35" s="40"/>
      <c r="CU35" s="40"/>
      <c r="CV35" s="40"/>
      <c r="CW35" s="40"/>
      <c r="CX35" s="40"/>
      <c r="CY35" s="40"/>
      <c r="CZ35" s="40"/>
      <c r="DA35" s="40"/>
      <c r="DB35" s="40"/>
      <c r="DC35" s="40"/>
      <c r="DD35" s="40"/>
      <c r="DE35" s="40"/>
      <c r="DF35" s="40"/>
      <c r="DG35" s="40"/>
      <c r="DH35" s="40"/>
      <c r="DI35" s="40"/>
      <c r="DJ35" s="40"/>
      <c r="DK35" s="40"/>
      <c r="DL35" s="40"/>
      <c r="DM35" s="40"/>
      <c r="DN35" s="40"/>
      <c r="DO35" s="40"/>
      <c r="DP35" s="40"/>
      <c r="DQ35" s="40"/>
      <c r="DR35" s="40"/>
      <c r="DS35" s="40"/>
      <c r="DT35" s="40"/>
      <c r="DU35" s="40"/>
      <c r="DV35" s="40"/>
      <c r="DW35" s="40"/>
      <c r="DX35" s="40"/>
      <c r="DY35" s="40"/>
      <c r="DZ35" s="40"/>
      <c r="EA35" s="40"/>
      <c r="EB35" s="40"/>
      <c r="EC35" s="40"/>
      <c r="ED35" s="40"/>
      <c r="EE35" s="40"/>
      <c r="EF35" s="40"/>
      <c r="EG35" s="40"/>
      <c r="EH35" s="40"/>
      <c r="EI35" s="40"/>
      <c r="EJ35" s="40"/>
      <c r="EK35" s="40"/>
      <c r="EL35" s="40"/>
      <c r="EM35" s="40"/>
      <c r="EN35" s="40"/>
      <c r="EO35" s="40"/>
      <c r="EP35" s="40"/>
      <c r="EQ35" s="40"/>
      <c r="ER35" s="40"/>
      <c r="ES35" s="40"/>
      <c r="ET35" s="40"/>
      <c r="EU35" s="40"/>
      <c r="EV35" s="40"/>
      <c r="EW35" s="40"/>
      <c r="EX35" s="40"/>
      <c r="EY35" s="40"/>
      <c r="EZ35" s="40"/>
      <c r="FA35" s="40"/>
      <c r="FB35" s="40"/>
      <c r="FC35" s="40"/>
      <c r="FD35" s="40"/>
      <c r="FE35" s="40"/>
      <c r="FF35" s="40"/>
      <c r="FG35" s="40"/>
    </row>
    <row r="36" spans="1:163">
      <c r="B36" s="21"/>
      <c r="C36" s="26"/>
      <c r="E36" s="13"/>
      <c r="F36" s="18"/>
      <c r="G36" s="18"/>
      <c r="H36" s="13"/>
      <c r="I36" s="13"/>
      <c r="J36" s="13"/>
      <c r="K36" s="5"/>
      <c r="L36" s="5"/>
      <c r="M36" s="5"/>
      <c r="N36" s="5"/>
      <c r="O36" s="5"/>
      <c r="P36" s="5"/>
      <c r="Q36" s="5"/>
      <c r="R36" s="5"/>
      <c r="S36" s="5"/>
      <c r="T36" s="5"/>
      <c r="U36" s="5"/>
      <c r="V36" s="5"/>
      <c r="W36" s="5"/>
      <c r="X36" s="5"/>
      <c r="Y36" s="5"/>
      <c r="Z36" s="5"/>
      <c r="AA36" s="17"/>
      <c r="AB36" s="23"/>
      <c r="AC36" s="23"/>
      <c r="AD36" s="23"/>
      <c r="AE36" s="23"/>
      <c r="AF36" s="15" t="s">
        <v>154</v>
      </c>
      <c r="AG36" s="15"/>
    </row>
    <row r="37" spans="1:163" ht="20">
      <c r="A37" s="20" t="s">
        <v>47</v>
      </c>
      <c r="B37" s="21" t="s">
        <v>48</v>
      </c>
      <c r="C37" s="26" t="s">
        <v>191</v>
      </c>
      <c r="D37" s="26">
        <v>4</v>
      </c>
      <c r="E37" s="26">
        <v>3584</v>
      </c>
      <c r="F37" s="26">
        <v>10.157</v>
      </c>
      <c r="G37" s="26">
        <v>0.317</v>
      </c>
      <c r="H37" s="26">
        <v>12</v>
      </c>
      <c r="I37" s="26">
        <v>480</v>
      </c>
      <c r="J37" s="26"/>
      <c r="K37" s="26" t="s">
        <v>62</v>
      </c>
      <c r="L37" s="26">
        <v>2</v>
      </c>
      <c r="M37" s="26">
        <v>4</v>
      </c>
      <c r="N37" s="26">
        <v>3</v>
      </c>
      <c r="O37" s="26">
        <v>16</v>
      </c>
      <c r="P37" s="5">
        <v>32</v>
      </c>
      <c r="Q37" s="13">
        <f t="shared" si="8"/>
        <v>0.38400000000000001</v>
      </c>
      <c r="R37" s="26">
        <v>1866</v>
      </c>
      <c r="S37" s="26">
        <v>128</v>
      </c>
      <c r="T37" s="26" t="s">
        <v>55</v>
      </c>
      <c r="U37" s="26">
        <v>480</v>
      </c>
      <c r="V37" s="26" t="s">
        <v>55</v>
      </c>
      <c r="W37" s="26">
        <v>480</v>
      </c>
      <c r="X37" s="26"/>
      <c r="Y37" s="26">
        <v>0.1</v>
      </c>
      <c r="Z37" s="13" t="str">
        <f t="shared" ref="Z37:Z43" si="10">X37&amp;"/"&amp;Y37</f>
        <v>/0.1</v>
      </c>
      <c r="AA37" s="10"/>
      <c r="AB37" s="23"/>
      <c r="AC37" s="49">
        <v>93000</v>
      </c>
      <c r="AD37" s="23"/>
      <c r="AE37" s="49">
        <v>815000</v>
      </c>
      <c r="AF37" s="15" t="s">
        <v>162</v>
      </c>
      <c r="AG37" s="15"/>
    </row>
    <row r="38" spans="1:163">
      <c r="A38" s="15" t="s">
        <v>60</v>
      </c>
      <c r="B38" s="21" t="s">
        <v>136</v>
      </c>
      <c r="C38" s="26" t="s">
        <v>87</v>
      </c>
      <c r="D38" s="13">
        <v>1</v>
      </c>
      <c r="E38" s="26">
        <v>3840</v>
      </c>
      <c r="F38" s="26">
        <v>11.757999999999999</v>
      </c>
      <c r="G38" s="26">
        <v>0.36699999999999999</v>
      </c>
      <c r="H38" s="26">
        <v>24.576000000000001</v>
      </c>
      <c r="I38" s="26">
        <v>345.6</v>
      </c>
      <c r="J38" s="26"/>
      <c r="K38" s="26" t="s">
        <v>50</v>
      </c>
      <c r="L38" s="26">
        <v>2</v>
      </c>
      <c r="M38" s="26">
        <v>4</v>
      </c>
      <c r="N38" s="26">
        <v>3</v>
      </c>
      <c r="O38" s="26">
        <v>16</v>
      </c>
      <c r="P38" s="5">
        <v>32</v>
      </c>
      <c r="Q38" s="13">
        <f t="shared" si="8"/>
        <v>0.38400000000000001</v>
      </c>
      <c r="R38" s="26">
        <v>1866</v>
      </c>
      <c r="S38" s="26">
        <v>128</v>
      </c>
      <c r="T38" s="26" t="s">
        <v>61</v>
      </c>
      <c r="U38" s="26">
        <v>480</v>
      </c>
      <c r="V38" s="26" t="s">
        <v>30</v>
      </c>
      <c r="W38" s="26">
        <v>480</v>
      </c>
      <c r="X38" s="26"/>
      <c r="Y38" s="26">
        <v>0.1</v>
      </c>
      <c r="Z38" s="13" t="str">
        <f t="shared" si="10"/>
        <v>/0.1</v>
      </c>
      <c r="AA38" s="10"/>
      <c r="AB38" s="23"/>
      <c r="AC38" s="49">
        <v>97000</v>
      </c>
      <c r="AD38" s="23"/>
      <c r="AE38" s="49">
        <v>875000</v>
      </c>
      <c r="AF38" s="15" t="s">
        <v>162</v>
      </c>
      <c r="AG38" s="15"/>
    </row>
    <row r="39" spans="1:163">
      <c r="B39" s="21" t="s">
        <v>137</v>
      </c>
      <c r="C39" s="26" t="s">
        <v>138</v>
      </c>
      <c r="D39" s="13">
        <v>1</v>
      </c>
      <c r="E39" s="26">
        <v>3584</v>
      </c>
      <c r="F39" s="26">
        <v>9.5</v>
      </c>
      <c r="G39" s="26">
        <v>4.7</v>
      </c>
      <c r="H39" s="26">
        <v>16.399999999999999</v>
      </c>
      <c r="I39" s="26">
        <v>720</v>
      </c>
      <c r="J39" s="26"/>
      <c r="K39" s="26" t="s">
        <v>50</v>
      </c>
      <c r="L39" s="26">
        <v>2</v>
      </c>
      <c r="M39" s="26">
        <v>4</v>
      </c>
      <c r="N39" s="26">
        <v>3</v>
      </c>
      <c r="O39" s="26">
        <v>16</v>
      </c>
      <c r="P39" s="5">
        <v>32</v>
      </c>
      <c r="Q39" s="13">
        <f t="shared" si="8"/>
        <v>0.38400000000000001</v>
      </c>
      <c r="R39" s="26">
        <v>1866</v>
      </c>
      <c r="S39" s="26">
        <v>128</v>
      </c>
      <c r="T39" s="26" t="s">
        <v>30</v>
      </c>
      <c r="U39" s="26">
        <v>480</v>
      </c>
      <c r="V39" s="26" t="s">
        <v>30</v>
      </c>
      <c r="W39" s="26">
        <v>480</v>
      </c>
      <c r="X39" s="26"/>
      <c r="Y39" s="26">
        <v>0.1</v>
      </c>
      <c r="Z39" s="13" t="str">
        <f t="shared" si="10"/>
        <v>/0.1</v>
      </c>
      <c r="AA39" s="10"/>
      <c r="AC39" s="49">
        <v>99000</v>
      </c>
      <c r="AE39" s="49">
        <v>895000</v>
      </c>
      <c r="AF39" s="15" t="s">
        <v>162</v>
      </c>
      <c r="AG39" s="15"/>
    </row>
    <row r="40" spans="1:163">
      <c r="C40" s="26"/>
      <c r="D40" s="13"/>
      <c r="E40" s="26"/>
      <c r="F40" s="26"/>
      <c r="G40" s="26"/>
      <c r="H40" s="26"/>
      <c r="I40" s="26"/>
      <c r="J40" s="26"/>
      <c r="K40" s="26"/>
      <c r="L40" s="26"/>
      <c r="M40" s="26"/>
      <c r="N40" s="26"/>
      <c r="O40" s="26"/>
      <c r="P40" s="26"/>
      <c r="Q40" s="26"/>
      <c r="R40" s="26"/>
      <c r="S40" s="26"/>
      <c r="T40" s="26"/>
      <c r="U40" s="26"/>
      <c r="V40" s="26"/>
      <c r="W40" s="26"/>
      <c r="X40" s="26"/>
      <c r="Y40" s="26"/>
      <c r="Z40" s="26"/>
      <c r="AF40" s="15"/>
      <c r="AG40" s="15"/>
    </row>
    <row r="41" spans="1:163" ht="23" customHeight="1">
      <c r="A41" s="20" t="s">
        <v>220</v>
      </c>
      <c r="B41" s="21" t="s">
        <v>304</v>
      </c>
      <c r="C41" s="26" t="s">
        <v>146</v>
      </c>
      <c r="D41" s="13">
        <v>2</v>
      </c>
      <c r="E41" s="26">
        <v>2560</v>
      </c>
      <c r="F41" s="26">
        <v>8.2279999999999998</v>
      </c>
      <c r="G41" s="26">
        <v>0.25700000000000001</v>
      </c>
      <c r="H41" s="26">
        <v>8</v>
      </c>
      <c r="I41" s="26">
        <v>320</v>
      </c>
      <c r="J41" s="26"/>
      <c r="K41" s="26" t="s">
        <v>148</v>
      </c>
      <c r="L41" s="26">
        <v>2</v>
      </c>
      <c r="M41" s="26">
        <v>8</v>
      </c>
      <c r="N41" s="26">
        <v>1.7</v>
      </c>
      <c r="O41" s="26">
        <v>16</v>
      </c>
      <c r="P41" s="39">
        <v>32</v>
      </c>
      <c r="Q41" s="13">
        <f>M41*N41*P41/1000</f>
        <v>0.43519999999999998</v>
      </c>
      <c r="R41" s="26">
        <v>1866</v>
      </c>
      <c r="S41" s="26">
        <v>32</v>
      </c>
      <c r="T41" s="26" t="s">
        <v>152</v>
      </c>
      <c r="U41" s="26">
        <v>480</v>
      </c>
      <c r="V41" s="26"/>
      <c r="W41" s="26"/>
      <c r="X41" s="13">
        <f>40/8</f>
        <v>5</v>
      </c>
      <c r="Y41" s="26">
        <v>1</v>
      </c>
      <c r="Z41" s="13" t="str">
        <f t="shared" si="10"/>
        <v>5/1</v>
      </c>
      <c r="AA41" s="48">
        <f>0.02*60</f>
        <v>1.2</v>
      </c>
      <c r="AB41" s="48">
        <v>91.11</v>
      </c>
      <c r="AC41" s="48">
        <v>364.45</v>
      </c>
      <c r="AF41" s="15" t="s">
        <v>163</v>
      </c>
      <c r="AG41" s="15"/>
      <c r="AH41" s="15" t="s">
        <v>305</v>
      </c>
    </row>
    <row r="42" spans="1:163" ht="24" customHeight="1">
      <c r="A42" s="15" t="s">
        <v>309</v>
      </c>
      <c r="B42" s="21" t="s">
        <v>308</v>
      </c>
      <c r="C42" s="26" t="s">
        <v>147</v>
      </c>
      <c r="D42" s="13">
        <v>4</v>
      </c>
      <c r="E42" s="26">
        <v>2560</v>
      </c>
      <c r="F42" s="26">
        <v>8.2279999999999998</v>
      </c>
      <c r="G42" s="26">
        <v>0.25700000000000001</v>
      </c>
      <c r="H42" s="26">
        <v>8</v>
      </c>
      <c r="I42" s="26">
        <v>320</v>
      </c>
      <c r="J42" s="26"/>
      <c r="K42" s="26" t="s">
        <v>150</v>
      </c>
      <c r="L42" s="26">
        <v>2</v>
      </c>
      <c r="M42" s="26">
        <v>8</v>
      </c>
      <c r="N42" s="26">
        <v>1.7</v>
      </c>
      <c r="O42" s="26">
        <v>16</v>
      </c>
      <c r="P42" s="24">
        <v>32</v>
      </c>
      <c r="Q42" s="13">
        <f t="shared" ref="Q42:Q56" si="11">M42*N42*P42/1000</f>
        <v>0.43519999999999998</v>
      </c>
      <c r="R42" s="26">
        <v>1866</v>
      </c>
      <c r="S42" s="26">
        <v>64</v>
      </c>
      <c r="T42" s="26" t="s">
        <v>152</v>
      </c>
      <c r="U42" s="26">
        <v>480</v>
      </c>
      <c r="V42" s="26"/>
      <c r="W42" s="26"/>
      <c r="X42" s="13">
        <f t="shared" ref="X42:X43" si="12">40/8</f>
        <v>5</v>
      </c>
      <c r="Y42" s="26">
        <v>1</v>
      </c>
      <c r="Z42" s="13" t="str">
        <f t="shared" si="10"/>
        <v>5/1</v>
      </c>
      <c r="AA42" s="48">
        <f>0.03*60</f>
        <v>1.7999999999999998</v>
      </c>
      <c r="AB42" s="48">
        <v>240</v>
      </c>
      <c r="AC42" s="48">
        <v>799</v>
      </c>
      <c r="AF42" s="15" t="s">
        <v>163</v>
      </c>
      <c r="AG42" s="15"/>
      <c r="AH42" s="15" t="s">
        <v>306</v>
      </c>
    </row>
    <row r="43" spans="1:163" ht="28" customHeight="1">
      <c r="B43" s="21" t="s">
        <v>307</v>
      </c>
      <c r="C43" s="26" t="s">
        <v>147</v>
      </c>
      <c r="D43" s="13">
        <v>8</v>
      </c>
      <c r="E43" s="26">
        <v>2560</v>
      </c>
      <c r="F43" s="26">
        <v>8.2279999999999998</v>
      </c>
      <c r="G43" s="26">
        <v>0.25700000000000001</v>
      </c>
      <c r="H43" s="26">
        <v>8</v>
      </c>
      <c r="I43" s="26">
        <v>320</v>
      </c>
      <c r="J43" s="26"/>
      <c r="K43" s="26" t="s">
        <v>151</v>
      </c>
      <c r="L43" s="26">
        <v>2</v>
      </c>
      <c r="M43" s="26">
        <v>10</v>
      </c>
      <c r="N43" s="26">
        <v>2.2000000000000002</v>
      </c>
      <c r="O43" s="26">
        <v>16</v>
      </c>
      <c r="P43" s="39">
        <v>32</v>
      </c>
      <c r="Q43" s="13">
        <f t="shared" si="11"/>
        <v>0.70399999999999996</v>
      </c>
      <c r="R43" s="26">
        <v>2133</v>
      </c>
      <c r="S43" s="26">
        <v>128</v>
      </c>
      <c r="T43" s="26" t="s">
        <v>152</v>
      </c>
      <c r="U43" s="26">
        <v>960</v>
      </c>
      <c r="V43" s="26"/>
      <c r="W43" s="26"/>
      <c r="X43" s="13">
        <f t="shared" si="12"/>
        <v>5</v>
      </c>
      <c r="Y43" s="26">
        <v>1</v>
      </c>
      <c r="Z43" s="13" t="str">
        <f t="shared" si="10"/>
        <v>5/1</v>
      </c>
      <c r="AA43" s="48">
        <f>0.09*60</f>
        <v>5.3999999999999995</v>
      </c>
      <c r="AB43" s="48">
        <v>504.25</v>
      </c>
      <c r="AC43" s="48">
        <v>2017</v>
      </c>
      <c r="AF43" s="15" t="s">
        <v>163</v>
      </c>
      <c r="AG43" s="15"/>
      <c r="AH43" s="15" t="s">
        <v>305</v>
      </c>
    </row>
    <row r="44" spans="1:163">
      <c r="Q44" s="13"/>
    </row>
    <row r="45" spans="1:163" ht="20">
      <c r="A45" s="20" t="s">
        <v>166</v>
      </c>
      <c r="B45" s="21" t="s">
        <v>167</v>
      </c>
      <c r="C45" s="53" t="s">
        <v>168</v>
      </c>
      <c r="D45" s="13">
        <v>2</v>
      </c>
      <c r="E45" s="13">
        <v>3584</v>
      </c>
      <c r="F45" s="39">
        <v>9.5</v>
      </c>
      <c r="G45" s="39">
        <v>4.7</v>
      </c>
      <c r="H45" s="39">
        <v>16.399999999999999</v>
      </c>
      <c r="I45" s="39">
        <v>720</v>
      </c>
      <c r="J45" s="26">
        <v>1</v>
      </c>
      <c r="K45" s="53" t="s">
        <v>271</v>
      </c>
      <c r="L45" s="13">
        <v>2</v>
      </c>
      <c r="M45" s="13">
        <v>18</v>
      </c>
      <c r="N45" s="13">
        <v>2.1</v>
      </c>
      <c r="O45" s="13">
        <v>16</v>
      </c>
      <c r="P45" s="5">
        <v>32</v>
      </c>
      <c r="Q45" s="13">
        <f t="shared" si="11"/>
        <v>1.2096000000000002</v>
      </c>
      <c r="R45" s="13">
        <v>2400</v>
      </c>
      <c r="S45" s="13">
        <v>256</v>
      </c>
      <c r="T45" s="53" t="s">
        <v>169</v>
      </c>
      <c r="U45" s="13">
        <v>1000</v>
      </c>
      <c r="V45" s="13"/>
      <c r="W45" s="13"/>
      <c r="X45" s="13">
        <f>13.64*4*2/8</f>
        <v>13.64</v>
      </c>
      <c r="Z45" s="13" t="str">
        <f t="shared" ref="Z45:Z48" si="13">X45&amp;"/"&amp;Y45</f>
        <v>13.64/</v>
      </c>
      <c r="AD45" s="49">
        <f>150000/1.08</f>
        <v>138888.88888888888</v>
      </c>
      <c r="AF45" s="15" t="s">
        <v>162</v>
      </c>
      <c r="AG45" s="15">
        <f>17280/2.5</f>
        <v>6912</v>
      </c>
      <c r="AH45" s="15" t="s">
        <v>197</v>
      </c>
    </row>
    <row r="46" spans="1:163">
      <c r="A46" s="15" t="s">
        <v>230</v>
      </c>
      <c r="B46" s="21" t="s">
        <v>200</v>
      </c>
      <c r="C46" s="53" t="s">
        <v>168</v>
      </c>
      <c r="D46" s="13">
        <v>2</v>
      </c>
      <c r="E46" s="13">
        <v>3584</v>
      </c>
      <c r="F46" s="39">
        <v>9.5</v>
      </c>
      <c r="G46" s="39">
        <v>4.7</v>
      </c>
      <c r="H46" s="39">
        <v>16.399999999999999</v>
      </c>
      <c r="I46" s="39">
        <v>720</v>
      </c>
      <c r="J46" s="26">
        <v>1</v>
      </c>
      <c r="K46" s="53" t="s">
        <v>271</v>
      </c>
      <c r="L46" s="13">
        <v>2</v>
      </c>
      <c r="M46" s="13">
        <v>18</v>
      </c>
      <c r="N46" s="13">
        <v>2.1</v>
      </c>
      <c r="O46" s="13">
        <v>16</v>
      </c>
      <c r="P46" s="5">
        <v>32</v>
      </c>
      <c r="Q46" s="13">
        <f t="shared" si="11"/>
        <v>1.2096000000000002</v>
      </c>
      <c r="R46" s="13">
        <v>2400</v>
      </c>
      <c r="S46" s="13">
        <v>256</v>
      </c>
      <c r="T46" s="53" t="s">
        <v>169</v>
      </c>
      <c r="U46" s="13">
        <v>4000</v>
      </c>
      <c r="V46" s="13"/>
      <c r="W46" s="13"/>
      <c r="X46" s="13">
        <f t="shared" ref="X46:X48" si="14">13.64*4*2/8</f>
        <v>13.64</v>
      </c>
      <c r="Z46" s="13" t="str">
        <f t="shared" si="13"/>
        <v>13.64/</v>
      </c>
      <c r="AD46" s="49">
        <f>300000/1.08</f>
        <v>277777.77777777775</v>
      </c>
      <c r="AF46" s="15" t="s">
        <v>162</v>
      </c>
      <c r="AG46" s="15">
        <f>34560/2.5</f>
        <v>13824</v>
      </c>
      <c r="AH46" s="15" t="s">
        <v>198</v>
      </c>
    </row>
    <row r="47" spans="1:163">
      <c r="B47" s="21" t="s">
        <v>201</v>
      </c>
      <c r="C47" s="53" t="s">
        <v>168</v>
      </c>
      <c r="D47" s="13">
        <v>2</v>
      </c>
      <c r="E47" s="13">
        <v>3584</v>
      </c>
      <c r="F47" s="39">
        <v>9.5</v>
      </c>
      <c r="G47" s="39">
        <v>4.7</v>
      </c>
      <c r="H47" s="39">
        <v>16.399999999999999</v>
      </c>
      <c r="I47" s="39">
        <v>720</v>
      </c>
      <c r="J47" s="26">
        <v>1</v>
      </c>
      <c r="K47" s="53" t="s">
        <v>271</v>
      </c>
      <c r="L47" s="13">
        <v>2</v>
      </c>
      <c r="M47" s="13">
        <v>18</v>
      </c>
      <c r="N47" s="13">
        <v>2.1</v>
      </c>
      <c r="O47" s="13">
        <v>16</v>
      </c>
      <c r="P47" s="5">
        <v>32</v>
      </c>
      <c r="Q47" s="13">
        <f t="shared" si="11"/>
        <v>1.2096000000000002</v>
      </c>
      <c r="R47" s="13">
        <v>2400</v>
      </c>
      <c r="S47" s="13">
        <v>256</v>
      </c>
      <c r="T47" s="53" t="s">
        <v>169</v>
      </c>
      <c r="U47" s="13">
        <v>4000</v>
      </c>
      <c r="X47" s="13">
        <f t="shared" si="14"/>
        <v>13.64</v>
      </c>
      <c r="Z47" s="13" t="str">
        <f t="shared" si="13"/>
        <v>13.64/</v>
      </c>
      <c r="AD47" s="49">
        <f>180000/1.08</f>
        <v>166666.66666666666</v>
      </c>
      <c r="AF47" s="15" t="s">
        <v>162</v>
      </c>
      <c r="AG47" s="15">
        <f>21600/2.5</f>
        <v>8640</v>
      </c>
      <c r="AH47" s="56" t="s">
        <v>199</v>
      </c>
    </row>
    <row r="48" spans="1:163">
      <c r="B48" s="21" t="s">
        <v>202</v>
      </c>
      <c r="C48" s="53" t="s">
        <v>168</v>
      </c>
      <c r="D48" s="13">
        <v>2</v>
      </c>
      <c r="E48" s="13">
        <v>3584</v>
      </c>
      <c r="F48" s="39">
        <v>9.5</v>
      </c>
      <c r="G48" s="39">
        <v>4.7</v>
      </c>
      <c r="H48" s="39">
        <v>16.399999999999999</v>
      </c>
      <c r="I48" s="39">
        <v>720</v>
      </c>
      <c r="J48" s="26">
        <v>1</v>
      </c>
      <c r="K48" s="53" t="s">
        <v>271</v>
      </c>
      <c r="L48" s="13">
        <v>2</v>
      </c>
      <c r="M48" s="13">
        <v>18</v>
      </c>
      <c r="N48" s="13">
        <v>2.1</v>
      </c>
      <c r="O48" s="13">
        <v>16</v>
      </c>
      <c r="P48" s="5">
        <v>32</v>
      </c>
      <c r="Q48" s="13">
        <f t="shared" si="11"/>
        <v>1.2096000000000002</v>
      </c>
      <c r="R48" s="13">
        <v>2400</v>
      </c>
      <c r="S48" s="13">
        <v>256</v>
      </c>
      <c r="T48" s="53" t="s">
        <v>169</v>
      </c>
      <c r="U48" s="13">
        <v>4000</v>
      </c>
      <c r="X48" s="13">
        <f t="shared" si="14"/>
        <v>13.64</v>
      </c>
      <c r="Z48" s="13" t="str">
        <f t="shared" si="13"/>
        <v>13.64/</v>
      </c>
      <c r="AD48" s="49">
        <f>216000/1.08</f>
        <v>200000</v>
      </c>
      <c r="AF48" s="15" t="s">
        <v>162</v>
      </c>
      <c r="AG48" s="15">
        <f>21600/2.5</f>
        <v>8640</v>
      </c>
      <c r="AH48" s="56" t="s">
        <v>199</v>
      </c>
    </row>
    <row r="49" spans="1:34">
      <c r="Q49" s="13"/>
    </row>
    <row r="50" spans="1:34" ht="20">
      <c r="A50" s="20" t="s">
        <v>175</v>
      </c>
      <c r="B50" s="21" t="s">
        <v>182</v>
      </c>
      <c r="C50" s="53" t="s">
        <v>179</v>
      </c>
      <c r="D50" s="13">
        <v>0.5</v>
      </c>
      <c r="E50" s="13" t="s">
        <v>17</v>
      </c>
      <c r="F50" s="13">
        <v>8.74</v>
      </c>
      <c r="G50" s="13">
        <v>2.91</v>
      </c>
      <c r="H50" s="13" t="s">
        <v>36</v>
      </c>
      <c r="I50" s="13" t="s">
        <v>21</v>
      </c>
      <c r="J50" s="13"/>
      <c r="K50" s="53" t="s">
        <v>270</v>
      </c>
      <c r="L50" s="13">
        <v>0.5</v>
      </c>
      <c r="M50" s="13">
        <v>12</v>
      </c>
      <c r="N50" s="13">
        <v>2.6</v>
      </c>
      <c r="O50" s="13">
        <v>16</v>
      </c>
      <c r="P50" s="5">
        <v>32</v>
      </c>
      <c r="Q50" s="13">
        <f t="shared" si="11"/>
        <v>0.99840000000000007</v>
      </c>
      <c r="R50" s="13">
        <v>2133</v>
      </c>
      <c r="S50" s="13">
        <v>56</v>
      </c>
      <c r="T50" s="53" t="s">
        <v>226</v>
      </c>
      <c r="U50" s="13">
        <v>380</v>
      </c>
      <c r="X50" s="13"/>
      <c r="Y50" s="13"/>
      <c r="Z50" s="13"/>
      <c r="AA50" s="23">
        <v>0.9</v>
      </c>
      <c r="AC50" s="10">
        <f>AA50*24*31</f>
        <v>669.6</v>
      </c>
      <c r="AD50" s="54"/>
      <c r="AF50" s="15" t="s">
        <v>180</v>
      </c>
      <c r="AG50" s="15"/>
      <c r="AH50" s="15" t="s">
        <v>190</v>
      </c>
    </row>
    <row r="51" spans="1:34">
      <c r="A51" s="15" t="s">
        <v>260</v>
      </c>
      <c r="B51" s="21" t="s">
        <v>176</v>
      </c>
      <c r="C51" s="53" t="s">
        <v>179</v>
      </c>
      <c r="D51" s="13">
        <v>1</v>
      </c>
      <c r="E51" s="13" t="s">
        <v>17</v>
      </c>
      <c r="F51" s="13">
        <v>8.74</v>
      </c>
      <c r="G51" s="13">
        <v>2.91</v>
      </c>
      <c r="H51" s="13" t="s">
        <v>36</v>
      </c>
      <c r="I51" s="13" t="s">
        <v>21</v>
      </c>
      <c r="J51" s="13"/>
      <c r="K51" s="53" t="s">
        <v>270</v>
      </c>
      <c r="L51" s="13">
        <v>1</v>
      </c>
      <c r="M51" s="13">
        <v>12</v>
      </c>
      <c r="N51" s="13">
        <v>2.6</v>
      </c>
      <c r="O51" s="13">
        <v>16</v>
      </c>
      <c r="P51" s="5">
        <v>32</v>
      </c>
      <c r="Q51" s="13">
        <f t="shared" si="11"/>
        <v>0.99840000000000007</v>
      </c>
      <c r="R51" s="13">
        <v>2133</v>
      </c>
      <c r="S51" s="13">
        <v>112</v>
      </c>
      <c r="T51" s="53" t="s">
        <v>226</v>
      </c>
      <c r="U51" s="13">
        <v>680</v>
      </c>
      <c r="X51" s="13"/>
      <c r="Y51" s="13"/>
      <c r="Z51" s="13"/>
      <c r="AA51" s="23">
        <v>1.8</v>
      </c>
      <c r="AC51" s="10">
        <f t="shared" ref="AC51:AC53" si="15">AA51*24*31</f>
        <v>1339.2</v>
      </c>
      <c r="AD51" s="54"/>
      <c r="AF51" s="15" t="s">
        <v>180</v>
      </c>
      <c r="AG51" s="15"/>
    </row>
    <row r="52" spans="1:34">
      <c r="A52" s="15" t="s">
        <v>225</v>
      </c>
      <c r="B52" s="21" t="s">
        <v>177</v>
      </c>
      <c r="C52" s="53" t="s">
        <v>179</v>
      </c>
      <c r="D52" s="13">
        <v>2</v>
      </c>
      <c r="E52" s="13" t="s">
        <v>17</v>
      </c>
      <c r="F52" s="13">
        <v>8.74</v>
      </c>
      <c r="G52" s="13">
        <v>2.91</v>
      </c>
      <c r="H52" s="13" t="s">
        <v>36</v>
      </c>
      <c r="I52" s="13" t="s">
        <v>21</v>
      </c>
      <c r="J52" s="13"/>
      <c r="K52" s="53" t="s">
        <v>270</v>
      </c>
      <c r="L52" s="13">
        <v>2</v>
      </c>
      <c r="M52" s="13">
        <v>12</v>
      </c>
      <c r="N52" s="13">
        <v>2.6</v>
      </c>
      <c r="O52" s="13">
        <v>16</v>
      </c>
      <c r="P52" s="5">
        <v>32</v>
      </c>
      <c r="Q52" s="13">
        <f t="shared" si="11"/>
        <v>0.99840000000000007</v>
      </c>
      <c r="R52" s="13">
        <v>2133</v>
      </c>
      <c r="S52" s="13">
        <v>224</v>
      </c>
      <c r="T52" s="53" t="s">
        <v>226</v>
      </c>
      <c r="U52" s="13">
        <v>1440</v>
      </c>
      <c r="X52" s="13"/>
      <c r="Y52" s="13"/>
      <c r="Z52" s="13"/>
      <c r="AA52" s="23">
        <v>3.6</v>
      </c>
      <c r="AC52" s="10">
        <f t="shared" si="15"/>
        <v>2678.4</v>
      </c>
      <c r="AD52" s="54"/>
      <c r="AF52" s="15" t="s">
        <v>180</v>
      </c>
      <c r="AG52" s="15"/>
    </row>
    <row r="53" spans="1:34">
      <c r="B53" s="21" t="s">
        <v>178</v>
      </c>
      <c r="C53" s="53" t="s">
        <v>179</v>
      </c>
      <c r="D53" s="13">
        <v>2</v>
      </c>
      <c r="E53" s="13" t="s">
        <v>17</v>
      </c>
      <c r="F53" s="13">
        <v>8.74</v>
      </c>
      <c r="G53" s="13">
        <v>2.91</v>
      </c>
      <c r="H53" s="13" t="s">
        <v>36</v>
      </c>
      <c r="I53" s="13" t="s">
        <v>21</v>
      </c>
      <c r="J53" s="13"/>
      <c r="K53" s="53" t="s">
        <v>270</v>
      </c>
      <c r="L53" s="13">
        <v>2</v>
      </c>
      <c r="M53" s="13">
        <v>12</v>
      </c>
      <c r="N53" s="13">
        <v>2.6</v>
      </c>
      <c r="O53" s="13">
        <v>16</v>
      </c>
      <c r="P53" s="5">
        <v>32</v>
      </c>
      <c r="Q53" s="13">
        <f t="shared" si="11"/>
        <v>0.99840000000000007</v>
      </c>
      <c r="R53" s="13">
        <v>2133</v>
      </c>
      <c r="S53" s="13">
        <v>224</v>
      </c>
      <c r="T53" s="53" t="s">
        <v>226</v>
      </c>
      <c r="U53" s="13">
        <v>1440</v>
      </c>
      <c r="X53" s="13" t="s">
        <v>187</v>
      </c>
      <c r="Y53" s="13"/>
      <c r="Z53" s="13" t="str">
        <f t="shared" ref="Z53" si="16">X53&amp;"/"&amp;Y53</f>
        <v>Infiniband/</v>
      </c>
      <c r="AA53" s="23">
        <v>3.96</v>
      </c>
      <c r="AC53" s="10">
        <f t="shared" si="15"/>
        <v>2946.24</v>
      </c>
      <c r="AD53" s="54"/>
      <c r="AF53" s="15" t="s">
        <v>180</v>
      </c>
      <c r="AG53" s="15"/>
      <c r="AH53" s="15" t="s">
        <v>186</v>
      </c>
    </row>
    <row r="54" spans="1:34">
      <c r="B54" s="21" t="s">
        <v>221</v>
      </c>
      <c r="C54" t="s">
        <v>224</v>
      </c>
      <c r="D54" s="13">
        <v>1</v>
      </c>
      <c r="E54" s="13" t="s">
        <v>69</v>
      </c>
      <c r="F54" s="9">
        <v>9.65</v>
      </c>
      <c r="G54" s="9">
        <v>0.3</v>
      </c>
      <c r="H54" s="7" t="s">
        <v>70</v>
      </c>
      <c r="I54" s="7" t="s">
        <v>71</v>
      </c>
      <c r="K54" s="53" t="s">
        <v>270</v>
      </c>
      <c r="L54" s="13">
        <v>0.5</v>
      </c>
      <c r="M54" s="13">
        <v>12</v>
      </c>
      <c r="N54" s="13">
        <v>2.6</v>
      </c>
      <c r="O54" s="13">
        <v>16</v>
      </c>
      <c r="P54" s="5">
        <v>32</v>
      </c>
      <c r="Q54" s="13">
        <f t="shared" si="11"/>
        <v>0.99840000000000007</v>
      </c>
      <c r="R54" s="13">
        <v>2133</v>
      </c>
      <c r="S54">
        <v>56</v>
      </c>
      <c r="T54" s="53" t="s">
        <v>226</v>
      </c>
      <c r="U54">
        <v>340</v>
      </c>
      <c r="AA54" s="23">
        <v>1.24</v>
      </c>
      <c r="AF54" s="15" t="s">
        <v>180</v>
      </c>
    </row>
    <row r="55" spans="1:34">
      <c r="B55" s="21" t="s">
        <v>222</v>
      </c>
      <c r="C55" s="12" t="s">
        <v>224</v>
      </c>
      <c r="D55" s="13">
        <v>2</v>
      </c>
      <c r="E55" s="13" t="s">
        <v>69</v>
      </c>
      <c r="F55" s="9">
        <v>9.65</v>
      </c>
      <c r="G55" s="9">
        <v>0.3</v>
      </c>
      <c r="H55" s="7" t="s">
        <v>70</v>
      </c>
      <c r="I55" s="7" t="s">
        <v>71</v>
      </c>
      <c r="K55" s="53" t="s">
        <v>270</v>
      </c>
      <c r="L55" s="13">
        <v>1</v>
      </c>
      <c r="M55" s="13">
        <v>12</v>
      </c>
      <c r="N55" s="13">
        <v>2.6</v>
      </c>
      <c r="O55" s="13">
        <v>16</v>
      </c>
      <c r="P55" s="5">
        <v>32</v>
      </c>
      <c r="Q55" s="13">
        <f t="shared" si="11"/>
        <v>0.99840000000000007</v>
      </c>
      <c r="R55" s="13">
        <v>2133</v>
      </c>
      <c r="S55">
        <v>112</v>
      </c>
      <c r="T55" s="53" t="s">
        <v>226</v>
      </c>
      <c r="U55">
        <v>680</v>
      </c>
      <c r="AA55" s="23">
        <v>2.48</v>
      </c>
      <c r="AF55" s="15" t="s">
        <v>180</v>
      </c>
    </row>
    <row r="56" spans="1:34">
      <c r="B56" s="21" t="s">
        <v>223</v>
      </c>
      <c r="C56" s="12" t="s">
        <v>224</v>
      </c>
      <c r="D56" s="13">
        <v>4</v>
      </c>
      <c r="E56" s="13" t="s">
        <v>69</v>
      </c>
      <c r="F56" s="9">
        <v>9.65</v>
      </c>
      <c r="G56" s="9">
        <v>0.3</v>
      </c>
      <c r="H56" s="7" t="s">
        <v>70</v>
      </c>
      <c r="I56" s="7" t="s">
        <v>71</v>
      </c>
      <c r="K56" s="53" t="s">
        <v>270</v>
      </c>
      <c r="L56" s="13">
        <v>2</v>
      </c>
      <c r="M56" s="13">
        <v>12</v>
      </c>
      <c r="N56" s="13">
        <v>2.6</v>
      </c>
      <c r="O56" s="13">
        <v>16</v>
      </c>
      <c r="P56" s="5">
        <v>32</v>
      </c>
      <c r="Q56" s="13">
        <f t="shared" si="11"/>
        <v>0.99840000000000007</v>
      </c>
      <c r="R56" s="13">
        <v>2133</v>
      </c>
      <c r="S56">
        <v>224</v>
      </c>
      <c r="T56" s="53" t="s">
        <v>226</v>
      </c>
      <c r="U56">
        <v>1440</v>
      </c>
      <c r="AA56" s="23">
        <v>4.97</v>
      </c>
      <c r="AF56" s="15" t="s">
        <v>180</v>
      </c>
    </row>
    <row r="57" spans="1:34">
      <c r="D57" s="13"/>
    </row>
    <row r="58" spans="1:34" ht="20" customHeight="1">
      <c r="A58" s="20" t="s">
        <v>256</v>
      </c>
      <c r="B58" s="21" t="s">
        <v>261</v>
      </c>
      <c r="C58" s="53" t="s">
        <v>179</v>
      </c>
      <c r="D58" s="13">
        <v>0.5</v>
      </c>
      <c r="E58" s="13" t="s">
        <v>17</v>
      </c>
      <c r="F58" s="13">
        <v>8.74</v>
      </c>
      <c r="G58" s="13">
        <v>2.91</v>
      </c>
      <c r="H58" s="13" t="s">
        <v>36</v>
      </c>
      <c r="I58" s="13" t="s">
        <v>21</v>
      </c>
      <c r="J58" s="13"/>
      <c r="K58" s="13"/>
      <c r="L58" s="13">
        <v>6</v>
      </c>
      <c r="M58" s="13"/>
      <c r="N58" s="13"/>
      <c r="O58" s="13"/>
      <c r="P58" s="13"/>
      <c r="Q58" s="13">
        <v>2.8199999999999999E-2</v>
      </c>
      <c r="S58">
        <v>39</v>
      </c>
      <c r="T58" t="s">
        <v>262</v>
      </c>
      <c r="U58">
        <v>375</v>
      </c>
      <c r="AA58" s="23">
        <v>1.073</v>
      </c>
      <c r="AF58" s="15" t="s">
        <v>263</v>
      </c>
      <c r="AH58" s="57" t="s">
        <v>268</v>
      </c>
    </row>
    <row r="59" spans="1:34" ht="20" customHeight="1">
      <c r="A59" s="15" t="s">
        <v>257</v>
      </c>
      <c r="B59" s="21" t="s">
        <v>264</v>
      </c>
      <c r="C59" s="53" t="s">
        <v>179</v>
      </c>
      <c r="D59" s="13">
        <v>1</v>
      </c>
      <c r="E59" s="13" t="s">
        <v>17</v>
      </c>
      <c r="F59" s="13">
        <v>8.74</v>
      </c>
      <c r="G59" s="13">
        <v>2.91</v>
      </c>
      <c r="H59" s="13" t="s">
        <v>36</v>
      </c>
      <c r="I59" s="13" t="s">
        <v>21</v>
      </c>
      <c r="J59" s="13"/>
      <c r="K59" s="13"/>
      <c r="L59" s="13">
        <v>12</v>
      </c>
      <c r="M59" s="13"/>
      <c r="N59" s="13"/>
      <c r="O59" s="13"/>
      <c r="P59" s="13"/>
      <c r="Q59" s="13">
        <v>2.8199999999999999E-2</v>
      </c>
      <c r="R59" s="12"/>
      <c r="S59" s="12">
        <v>78</v>
      </c>
      <c r="T59" s="12" t="s">
        <v>262</v>
      </c>
      <c r="U59" s="12">
        <v>375</v>
      </c>
      <c r="V59" s="12"/>
      <c r="W59" s="12"/>
      <c r="Y59" s="12"/>
      <c r="AA59" s="23">
        <v>2.0339999999999998</v>
      </c>
      <c r="AF59" s="15" t="s">
        <v>263</v>
      </c>
      <c r="AH59" s="57" t="s">
        <v>268</v>
      </c>
    </row>
    <row r="60" spans="1:34" ht="20" customHeight="1">
      <c r="A60" s="15" t="s">
        <v>258</v>
      </c>
      <c r="B60" s="21" t="s">
        <v>265</v>
      </c>
      <c r="C60" s="53" t="s">
        <v>179</v>
      </c>
      <c r="D60" s="13">
        <v>2</v>
      </c>
      <c r="E60" s="13" t="s">
        <v>17</v>
      </c>
      <c r="F60" s="13">
        <v>8.74</v>
      </c>
      <c r="G60" s="13">
        <v>2.91</v>
      </c>
      <c r="H60" s="13" t="s">
        <v>36</v>
      </c>
      <c r="I60" s="13" t="s">
        <v>21</v>
      </c>
      <c r="J60" s="13"/>
      <c r="K60" s="13"/>
      <c r="L60" s="13">
        <v>24</v>
      </c>
      <c r="M60" s="13"/>
      <c r="N60" s="13"/>
      <c r="O60" s="13"/>
      <c r="P60" s="13"/>
      <c r="Q60" s="13">
        <v>2.8199999999999999E-2</v>
      </c>
      <c r="R60" s="12"/>
      <c r="S60" s="12">
        <v>156</v>
      </c>
      <c r="T60" s="12" t="s">
        <v>262</v>
      </c>
      <c r="U60" s="12">
        <v>375</v>
      </c>
      <c r="V60" s="12"/>
      <c r="W60" s="12"/>
      <c r="Y60" s="12"/>
      <c r="AA60" s="23">
        <v>3.9550000000000001</v>
      </c>
      <c r="AF60" s="15" t="s">
        <v>263</v>
      </c>
      <c r="AH60" s="57" t="s">
        <v>268</v>
      </c>
    </row>
    <row r="61" spans="1:34" ht="20" customHeight="1">
      <c r="B61" s="21" t="s">
        <v>266</v>
      </c>
      <c r="C61" s="53" t="s">
        <v>179</v>
      </c>
      <c r="D61" s="13">
        <v>2</v>
      </c>
      <c r="E61" s="13" t="s">
        <v>17</v>
      </c>
      <c r="F61" s="13">
        <v>8.74</v>
      </c>
      <c r="G61" s="13">
        <v>2.91</v>
      </c>
      <c r="H61" s="13" t="s">
        <v>36</v>
      </c>
      <c r="I61" s="13" t="s">
        <v>21</v>
      </c>
      <c r="J61" s="13"/>
      <c r="K61" s="13"/>
      <c r="L61" s="13">
        <v>32</v>
      </c>
      <c r="M61" s="13"/>
      <c r="N61" s="13"/>
      <c r="O61" s="13"/>
      <c r="P61" s="13"/>
      <c r="Q61" s="13">
        <v>2.8199999999999999E-2</v>
      </c>
      <c r="R61" s="12"/>
      <c r="S61" s="12">
        <v>208</v>
      </c>
      <c r="T61" s="12" t="s">
        <v>262</v>
      </c>
      <c r="U61" s="12">
        <v>375</v>
      </c>
      <c r="V61" s="12"/>
      <c r="W61" s="12"/>
      <c r="Y61" s="12"/>
      <c r="AA61" s="23">
        <v>4.3029999999999999</v>
      </c>
      <c r="AF61" s="15" t="s">
        <v>263</v>
      </c>
      <c r="AH61" s="57" t="s">
        <v>268</v>
      </c>
    </row>
    <row r="62" spans="1:34" ht="20" customHeight="1">
      <c r="B62" s="21" t="s">
        <v>267</v>
      </c>
      <c r="C62" s="53" t="s">
        <v>179</v>
      </c>
      <c r="D62" s="13">
        <v>4</v>
      </c>
      <c r="E62" s="13" t="s">
        <v>17</v>
      </c>
      <c r="F62" s="13">
        <v>8.74</v>
      </c>
      <c r="G62" s="13">
        <v>2.91</v>
      </c>
      <c r="H62" s="13" t="s">
        <v>36</v>
      </c>
      <c r="I62" s="13" t="s">
        <v>21</v>
      </c>
      <c r="J62" s="13"/>
      <c r="K62" s="13"/>
      <c r="L62" s="13">
        <v>64</v>
      </c>
      <c r="M62" s="13"/>
      <c r="N62" s="13"/>
      <c r="O62" s="13"/>
      <c r="P62" s="13"/>
      <c r="Q62" s="13">
        <v>2.8199999999999999E-2</v>
      </c>
      <c r="R62" s="12"/>
      <c r="S62" s="12">
        <v>416</v>
      </c>
      <c r="T62" s="12" t="s">
        <v>262</v>
      </c>
      <c r="U62" s="12">
        <v>375</v>
      </c>
      <c r="V62" s="12"/>
      <c r="W62" s="12"/>
      <c r="Y62" s="12"/>
      <c r="AA62" s="23">
        <v>8.4930000000000003</v>
      </c>
      <c r="AF62" s="15" t="s">
        <v>263</v>
      </c>
      <c r="AH62" s="57" t="s">
        <v>268</v>
      </c>
    </row>
  </sheetData>
  <mergeCells count="5">
    <mergeCell ref="C3:I3"/>
    <mergeCell ref="K3:R3"/>
    <mergeCell ref="T3:W3"/>
    <mergeCell ref="AA3:AF3"/>
    <mergeCell ref="X3:Z3"/>
  </mergeCells>
  <phoneticPr fontId="2"/>
  <conditionalFormatting sqref="AI37">
    <cfRule type="colorScale" priority="86">
      <colorScale>
        <cfvo type="min"/>
        <cfvo type="percentile" val="50"/>
        <cfvo type="max"/>
        <color rgb="FF63BE7B"/>
        <color rgb="FFFFEB84"/>
        <color rgb="FFF8696B"/>
      </colorScale>
    </cfRule>
  </conditionalFormatting>
  <conditionalFormatting sqref="AJ37">
    <cfRule type="colorScale" priority="85">
      <colorScale>
        <cfvo type="min"/>
        <cfvo type="percentile" val="50"/>
        <cfvo type="max"/>
        <color rgb="FFF8696B"/>
        <color rgb="FFFFEB84"/>
        <color rgb="FF63BE7B"/>
      </colorScale>
    </cfRule>
  </conditionalFormatting>
  <conditionalFormatting sqref="AI38:AI39">
    <cfRule type="colorScale" priority="81">
      <colorScale>
        <cfvo type="min"/>
        <cfvo type="percentile" val="50"/>
        <cfvo type="max"/>
        <color rgb="FF63BE7B"/>
        <color rgb="FFFFEB84"/>
        <color rgb="FFF8696B"/>
      </colorScale>
    </cfRule>
  </conditionalFormatting>
  <conditionalFormatting sqref="AJ38:AJ39">
    <cfRule type="colorScale" priority="80">
      <colorScale>
        <cfvo type="min"/>
        <cfvo type="percentile" val="50"/>
        <cfvo type="max"/>
        <color rgb="FFF8696B"/>
        <color rgb="FFFFEB84"/>
        <color rgb="FF63BE7B"/>
      </colorScale>
    </cfRule>
  </conditionalFormatting>
  <conditionalFormatting sqref="AI38:AI39">
    <cfRule type="colorScale" priority="79">
      <colorScale>
        <cfvo type="min"/>
        <cfvo type="percentile" val="50"/>
        <cfvo type="max"/>
        <color rgb="FF63BE7B"/>
        <color rgb="FFFFEB84"/>
        <color rgb="FFF8696B"/>
      </colorScale>
    </cfRule>
  </conditionalFormatting>
  <conditionalFormatting sqref="AJ38:AJ39">
    <cfRule type="colorScale" priority="78">
      <colorScale>
        <cfvo type="min"/>
        <cfvo type="percentile" val="50"/>
        <cfvo type="max"/>
        <color rgb="FFF8696B"/>
        <color rgb="FFFFEB84"/>
        <color rgb="FF63BE7B"/>
      </colorScale>
    </cfRule>
  </conditionalFormatting>
  <conditionalFormatting sqref="FH19:XFD20 FH35:XFD35 AA35 V34:Z35 U34 T34:T35 S34 R34:R35 AA39 A17 B18:I18 T21:W21 AA18:AE22 A12:AE12 A5:M8 A36:AE36 A38:M38 N38:O39 AI36:XFD38 AI19:AK20 AI39:AK39 AI21:XFD34 AH36:AH39 AH18:AH24 AI5:XFD18 R38:Y38 AD38:AE38 AC39 A13:AB13 R33:Y33 AA33:AE34 A37:O37 AA37:AE37 AA38:AB38 AH6:AH16 A10:C11 Z45:Z48 AF45:AG47 AF48 AH27:AH34 A23:AE25 A30:B32 J30:O32 R10:AD11 Q8:AE8 R9:AE9 Q9:Q11 A14:AE16 S18:W18 A26:O29 P26:AE32 A33:K34 L33:Q35 Q37:Y37 Q37:Q39 B9:C9 D9:M11 R6:AE7 R5:AH5 Q5:Q7 N5:P11 AF6:AG40 A21:J21 A22:W22 Q41:Q56">
    <cfRule type="expression" dxfId="61" priority="72">
      <formula>MOD(ROW(),2)=0</formula>
    </cfRule>
  </conditionalFormatting>
  <conditionalFormatting sqref="AC13">
    <cfRule type="expression" dxfId="60" priority="59">
      <formula>MOD(ROW(),2)=0</formula>
    </cfRule>
  </conditionalFormatting>
  <conditionalFormatting sqref="B39">
    <cfRule type="expression" dxfId="59" priority="58">
      <formula>MOD(ROW(),2)=0</formula>
    </cfRule>
  </conditionalFormatting>
  <conditionalFormatting sqref="K39:M39 R39:Y39">
    <cfRule type="expression" dxfId="58" priority="57">
      <formula>MOD(ROW(),2)=0</formula>
    </cfRule>
  </conditionalFormatting>
  <conditionalFormatting sqref="AC38">
    <cfRule type="expression" dxfId="57" priority="56">
      <formula>MOD(ROW(),2)=0</formula>
    </cfRule>
  </conditionalFormatting>
  <conditionalFormatting sqref="AI36:AI39 AI21:AI34 AI5:AI18">
    <cfRule type="colorScale" priority="157">
      <colorScale>
        <cfvo type="min"/>
        <cfvo type="percentile" val="50"/>
        <cfvo type="max"/>
        <color rgb="FF63BE7B"/>
        <color rgb="FFFFEB84"/>
        <color rgb="FFF8696B"/>
      </colorScale>
    </cfRule>
  </conditionalFormatting>
  <conditionalFormatting sqref="AJ36:AJ39 AJ21:AJ34 AJ5:AJ18">
    <cfRule type="colorScale" priority="161">
      <colorScale>
        <cfvo type="min"/>
        <cfvo type="percentile" val="50"/>
        <cfvo type="max"/>
        <color rgb="FFF8696B"/>
        <color rgb="FFFFEB84"/>
        <color rgb="FF63BE7B"/>
      </colorScale>
    </cfRule>
  </conditionalFormatting>
  <conditionalFormatting sqref="AI36:AI37 AI21:AI34 AI5:AI18">
    <cfRule type="colorScale" priority="165">
      <colorScale>
        <cfvo type="min"/>
        <cfvo type="percentile" val="50"/>
        <cfvo type="max"/>
        <color rgb="FF63BE7B"/>
        <color rgb="FFFFEB84"/>
        <color rgb="FFF8696B"/>
      </colorScale>
    </cfRule>
  </conditionalFormatting>
  <conditionalFormatting sqref="AJ36:AJ37 AJ21:AJ34 AJ5:AJ18">
    <cfRule type="colorScale" priority="169">
      <colorScale>
        <cfvo type="min"/>
        <cfvo type="percentile" val="50"/>
        <cfvo type="max"/>
        <color rgb="FFF8696B"/>
        <color rgb="FFFFEB84"/>
        <color rgb="FF63BE7B"/>
      </colorScale>
    </cfRule>
  </conditionalFormatting>
  <conditionalFormatting sqref="AK36:AK39 AK21:AK34 AK5:AK18">
    <cfRule type="colorScale" priority="173">
      <colorScale>
        <cfvo type="min"/>
        <cfvo type="percentile" val="50"/>
        <cfvo type="max"/>
        <color rgb="FF63BE7B"/>
        <color rgb="FFFFEB84"/>
        <color rgb="FFF8696B"/>
      </colorScale>
    </cfRule>
  </conditionalFormatting>
  <conditionalFormatting sqref="AI21:AI34 AI5:AI18">
    <cfRule type="colorScale" priority="177">
      <colorScale>
        <cfvo type="min"/>
        <cfvo type="percentile" val="50"/>
        <cfvo type="max"/>
        <color rgb="FF63BE7B"/>
        <color rgb="FFFFEB84"/>
        <color rgb="FFF8696B"/>
      </colorScale>
    </cfRule>
  </conditionalFormatting>
  <conditionalFormatting sqref="AJ21:AJ34 AJ5:AJ18">
    <cfRule type="colorScale" priority="180">
      <colorScale>
        <cfvo type="min"/>
        <cfvo type="percentile" val="50"/>
        <cfvo type="max"/>
        <color rgb="FFF8696B"/>
        <color rgb="FFFFEB84"/>
        <color rgb="FF63BE7B"/>
      </colorScale>
    </cfRule>
  </conditionalFormatting>
  <conditionalFormatting sqref="B20:J20 T20:W20">
    <cfRule type="expression" dxfId="56" priority="48">
      <formula>MOD(ROW(),2)=0</formula>
    </cfRule>
  </conditionalFormatting>
  <conditionalFormatting sqref="AI20">
    <cfRule type="colorScale" priority="49">
      <colorScale>
        <cfvo type="min"/>
        <cfvo type="percentile" val="50"/>
        <cfvo type="max"/>
        <color rgb="FF63BE7B"/>
        <color rgb="FFFFEB84"/>
        <color rgb="FFF8696B"/>
      </colorScale>
    </cfRule>
  </conditionalFormatting>
  <conditionalFormatting sqref="AJ20">
    <cfRule type="colorScale" priority="50">
      <colorScale>
        <cfvo type="min"/>
        <cfvo type="percentile" val="50"/>
        <cfvo type="max"/>
        <color rgb="FFF8696B"/>
        <color rgb="FFFFEB84"/>
        <color rgb="FF63BE7B"/>
      </colorScale>
    </cfRule>
  </conditionalFormatting>
  <conditionalFormatting sqref="AI20">
    <cfRule type="colorScale" priority="51">
      <colorScale>
        <cfvo type="min"/>
        <cfvo type="percentile" val="50"/>
        <cfvo type="max"/>
        <color rgb="FF63BE7B"/>
        <color rgb="FFFFEB84"/>
        <color rgb="FFF8696B"/>
      </colorScale>
    </cfRule>
  </conditionalFormatting>
  <conditionalFormatting sqref="AJ20">
    <cfRule type="colorScale" priority="52">
      <colorScale>
        <cfvo type="min"/>
        <cfvo type="percentile" val="50"/>
        <cfvo type="max"/>
        <color rgb="FFF8696B"/>
        <color rgb="FFFFEB84"/>
        <color rgb="FF63BE7B"/>
      </colorScale>
    </cfRule>
  </conditionalFormatting>
  <conditionalFormatting sqref="AK20">
    <cfRule type="colorScale" priority="53">
      <colorScale>
        <cfvo type="min"/>
        <cfvo type="percentile" val="50"/>
        <cfvo type="max"/>
        <color rgb="FF63BE7B"/>
        <color rgb="FFFFEB84"/>
        <color rgb="FFF8696B"/>
      </colorScale>
    </cfRule>
  </conditionalFormatting>
  <conditionalFormatting sqref="AI20">
    <cfRule type="colorScale" priority="54">
      <colorScale>
        <cfvo type="min"/>
        <cfvo type="percentile" val="50"/>
        <cfvo type="max"/>
        <color rgb="FF63BE7B"/>
        <color rgb="FFFFEB84"/>
        <color rgb="FFF8696B"/>
      </colorScale>
    </cfRule>
  </conditionalFormatting>
  <conditionalFormatting sqref="AJ20">
    <cfRule type="colorScale" priority="55">
      <colorScale>
        <cfvo type="min"/>
        <cfvo type="percentile" val="50"/>
        <cfvo type="max"/>
        <color rgb="FFF8696B"/>
        <color rgb="FFFFEB84"/>
        <color rgb="FF63BE7B"/>
      </colorScale>
    </cfRule>
  </conditionalFormatting>
  <conditionalFormatting sqref="E19:I19">
    <cfRule type="expression" dxfId="55" priority="39">
      <formula>MOD(ROW(),2)=0</formula>
    </cfRule>
  </conditionalFormatting>
  <conditionalFormatting sqref="B19:D19 S20:S21 S19:W19">
    <cfRule type="expression" dxfId="54" priority="40">
      <formula>MOD(ROW(),2)=0</formula>
    </cfRule>
  </conditionalFormatting>
  <conditionalFormatting sqref="AI19">
    <cfRule type="colorScale" priority="41">
      <colorScale>
        <cfvo type="min"/>
        <cfvo type="percentile" val="50"/>
        <cfvo type="max"/>
        <color rgb="FF63BE7B"/>
        <color rgb="FFFFEB84"/>
        <color rgb="FFF8696B"/>
      </colorScale>
    </cfRule>
  </conditionalFormatting>
  <conditionalFormatting sqref="AJ19">
    <cfRule type="colorScale" priority="42">
      <colorScale>
        <cfvo type="min"/>
        <cfvo type="percentile" val="50"/>
        <cfvo type="max"/>
        <color rgb="FFF8696B"/>
        <color rgb="FFFFEB84"/>
        <color rgb="FF63BE7B"/>
      </colorScale>
    </cfRule>
  </conditionalFormatting>
  <conditionalFormatting sqref="AI19">
    <cfRule type="colorScale" priority="43">
      <colorScale>
        <cfvo type="min"/>
        <cfvo type="percentile" val="50"/>
        <cfvo type="max"/>
        <color rgb="FF63BE7B"/>
        <color rgb="FFFFEB84"/>
        <color rgb="FFF8696B"/>
      </colorScale>
    </cfRule>
  </conditionalFormatting>
  <conditionalFormatting sqref="AJ19">
    <cfRule type="colorScale" priority="44">
      <colorScale>
        <cfvo type="min"/>
        <cfvo type="percentile" val="50"/>
        <cfvo type="max"/>
        <color rgb="FFF8696B"/>
        <color rgb="FFFFEB84"/>
        <color rgb="FF63BE7B"/>
      </colorScale>
    </cfRule>
  </conditionalFormatting>
  <conditionalFormatting sqref="AK19">
    <cfRule type="colorScale" priority="45">
      <colorScale>
        <cfvo type="min"/>
        <cfvo type="percentile" val="50"/>
        <cfvo type="max"/>
        <color rgb="FF63BE7B"/>
        <color rgb="FFFFEB84"/>
        <color rgb="FFF8696B"/>
      </colorScale>
    </cfRule>
  </conditionalFormatting>
  <conditionalFormatting sqref="AI19">
    <cfRule type="colorScale" priority="46">
      <colorScale>
        <cfvo type="min"/>
        <cfvo type="percentile" val="50"/>
        <cfvo type="max"/>
        <color rgb="FF63BE7B"/>
        <color rgb="FFFFEB84"/>
        <color rgb="FFF8696B"/>
      </colorScale>
    </cfRule>
  </conditionalFormatting>
  <conditionalFormatting sqref="AJ19">
    <cfRule type="colorScale" priority="47">
      <colorScale>
        <cfvo type="min"/>
        <cfvo type="percentile" val="50"/>
        <cfvo type="max"/>
        <color rgb="FFF8696B"/>
        <color rgb="FFFFEB84"/>
        <color rgb="FF63BE7B"/>
      </colorScale>
    </cfRule>
  </conditionalFormatting>
  <conditionalFormatting sqref="Z17:Z22">
    <cfRule type="expression" dxfId="53" priority="37">
      <formula>MOD(ROW(),2)=0</formula>
    </cfRule>
  </conditionalFormatting>
  <conditionalFormatting sqref="Z33">
    <cfRule type="expression" dxfId="52" priority="36">
      <formula>MOD(ROW(),2)=0</formula>
    </cfRule>
  </conditionalFormatting>
  <conditionalFormatting sqref="Z37:Z39">
    <cfRule type="expression" dxfId="51" priority="35">
      <formula>MOD(ROW(),2)=0</formula>
    </cfRule>
  </conditionalFormatting>
  <conditionalFormatting sqref="Z41:Z43">
    <cfRule type="expression" dxfId="50" priority="34">
      <formula>MOD(ROW(),2)=0</formula>
    </cfRule>
  </conditionalFormatting>
  <conditionalFormatting sqref="M50:O50 N51:O56">
    <cfRule type="expression" dxfId="49" priority="23">
      <formula>MOD(ROW(),2)=0</formula>
    </cfRule>
  </conditionalFormatting>
  <conditionalFormatting sqref="R50:R56">
    <cfRule type="expression" dxfId="48" priority="22">
      <formula>MOD(ROW(),2)=0</formula>
    </cfRule>
  </conditionalFormatting>
  <conditionalFormatting sqref="Z53">
    <cfRule type="expression" dxfId="47" priority="21">
      <formula>MOD(ROW(),2)=0</formula>
    </cfRule>
  </conditionalFormatting>
  <conditionalFormatting sqref="E50:I53">
    <cfRule type="expression" dxfId="46" priority="20">
      <formula>MOD(ROW(),2)=0</formula>
    </cfRule>
  </conditionalFormatting>
  <conditionalFormatting sqref="AG48">
    <cfRule type="expression" dxfId="45" priority="15">
      <formula>MOD(ROW(),2)=0</formula>
    </cfRule>
  </conditionalFormatting>
  <conditionalFormatting sqref="C30:I32">
    <cfRule type="expression" dxfId="44" priority="14">
      <formula>MOD(ROW(),2)=0</formula>
    </cfRule>
  </conditionalFormatting>
  <conditionalFormatting sqref="E54:I56">
    <cfRule type="expression" dxfId="43" priority="13">
      <formula>MOD(ROW(),2)=0</formula>
    </cfRule>
  </conditionalFormatting>
  <conditionalFormatting sqref="Q17:Q21">
    <cfRule type="expression" dxfId="42" priority="12">
      <formula>MOD(ROW(),2)=0</formula>
    </cfRule>
  </conditionalFormatting>
  <conditionalFormatting sqref="K35">
    <cfRule type="expression" dxfId="41" priority="11">
      <formula>MOD(ROW(),2)=0</formula>
    </cfRule>
  </conditionalFormatting>
  <conditionalFormatting sqref="K17:K21">
    <cfRule type="expression" dxfId="40" priority="10">
      <formula>MOD(ROW(),2)=0</formula>
    </cfRule>
  </conditionalFormatting>
  <conditionalFormatting sqref="P37:P39">
    <cfRule type="expression" dxfId="39" priority="9">
      <formula>MOD(ROW(),2)=0</formula>
    </cfRule>
  </conditionalFormatting>
  <conditionalFormatting sqref="P45">
    <cfRule type="expression" dxfId="38" priority="6">
      <formula>MOD(ROW(),2)=0</formula>
    </cfRule>
  </conditionalFormatting>
  <conditionalFormatting sqref="P46:P48">
    <cfRule type="expression" dxfId="37" priority="5">
      <formula>MOD(ROW(),2)=0</formula>
    </cfRule>
  </conditionalFormatting>
  <conditionalFormatting sqref="P50:P53">
    <cfRule type="expression" dxfId="36" priority="4">
      <formula>MOD(ROW(),2)=0</formula>
    </cfRule>
  </conditionalFormatting>
  <conditionalFormatting sqref="P54:P56">
    <cfRule type="expression" dxfId="35" priority="3">
      <formula>MOD(ROW(),2)=0</formula>
    </cfRule>
  </conditionalFormatting>
  <conditionalFormatting sqref="E58:I62">
    <cfRule type="expression" dxfId="34" priority="1">
      <formula>MOD(ROW(),2)=0</formula>
    </cfRule>
  </conditionalFormatting>
  <pageMargins left="0" right="0" top="0" bottom="0" header="0" footer="0"/>
  <pageSetup paperSize="9" scale="56" fitToWidth="2" orientation="landscape" horizontalDpi="4294967292" verticalDpi="4294967292"/>
  <ignoredErrors>
    <ignoredError sqref="Z45:Z46 Z47:Z48 Z37"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C50"/>
  <sheetViews>
    <sheetView showZeros="0" tabSelected="1" workbookViewId="0">
      <pane xSplit="5" ySplit="2" topLeftCell="N22" activePane="bottomRight" state="frozen"/>
      <selection pane="topRight" activeCell="D1" sqref="D1"/>
      <selection pane="bottomLeft" activeCell="A2" sqref="A2"/>
      <selection pane="bottomRight" activeCell="D40" sqref="D40"/>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1.6640625" customWidth="1"/>
    <col min="7" max="7" width="12.5" style="12" customWidth="1"/>
    <col min="8" max="8" width="13.1640625" customWidth="1"/>
    <col min="9" max="11" width="12" style="12" customWidth="1"/>
    <col min="12" max="12" width="30.83203125" customWidth="1"/>
    <col min="13" max="13" width="31.6640625" customWidth="1"/>
    <col min="14" max="14" width="22" style="12" bestFit="1" customWidth="1"/>
    <col min="15" max="15" width="7.5" bestFit="1" customWidth="1"/>
    <col min="16" max="16" width="17" bestFit="1" customWidth="1"/>
    <col min="18" max="18" width="13.83203125" customWidth="1"/>
    <col min="19" max="19" width="15.83203125" customWidth="1"/>
    <col min="20" max="20" width="15" customWidth="1"/>
    <col min="21" max="21" width="15.6640625" customWidth="1"/>
    <col min="22" max="22" width="14.1640625" customWidth="1"/>
    <col min="24" max="24" width="12" style="12" customWidth="1"/>
    <col min="25" max="25" width="93.1640625" customWidth="1"/>
    <col min="26" max="26" width="7.33203125" style="12" customWidth="1"/>
  </cols>
  <sheetData>
    <row r="1" spans="1:29" s="46" customFormat="1">
      <c r="A1" s="45" t="s">
        <v>157</v>
      </c>
      <c r="B1" s="44"/>
      <c r="C1" s="45" t="s">
        <v>131</v>
      </c>
      <c r="D1" s="44"/>
      <c r="E1" s="44"/>
      <c r="F1" s="45" t="s">
        <v>241</v>
      </c>
      <c r="G1" s="45" t="s">
        <v>240</v>
      </c>
      <c r="H1" s="45" t="s">
        <v>239</v>
      </c>
      <c r="I1" s="45" t="s">
        <v>238</v>
      </c>
      <c r="J1" s="45" t="s">
        <v>250</v>
      </c>
      <c r="K1" s="45" t="s">
        <v>237</v>
      </c>
      <c r="L1" s="45" t="s">
        <v>235</v>
      </c>
      <c r="M1" s="45" t="s">
        <v>145</v>
      </c>
      <c r="N1" s="45" t="s">
        <v>127</v>
      </c>
      <c r="O1" s="45" t="s">
        <v>128</v>
      </c>
      <c r="P1" s="45" t="s">
        <v>129</v>
      </c>
      <c r="Q1" s="45" t="s">
        <v>130</v>
      </c>
      <c r="R1" s="45" t="s">
        <v>242</v>
      </c>
      <c r="S1" s="45" t="s">
        <v>243</v>
      </c>
      <c r="T1" s="45" t="s">
        <v>244</v>
      </c>
      <c r="U1" s="45" t="s">
        <v>245</v>
      </c>
      <c r="V1" s="45" t="s">
        <v>246</v>
      </c>
      <c r="W1" s="45" t="s">
        <v>249</v>
      </c>
      <c r="X1" s="45" t="s">
        <v>247</v>
      </c>
      <c r="Y1" s="45" t="s">
        <v>248</v>
      </c>
    </row>
    <row r="2" spans="1:29" s="11" customFormat="1" ht="21" thickBot="1">
      <c r="A2" s="1" t="s">
        <v>64</v>
      </c>
      <c r="B2" s="1" t="s">
        <v>100</v>
      </c>
      <c r="C2" s="1" t="s">
        <v>65</v>
      </c>
      <c r="D2" s="1" t="s">
        <v>101</v>
      </c>
      <c r="E2" s="1" t="s">
        <v>95</v>
      </c>
      <c r="F2" s="1" t="s">
        <v>66</v>
      </c>
      <c r="G2" s="1" t="s">
        <v>85</v>
      </c>
      <c r="H2" s="1" t="s">
        <v>67</v>
      </c>
      <c r="I2" s="1" t="s">
        <v>86</v>
      </c>
      <c r="J2" s="1" t="s">
        <v>158</v>
      </c>
      <c r="K2" s="1" t="s">
        <v>159</v>
      </c>
      <c r="L2" s="1" t="s">
        <v>236</v>
      </c>
      <c r="M2" s="1" t="s">
        <v>161</v>
      </c>
      <c r="N2" s="27" t="s">
        <v>111</v>
      </c>
      <c r="O2" s="27" t="s">
        <v>94</v>
      </c>
      <c r="P2" s="27" t="s">
        <v>112</v>
      </c>
      <c r="Q2" s="27" t="s">
        <v>113</v>
      </c>
      <c r="R2" s="27" t="s">
        <v>114</v>
      </c>
      <c r="S2" s="27" t="s">
        <v>115</v>
      </c>
      <c r="T2" s="27" t="s">
        <v>116</v>
      </c>
      <c r="U2" s="28" t="s">
        <v>117</v>
      </c>
      <c r="V2" s="28" t="s">
        <v>118</v>
      </c>
      <c r="W2" s="28" t="s">
        <v>119</v>
      </c>
      <c r="X2" s="28" t="s">
        <v>195</v>
      </c>
      <c r="Y2" s="28" t="s">
        <v>120</v>
      </c>
      <c r="Z2" s="12"/>
      <c r="AC2" s="12"/>
    </row>
    <row r="3" spans="1:29" ht="21" customHeight="1" thickTop="1">
      <c r="A3" s="50"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
        <v>102</v>
      </c>
      <c r="E3" s="21" t="s">
        <v>97</v>
      </c>
      <c r="F3" s="18">
        <f ca="1">INDIRECT("Sheet1!"&amp;INDIRECT("R1C"&amp;COLUMN(),FALSE)&amp;INDIRECT("AC"&amp;ROW()))</f>
        <v>14.4</v>
      </c>
      <c r="G3" s="18"/>
      <c r="H3" s="18"/>
      <c r="I3" s="18"/>
      <c r="J3" s="18">
        <f t="shared" ref="J3:J12" ca="1" si="0">INDIRECT("Sheet1!"&amp;INDIRECT("R1C"&amp;COLUMN(),FALSE)&amp;INDIRECT("AC"&amp;ROW()))</f>
        <v>0</v>
      </c>
      <c r="K3" s="18" t="str">
        <f ca="1">INDIRECT("Sheet1!"&amp;INDIRECT("R1C"&amp;COLUMN(),FALSE)&amp;INDIRECT("AC"&amp;ROW()))</f>
        <v>USD</v>
      </c>
      <c r="L3" s="13">
        <f t="shared" ref="L3:L16" ca="1" si="1">INDIRECT("Sheet1!"&amp;INDIRECT("R1C"&amp;COLUMN(),FALSE)&amp;INDIRECT("AC"&amp;ROW())) * INDIRECT("Sheet1!L"&amp; INDIRECT("AC"&amp;ROW()))</f>
        <v>2.3552</v>
      </c>
      <c r="M3" s="13">
        <f ca="1">INDIRECT("Sheet1!"&amp;INDIRECT("R1C"&amp;COLUMN(),FALSE)&amp;INDIRECT("AC"&amp;ROW())) * INDIRECT("Sheet1!D"&amp; INDIRECT("AC"&amp;ROW()))</f>
        <v>69.92</v>
      </c>
      <c r="N3" s="13" t="str">
        <f t="shared" ref="N3:Y11" ca="1" si="2">INDIRECT("Sheet1!"&amp;INDIRECT("R1C"&amp;COLUMN(),FALSE)&amp;INDIRECT("AC"&amp;ROW()))</f>
        <v>K80</v>
      </c>
      <c r="O3" s="13">
        <f t="shared" ca="1" si="2"/>
        <v>8</v>
      </c>
      <c r="P3" s="13" t="str">
        <f t="shared" ca="1" si="2"/>
        <v>Xeon E5-2686 v4</v>
      </c>
      <c r="Q3" s="13">
        <f t="shared" ca="1" si="2"/>
        <v>1.7777777777777777</v>
      </c>
      <c r="R3" s="13">
        <f t="shared" ca="1" si="2"/>
        <v>732</v>
      </c>
      <c r="S3" s="13">
        <f t="shared" ca="1" si="2"/>
        <v>0</v>
      </c>
      <c r="T3" s="13">
        <f t="shared" ca="1" si="2"/>
        <v>0</v>
      </c>
      <c r="U3" s="13">
        <f t="shared" ca="1" si="2"/>
        <v>0</v>
      </c>
      <c r="V3" s="13">
        <f t="shared" ca="1" si="2"/>
        <v>0</v>
      </c>
      <c r="W3" s="13">
        <f t="shared" ca="1" si="2"/>
        <v>0</v>
      </c>
      <c r="X3" s="13"/>
      <c r="Y3" s="15" t="str">
        <f ca="1">INDIRECT("Sheet1!"&amp;INDIRECT("R1C"&amp;COLUMN(),FALSE)&amp;INDIRECT("AC"&amp;ROW()))</f>
        <v>Free Outbound Traffic = 1 GB/month.  One virtual CPU performance is calculated as one real Xeon E5-2686 v4 performance devided by 18 cores * 2 Hyper-threads = 36.</v>
      </c>
      <c r="AC3" s="43">
        <v>5</v>
      </c>
    </row>
    <row r="4" spans="1:29" ht="20" customHeight="1">
      <c r="A4" s="51"/>
      <c r="B4" s="52"/>
      <c r="C4" s="21" t="str">
        <f t="shared" ref="C4:C16" ca="1" si="3">INDIRECT("Sheet1!"&amp;INDIRECT("R1C"&amp;COLUMN(),FALSE)&amp;INDIRECT("AC"&amp;ROW()))</f>
        <v>p2.8xlarge on-demand</v>
      </c>
      <c r="D4" s="15" t="s">
        <v>103</v>
      </c>
      <c r="E4" s="21" t="s">
        <v>98</v>
      </c>
      <c r="F4" s="18">
        <f ca="1">INDIRECT("Sheet1!"&amp;INDIRECT("R1C"&amp;COLUMN(),FALSE)&amp;INDIRECT("AC"&amp;ROW()))</f>
        <v>7.2</v>
      </c>
      <c r="G4" s="18"/>
      <c r="H4" s="18"/>
      <c r="I4" s="18"/>
      <c r="J4" s="18">
        <f t="shared" ca="1" si="0"/>
        <v>0</v>
      </c>
      <c r="K4" s="18" t="str">
        <f t="shared" ref="K4:K42" ca="1" si="4">INDIRECT("Sheet1!"&amp;INDIRECT("R1C"&amp;COLUMN(),FALSE)&amp;INDIRECT("AC"&amp;ROW()))</f>
        <v>USD</v>
      </c>
      <c r="L4" s="13">
        <f t="shared" ca="1" si="1"/>
        <v>1.1776</v>
      </c>
      <c r="M4" s="13">
        <f t="shared" ref="M4:M9" ca="1" si="5">INDIRECT("Sheet1!"&amp;INDIRECT("R1C"&amp;COLUMN(),FALSE)&amp;INDIRECT("AC"&amp;ROW())) * INDIRECT("Sheet1!D"&amp; INDIRECT("AC"&amp;ROW()))</f>
        <v>34.96</v>
      </c>
      <c r="N4" s="13" t="str">
        <f t="shared" ca="1" si="2"/>
        <v>K80</v>
      </c>
      <c r="O4" s="13">
        <f t="shared" ca="1" si="2"/>
        <v>4</v>
      </c>
      <c r="P4" s="13" t="str">
        <f t="shared" ca="1" si="2"/>
        <v>Xeon E5-2686 v4</v>
      </c>
      <c r="Q4" s="13">
        <f t="shared" ca="1" si="2"/>
        <v>0.88888888888888884</v>
      </c>
      <c r="R4" s="13">
        <f t="shared" ca="1" si="2"/>
        <v>488</v>
      </c>
      <c r="S4" s="13">
        <f t="shared" ca="1" si="2"/>
        <v>0</v>
      </c>
      <c r="T4" s="13">
        <f t="shared" ca="1" si="2"/>
        <v>0</v>
      </c>
      <c r="U4" s="13">
        <f t="shared" ca="1" si="2"/>
        <v>0</v>
      </c>
      <c r="V4" s="13">
        <f t="shared" ca="1" si="2"/>
        <v>0</v>
      </c>
      <c r="W4" s="13">
        <f t="shared" ca="1" si="2"/>
        <v>0</v>
      </c>
      <c r="X4" s="13"/>
      <c r="Y4" s="15" t="str">
        <f t="shared" ca="1" si="2"/>
        <v>Free Outbound Traffic = 1 GB/month.  One virtual CPU performance is calculated as one real Xeon E5-2686 v4 performance devided by 18 cores * 2 Hyper-threads = 36.</v>
      </c>
      <c r="AC4" s="42">
        <v>6</v>
      </c>
    </row>
    <row r="5" spans="1:29" ht="20" customHeight="1">
      <c r="A5" s="51"/>
      <c r="B5" s="52"/>
      <c r="C5" s="21" t="str">
        <f t="shared" ca="1" si="3"/>
        <v>p2.xlarge on-demand</v>
      </c>
      <c r="D5" s="15" t="s">
        <v>104</v>
      </c>
      <c r="E5" s="21" t="s">
        <v>99</v>
      </c>
      <c r="F5" s="18">
        <f ca="1">INDIRECT("Sheet1!"&amp;INDIRECT("R1C"&amp;COLUMN(),FALSE)&amp;INDIRECT("AC"&amp;ROW()))</f>
        <v>0.9</v>
      </c>
      <c r="G5" s="18"/>
      <c r="H5" s="18"/>
      <c r="I5" s="18"/>
      <c r="J5" s="18">
        <f t="shared" ca="1" si="0"/>
        <v>0</v>
      </c>
      <c r="K5" s="18" t="str">
        <f t="shared" ca="1" si="4"/>
        <v>USD</v>
      </c>
      <c r="L5" s="13">
        <f t="shared" ca="1" si="1"/>
        <v>0.1472</v>
      </c>
      <c r="M5" s="13">
        <f t="shared" ca="1" si="5"/>
        <v>4.37</v>
      </c>
      <c r="N5" s="13" t="str">
        <f t="shared" ca="1" si="2"/>
        <v>K80</v>
      </c>
      <c r="O5" s="13">
        <f t="shared" ca="1" si="2"/>
        <v>0.5</v>
      </c>
      <c r="P5" s="13" t="str">
        <f t="shared" ca="1" si="2"/>
        <v>Xeon E5-2686 v4</v>
      </c>
      <c r="Q5" s="13">
        <f t="shared" ca="1" si="2"/>
        <v>0.1111111111111111</v>
      </c>
      <c r="R5" s="13">
        <f t="shared" ca="1" si="2"/>
        <v>61</v>
      </c>
      <c r="S5" s="13">
        <f t="shared" ca="1" si="2"/>
        <v>0</v>
      </c>
      <c r="T5" s="13">
        <f t="shared" ca="1" si="2"/>
        <v>0</v>
      </c>
      <c r="U5" s="13">
        <f t="shared" ca="1" si="2"/>
        <v>0</v>
      </c>
      <c r="V5" s="13">
        <f t="shared" ca="1" si="2"/>
        <v>0</v>
      </c>
      <c r="W5" s="13">
        <f t="shared" ca="1" si="2"/>
        <v>0</v>
      </c>
      <c r="X5" s="13"/>
      <c r="Y5" s="15" t="str">
        <f t="shared" ca="1" si="2"/>
        <v>Free Outbound Traffic = 1 GB/month.  One virtual CPU performance is calculated as one real Xeon E5-2686 v4 performance devided by 18 cores * 2 Hyper-threads = 36.</v>
      </c>
      <c r="AC5" s="42">
        <v>7</v>
      </c>
    </row>
    <row r="6" spans="1:29" ht="20" customHeight="1">
      <c r="A6" s="51"/>
      <c r="B6" s="52"/>
      <c r="C6" s="21" t="str">
        <f t="shared" ca="1" si="3"/>
        <v>p2 dedicated host On-demand</v>
      </c>
      <c r="D6" s="15" t="s">
        <v>105</v>
      </c>
      <c r="E6" s="21" t="s">
        <v>300</v>
      </c>
      <c r="F6" s="18">
        <f ca="1">INDIRECT("Sheet1!"&amp;INDIRECT("R1C"&amp;COLUMN(),FALSE)&amp;INDIRECT("AC"&amp;ROW()))</f>
        <v>15.84</v>
      </c>
      <c r="G6" s="18"/>
      <c r="H6" s="18"/>
      <c r="I6" s="18"/>
      <c r="J6" s="18">
        <f t="shared" ca="1" si="0"/>
        <v>0</v>
      </c>
      <c r="K6" s="18" t="str">
        <f t="shared" ca="1" si="4"/>
        <v>USD</v>
      </c>
      <c r="L6" s="13">
        <f t="shared" ca="1" si="1"/>
        <v>2.6496</v>
      </c>
      <c r="M6" s="13">
        <f t="shared" ca="1" si="5"/>
        <v>69.92</v>
      </c>
      <c r="N6" s="13" t="str">
        <f t="shared" ca="1" si="2"/>
        <v>K80</v>
      </c>
      <c r="O6" s="13">
        <f t="shared" ca="1" si="2"/>
        <v>8</v>
      </c>
      <c r="P6" s="13" t="str">
        <f t="shared" ca="1" si="2"/>
        <v>Xeon E5-2686 v4</v>
      </c>
      <c r="Q6" s="13">
        <f t="shared" ca="1" si="2"/>
        <v>2</v>
      </c>
      <c r="R6" s="13">
        <f t="shared" ca="1" si="2"/>
        <v>0</v>
      </c>
      <c r="S6" s="13">
        <f t="shared" ca="1" si="2"/>
        <v>0</v>
      </c>
      <c r="T6" s="13">
        <f t="shared" ca="1" si="2"/>
        <v>0</v>
      </c>
      <c r="U6" s="13">
        <f t="shared" ca="1" si="2"/>
        <v>0</v>
      </c>
      <c r="V6" s="13">
        <f t="shared" ca="1" si="2"/>
        <v>0</v>
      </c>
      <c r="W6" s="15">
        <f t="shared" ca="1" si="2"/>
        <v>0</v>
      </c>
      <c r="X6" s="15"/>
      <c r="Y6" s="15">
        <f t="shared" ref="Y6:Y13" ca="1" si="6">INDIRECT("Sheet1!"&amp;INDIRECT("R1C"&amp;COLUMN(),FALSE)&amp;INDIRECT("AC"&amp;ROW()))</f>
        <v>0</v>
      </c>
      <c r="AC6" s="42">
        <v>8</v>
      </c>
    </row>
    <row r="7" spans="1:29" ht="20" customHeight="1">
      <c r="A7" s="51"/>
      <c r="B7" s="52"/>
      <c r="C7" s="21" t="str">
        <f t="shared" ca="1" si="3"/>
        <v>p2 dedicated host 1 year no Upfront</v>
      </c>
      <c r="D7" s="15" t="s">
        <v>164</v>
      </c>
      <c r="E7" s="21" t="s">
        <v>299</v>
      </c>
      <c r="F7" s="18"/>
      <c r="G7" s="18"/>
      <c r="H7" s="18">
        <f ca="1">INDIRECT("Sheet1!"&amp;INDIRECT("R1C"&amp;COLUMN(),FALSE)&amp;INDIRECT("AC"&amp;ROW()))</f>
        <v>8793.81</v>
      </c>
      <c r="I7" s="18">
        <f ca="1">INDIRECT("Sheet1!"&amp;INDIRECT("R1C"&amp;COLUMN(),FALSE)&amp;INDIRECT("AC"&amp;ROW()))</f>
        <v>0</v>
      </c>
      <c r="J7" s="18">
        <f t="shared" ca="1" si="0"/>
        <v>0</v>
      </c>
      <c r="K7" s="18" t="str">
        <f t="shared" ca="1" si="4"/>
        <v>USD</v>
      </c>
      <c r="L7" s="13">
        <f t="shared" ca="1" si="1"/>
        <v>2.6496</v>
      </c>
      <c r="M7" s="13">
        <f t="shared" ca="1" si="5"/>
        <v>69.92</v>
      </c>
      <c r="N7" s="13" t="str">
        <f t="shared" ca="1" si="2"/>
        <v>K80</v>
      </c>
      <c r="O7" s="13">
        <f t="shared" ca="1" si="2"/>
        <v>8</v>
      </c>
      <c r="P7" s="13" t="str">
        <f t="shared" ca="1" si="2"/>
        <v>Xeon E5-2686 v4</v>
      </c>
      <c r="Q7" s="13">
        <f t="shared" ca="1" si="2"/>
        <v>2</v>
      </c>
      <c r="R7" s="13">
        <f t="shared" ca="1" si="2"/>
        <v>0</v>
      </c>
      <c r="S7" s="13">
        <f t="shared" ca="1" si="2"/>
        <v>0</v>
      </c>
      <c r="T7" s="13">
        <f t="shared" ca="1" si="2"/>
        <v>0</v>
      </c>
      <c r="U7" s="13">
        <f t="shared" ca="1" si="2"/>
        <v>0</v>
      </c>
      <c r="V7" s="13">
        <f t="shared" ca="1" si="2"/>
        <v>0</v>
      </c>
      <c r="W7" s="13">
        <f t="shared" ca="1" si="2"/>
        <v>0</v>
      </c>
      <c r="X7" s="13"/>
      <c r="Y7" s="15" t="str">
        <f t="shared" ca="1" si="6"/>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2">
        <v>9</v>
      </c>
    </row>
    <row r="8" spans="1:29" ht="20" customHeight="1">
      <c r="A8" s="51"/>
      <c r="B8" s="52"/>
      <c r="C8" s="21" t="str">
        <f t="shared" ca="1" si="3"/>
        <v>p2 dedicated host 1 year 100% Upfront</v>
      </c>
      <c r="D8" s="15" t="s">
        <v>165</v>
      </c>
      <c r="E8" s="21" t="s">
        <v>254</v>
      </c>
      <c r="F8" s="18"/>
      <c r="G8" s="18"/>
      <c r="H8" s="18"/>
      <c r="I8" s="18">
        <f ca="1">INDIRECT("Sheet1!"&amp;INDIRECT("R1C"&amp;COLUMN(),FALSE)&amp;INDIRECT("AC"&amp;ROW()))</f>
        <v>88389</v>
      </c>
      <c r="J8" s="18">
        <f t="shared" ca="1" si="0"/>
        <v>0</v>
      </c>
      <c r="K8" s="18" t="str">
        <f t="shared" ca="1" si="4"/>
        <v>USD</v>
      </c>
      <c r="L8" s="13">
        <f t="shared" ca="1" si="1"/>
        <v>2.6496</v>
      </c>
      <c r="M8" s="13">
        <f t="shared" ca="1" si="5"/>
        <v>69.92</v>
      </c>
      <c r="N8" s="13" t="str">
        <f t="shared" ca="1" si="2"/>
        <v>K80</v>
      </c>
      <c r="O8" s="13">
        <f t="shared" ca="1" si="2"/>
        <v>8</v>
      </c>
      <c r="P8" s="13" t="str">
        <f t="shared" ca="1" si="2"/>
        <v>Xeon E5-2686 v4</v>
      </c>
      <c r="Q8" s="13">
        <f t="shared" ca="1" si="2"/>
        <v>2</v>
      </c>
      <c r="R8" s="13">
        <f t="shared" ca="1" si="2"/>
        <v>0</v>
      </c>
      <c r="S8" s="13">
        <f t="shared" ca="1" si="2"/>
        <v>0</v>
      </c>
      <c r="T8" s="13">
        <f t="shared" ca="1" si="2"/>
        <v>0</v>
      </c>
      <c r="U8" s="13">
        <f t="shared" ca="1" si="2"/>
        <v>0</v>
      </c>
      <c r="V8" s="13">
        <f t="shared" ca="1" si="2"/>
        <v>0</v>
      </c>
      <c r="W8" s="13">
        <f t="shared" ca="1" si="2"/>
        <v>0</v>
      </c>
      <c r="X8" s="13"/>
      <c r="Y8" s="15">
        <f t="shared" ca="1" si="6"/>
        <v>0</v>
      </c>
      <c r="AC8" s="42">
        <v>10</v>
      </c>
    </row>
    <row r="9" spans="1:29" ht="20" customHeight="1">
      <c r="A9" s="51" t="str">
        <f ca="1">INDIRECT("Sheet1!" &amp; INDIRECT("R1C"&amp;COLUMN(),FALSE) &amp; INDIRECT("AC" &amp; ROW()))</f>
        <v>Softlayer</v>
      </c>
      <c r="B9" s="12" t="str">
        <f ca="1">INDIRECT("Sheet1!" &amp; INDIRECT("R1C1",FALSE) &amp; (INDIRECT("AC" &amp; ROW())+1))</f>
        <v>http://www.softlayer.com/gpu</v>
      </c>
      <c r="C9" s="21" t="str">
        <f t="shared" ca="1" si="3"/>
        <v>NVIDIA Tesla K80 Dual Intel Xeon E5-2620 v4</v>
      </c>
      <c r="D9" s="15"/>
      <c r="E9" s="21" t="s">
        <v>277</v>
      </c>
      <c r="F9" s="18">
        <f ca="1">INDIRECT("Sheet1!"&amp;INDIRECT("R1C"&amp;COLUMN(),FALSE)&amp;INDIRECT("AC"&amp;ROW()))</f>
        <v>5.3</v>
      </c>
      <c r="G9" s="18"/>
      <c r="H9" s="18">
        <f ca="1">INDIRECT("Sheet1!"&amp;INDIRECT("R1C"&amp;COLUMN(),FALSE)&amp;INDIRECT("AC"&amp;ROW()))</f>
        <v>2479</v>
      </c>
      <c r="I9" s="18"/>
      <c r="J9" s="18">
        <f t="shared" ca="1" si="0"/>
        <v>0</v>
      </c>
      <c r="K9" s="18" t="str">
        <f t="shared" ca="1" si="4"/>
        <v>USD</v>
      </c>
      <c r="L9" s="13">
        <f t="shared" ca="1" si="1"/>
        <v>1.0752000000000002</v>
      </c>
      <c r="M9" s="13">
        <f t="shared" ca="1" si="5"/>
        <v>8.74</v>
      </c>
      <c r="N9" s="13" t="str">
        <f t="shared" ca="1" si="2"/>
        <v>K80</v>
      </c>
      <c r="O9" s="13">
        <f t="shared" ca="1" si="2"/>
        <v>1</v>
      </c>
      <c r="P9" s="13" t="str">
        <f t="shared" ca="1" si="2"/>
        <v>Xeon E5-2620 v4</v>
      </c>
      <c r="Q9" s="13">
        <f t="shared" ca="1" si="2"/>
        <v>2</v>
      </c>
      <c r="R9" s="13">
        <f t="shared" ca="1" si="2"/>
        <v>128</v>
      </c>
      <c r="S9" s="13" t="str">
        <f t="shared" ca="1" si="2"/>
        <v>SSD</v>
      </c>
      <c r="T9" s="13">
        <f t="shared" ca="1" si="2"/>
        <v>800</v>
      </c>
      <c r="U9" s="13" t="str">
        <f t="shared" ca="1" si="2"/>
        <v>SSD</v>
      </c>
      <c r="V9" s="13">
        <f t="shared" ca="1" si="2"/>
        <v>800</v>
      </c>
      <c r="W9" s="13" t="str">
        <f t="shared" ca="1" si="2"/>
        <v>/0.1</v>
      </c>
      <c r="X9" s="13"/>
      <c r="Y9" s="15" t="str">
        <f t="shared" ca="1" si="6"/>
        <v>Outbound Traffic limited to 500GB.</v>
      </c>
      <c r="AC9" s="42">
        <v>13</v>
      </c>
    </row>
    <row r="10" spans="1:29" s="12" customFormat="1" ht="20" customHeight="1">
      <c r="A10" s="51"/>
      <c r="B10" s="52"/>
      <c r="C10" s="21" t="str">
        <f t="shared" ca="1" si="3"/>
        <v>NVIDIA Tesla K80 Dual Intel Xeon E5-2690 v3</v>
      </c>
      <c r="D10" s="15"/>
      <c r="E10" s="21" t="s">
        <v>279</v>
      </c>
      <c r="F10" s="18"/>
      <c r="G10" s="18"/>
      <c r="H10" s="18">
        <f ca="1">INDIRECT("Sheet1!"&amp;INDIRECT("R1C"&amp;COLUMN(),FALSE)&amp;INDIRECT("AC"&amp;ROW()))</f>
        <v>1529</v>
      </c>
      <c r="I10" s="18"/>
      <c r="J10" s="18">
        <f t="shared" ca="1" si="0"/>
        <v>0</v>
      </c>
      <c r="K10" s="18" t="str">
        <f t="shared" ca="1" si="4"/>
        <v>USD</v>
      </c>
      <c r="L10" s="13">
        <f t="shared" ca="1" si="1"/>
        <v>1.9968000000000001</v>
      </c>
      <c r="M10" s="13">
        <f t="shared" ref="M10:M16" ca="1" si="7">INDIRECT("Sheet1!"&amp;INDIRECT("R1C"&amp;COLUMN(),FALSE)&amp;INDIRECT("AC"&amp;ROW())) * INDIRECT("Sheet1!D"&amp; INDIRECT("AC"&amp;ROW()))</f>
        <v>8.74</v>
      </c>
      <c r="N10" s="13" t="str">
        <f t="shared" ca="1" si="2"/>
        <v>K80</v>
      </c>
      <c r="O10" s="13">
        <f t="shared" ca="1" si="2"/>
        <v>1</v>
      </c>
      <c r="P10" s="13" t="str">
        <f t="shared" ca="1" si="2"/>
        <v>Xeon E5-2690 v3</v>
      </c>
      <c r="Q10" s="13">
        <f t="shared" ca="1" si="2"/>
        <v>2</v>
      </c>
      <c r="R10" s="13">
        <f t="shared" ca="1" si="2"/>
        <v>64</v>
      </c>
      <c r="S10" s="13" t="str">
        <f t="shared" ca="1" si="2"/>
        <v>SATA</v>
      </c>
      <c r="T10" s="13">
        <f t="shared" ca="1" si="2"/>
        <v>1000</v>
      </c>
      <c r="U10" s="13">
        <f t="shared" ca="1" si="2"/>
        <v>0</v>
      </c>
      <c r="V10" s="13">
        <f t="shared" ca="1" si="2"/>
        <v>0</v>
      </c>
      <c r="W10" s="13" t="str">
        <f t="shared" ca="1" si="2"/>
        <v>/10</v>
      </c>
      <c r="X10" s="13"/>
      <c r="Y10" s="15" t="str">
        <f t="shared" ca="1" si="6"/>
        <v>Outbound Traffic limited to 500GB.</v>
      </c>
      <c r="AC10" s="42">
        <v>14</v>
      </c>
    </row>
    <row r="11" spans="1:29" ht="20" customHeight="1">
      <c r="A11" s="51"/>
      <c r="B11" s="52"/>
      <c r="C11" s="21" t="str">
        <f t="shared" ca="1" si="3"/>
        <v>NVIDIA Tesla M60 Dual Intel Xeon E5-2690 v3</v>
      </c>
      <c r="D11" s="21"/>
      <c r="E11" s="21" t="s">
        <v>280</v>
      </c>
      <c r="F11" s="18"/>
      <c r="G11" s="18"/>
      <c r="H11" s="18">
        <f ca="1">INDIRECT("Sheet1!"&amp;INDIRECT("R1C"&amp;COLUMN(),FALSE)&amp;INDIRECT("AC"&amp;ROW()))</f>
        <v>1879</v>
      </c>
      <c r="I11" s="18"/>
      <c r="J11" s="18">
        <f t="shared" ca="1" si="0"/>
        <v>0</v>
      </c>
      <c r="K11" s="18" t="str">
        <f t="shared" ca="1" si="4"/>
        <v>USD</v>
      </c>
      <c r="L11" s="13">
        <f t="shared" ca="1" si="1"/>
        <v>1.9968000000000001</v>
      </c>
      <c r="M11" s="13">
        <f t="shared" ca="1" si="7"/>
        <v>9.65</v>
      </c>
      <c r="N11" s="13" t="str">
        <f t="shared" ca="1" si="2"/>
        <v>M60</v>
      </c>
      <c r="O11" s="13">
        <f t="shared" ca="1" si="2"/>
        <v>1</v>
      </c>
      <c r="P11" s="13" t="str">
        <f t="shared" ca="1" si="2"/>
        <v>Xeon E5-2690 v3</v>
      </c>
      <c r="Q11" s="13">
        <f t="shared" ca="1" si="2"/>
        <v>2</v>
      </c>
      <c r="R11" s="13">
        <f t="shared" ca="1" si="2"/>
        <v>64</v>
      </c>
      <c r="S11" s="13" t="str">
        <f t="shared" ca="1" si="2"/>
        <v>SATA</v>
      </c>
      <c r="T11" s="13">
        <f t="shared" ca="1" si="2"/>
        <v>1000</v>
      </c>
      <c r="U11" s="13">
        <f t="shared" ca="1" si="2"/>
        <v>0</v>
      </c>
      <c r="V11" s="13">
        <f t="shared" ca="1" si="2"/>
        <v>0</v>
      </c>
      <c r="W11" s="13" t="str">
        <f t="shared" ca="1" si="2"/>
        <v>/10</v>
      </c>
      <c r="X11" s="13"/>
      <c r="Y11" s="15" t="str">
        <f t="shared" ca="1" si="6"/>
        <v>Outbound Traffic limited to 500GB.</v>
      </c>
      <c r="AC11" s="42">
        <v>15</v>
      </c>
    </row>
    <row r="12" spans="1:29" ht="19">
      <c r="A12" s="51" t="str">
        <f ca="1">INDIRECT("Sheet1!" &amp; INDIRECT("R1C"&amp;COLUMN(),FALSE) &amp; INDIRECT("AC" &amp; ROW()))</f>
        <v>Nimbix</v>
      </c>
      <c r="B12" s="12" t="str">
        <f ca="1">INDIRECT("Sheet1!" &amp; INDIRECT("R1C1",FALSE) &amp; (INDIRECT("AC" &amp; ROW())+1))</f>
        <v>www.nimbix.net/nimbix-cloud-demand-pricing</v>
      </c>
      <c r="C12" s="21" t="str">
        <f t="shared" ca="1" si="3"/>
        <v>NGD4</v>
      </c>
      <c r="D12" s="21"/>
      <c r="E12" s="21" t="s">
        <v>144</v>
      </c>
      <c r="F12" s="18">
        <f ca="1">INDIRECT("Sheet1!"&amp;INDIRECT("R1C"&amp;COLUMN(),FALSE)&amp;INDIRECT("AC"&amp;ROW()))</f>
        <v>3.5</v>
      </c>
      <c r="G12" s="18"/>
      <c r="H12" s="18"/>
      <c r="I12" s="18"/>
      <c r="J12" s="18">
        <f t="shared" ca="1" si="0"/>
        <v>0</v>
      </c>
      <c r="K12" s="18" t="str">
        <f t="shared" ca="1" si="4"/>
        <v>USD</v>
      </c>
      <c r="L12" s="13">
        <f t="shared" ca="1" si="1"/>
        <v>0.83199999999999996</v>
      </c>
      <c r="M12" s="13">
        <f t="shared" ca="1" si="7"/>
        <v>10.08</v>
      </c>
      <c r="N12" s="13" t="str">
        <f t="shared" ref="N12:R20" ca="1" si="8">INDIRECT("Sheet1!"&amp;INDIRECT("R1C"&amp;COLUMN(),FALSE)&amp;INDIRECT("AC"&amp;ROW()))</f>
        <v>K40</v>
      </c>
      <c r="O12" s="13">
        <f t="shared" ca="1" si="8"/>
        <v>2</v>
      </c>
      <c r="P12" s="13" t="str">
        <f t="shared" ca="1" si="8"/>
        <v>POWER8</v>
      </c>
      <c r="Q12" s="13">
        <f t="shared" ca="1" si="8"/>
        <v>2</v>
      </c>
      <c r="R12" s="13">
        <f t="shared" ca="1" si="8"/>
        <v>128</v>
      </c>
      <c r="S12" s="18" t="str">
        <f>IF(Sheet1!$T18="","",Sheet1!$T18)</f>
        <v/>
      </c>
      <c r="T12" s="13">
        <f t="shared" ref="T12:W13" ca="1" si="9">INDIRECT("Sheet1!"&amp;INDIRECT("R1C"&amp;COLUMN(),FALSE)&amp;INDIRECT("AC"&amp;ROW()))</f>
        <v>0</v>
      </c>
      <c r="U12" s="13">
        <f t="shared" ca="1" si="9"/>
        <v>0</v>
      </c>
      <c r="V12" s="13">
        <f t="shared" ca="1" si="9"/>
        <v>0</v>
      </c>
      <c r="W12" s="13" t="str">
        <f t="shared" ca="1" si="9"/>
        <v>7/</v>
      </c>
      <c r="X12" s="13"/>
      <c r="Y12" s="15" t="str">
        <f t="shared" ca="1" si="6"/>
        <v xml:space="preserve"> http://www-01.ibm.com/common/ssi/cgi-bin/ssialias?htmlfid=POB03046USEN</v>
      </c>
      <c r="Z12" s="15"/>
      <c r="AC12" s="42">
        <v>17</v>
      </c>
    </row>
    <row r="13" spans="1:29" s="12" customFormat="1" ht="19">
      <c r="A13" s="30"/>
      <c r="B13" s="52"/>
      <c r="C13" s="21" t="str">
        <f t="shared" ca="1" si="3"/>
        <v>NGD5</v>
      </c>
      <c r="D13" s="21"/>
      <c r="E13" s="21" t="s">
        <v>298</v>
      </c>
      <c r="F13" s="18">
        <f ca="1">INDIRECT("Sheet1!"&amp;INDIRECT("R1C"&amp;COLUMN(),FALSE)&amp;INDIRECT("AC"&amp;ROW()))</f>
        <v>4.8499999999999996</v>
      </c>
      <c r="G13" s="18"/>
      <c r="H13" s="18"/>
      <c r="I13" s="18"/>
      <c r="J13" s="18">
        <f t="shared" ref="J13:J36" ca="1" si="10">INDIRECT("Sheet1!"&amp;INDIRECT("R1C"&amp;COLUMN(),FALSE)&amp;INDIRECT("AC"&amp;ROW()))</f>
        <v>0</v>
      </c>
      <c r="K13" s="18" t="str">
        <f t="shared" ca="1" si="4"/>
        <v>USD</v>
      </c>
      <c r="L13" s="13">
        <f t="shared" ca="1" si="1"/>
        <v>0.83199999999999996</v>
      </c>
      <c r="M13" s="13">
        <f t="shared" ca="1" si="7"/>
        <v>34.96</v>
      </c>
      <c r="N13" s="13" t="str">
        <f t="shared" ca="1" si="8"/>
        <v>K80</v>
      </c>
      <c r="O13" s="13">
        <f t="shared" ca="1" si="8"/>
        <v>4</v>
      </c>
      <c r="P13" s="13" t="str">
        <f t="shared" ca="1" si="8"/>
        <v>POWER8</v>
      </c>
      <c r="Q13" s="13">
        <f t="shared" ca="1" si="8"/>
        <v>2</v>
      </c>
      <c r="R13" s="13">
        <f t="shared" ca="1" si="8"/>
        <v>128</v>
      </c>
      <c r="S13" s="18"/>
      <c r="T13" s="13">
        <f t="shared" ca="1" si="9"/>
        <v>0</v>
      </c>
      <c r="U13" s="13">
        <f t="shared" ca="1" si="9"/>
        <v>0</v>
      </c>
      <c r="V13" s="13">
        <f t="shared" ca="1" si="9"/>
        <v>0</v>
      </c>
      <c r="W13" s="13" t="str">
        <f t="shared" ca="1" si="9"/>
        <v>7/</v>
      </c>
      <c r="X13" s="13"/>
      <c r="Y13" s="15" t="str">
        <f t="shared" ca="1" si="6"/>
        <v xml:space="preserve"> http://www-01.ibm.com/common/ssi/cgi-bin/ssialias?htmlfid=POB03046USEN</v>
      </c>
      <c r="Z13" s="15"/>
      <c r="AC13" s="42">
        <v>18</v>
      </c>
    </row>
    <row r="14" spans="1:29" s="12" customFormat="1" ht="19">
      <c r="A14" s="47"/>
      <c r="B14" s="52"/>
      <c r="C14" s="21" t="str">
        <f t="shared" ca="1" si="3"/>
        <v>NGQ7</v>
      </c>
      <c r="D14" s="21"/>
      <c r="E14" s="21" t="s">
        <v>301</v>
      </c>
      <c r="F14" s="18">
        <f ca="1">INDIRECT("Sheet1!"&amp;INDIRECT("R1C"&amp;COLUMN(),FALSE)&amp;INDIRECT("AC"&amp;ROW()))</f>
        <v>7.4</v>
      </c>
      <c r="G14" s="18"/>
      <c r="H14" s="18"/>
      <c r="I14" s="18"/>
      <c r="J14" s="18">
        <f t="shared" ca="1" si="10"/>
        <v>0</v>
      </c>
      <c r="K14" s="18" t="str">
        <f t="shared" ca="1" si="4"/>
        <v>USD</v>
      </c>
      <c r="L14" s="13">
        <f t="shared" ca="1" si="1"/>
        <v>0.83199999999999996</v>
      </c>
      <c r="M14" s="13">
        <f t="shared" ca="1" si="7"/>
        <v>27.376000000000001</v>
      </c>
      <c r="N14" s="13" t="str">
        <f t="shared" ca="1" si="8"/>
        <v>M40</v>
      </c>
      <c r="O14" s="13">
        <f t="shared" ca="1" si="8"/>
        <v>4</v>
      </c>
      <c r="P14" s="13" t="str">
        <f t="shared" ca="1" si="8"/>
        <v>POWER8</v>
      </c>
      <c r="Q14" s="13">
        <f t="shared" ca="1" si="8"/>
        <v>2</v>
      </c>
      <c r="R14" s="13">
        <f t="shared" ca="1" si="8"/>
        <v>128</v>
      </c>
      <c r="S14" s="18"/>
      <c r="T14" s="13"/>
      <c r="U14" s="13"/>
      <c r="V14" s="13"/>
      <c r="W14" s="13"/>
      <c r="X14" s="13"/>
      <c r="Y14" s="15"/>
      <c r="Z14" s="15"/>
      <c r="AC14" s="42">
        <v>19</v>
      </c>
    </row>
    <row r="15" spans="1:29" s="12" customFormat="1" ht="19">
      <c r="A15" s="47"/>
      <c r="B15" s="52"/>
      <c r="C15" s="21" t="str">
        <f t="shared" ca="1" si="3"/>
        <v>NP8G1</v>
      </c>
      <c r="D15" s="21"/>
      <c r="E15" s="21" t="s">
        <v>297</v>
      </c>
      <c r="F15" s="18">
        <f t="shared" ref="F15:F16" ca="1" si="11">INDIRECT("Sheet1!"&amp;INDIRECT("R1C"&amp;COLUMN(),FALSE)&amp;INDIRECT("AC"&amp;ROW()))</f>
        <v>4.95</v>
      </c>
      <c r="G15" s="18"/>
      <c r="H15" s="18"/>
      <c r="I15" s="18"/>
      <c r="J15" s="18">
        <f t="shared" ca="1" si="10"/>
        <v>0</v>
      </c>
      <c r="K15" s="18" t="str">
        <f t="shared" ca="1" si="4"/>
        <v>USD</v>
      </c>
      <c r="L15" s="13">
        <f t="shared" ca="1" si="1"/>
        <v>0.20799999999999999</v>
      </c>
      <c r="M15" s="13">
        <f t="shared" ca="1" si="7"/>
        <v>9.5</v>
      </c>
      <c r="N15" s="13" t="str">
        <f t="shared" ca="1" si="8"/>
        <v>P100</v>
      </c>
      <c r="O15" s="13">
        <f t="shared" ca="1" si="8"/>
        <v>1</v>
      </c>
      <c r="P15" s="13" t="str">
        <f t="shared" ca="1" si="8"/>
        <v>POWER8</v>
      </c>
      <c r="Q15" s="13">
        <f t="shared" ca="1" si="8"/>
        <v>0.5</v>
      </c>
      <c r="R15" s="13">
        <f t="shared" ca="1" si="8"/>
        <v>128</v>
      </c>
      <c r="S15" s="18"/>
      <c r="T15" s="13"/>
      <c r="U15" s="13"/>
      <c r="V15" s="13"/>
      <c r="W15" s="13"/>
      <c r="X15" s="13"/>
      <c r="Y15" s="15"/>
      <c r="Z15" s="15"/>
      <c r="AC15" s="42">
        <v>20</v>
      </c>
    </row>
    <row r="16" spans="1:29" s="12" customFormat="1" ht="19">
      <c r="A16" s="47"/>
      <c r="B16" s="52"/>
      <c r="C16" s="21" t="str">
        <f t="shared" ca="1" si="3"/>
        <v>NP8G4</v>
      </c>
      <c r="D16" s="21"/>
      <c r="E16" s="21" t="s">
        <v>302</v>
      </c>
      <c r="F16" s="18">
        <f t="shared" ca="1" si="11"/>
        <v>14.2</v>
      </c>
      <c r="G16" s="18"/>
      <c r="H16" s="18"/>
      <c r="I16" s="18"/>
      <c r="J16" s="18">
        <f t="shared" ca="1" si="10"/>
        <v>0</v>
      </c>
      <c r="K16" s="18" t="str">
        <f t="shared" ca="1" si="4"/>
        <v>USD</v>
      </c>
      <c r="L16" s="13">
        <f t="shared" ca="1" si="1"/>
        <v>0.83199999999999996</v>
      </c>
      <c r="M16" s="13">
        <f t="shared" ca="1" si="7"/>
        <v>38</v>
      </c>
      <c r="N16" s="13" t="str">
        <f t="shared" ca="1" si="8"/>
        <v>P100</v>
      </c>
      <c r="O16" s="13">
        <f t="shared" ca="1" si="8"/>
        <v>4</v>
      </c>
      <c r="P16" s="13" t="str">
        <f t="shared" ca="1" si="8"/>
        <v>POWER8</v>
      </c>
      <c r="Q16" s="13">
        <f t="shared" ca="1" si="8"/>
        <v>2</v>
      </c>
      <c r="R16" s="13">
        <f t="shared" ca="1" si="8"/>
        <v>512</v>
      </c>
      <c r="S16" s="18"/>
      <c r="T16" s="13"/>
      <c r="U16" s="13"/>
      <c r="V16" s="13"/>
      <c r="W16" s="13"/>
      <c r="X16" s="13"/>
      <c r="Y16" s="15"/>
      <c r="Z16" s="15"/>
      <c r="AC16" s="42">
        <v>21</v>
      </c>
    </row>
    <row r="17" spans="1:29" s="12" customFormat="1" ht="18" customHeight="1">
      <c r="A17" s="51" t="str">
        <f ca="1">INDIRECT("Sheet1!" &amp; INDIRECT("R1C"&amp;COLUMN(),FALSE) &amp; INDIRECT("AC" &amp; ROW()))</f>
        <v>Cirrascale</v>
      </c>
      <c r="B17" s="12" t="str">
        <f ca="1">INDIRECT("Sheet1!" &amp; INDIRECT("R1C1",FALSE) &amp; (INDIRECT("AC" &amp; ROW())+1))</f>
        <v>http://www.cirrascale.com/cloud/plans.aspx</v>
      </c>
      <c r="C17" s="21" t="str">
        <f ca="1">INDIRECT("Sheet1!B" &amp; INDIRECT("AC" &amp; ROW()))</f>
        <v>16-GPU x86 K80 ltd.</v>
      </c>
      <c r="D17" s="21"/>
      <c r="E17" s="21" t="s">
        <v>278</v>
      </c>
      <c r="F17" s="18"/>
      <c r="G17" s="18">
        <f t="shared" ref="G17:H21" ca="1" si="12">INDIRECT("Sheet1!"&amp;INDIRECT("R1C"&amp;COLUMN(),FALSE)&amp;INDIRECT("AC"&amp;ROW()))</f>
        <v>1499</v>
      </c>
      <c r="H17" s="18">
        <f t="shared" ca="1" si="12"/>
        <v>4999</v>
      </c>
      <c r="I17" s="18"/>
      <c r="J17" s="18">
        <f t="shared" ca="1" si="10"/>
        <v>0</v>
      </c>
      <c r="K17" s="18" t="str">
        <f t="shared" ca="1" si="4"/>
        <v>USD</v>
      </c>
      <c r="L17" s="13">
        <f t="shared" ref="L17:L18" ca="1" si="13">INDIRECT("Sheet1!"&amp;INDIRECT("R1C"&amp;COLUMN(),FALSE)&amp;INDIRECT("AC"&amp;ROW())) * INDIRECT("Sheet1!L"&amp; INDIRECT("AC"&amp;ROW()))</f>
        <v>1.6384000000000001</v>
      </c>
      <c r="M17" s="13">
        <f t="shared" ref="M17:M23" ca="1" si="14">INDIRECT("Sheet1!"&amp;INDIRECT("R1C"&amp;COLUMN(),FALSE)&amp;INDIRECT("AC"&amp;ROW())) * INDIRECT("Sheet1!D"&amp; INDIRECT("AC"&amp;ROW()))</f>
        <v>69.92</v>
      </c>
      <c r="N17" s="13" t="str">
        <f t="shared" ca="1" si="8"/>
        <v>K80</v>
      </c>
      <c r="O17" s="13">
        <f t="shared" ca="1" si="8"/>
        <v>8</v>
      </c>
      <c r="P17" s="13" t="str">
        <f t="shared" ca="1" si="8"/>
        <v>Xeon E5-2667 v3</v>
      </c>
      <c r="Q17" s="13">
        <f t="shared" ca="1" si="8"/>
        <v>2</v>
      </c>
      <c r="R17" s="13">
        <f t="shared" ca="1" si="8"/>
        <v>512</v>
      </c>
      <c r="S17" s="13" t="str">
        <f t="shared" ref="S17:Y22" ca="1" si="15">INDIRECT("Sheet1!"&amp;INDIRECT("R1C"&amp;COLUMN(),FALSE)&amp;INDIRECT("AC"&amp;ROW()))</f>
        <v>SSD</v>
      </c>
      <c r="T17" s="13">
        <f t="shared" ca="1" si="15"/>
        <v>1000</v>
      </c>
      <c r="U17" s="13" t="str">
        <f t="shared" ca="1" si="15"/>
        <v>SATA</v>
      </c>
      <c r="V17" s="13">
        <f t="shared" ca="1" si="15"/>
        <v>4000</v>
      </c>
      <c r="W17" s="13">
        <f t="shared" ca="1" si="15"/>
        <v>0</v>
      </c>
      <c r="X17" s="13"/>
      <c r="Y17" s="15" t="str">
        <f t="shared" ca="1" si="15"/>
        <v>Limited quantity available at this price</v>
      </c>
      <c r="Z17" s="15"/>
      <c r="AC17" s="42">
        <v>25</v>
      </c>
    </row>
    <row r="18" spans="1:29" ht="20" customHeight="1">
      <c r="A18" s="51"/>
      <c r="B18" s="52"/>
      <c r="C18" s="21" t="str">
        <f t="shared" ref="C18:C32" ca="1" si="16">INDIRECT("Sheet1!B" &amp; INDIRECT("AC" &amp; ROW()))</f>
        <v>8-GPU x86 M40 ltd.</v>
      </c>
      <c r="D18" s="21"/>
      <c r="E18" s="21" t="s">
        <v>281</v>
      </c>
      <c r="F18" s="18"/>
      <c r="G18" s="18">
        <f t="shared" ca="1" si="12"/>
        <v>1499</v>
      </c>
      <c r="H18" s="18">
        <f t="shared" ca="1" si="12"/>
        <v>4999</v>
      </c>
      <c r="I18" s="18"/>
      <c r="J18" s="18">
        <f t="shared" ca="1" si="10"/>
        <v>0</v>
      </c>
      <c r="K18" s="18" t="str">
        <f t="shared" ca="1" si="4"/>
        <v>USD</v>
      </c>
      <c r="L18" s="13">
        <f t="shared" ca="1" si="13"/>
        <v>1.2287999999999999</v>
      </c>
      <c r="M18" s="13">
        <f t="shared" ca="1" si="14"/>
        <v>54.752000000000002</v>
      </c>
      <c r="N18" s="13" t="str">
        <f t="shared" ca="1" si="8"/>
        <v>M40</v>
      </c>
      <c r="O18" s="13">
        <f t="shared" ca="1" si="8"/>
        <v>8</v>
      </c>
      <c r="P18" s="13" t="str">
        <f t="shared" ca="1" si="8"/>
        <v>Xeon E5-2630 v3</v>
      </c>
      <c r="Q18" s="13">
        <f t="shared" ca="1" si="8"/>
        <v>2</v>
      </c>
      <c r="R18" s="13">
        <f t="shared" ca="1" si="8"/>
        <v>256</v>
      </c>
      <c r="S18" s="13" t="str">
        <f t="shared" ca="1" si="15"/>
        <v>SSD</v>
      </c>
      <c r="T18" s="13">
        <f t="shared" ca="1" si="15"/>
        <v>1000</v>
      </c>
      <c r="U18" s="13" t="str">
        <f t="shared" ca="1" si="15"/>
        <v>SATA</v>
      </c>
      <c r="V18" s="13">
        <f t="shared" ca="1" si="15"/>
        <v>4000</v>
      </c>
      <c r="W18" s="13">
        <f t="shared" ca="1" si="15"/>
        <v>0</v>
      </c>
      <c r="X18" s="13"/>
      <c r="Y18" s="15" t="str">
        <f t="shared" ca="1" si="15"/>
        <v>Limited quantity available at this price</v>
      </c>
      <c r="Z18" s="15"/>
      <c r="AC18" s="42">
        <v>26</v>
      </c>
    </row>
    <row r="19" spans="1:29" s="12" customFormat="1" ht="20" customHeight="1">
      <c r="A19" s="51"/>
      <c r="B19" s="52"/>
      <c r="C19" s="21" t="str">
        <f t="shared" ca="1" si="16"/>
        <v>8-GPU x86 P40</v>
      </c>
      <c r="D19" s="21"/>
      <c r="E19" s="21" t="s">
        <v>282</v>
      </c>
      <c r="F19" s="18"/>
      <c r="G19" s="18">
        <f t="shared" ca="1" si="12"/>
        <v>2369</v>
      </c>
      <c r="H19" s="18">
        <f t="shared" ca="1" si="12"/>
        <v>7899</v>
      </c>
      <c r="I19" s="18"/>
      <c r="J19" s="18">
        <f t="shared" ca="1" si="10"/>
        <v>0</v>
      </c>
      <c r="K19" s="18" t="str">
        <f t="shared" ca="1" si="4"/>
        <v>USD</v>
      </c>
      <c r="L19" s="13">
        <f t="shared" ref="L19:L30" ca="1" si="17">INDIRECT("Sheet1!"&amp;INDIRECT("R1C"&amp;COLUMN(),FALSE)&amp;INDIRECT("AC"&amp;ROW())) * INDIRECT("Sheet1!L"&amp; INDIRECT("AC"&amp;ROW()))</f>
        <v>1.2287999999999999</v>
      </c>
      <c r="M19" s="13">
        <f t="shared" ca="1" si="14"/>
        <v>94.063999999999993</v>
      </c>
      <c r="N19" s="13" t="str">
        <f t="shared" ca="1" si="8"/>
        <v>P40</v>
      </c>
      <c r="O19" s="13">
        <f t="shared" ca="1" si="8"/>
        <v>8</v>
      </c>
      <c r="P19" s="13" t="str">
        <f t="shared" ca="1" si="8"/>
        <v>Xeon E5-2630 v3</v>
      </c>
      <c r="Q19" s="13">
        <f t="shared" ca="1" si="8"/>
        <v>2</v>
      </c>
      <c r="R19" s="13">
        <f t="shared" ca="1" si="8"/>
        <v>256</v>
      </c>
      <c r="S19" s="13" t="str">
        <f t="shared" ca="1" si="15"/>
        <v>SSD</v>
      </c>
      <c r="T19" s="13">
        <f t="shared" ca="1" si="15"/>
        <v>1000</v>
      </c>
      <c r="U19" s="13" t="str">
        <f t="shared" ca="1" si="15"/>
        <v>SATA</v>
      </c>
      <c r="V19" s="13">
        <f t="shared" ca="1" si="15"/>
        <v>4000</v>
      </c>
      <c r="W19" s="13">
        <f t="shared" ca="1" si="15"/>
        <v>0</v>
      </c>
      <c r="X19" s="13"/>
      <c r="Y19" s="15">
        <f t="shared" ca="1" si="15"/>
        <v>0</v>
      </c>
      <c r="Z19" s="15"/>
      <c r="AC19" s="42">
        <v>27</v>
      </c>
    </row>
    <row r="20" spans="1:29" s="12" customFormat="1" ht="20" customHeight="1">
      <c r="A20" s="51"/>
      <c r="B20" s="52"/>
      <c r="C20" s="21" t="str">
        <f t="shared" ca="1" si="16"/>
        <v>8-GPU x86 P100</v>
      </c>
      <c r="D20" s="21"/>
      <c r="E20" s="21" t="s">
        <v>283</v>
      </c>
      <c r="F20" s="18"/>
      <c r="G20" s="18">
        <f t="shared" ca="1" si="12"/>
        <v>2369</v>
      </c>
      <c r="H20" s="18">
        <f t="shared" ca="1" si="12"/>
        <v>7899</v>
      </c>
      <c r="I20" s="18"/>
      <c r="J20" s="18">
        <f t="shared" ca="1" si="10"/>
        <v>0</v>
      </c>
      <c r="K20" s="18" t="str">
        <f t="shared" ca="1" si="4"/>
        <v>USD</v>
      </c>
      <c r="L20" s="13">
        <f t="shared" ca="1" si="17"/>
        <v>1.2287999999999999</v>
      </c>
      <c r="M20" s="13">
        <f t="shared" ca="1" si="14"/>
        <v>76</v>
      </c>
      <c r="N20" s="13" t="str">
        <f t="shared" ca="1" si="8"/>
        <v>P100</v>
      </c>
      <c r="O20" s="13">
        <f t="shared" ca="1" si="8"/>
        <v>8</v>
      </c>
      <c r="P20" s="13" t="str">
        <f t="shared" ca="1" si="8"/>
        <v>Xeon E5-2630 v3</v>
      </c>
      <c r="Q20" s="13">
        <f t="shared" ca="1" si="8"/>
        <v>2</v>
      </c>
      <c r="R20" s="13">
        <f t="shared" ca="1" si="8"/>
        <v>256</v>
      </c>
      <c r="S20" s="13" t="str">
        <f t="shared" ca="1" si="15"/>
        <v>SSD</v>
      </c>
      <c r="T20" s="13">
        <f t="shared" ca="1" si="15"/>
        <v>1000</v>
      </c>
      <c r="U20" s="13" t="str">
        <f t="shared" ca="1" si="15"/>
        <v>SATA</v>
      </c>
      <c r="V20" s="13">
        <f t="shared" ca="1" si="15"/>
        <v>4000</v>
      </c>
      <c r="W20" s="13">
        <f t="shared" ca="1" si="15"/>
        <v>0</v>
      </c>
      <c r="X20" s="13"/>
      <c r="Y20" s="15">
        <f t="shared" ca="1" si="15"/>
        <v>0</v>
      </c>
      <c r="Z20" s="15"/>
      <c r="AC20" s="42">
        <v>28</v>
      </c>
    </row>
    <row r="21" spans="1:29" s="12" customFormat="1" ht="20" customHeight="1">
      <c r="A21" s="51"/>
      <c r="B21" s="52"/>
      <c r="C21" s="21" t="str">
        <f t="shared" ca="1" si="16"/>
        <v>8-GPU x86 Quadro P6000</v>
      </c>
      <c r="D21" s="21"/>
      <c r="E21" s="21" t="s">
        <v>284</v>
      </c>
      <c r="F21" s="18"/>
      <c r="G21" s="18">
        <f t="shared" ca="1" si="12"/>
        <v>2059</v>
      </c>
      <c r="H21" s="18">
        <f t="shared" ca="1" si="12"/>
        <v>6429</v>
      </c>
      <c r="I21" s="18"/>
      <c r="J21" s="18">
        <f t="shared" ca="1" si="10"/>
        <v>0</v>
      </c>
      <c r="K21" s="18" t="str">
        <f t="shared" ca="1" si="4"/>
        <v>USD</v>
      </c>
      <c r="L21" s="13">
        <f t="shared" ca="1" si="17"/>
        <v>1.2287999999999999</v>
      </c>
      <c r="M21" s="13">
        <f t="shared" ca="1" si="14"/>
        <v>87.055999999999997</v>
      </c>
      <c r="N21" s="13" t="str">
        <f t="shared" ref="N21:R28" ca="1" si="18">INDIRECT("Sheet1!"&amp;INDIRECT("R1C"&amp;COLUMN(),FALSE)&amp;INDIRECT("AC"&amp;ROW()))</f>
        <v>Quadro P600</v>
      </c>
      <c r="O21" s="13">
        <f t="shared" ca="1" si="18"/>
        <v>8</v>
      </c>
      <c r="P21" s="13" t="str">
        <f t="shared" ca="1" si="18"/>
        <v>Xeon E5-2630 v3</v>
      </c>
      <c r="Q21" s="13">
        <f t="shared" ca="1" si="18"/>
        <v>2</v>
      </c>
      <c r="R21" s="13">
        <f t="shared" ca="1" si="18"/>
        <v>256</v>
      </c>
      <c r="S21" s="13" t="str">
        <f t="shared" ca="1" si="15"/>
        <v>SSD</v>
      </c>
      <c r="T21" s="13">
        <f t="shared" ca="1" si="15"/>
        <v>1000</v>
      </c>
      <c r="U21" s="13" t="str">
        <f t="shared" ca="1" si="15"/>
        <v>SATA</v>
      </c>
      <c r="V21" s="13">
        <f t="shared" ca="1" si="15"/>
        <v>4000</v>
      </c>
      <c r="W21" s="13">
        <f t="shared" ca="1" si="15"/>
        <v>0</v>
      </c>
      <c r="X21" s="13"/>
      <c r="Y21" s="15">
        <f t="shared" ca="1" si="15"/>
        <v>0</v>
      </c>
      <c r="Z21" s="15"/>
      <c r="AC21" s="42">
        <v>29</v>
      </c>
    </row>
    <row r="22" spans="1:29" s="12" customFormat="1" ht="20" customHeight="1">
      <c r="A22" s="51"/>
      <c r="B22" s="52"/>
      <c r="C22" s="21" t="str">
        <f t="shared" ca="1" si="16"/>
        <v>4-GPU x86 P40</v>
      </c>
      <c r="D22" s="21"/>
      <c r="E22" s="21" t="s">
        <v>285</v>
      </c>
      <c r="F22" s="18"/>
      <c r="G22" s="18">
        <f t="shared" ref="G22:G27" ca="1" si="19">INDIRECT("Sheet1!"&amp;INDIRECT("R1C"&amp;COLUMN(),FALSE)&amp;INDIRECT("AC"&amp;ROW()))</f>
        <v>1199</v>
      </c>
      <c r="H22" s="18">
        <f t="shared" ref="H22:H28" ca="1" si="20">INDIRECT("Sheet1!"&amp;INDIRECT("R1C"&amp;COLUMN(),FALSE)&amp;INDIRECT("AC"&amp;ROW()))</f>
        <v>3999</v>
      </c>
      <c r="I22" s="18"/>
      <c r="J22" s="18">
        <f t="shared" ca="1" si="10"/>
        <v>0</v>
      </c>
      <c r="K22" s="18" t="str">
        <f t="shared" ca="1" si="4"/>
        <v>USD</v>
      </c>
      <c r="L22" s="13">
        <f t="shared" ca="1" si="17"/>
        <v>0.69120000000000004</v>
      </c>
      <c r="M22" s="13">
        <f t="shared" ca="1" si="14"/>
        <v>47.031999999999996</v>
      </c>
      <c r="N22" s="13" t="str">
        <f t="shared" ca="1" si="18"/>
        <v>P40</v>
      </c>
      <c r="O22" s="13">
        <f t="shared" ca="1" si="18"/>
        <v>4</v>
      </c>
      <c r="P22" s="13" t="str">
        <f t="shared" ca="1" si="18"/>
        <v>Xeon E5-1650 v4</v>
      </c>
      <c r="Q22" s="13">
        <f t="shared" ca="1" si="18"/>
        <v>1</v>
      </c>
      <c r="R22" s="13">
        <f t="shared" ca="1" si="18"/>
        <v>128</v>
      </c>
      <c r="S22" s="13" t="str">
        <f t="shared" ca="1" si="15"/>
        <v>SSD</v>
      </c>
      <c r="T22" s="13">
        <f t="shared" ca="1" si="15"/>
        <v>1000</v>
      </c>
      <c r="U22" s="13" t="str">
        <f t="shared" ca="1" si="15"/>
        <v>SATA</v>
      </c>
      <c r="V22" s="13">
        <f t="shared" ca="1" si="15"/>
        <v>4000</v>
      </c>
      <c r="W22" s="13">
        <f t="shared" ca="1" si="15"/>
        <v>0</v>
      </c>
      <c r="X22" s="13"/>
      <c r="Y22" s="15">
        <f t="shared" ca="1" si="15"/>
        <v>0</v>
      </c>
      <c r="Z22" s="15"/>
      <c r="AC22" s="42">
        <v>30</v>
      </c>
    </row>
    <row r="23" spans="1:29" s="12" customFormat="1" ht="20" customHeight="1">
      <c r="A23" s="51"/>
      <c r="B23" s="52"/>
      <c r="C23" s="21" t="str">
        <f t="shared" ca="1" si="16"/>
        <v>4-GPU x86 P100</v>
      </c>
      <c r="D23" s="21"/>
      <c r="E23" s="21" t="s">
        <v>286</v>
      </c>
      <c r="F23" s="18"/>
      <c r="G23" s="18">
        <f t="shared" ca="1" si="19"/>
        <v>1199</v>
      </c>
      <c r="H23" s="18">
        <f t="shared" ca="1" si="20"/>
        <v>3999</v>
      </c>
      <c r="I23" s="18"/>
      <c r="J23" s="18">
        <f t="shared" ca="1" si="10"/>
        <v>0</v>
      </c>
      <c r="K23" s="18" t="str">
        <f ca="1">INDIRECT("Sheet1!"&amp;INDIRECT("R1C"&amp;COLUMN(),FALSE)&amp;INDIRECT("AC"&amp;ROW()))</f>
        <v>USD</v>
      </c>
      <c r="L23" s="13">
        <f t="shared" ca="1" si="17"/>
        <v>0.69120000000000004</v>
      </c>
      <c r="M23" s="13">
        <f t="shared" ca="1" si="14"/>
        <v>38</v>
      </c>
      <c r="N23" s="13" t="str">
        <f t="shared" ca="1" si="18"/>
        <v>P100</v>
      </c>
      <c r="O23" s="13">
        <f t="shared" ca="1" si="18"/>
        <v>4</v>
      </c>
      <c r="P23" s="13" t="str">
        <f t="shared" ca="1" si="18"/>
        <v>Xeon E5-1650 v4</v>
      </c>
      <c r="Q23" s="13">
        <f t="shared" ca="1" si="18"/>
        <v>1</v>
      </c>
      <c r="R23" s="13">
        <f t="shared" ca="1" si="18"/>
        <v>128</v>
      </c>
      <c r="S23" s="13" t="str">
        <f t="shared" ref="S23:W30" ca="1" si="21">INDIRECT("Sheet1!"&amp;INDIRECT("R1C"&amp;COLUMN(),FALSE)&amp;INDIRECT("AC"&amp;ROW()))</f>
        <v>SSD</v>
      </c>
      <c r="T23" s="13">
        <f t="shared" ca="1" si="21"/>
        <v>1000</v>
      </c>
      <c r="U23" s="13" t="str">
        <f t="shared" ca="1" si="21"/>
        <v>SATA</v>
      </c>
      <c r="V23" s="13">
        <f t="shared" ca="1" si="21"/>
        <v>4000</v>
      </c>
      <c r="W23" s="13">
        <f t="shared" ca="1" si="21"/>
        <v>0</v>
      </c>
      <c r="X23" s="13"/>
      <c r="Y23" s="15">
        <f t="shared" ref="Y23:Y41" ca="1" si="22">INDIRECT("Sheet1!"&amp;INDIRECT("R1C"&amp;COLUMN(),FALSE)&amp;INDIRECT("AC"&amp;ROW()))</f>
        <v>0</v>
      </c>
      <c r="Z23" s="15"/>
      <c r="AC23" s="42">
        <v>31</v>
      </c>
    </row>
    <row r="24" spans="1:29" ht="20" customHeight="1">
      <c r="A24" s="51">
        <f ca="1">INDIRECT("Sheet1!" &amp; INDIRECT("R1C"&amp;COLUMN(),FALSE) &amp; INDIRECT("AC" &amp; ROW()))</f>
        <v>0</v>
      </c>
      <c r="B24" s="12">
        <f ca="1">INDIRECT("Sheet1!" &amp; INDIRECT("R1C1",FALSE) &amp; (INDIRECT("AC" &amp; ROW())+1))</f>
        <v>0</v>
      </c>
      <c r="C24" s="21" t="str">
        <f t="shared" ca="1" si="16"/>
        <v>4-GPU x86 Quadro P6000</v>
      </c>
      <c r="D24" s="21"/>
      <c r="E24" s="21" t="s">
        <v>287</v>
      </c>
      <c r="F24" s="18"/>
      <c r="G24" s="18">
        <f t="shared" ca="1" si="19"/>
        <v>989</v>
      </c>
      <c r="H24" s="18">
        <f t="shared" ca="1" si="20"/>
        <v>3299</v>
      </c>
      <c r="I24" s="18"/>
      <c r="J24" s="18">
        <f t="shared" ca="1" si="10"/>
        <v>0</v>
      </c>
      <c r="K24" s="18" t="str">
        <f t="shared" ca="1" si="4"/>
        <v>USD</v>
      </c>
      <c r="L24" s="13">
        <f t="shared" ca="1" si="17"/>
        <v>0.69120000000000004</v>
      </c>
      <c r="M24" s="13">
        <f ca="1">INDIRECT("Sheet1!"&amp;INDIRECT("R1C"&amp;COLUMN(),FALSE)&amp;INDIRECT("AC"&amp;ROW())) * INDIRECT("Sheet1!D"&amp; INDIRECT("AC"&amp;ROW()))</f>
        <v>43.527999999999999</v>
      </c>
      <c r="N24" s="13" t="str">
        <f t="shared" ca="1" si="18"/>
        <v>Quadro P600</v>
      </c>
      <c r="O24" s="13">
        <f t="shared" ca="1" si="18"/>
        <v>4</v>
      </c>
      <c r="P24" s="13" t="str">
        <f t="shared" ca="1" si="18"/>
        <v>Xeon E5-1650 v4</v>
      </c>
      <c r="Q24" s="13">
        <f t="shared" ca="1" si="18"/>
        <v>1</v>
      </c>
      <c r="R24" s="13">
        <f t="shared" ca="1" si="18"/>
        <v>128</v>
      </c>
      <c r="S24" s="13" t="str">
        <f t="shared" ca="1" si="21"/>
        <v>SSD</v>
      </c>
      <c r="T24" s="13">
        <f t="shared" ca="1" si="21"/>
        <v>1000</v>
      </c>
      <c r="U24" s="13" t="str">
        <f t="shared" ca="1" si="21"/>
        <v>SATA</v>
      </c>
      <c r="V24" s="13">
        <f t="shared" ca="1" si="21"/>
        <v>4000</v>
      </c>
      <c r="W24" s="13">
        <f t="shared" ca="1" si="21"/>
        <v>0</v>
      </c>
      <c r="X24" s="13"/>
      <c r="Y24" s="15">
        <f t="shared" ca="1" si="22"/>
        <v>0</v>
      </c>
      <c r="Z24" s="15"/>
      <c r="AC24" s="42">
        <v>32</v>
      </c>
    </row>
    <row r="25" spans="1:29">
      <c r="C25" s="21" t="str">
        <f t="shared" ca="1" si="16"/>
        <v xml:space="preserve">4-GPU POWER8/10 </v>
      </c>
      <c r="D25" s="21"/>
      <c r="E25" s="21" t="s">
        <v>288</v>
      </c>
      <c r="F25" s="18"/>
      <c r="G25" s="18">
        <f t="shared" ca="1" si="19"/>
        <v>2259</v>
      </c>
      <c r="H25" s="18">
        <f t="shared" ca="1" si="20"/>
        <v>7449</v>
      </c>
      <c r="I25" s="18"/>
      <c r="J25" s="18">
        <f t="shared" ca="1" si="10"/>
        <v>0</v>
      </c>
      <c r="K25" s="18" t="str">
        <f t="shared" ca="1" si="4"/>
        <v>USD</v>
      </c>
      <c r="L25" s="13">
        <f t="shared" ca="1" si="17"/>
        <v>0.9151999999999999</v>
      </c>
      <c r="M25" s="13">
        <f ca="1">INDIRECT("Sheet1!"&amp;INDIRECT("R1C"&amp;COLUMN(),FALSE)&amp;INDIRECT("AC"&amp;ROW())) * INDIRECT("Sheet1!D"&amp; INDIRECT("AC"&amp;ROW()))</f>
        <v>38</v>
      </c>
      <c r="N25" s="13" t="str">
        <f t="shared" ca="1" si="18"/>
        <v>P100</v>
      </c>
      <c r="O25" s="13">
        <f t="shared" ca="1" si="18"/>
        <v>4</v>
      </c>
      <c r="P25" s="13" t="str">
        <f t="shared" ca="1" si="18"/>
        <v>POWER8</v>
      </c>
      <c r="Q25" s="13">
        <f t="shared" ca="1" si="18"/>
        <v>2</v>
      </c>
      <c r="R25" s="13">
        <f t="shared" ca="1" si="18"/>
        <v>1000</v>
      </c>
      <c r="S25" s="13" t="str">
        <f t="shared" ca="1" si="21"/>
        <v>SSD</v>
      </c>
      <c r="T25" s="13" t="str">
        <f t="shared" ca="1" si="21"/>
        <v>4 x 960</v>
      </c>
      <c r="U25" s="13">
        <f t="shared" ca="1" si="21"/>
        <v>0</v>
      </c>
      <c r="V25" s="13">
        <f t="shared" ca="1" si="21"/>
        <v>0</v>
      </c>
      <c r="W25" s="13" t="str">
        <f t="shared" ca="1" si="21"/>
        <v>3.03/</v>
      </c>
      <c r="X25" s="13"/>
      <c r="Y25" s="15" t="str">
        <f t="shared" ca="1" si="22"/>
        <v>Infiniband EDR (24.24Gb/s)</v>
      </c>
      <c r="Z25" s="15"/>
      <c r="AC25" s="42">
        <v>33</v>
      </c>
    </row>
    <row r="26" spans="1:29" s="12" customFormat="1">
      <c r="C26" s="21" t="str">
        <f t="shared" ca="1" si="16"/>
        <v xml:space="preserve">4-GPU POWER8/8 </v>
      </c>
      <c r="D26" s="21"/>
      <c r="E26" s="21" t="s">
        <v>289</v>
      </c>
      <c r="F26" s="18"/>
      <c r="G26" s="18">
        <f t="shared" ca="1" si="19"/>
        <v>1999</v>
      </c>
      <c r="H26" s="18">
        <f t="shared" ca="1" si="20"/>
        <v>6679</v>
      </c>
      <c r="I26" s="18"/>
      <c r="J26" s="18">
        <f t="shared" ca="1" si="10"/>
        <v>0</v>
      </c>
      <c r="K26" s="18" t="str">
        <f t="shared" ca="1" si="4"/>
        <v>USD</v>
      </c>
      <c r="L26" s="13">
        <f t="shared" ca="1" si="17"/>
        <v>0.83199999999999996</v>
      </c>
      <c r="M26" s="13">
        <f t="shared" ref="M26:M30" ca="1" si="23">INDIRECT("Sheet1!"&amp;INDIRECT("R1C"&amp;COLUMN(),FALSE)&amp;INDIRECT("AC"&amp;ROW())) * INDIRECT("Sheet1!D"&amp; INDIRECT("AC"&amp;ROW()))</f>
        <v>38</v>
      </c>
      <c r="N26" s="13" t="str">
        <f t="shared" ca="1" si="18"/>
        <v>P100</v>
      </c>
      <c r="O26" s="13">
        <f t="shared" ca="1" si="18"/>
        <v>4</v>
      </c>
      <c r="P26" s="13" t="str">
        <f t="shared" ca="1" si="18"/>
        <v>POWER8</v>
      </c>
      <c r="Q26" s="13">
        <f t="shared" ca="1" si="18"/>
        <v>2</v>
      </c>
      <c r="R26" s="13">
        <f t="shared" ca="1" si="18"/>
        <v>512</v>
      </c>
      <c r="S26" s="13" t="str">
        <f t="shared" ca="1" si="21"/>
        <v>SSD</v>
      </c>
      <c r="T26" s="13" t="str">
        <f t="shared" ca="1" si="21"/>
        <v>2 x 960</v>
      </c>
      <c r="U26" s="13">
        <f t="shared" ca="1" si="21"/>
        <v>0</v>
      </c>
      <c r="V26" s="13">
        <f t="shared" ca="1" si="21"/>
        <v>0</v>
      </c>
      <c r="W26" s="13">
        <f t="shared" ca="1" si="21"/>
        <v>0</v>
      </c>
      <c r="X26" s="13"/>
      <c r="Y26" s="15">
        <f t="shared" ca="1" si="22"/>
        <v>0</v>
      </c>
      <c r="Z26" s="15"/>
      <c r="AC26" s="42">
        <v>34</v>
      </c>
    </row>
    <row r="27" spans="1:29" s="12" customFormat="1">
      <c r="C27" s="21" t="str">
        <f t="shared" ca="1" si="16"/>
        <v xml:space="preserve">2-GPU POWER8/8 </v>
      </c>
      <c r="D27" s="21"/>
      <c r="E27" s="21" t="s">
        <v>290</v>
      </c>
      <c r="F27" s="18"/>
      <c r="G27" s="18">
        <f t="shared" ca="1" si="19"/>
        <v>1269</v>
      </c>
      <c r="H27" s="18">
        <f t="shared" ca="1" si="20"/>
        <v>4229</v>
      </c>
      <c r="I27" s="18"/>
      <c r="J27" s="18">
        <f t="shared" ca="1" si="10"/>
        <v>0</v>
      </c>
      <c r="K27" s="18" t="str">
        <f t="shared" ca="1" si="4"/>
        <v>USD</v>
      </c>
      <c r="L27" s="13">
        <f t="shared" ca="1" si="17"/>
        <v>0.83199999999999996</v>
      </c>
      <c r="M27" s="13">
        <f t="shared" ca="1" si="23"/>
        <v>19</v>
      </c>
      <c r="N27" s="13" t="str">
        <f t="shared" ca="1" si="18"/>
        <v>P100</v>
      </c>
      <c r="O27" s="13">
        <f t="shared" ca="1" si="18"/>
        <v>2</v>
      </c>
      <c r="P27" s="13" t="str">
        <f t="shared" ca="1" si="18"/>
        <v>POWER8</v>
      </c>
      <c r="Q27" s="13">
        <f t="shared" ca="1" si="18"/>
        <v>2</v>
      </c>
      <c r="R27" s="13">
        <f t="shared" ca="1" si="18"/>
        <v>128</v>
      </c>
      <c r="S27" s="13" t="str">
        <f t="shared" ca="1" si="21"/>
        <v>SSD</v>
      </c>
      <c r="T27" s="13">
        <f t="shared" ca="1" si="21"/>
        <v>960</v>
      </c>
      <c r="U27" s="13">
        <f t="shared" ca="1" si="21"/>
        <v>0</v>
      </c>
      <c r="V27" s="13">
        <f t="shared" ca="1" si="21"/>
        <v>0</v>
      </c>
      <c r="W27" s="13">
        <f t="shared" ca="1" si="21"/>
        <v>0</v>
      </c>
      <c r="X27" s="13"/>
      <c r="Y27" s="15">
        <f t="shared" ca="1" si="22"/>
        <v>0</v>
      </c>
      <c r="Z27" s="15"/>
      <c r="AC27" s="42">
        <v>35</v>
      </c>
    </row>
    <row r="28" spans="1:29" s="12" customFormat="1" ht="20">
      <c r="A28" s="20" t="str">
        <f ca="1">INDIRECT("Sheet1!" &amp; INDIRECT("R1C"&amp;COLUMN(),FALSE) &amp; INDIRECT("AC" &amp; ROW()))</f>
        <v>Sakura</v>
      </c>
      <c r="B28" s="12" t="str">
        <f ca="1">INDIRECT("Sheet1!" &amp; INDIRECT("R1C1",FALSE) &amp; (INDIRECT("AC" &amp; ROW())+1))</f>
        <v>https://www.sakura.ad.jp/koukaryoku/specification/</v>
      </c>
      <c r="C28" s="21" t="str">
        <f t="shared" ca="1" si="16"/>
        <v>Quad GPU model</v>
      </c>
      <c r="D28" s="21"/>
      <c r="E28" s="21" t="s">
        <v>291</v>
      </c>
      <c r="F28" s="18">
        <f ca="1">INDIRECT("Sheet1!"&amp;INDIRECT("R1C"&amp;COLUMN(),FALSE)&amp;INDIRECT("AC"&amp;ROW()))</f>
        <v>0</v>
      </c>
      <c r="G28" s="18">
        <f ca="1">INDIRECT("Sheet1!"&amp;INDIRECT("R1C"&amp;COLUMN(),FALSE)&amp;INDIRECT("AC"&amp;ROW()))</f>
        <v>0</v>
      </c>
      <c r="H28" s="18">
        <f t="shared" ca="1" si="20"/>
        <v>93000</v>
      </c>
      <c r="I28" s="18">
        <f ca="1">INDIRECT("Sheet1!"&amp;INDIRECT("R1C"&amp;COLUMN(),FALSE)&amp;INDIRECT("AC"&amp;ROW()))</f>
        <v>0</v>
      </c>
      <c r="J28" s="18">
        <f t="shared" ca="1" si="10"/>
        <v>815000</v>
      </c>
      <c r="K28" s="18" t="str">
        <f t="shared" ca="1" si="4"/>
        <v>JPY</v>
      </c>
      <c r="L28" s="13">
        <f t="shared" ca="1" si="17"/>
        <v>0.76800000000000002</v>
      </c>
      <c r="M28" s="13">
        <f t="shared" ca="1" si="23"/>
        <v>40.628</v>
      </c>
      <c r="N28" s="13" t="str">
        <f t="shared" ca="1" si="18"/>
        <v>TITAN X</v>
      </c>
      <c r="O28" s="13">
        <f t="shared" ca="1" si="18"/>
        <v>4</v>
      </c>
      <c r="P28" s="13" t="str">
        <f t="shared" ca="1" si="18"/>
        <v>Xeon E5-2623 v3</v>
      </c>
      <c r="Q28" s="13">
        <f t="shared" ca="1" si="18"/>
        <v>2</v>
      </c>
      <c r="R28" s="13">
        <f t="shared" ca="1" si="18"/>
        <v>128</v>
      </c>
      <c r="S28" s="13" t="str">
        <f t="shared" ca="1" si="21"/>
        <v>SSD</v>
      </c>
      <c r="T28" s="13">
        <f t="shared" ca="1" si="21"/>
        <v>480</v>
      </c>
      <c r="U28" s="13" t="str">
        <f t="shared" ca="1" si="21"/>
        <v>SSD</v>
      </c>
      <c r="V28" s="13">
        <f t="shared" ca="1" si="21"/>
        <v>480</v>
      </c>
      <c r="W28" s="13" t="str">
        <f t="shared" ca="1" si="21"/>
        <v>/0.1</v>
      </c>
      <c r="X28" s="13"/>
      <c r="Y28" s="15">
        <f t="shared" ca="1" si="22"/>
        <v>0</v>
      </c>
      <c r="Z28" s="15"/>
      <c r="AC28" s="42">
        <v>37</v>
      </c>
    </row>
    <row r="29" spans="1:29" s="12" customFormat="1">
      <c r="C29" s="21" t="str">
        <f t="shared" ca="1" si="16"/>
        <v>Tesla P40 model</v>
      </c>
      <c r="D29" s="21"/>
      <c r="E29" s="21" t="s">
        <v>292</v>
      </c>
      <c r="F29" s="18"/>
      <c r="G29" s="18"/>
      <c r="H29" s="18">
        <f t="shared" ref="H29:H30" ca="1" si="24">INDIRECT("Sheet1!"&amp;INDIRECT("R1C"&amp;COLUMN(),FALSE)&amp;INDIRECT("AC"&amp;ROW()))</f>
        <v>97000</v>
      </c>
      <c r="I29" s="18"/>
      <c r="J29" s="18">
        <f t="shared" ca="1" si="10"/>
        <v>875000</v>
      </c>
      <c r="K29" s="18" t="str">
        <f t="shared" ca="1" si="4"/>
        <v>JPY</v>
      </c>
      <c r="L29" s="13">
        <f t="shared" ca="1" si="17"/>
        <v>0.76800000000000002</v>
      </c>
      <c r="M29" s="13">
        <f t="shared" ca="1" si="23"/>
        <v>11.757999999999999</v>
      </c>
      <c r="N29" s="13" t="str">
        <f t="shared" ref="N29:R30" ca="1" si="25">INDIRECT("Sheet1!"&amp;INDIRECT("R1C"&amp;COLUMN(),FALSE)&amp;INDIRECT("AC"&amp;ROW()))</f>
        <v>P40</v>
      </c>
      <c r="O29" s="13">
        <f t="shared" ca="1" si="25"/>
        <v>1</v>
      </c>
      <c r="P29" s="13" t="str">
        <f t="shared" ca="1" si="25"/>
        <v>Xeon E5-2623 v3</v>
      </c>
      <c r="Q29" s="13">
        <f t="shared" ca="1" si="25"/>
        <v>2</v>
      </c>
      <c r="R29" s="13">
        <f t="shared" ca="1" si="25"/>
        <v>128</v>
      </c>
      <c r="S29" s="13" t="str">
        <f t="shared" ca="1" si="21"/>
        <v>SSD</v>
      </c>
      <c r="T29" s="13">
        <f t="shared" ca="1" si="21"/>
        <v>480</v>
      </c>
      <c r="U29" s="13" t="str">
        <f t="shared" ca="1" si="21"/>
        <v>SSD</v>
      </c>
      <c r="V29" s="13">
        <f t="shared" ca="1" si="21"/>
        <v>480</v>
      </c>
      <c r="W29" s="13" t="str">
        <f t="shared" ca="1" si="21"/>
        <v>/0.1</v>
      </c>
      <c r="X29" s="13"/>
      <c r="Y29" s="15">
        <f t="shared" ca="1" si="22"/>
        <v>0</v>
      </c>
      <c r="Z29" s="15"/>
      <c r="AC29" s="42">
        <v>38</v>
      </c>
    </row>
    <row r="30" spans="1:29" s="12" customFormat="1">
      <c r="C30" s="21" t="str">
        <f t="shared" ca="1" si="16"/>
        <v>Tesla P100 model</v>
      </c>
      <c r="D30" s="21"/>
      <c r="E30" s="21" t="s">
        <v>293</v>
      </c>
      <c r="F30" s="18"/>
      <c r="G30" s="18"/>
      <c r="H30" s="18">
        <f t="shared" ca="1" si="24"/>
        <v>99000</v>
      </c>
      <c r="I30" s="18"/>
      <c r="J30" s="18">
        <f t="shared" ca="1" si="10"/>
        <v>895000</v>
      </c>
      <c r="K30" s="18" t="str">
        <f t="shared" ca="1" si="4"/>
        <v>JPY</v>
      </c>
      <c r="L30" s="13">
        <f t="shared" ca="1" si="17"/>
        <v>0.76800000000000002</v>
      </c>
      <c r="M30" s="13">
        <f t="shared" ca="1" si="23"/>
        <v>9.5</v>
      </c>
      <c r="N30" s="13" t="str">
        <f t="shared" ca="1" si="25"/>
        <v>P100</v>
      </c>
      <c r="O30" s="13">
        <f t="shared" ca="1" si="25"/>
        <v>1</v>
      </c>
      <c r="P30" s="13" t="str">
        <f t="shared" ca="1" si="25"/>
        <v>Xeon E5-2623 v3</v>
      </c>
      <c r="Q30" s="13">
        <f t="shared" ca="1" si="25"/>
        <v>2</v>
      </c>
      <c r="R30" s="13">
        <f t="shared" ca="1" si="25"/>
        <v>128</v>
      </c>
      <c r="S30" s="13" t="str">
        <f t="shared" ca="1" si="21"/>
        <v>SSD</v>
      </c>
      <c r="T30" s="13">
        <f t="shared" ca="1" si="21"/>
        <v>480</v>
      </c>
      <c r="U30" s="13" t="str">
        <f t="shared" ca="1" si="21"/>
        <v>SSD</v>
      </c>
      <c r="V30" s="13">
        <f t="shared" ca="1" si="21"/>
        <v>480</v>
      </c>
      <c r="W30" s="13" t="str">
        <f t="shared" ca="1" si="21"/>
        <v>/0.1</v>
      </c>
      <c r="X30" s="13"/>
      <c r="Y30" s="15">
        <f t="shared" ca="1" si="22"/>
        <v>0</v>
      </c>
      <c r="Z30" s="15"/>
      <c r="AC30" s="42">
        <v>39</v>
      </c>
    </row>
    <row r="31" spans="1:29" ht="20">
      <c r="A31" s="20" t="str">
        <f ca="1">INDIRECT("Sheet1!" &amp; INDIRECT("R1C"&amp;COLUMN(),FALSE) &amp; INDIRECT("AC" &amp; ROW()))</f>
        <v>LeaderTelecom</v>
      </c>
      <c r="B31" s="12" t="str">
        <f ca="1">INDIRECT("Sheet1!" &amp; INDIRECT("R1C1",FALSE) &amp; (INDIRECT("AC" &amp; ROW())+1))</f>
        <v>https://www.leadergpu.com</v>
      </c>
      <c r="C31" s="21" t="str">
        <f t="shared" ca="1" si="16"/>
        <v>2 x GeForce GTX 1080 min.</v>
      </c>
      <c r="E31" s="21" t="s">
        <v>294</v>
      </c>
      <c r="F31" s="12">
        <f ca="1">INDIRECT("Sheet1!"&amp;INDIRECT("R1C"&amp;COLUMN(),FALSE)&amp;INDIRECT("AC"&amp;ROW()))</f>
        <v>1.2</v>
      </c>
      <c r="G31" s="18">
        <f ca="1">INDIRECT("Sheet1!"&amp;INDIRECT("R1C"&amp;COLUMN(),FALSE)&amp;INDIRECT("AC"&amp;ROW()))</f>
        <v>91.11</v>
      </c>
      <c r="H31" s="18">
        <f ca="1">INDIRECT("Sheet1!"&amp;INDIRECT("R1C"&amp;COLUMN(),FALSE)&amp;INDIRECT("AC"&amp;ROW()))</f>
        <v>364.45</v>
      </c>
      <c r="J31" s="18">
        <f t="shared" ca="1" si="10"/>
        <v>0</v>
      </c>
      <c r="K31" s="18" t="str">
        <f t="shared" ca="1" si="4"/>
        <v>EUR</v>
      </c>
      <c r="L31" s="13">
        <f t="shared" ref="L31:L49" ca="1" si="26">INDIRECT("Sheet1!"&amp;INDIRECT("R1C"&amp;COLUMN(),FALSE)&amp;INDIRECT("AC"&amp;ROW())) * INDIRECT("Sheet1!L"&amp; INDIRECT("AC"&amp;ROW()))</f>
        <v>0.87039999999999995</v>
      </c>
      <c r="M31" s="13">
        <f t="shared" ref="M31:M44" ca="1" si="27">INDIRECT("Sheet1!"&amp;INDIRECT("R1C"&amp;COLUMN(),FALSE)&amp;INDIRECT("AC"&amp;ROW())) * INDIRECT("Sheet1!D"&amp; INDIRECT("AC"&amp;ROW()))</f>
        <v>16.456</v>
      </c>
      <c r="N31" s="13" t="str">
        <f t="shared" ref="N31:W33" ca="1" si="28">INDIRECT("Sheet1!"&amp;INDIRECT("R1C"&amp;COLUMN(),FALSE)&amp;INDIRECT("AC"&amp;ROW()))</f>
        <v>GeForce GTX 1080</v>
      </c>
      <c r="O31" s="13">
        <f t="shared" ca="1" si="28"/>
        <v>2</v>
      </c>
      <c r="P31" s="13" t="str">
        <f t="shared" ca="1" si="28"/>
        <v>Xeon E5-2609 v4</v>
      </c>
      <c r="Q31" s="13">
        <f t="shared" ca="1" si="28"/>
        <v>2</v>
      </c>
      <c r="R31" s="13">
        <f t="shared" ca="1" si="28"/>
        <v>32</v>
      </c>
      <c r="S31" s="13" t="str">
        <f t="shared" ca="1" si="28"/>
        <v>SSD</v>
      </c>
      <c r="T31" s="13">
        <f t="shared" ca="1" si="28"/>
        <v>480</v>
      </c>
      <c r="U31" s="13">
        <f t="shared" ca="1" si="28"/>
        <v>0</v>
      </c>
      <c r="V31" s="13">
        <f t="shared" ca="1" si="28"/>
        <v>0</v>
      </c>
      <c r="W31" s="13" t="str">
        <f t="shared" ca="1" si="28"/>
        <v>5/1</v>
      </c>
      <c r="X31" s="13"/>
      <c r="Y31" s="15" t="str">
        <f ca="1">INDIRECT("Sheet1!"&amp;INDIRECT("R1C"&amp;COLUMN(),FALSE)&amp;INDIRECT("AC"&amp;ROW()))</f>
        <v>Hourly plan charged minutely. Included internet traffic (monthly based payments): 10 Tb/month. Included internet traffic (weekly based payments): 2.5 Tb/week. Included internet traffic (minute/hourly based payments): 0 Gb. Additional 1Gb (not included): 0,09 &amp;euro;/Gb.</v>
      </c>
      <c r="AC31" s="42">
        <v>41</v>
      </c>
    </row>
    <row r="32" spans="1:29">
      <c r="C32" s="21" t="str">
        <f t="shared" ca="1" si="16"/>
        <v>4 x GeForce GTX 1080 ltd. min.</v>
      </c>
      <c r="E32" s="21" t="s">
        <v>296</v>
      </c>
      <c r="F32" s="12">
        <f t="shared" ref="F32:H33" ca="1" si="29">INDIRECT("Sheet1!"&amp;INDIRECT("R1C"&amp;COLUMN(),FALSE)&amp;INDIRECT("AC"&amp;ROW()))</f>
        <v>1.7999999999999998</v>
      </c>
      <c r="G32" s="18">
        <f t="shared" ca="1" si="29"/>
        <v>240</v>
      </c>
      <c r="H32" s="18">
        <f t="shared" ca="1" si="29"/>
        <v>799</v>
      </c>
      <c r="J32" s="18">
        <f t="shared" ca="1" si="10"/>
        <v>0</v>
      </c>
      <c r="K32" s="18" t="str">
        <f t="shared" ca="1" si="4"/>
        <v>EUR</v>
      </c>
      <c r="L32" s="13">
        <f t="shared" ca="1" si="26"/>
        <v>0.87039999999999995</v>
      </c>
      <c r="M32" s="13">
        <f t="shared" ca="1" si="27"/>
        <v>32.911999999999999</v>
      </c>
      <c r="N32" s="13" t="str">
        <f t="shared" ca="1" si="28"/>
        <v>GeForce GTX 1080</v>
      </c>
      <c r="O32" s="13">
        <f t="shared" ca="1" si="28"/>
        <v>4</v>
      </c>
      <c r="P32" s="13" t="str">
        <f t="shared" ca="1" si="28"/>
        <v>Xeon E5-2609 v4</v>
      </c>
      <c r="Q32" s="13">
        <f t="shared" ca="1" si="28"/>
        <v>2</v>
      </c>
      <c r="R32" s="13">
        <f t="shared" ca="1" si="28"/>
        <v>64</v>
      </c>
      <c r="S32" s="13" t="str">
        <f t="shared" ca="1" si="28"/>
        <v>SSD</v>
      </c>
      <c r="T32" s="13">
        <f t="shared" ca="1" si="28"/>
        <v>480</v>
      </c>
      <c r="U32" s="13">
        <f t="shared" ca="1" si="28"/>
        <v>0</v>
      </c>
      <c r="V32" s="13">
        <f t="shared" ca="1" si="28"/>
        <v>0</v>
      </c>
      <c r="W32" s="13" t="str">
        <f t="shared" ca="1" si="28"/>
        <v>5/1</v>
      </c>
      <c r="X32" s="13"/>
      <c r="Y32" s="15" t="str">
        <f t="shared" ca="1" si="22"/>
        <v>Limited offer till the end of April 2017. Hourly plan charged minutely. Included internet traffic (monthly based payments): 10 Tb/month. Included internet traffic (weekly based payments): 2.5 Tb/week. Included internet traffic (minute/hourly based payments): 0 Gb. Additional 1Gb (not included): 0,09 &amp;euro;/Gb.</v>
      </c>
      <c r="AC32" s="42">
        <v>42</v>
      </c>
    </row>
    <row r="33" spans="1:29">
      <c r="C33" s="21" t="str">
        <f ca="1">INDIRECT("Sheet1!B" &amp; INDIRECT("AC" &amp; ROW()))</f>
        <v>8 x GeForce GTX 1080 min.</v>
      </c>
      <c r="D33" s="40"/>
      <c r="E33" s="38" t="s">
        <v>295</v>
      </c>
      <c r="F33" s="12">
        <f t="shared" ca="1" si="29"/>
        <v>5.3999999999999995</v>
      </c>
      <c r="G33" s="18">
        <f t="shared" ca="1" si="29"/>
        <v>504.25</v>
      </c>
      <c r="H33" s="18">
        <f t="shared" ca="1" si="29"/>
        <v>2017</v>
      </c>
      <c r="I33" s="40"/>
      <c r="J33" s="18">
        <f t="shared" ca="1" si="10"/>
        <v>0</v>
      </c>
      <c r="K33" s="18" t="str">
        <f t="shared" ca="1" si="4"/>
        <v>EUR</v>
      </c>
      <c r="L33" s="13">
        <f t="shared" ca="1" si="26"/>
        <v>1.4079999999999999</v>
      </c>
      <c r="M33" s="13">
        <f t="shared" ca="1" si="27"/>
        <v>65.823999999999998</v>
      </c>
      <c r="N33" s="13" t="str">
        <f t="shared" ca="1" si="28"/>
        <v>GeForce GTX 1080</v>
      </c>
      <c r="O33" s="13">
        <f t="shared" ca="1" si="28"/>
        <v>8</v>
      </c>
      <c r="P33" s="13" t="str">
        <f t="shared" ca="1" si="28"/>
        <v>Xeon E5-2630 v4</v>
      </c>
      <c r="Q33" s="13">
        <f t="shared" ca="1" si="28"/>
        <v>2</v>
      </c>
      <c r="R33" s="13">
        <f t="shared" ca="1" si="28"/>
        <v>128</v>
      </c>
      <c r="S33" s="13" t="str">
        <f t="shared" ca="1" si="28"/>
        <v>SSD</v>
      </c>
      <c r="T33" s="13">
        <f t="shared" ca="1" si="28"/>
        <v>960</v>
      </c>
      <c r="U33" s="13">
        <f t="shared" ca="1" si="28"/>
        <v>0</v>
      </c>
      <c r="V33" s="13">
        <f t="shared" ca="1" si="28"/>
        <v>0</v>
      </c>
      <c r="W33" s="13" t="str">
        <f t="shared" ca="1" si="28"/>
        <v>5/1</v>
      </c>
      <c r="X33" s="13"/>
      <c r="Y33" s="15" t="str">
        <f t="shared" ca="1" si="22"/>
        <v>Hourly plan charged minutely. Included internet traffic (monthly based payments): 10 Tb/month. Included internet traffic (weekly based payments): 2.5 Tb/week. Included internet traffic (minute/hourly based payments): 0 Gb. Additional 1Gb (not included): 0,09 &amp;euro;/Gb.</v>
      </c>
      <c r="AC33" s="42">
        <v>43</v>
      </c>
    </row>
    <row r="34" spans="1:29" ht="20">
      <c r="A34" s="55" t="str">
        <f t="shared" ref="A34:A37" ca="1" si="30">INDIRECT("Sheet1!" &amp; INDIRECT("R1C"&amp;COLUMN(),FALSE) &amp; INDIRECT("AC" &amp; ROW()))</f>
        <v>The University of Tokyo</v>
      </c>
      <c r="B34" s="12" t="s">
        <v>231</v>
      </c>
      <c r="C34" s="21" t="str">
        <f t="shared" ref="C34:C49" ca="1" si="31">INDIRECT("Sheet1!" &amp; INDIRECT("R1C"&amp;COLUMN(),FALSE) &amp; INDIRECT("AC" &amp; ROW()))</f>
        <v>Reedbush-H Personal (educational)</v>
      </c>
      <c r="D34" s="15" t="s">
        <v>196</v>
      </c>
      <c r="E34" s="21" t="s">
        <v>174</v>
      </c>
      <c r="I34" s="18">
        <f t="shared" ref="I34:J44" ca="1" si="32">INDIRECT("Sheet1!"&amp;INDIRECT("R1C"&amp;COLUMN(),FALSE)&amp;INDIRECT("AC"&amp;ROW()))</f>
        <v>138888.88888888888</v>
      </c>
      <c r="J34" s="18">
        <f t="shared" ca="1" si="10"/>
        <v>0</v>
      </c>
      <c r="K34" s="18" t="str">
        <f t="shared" ca="1" si="4"/>
        <v>JPY</v>
      </c>
      <c r="L34" s="13">
        <f t="shared" ca="1" si="26"/>
        <v>2.4192000000000005</v>
      </c>
      <c r="M34" s="13">
        <f t="shared" ca="1" si="27"/>
        <v>19</v>
      </c>
      <c r="N34" s="13" t="str">
        <f t="shared" ref="N34:X38" ca="1" si="33">INDIRECT("Sheet1!"&amp;INDIRECT("R1C"&amp;COLUMN(),FALSE)&amp;INDIRECT("AC"&amp;ROW()))</f>
        <v>P100</v>
      </c>
      <c r="O34" s="13">
        <f t="shared" ca="1" si="33"/>
        <v>2</v>
      </c>
      <c r="P34" s="13" t="str">
        <f t="shared" ca="1" si="33"/>
        <v>Xeon E5-2695 v4</v>
      </c>
      <c r="Q34" s="13">
        <f t="shared" ca="1" si="33"/>
        <v>2</v>
      </c>
      <c r="R34" s="13">
        <f t="shared" ca="1" si="33"/>
        <v>256</v>
      </c>
      <c r="S34" s="13" t="str">
        <f t="shared" ca="1" si="33"/>
        <v>PFS</v>
      </c>
      <c r="T34" s="13">
        <f t="shared" ca="1" si="33"/>
        <v>1000</v>
      </c>
      <c r="U34" s="13">
        <f t="shared" ca="1" si="33"/>
        <v>0</v>
      </c>
      <c r="V34" s="13">
        <f t="shared" ca="1" si="33"/>
        <v>0</v>
      </c>
      <c r="W34" s="13" t="str">
        <f t="shared" ca="1" si="33"/>
        <v>13.64/</v>
      </c>
      <c r="X34" s="13">
        <f t="shared" ca="1" si="33"/>
        <v>6912</v>
      </c>
      <c r="Y34" s="15" t="str">
        <f t="shared" ca="1" si="22"/>
        <v>Max 2 nodes. Included (17280/2.5=)6912 node hours if 1 node is used, 3456 node hours if more than 1 node is used by a parallel job.</v>
      </c>
      <c r="AC34" s="42">
        <v>45</v>
      </c>
    </row>
    <row r="35" spans="1:29" ht="20">
      <c r="A35" s="55"/>
      <c r="C35" s="21" t="str">
        <f t="shared" ca="1" si="31"/>
        <v>Reedbush-H (educational)</v>
      </c>
      <c r="D35" s="15" t="s">
        <v>196</v>
      </c>
      <c r="E35" s="21" t="s">
        <v>203</v>
      </c>
      <c r="I35" s="18">
        <f t="shared" ca="1" si="32"/>
        <v>277777.77777777775</v>
      </c>
      <c r="J35" s="18">
        <f t="shared" ca="1" si="10"/>
        <v>0</v>
      </c>
      <c r="K35" s="18" t="str">
        <f t="shared" ca="1" si="4"/>
        <v>JPY</v>
      </c>
      <c r="L35" s="13">
        <f t="shared" ca="1" si="26"/>
        <v>2.4192000000000005</v>
      </c>
      <c r="M35" s="13">
        <f t="shared" ca="1" si="27"/>
        <v>19</v>
      </c>
      <c r="N35" s="13" t="str">
        <f t="shared" ca="1" si="33"/>
        <v>P100</v>
      </c>
      <c r="O35" s="13">
        <f t="shared" ca="1" si="33"/>
        <v>2</v>
      </c>
      <c r="P35" s="13" t="str">
        <f t="shared" ca="1" si="33"/>
        <v>Xeon E5-2695 v4</v>
      </c>
      <c r="Q35" s="13">
        <f t="shared" ca="1" si="33"/>
        <v>2</v>
      </c>
      <c r="R35" s="13">
        <f t="shared" ca="1" si="33"/>
        <v>256</v>
      </c>
      <c r="S35" s="13" t="str">
        <f t="shared" ca="1" si="33"/>
        <v>PFS</v>
      </c>
      <c r="T35" s="13">
        <f t="shared" ca="1" si="33"/>
        <v>4000</v>
      </c>
      <c r="U35" s="13">
        <f t="shared" ca="1" si="33"/>
        <v>0</v>
      </c>
      <c r="V35" s="13">
        <f t="shared" ca="1" si="33"/>
        <v>0</v>
      </c>
      <c r="W35" s="13" t="str">
        <f t="shared" ca="1" si="33"/>
        <v>13.64/</v>
      </c>
      <c r="X35" s="13">
        <f t="shared" ca="1" si="33"/>
        <v>13824</v>
      </c>
      <c r="Y35" s="15" t="str">
        <f t="shared" ca="1" si="22"/>
        <v>Included 13824 node hours if 1 node is used, 6912 node hours if 2-4 nodes are used by a parallel job.</v>
      </c>
      <c r="AC35" s="42">
        <v>46</v>
      </c>
    </row>
    <row r="36" spans="1:29" s="12" customFormat="1" ht="20">
      <c r="A36" s="55">
        <f t="shared" ca="1" si="30"/>
        <v>0</v>
      </c>
      <c r="C36" s="21" t="str">
        <f t="shared" ca="1" si="31"/>
        <v>Reedbush-H reviewed (educational)</v>
      </c>
      <c r="D36" s="15" t="s">
        <v>196</v>
      </c>
      <c r="E36" s="21" t="s">
        <v>205</v>
      </c>
      <c r="I36" s="18">
        <f t="shared" ca="1" si="32"/>
        <v>166666.66666666666</v>
      </c>
      <c r="J36" s="18">
        <f t="shared" ca="1" si="10"/>
        <v>0</v>
      </c>
      <c r="K36" s="18" t="str">
        <f t="shared" ca="1" si="4"/>
        <v>JPY</v>
      </c>
      <c r="L36" s="13">
        <f t="shared" ca="1" si="26"/>
        <v>2.4192000000000005</v>
      </c>
      <c r="M36" s="13">
        <f t="shared" ca="1" si="27"/>
        <v>19</v>
      </c>
      <c r="N36" s="13" t="str">
        <f t="shared" ca="1" si="33"/>
        <v>P100</v>
      </c>
      <c r="O36" s="13">
        <f t="shared" ca="1" si="33"/>
        <v>2</v>
      </c>
      <c r="P36" s="13" t="str">
        <f t="shared" ca="1" si="33"/>
        <v>Xeon E5-2695 v4</v>
      </c>
      <c r="Q36" s="13">
        <f t="shared" ca="1" si="33"/>
        <v>2</v>
      </c>
      <c r="R36" s="13">
        <f t="shared" ca="1" si="33"/>
        <v>256</v>
      </c>
      <c r="S36" s="13" t="str">
        <f t="shared" ca="1" si="33"/>
        <v>PFS</v>
      </c>
      <c r="T36" s="13">
        <f t="shared" ca="1" si="33"/>
        <v>4000</v>
      </c>
      <c r="U36" s="13">
        <f t="shared" ca="1" si="33"/>
        <v>0</v>
      </c>
      <c r="V36" s="13">
        <f t="shared" ca="1" si="33"/>
        <v>0</v>
      </c>
      <c r="W36" s="13" t="str">
        <f t="shared" ca="1" si="33"/>
        <v>13.64/</v>
      </c>
      <c r="X36" s="13">
        <f t="shared" ca="1" si="33"/>
        <v>8640</v>
      </c>
      <c r="Y36" s="15" t="str">
        <f t="shared" ca="1" si="22"/>
        <v>Included 8640 node hours. 4320 node hours if a parallel job used more nodes than applied for.</v>
      </c>
      <c r="AC36" s="42">
        <v>47</v>
      </c>
    </row>
    <row r="37" spans="1:29" s="12" customFormat="1" ht="20">
      <c r="A37" s="55">
        <f t="shared" ca="1" si="30"/>
        <v>0</v>
      </c>
      <c r="C37" s="21" t="str">
        <f t="shared" ca="1" si="31"/>
        <v>Reedbush-H reviewed</v>
      </c>
      <c r="D37" s="15" t="s">
        <v>312</v>
      </c>
      <c r="E37" s="21" t="s">
        <v>204</v>
      </c>
      <c r="I37" s="18">
        <f t="shared" ca="1" si="32"/>
        <v>200000</v>
      </c>
      <c r="J37" s="18">
        <f t="shared" ca="1" si="32"/>
        <v>0</v>
      </c>
      <c r="K37" s="18" t="str">
        <f t="shared" ca="1" si="4"/>
        <v>JPY</v>
      </c>
      <c r="L37" s="13">
        <f t="shared" ca="1" si="26"/>
        <v>2.4192000000000005</v>
      </c>
      <c r="M37" s="13">
        <f t="shared" ca="1" si="27"/>
        <v>19</v>
      </c>
      <c r="N37" s="13" t="str">
        <f t="shared" ca="1" si="33"/>
        <v>P100</v>
      </c>
      <c r="O37" s="13">
        <f t="shared" ca="1" si="33"/>
        <v>2</v>
      </c>
      <c r="P37" s="13" t="str">
        <f t="shared" ca="1" si="33"/>
        <v>Xeon E5-2695 v4</v>
      </c>
      <c r="Q37" s="13">
        <f t="shared" ca="1" si="33"/>
        <v>2</v>
      </c>
      <c r="R37" s="13">
        <f t="shared" ca="1" si="33"/>
        <v>256</v>
      </c>
      <c r="S37" s="13" t="str">
        <f t="shared" ca="1" si="33"/>
        <v>PFS</v>
      </c>
      <c r="T37" s="13">
        <f t="shared" ca="1" si="33"/>
        <v>4000</v>
      </c>
      <c r="U37" s="13">
        <f t="shared" ca="1" si="33"/>
        <v>0</v>
      </c>
      <c r="V37" s="13">
        <f t="shared" ca="1" si="33"/>
        <v>0</v>
      </c>
      <c r="W37" s="13" t="str">
        <f t="shared" ca="1" si="33"/>
        <v>13.64/</v>
      </c>
      <c r="X37" s="13">
        <f t="shared" ca="1" si="33"/>
        <v>8640</v>
      </c>
      <c r="Y37" s="15" t="str">
        <f t="shared" ca="1" si="22"/>
        <v>Included 8640 node hours. 4320 node hours if a parallel job used more nodes than applied for.</v>
      </c>
      <c r="AC37" s="42">
        <v>48</v>
      </c>
    </row>
    <row r="38" spans="1:29" ht="20">
      <c r="A38" s="55" t="str">
        <f ca="1">INDIRECT("Sheet1!" &amp; INDIRECT("R1C"&amp;COLUMN(),FALSE) &amp; INDIRECT("AC" &amp; ROW()))</f>
        <v>MS Azure</v>
      </c>
      <c r="B38" s="12" t="s">
        <v>181</v>
      </c>
      <c r="C38" s="21" t="str">
        <f t="shared" ca="1" si="31"/>
        <v>NC6</v>
      </c>
      <c r="E38" s="21" t="s">
        <v>188</v>
      </c>
      <c r="F38" s="12">
        <f t="shared" ref="F38:F44" ca="1" si="34">INDIRECT("Sheet1!"&amp;INDIRECT("R1C"&amp;COLUMN(),FALSE)&amp;INDIRECT("AC"&amp;ROW()))</f>
        <v>0.9</v>
      </c>
      <c r="I38" s="18">
        <f t="shared" ca="1" si="32"/>
        <v>0</v>
      </c>
      <c r="J38" s="18">
        <f t="shared" ca="1" si="32"/>
        <v>0</v>
      </c>
      <c r="K38" s="18" t="str">
        <f t="shared" ca="1" si="4"/>
        <v>USD</v>
      </c>
      <c r="L38" s="13">
        <f t="shared" ca="1" si="26"/>
        <v>0.49920000000000003</v>
      </c>
      <c r="M38" s="13">
        <f t="shared" ca="1" si="27"/>
        <v>4.37</v>
      </c>
      <c r="N38" s="13" t="str">
        <f t="shared" ref="N38:V49" ca="1" si="35">INDIRECT("Sheet1!"&amp;INDIRECT("R1C"&amp;COLUMN(),FALSE)&amp;INDIRECT("AC"&amp;ROW()))</f>
        <v>K80</v>
      </c>
      <c r="O38" s="13">
        <f t="shared" ca="1" si="35"/>
        <v>0.5</v>
      </c>
      <c r="P38" s="13" t="str">
        <f t="shared" ca="1" si="35"/>
        <v>Xeon E5-2690 v3</v>
      </c>
      <c r="Q38" s="13">
        <f t="shared" ca="1" si="35"/>
        <v>0.5</v>
      </c>
      <c r="R38" s="13">
        <f t="shared" ca="1" si="35"/>
        <v>56</v>
      </c>
      <c r="S38" s="13" t="str">
        <f t="shared" ca="1" si="35"/>
        <v>SATA</v>
      </c>
      <c r="T38" s="13">
        <f t="shared" ca="1" si="35"/>
        <v>380</v>
      </c>
      <c r="U38" s="13">
        <f t="shared" ca="1" si="35"/>
        <v>0</v>
      </c>
      <c r="V38" s="13">
        <f t="shared" ca="1" si="35"/>
        <v>0</v>
      </c>
      <c r="W38" s="13">
        <f t="shared" ca="1" si="33"/>
        <v>0</v>
      </c>
      <c r="X38" s="13"/>
      <c r="Y38" s="15" t="str">
        <f t="shared" ca="1" si="22"/>
        <v xml:space="preserve">1 GPU in specification is 1/2 of K80 </v>
      </c>
      <c r="AC38" s="42">
        <v>50</v>
      </c>
    </row>
    <row r="39" spans="1:29" ht="20">
      <c r="A39" s="55"/>
      <c r="C39" s="21" t="str">
        <f t="shared" ca="1" si="31"/>
        <v>NC12</v>
      </c>
      <c r="E39" s="21" t="s">
        <v>189</v>
      </c>
      <c r="F39" s="12">
        <f t="shared" ca="1" si="34"/>
        <v>1.8</v>
      </c>
      <c r="I39" s="18">
        <f t="shared" ca="1" si="32"/>
        <v>0</v>
      </c>
      <c r="J39" s="18">
        <f ca="1">INDIRECT("Sheet1!"&amp;INDIRECT("R1C"&amp;COLUMN(),FALSE)&amp;INDIRECT("AC"&amp;ROW()))</f>
        <v>0</v>
      </c>
      <c r="K39" s="18" t="str">
        <f t="shared" ca="1" si="4"/>
        <v>USD</v>
      </c>
      <c r="L39" s="13">
        <f t="shared" ca="1" si="26"/>
        <v>0.99840000000000007</v>
      </c>
      <c r="M39" s="13">
        <f t="shared" ca="1" si="27"/>
        <v>8.74</v>
      </c>
      <c r="N39" s="13" t="str">
        <f t="shared" ca="1" si="35"/>
        <v>K80</v>
      </c>
      <c r="O39" s="13">
        <f t="shared" ca="1" si="35"/>
        <v>1</v>
      </c>
      <c r="P39" s="13" t="str">
        <f t="shared" ca="1" si="35"/>
        <v>Xeon E5-2690 v3</v>
      </c>
      <c r="Q39" s="13">
        <f t="shared" ca="1" si="35"/>
        <v>1</v>
      </c>
      <c r="R39" s="13">
        <f t="shared" ca="1" si="35"/>
        <v>112</v>
      </c>
      <c r="S39" s="13" t="str">
        <f t="shared" ca="1" si="35"/>
        <v>SATA</v>
      </c>
      <c r="T39" s="13">
        <f t="shared" ca="1" si="35"/>
        <v>680</v>
      </c>
      <c r="W39" s="13">
        <f t="shared" ref="W39:W41" ca="1" si="36">INDIRECT("Sheet1!"&amp;INDIRECT("R1C"&amp;COLUMN(),FALSE)&amp;INDIRECT("AC"&amp;ROW()))</f>
        <v>0</v>
      </c>
      <c r="X39" s="13"/>
      <c r="Y39" s="15">
        <f t="shared" ca="1" si="22"/>
        <v>0</v>
      </c>
      <c r="AC39" s="42">
        <v>51</v>
      </c>
    </row>
    <row r="40" spans="1:29" ht="20">
      <c r="A40" s="55"/>
      <c r="C40" s="21" t="str">
        <f t="shared" ca="1" si="31"/>
        <v>NC24</v>
      </c>
      <c r="E40" s="21" t="s">
        <v>193</v>
      </c>
      <c r="F40" s="12">
        <f t="shared" ca="1" si="34"/>
        <v>3.6</v>
      </c>
      <c r="I40" s="18">
        <f t="shared" ca="1" si="32"/>
        <v>0</v>
      </c>
      <c r="J40" s="18">
        <f t="shared" ref="J40:K49" ca="1" si="37">INDIRECT("Sheet1!"&amp;INDIRECT("R1C"&amp;COLUMN(),FALSE)&amp;INDIRECT("AC"&amp;ROW()))</f>
        <v>0</v>
      </c>
      <c r="K40" s="18" t="str">
        <f t="shared" ca="1" si="4"/>
        <v>USD</v>
      </c>
      <c r="L40" s="13">
        <f t="shared" ca="1" si="26"/>
        <v>1.9968000000000001</v>
      </c>
      <c r="M40" s="13">
        <f t="shared" ca="1" si="27"/>
        <v>17.48</v>
      </c>
      <c r="N40" s="13" t="str">
        <f t="shared" ca="1" si="35"/>
        <v>K80</v>
      </c>
      <c r="O40" s="13">
        <f t="shared" ca="1" si="35"/>
        <v>2</v>
      </c>
      <c r="P40" s="13" t="str">
        <f t="shared" ca="1" si="35"/>
        <v>Xeon E5-2690 v3</v>
      </c>
      <c r="Q40" s="13">
        <f t="shared" ca="1" si="35"/>
        <v>2</v>
      </c>
      <c r="R40" s="13">
        <f t="shared" ca="1" si="35"/>
        <v>224</v>
      </c>
      <c r="S40" s="13" t="str">
        <f t="shared" ca="1" si="35"/>
        <v>SATA</v>
      </c>
      <c r="T40" s="13">
        <f t="shared" ca="1" si="35"/>
        <v>1440</v>
      </c>
      <c r="W40" s="13">
        <f t="shared" ca="1" si="36"/>
        <v>0</v>
      </c>
      <c r="X40" s="13"/>
      <c r="Y40" s="15">
        <f t="shared" ca="1" si="22"/>
        <v>0</v>
      </c>
      <c r="AC40" s="42">
        <v>52</v>
      </c>
    </row>
    <row r="41" spans="1:29" ht="20">
      <c r="A41" s="55">
        <f t="shared" ref="A41:A45" ca="1" si="38">INDIRECT("Sheet1!" &amp; INDIRECT("R1C"&amp;COLUMN(),FALSE) &amp; INDIRECT("AC" &amp; ROW()))</f>
        <v>0</v>
      </c>
      <c r="C41" s="21" t="str">
        <f t="shared" ca="1" si="31"/>
        <v>NC24r</v>
      </c>
      <c r="E41" s="21" t="s">
        <v>192</v>
      </c>
      <c r="F41" s="12">
        <f t="shared" ca="1" si="34"/>
        <v>3.96</v>
      </c>
      <c r="I41" s="18">
        <f t="shared" ca="1" si="32"/>
        <v>0</v>
      </c>
      <c r="J41" s="18">
        <f t="shared" ca="1" si="37"/>
        <v>0</v>
      </c>
      <c r="K41" s="18" t="str">
        <f t="shared" ca="1" si="4"/>
        <v>USD</v>
      </c>
      <c r="L41" s="13">
        <f t="shared" ca="1" si="26"/>
        <v>1.9968000000000001</v>
      </c>
      <c r="M41" s="13">
        <f t="shared" ca="1" si="27"/>
        <v>17.48</v>
      </c>
      <c r="N41" s="13" t="str">
        <f t="shared" ca="1" si="35"/>
        <v>K80</v>
      </c>
      <c r="O41" s="13">
        <f t="shared" ca="1" si="35"/>
        <v>2</v>
      </c>
      <c r="P41" s="13" t="str">
        <f t="shared" ca="1" si="35"/>
        <v>Xeon E5-2690 v3</v>
      </c>
      <c r="Q41" s="13">
        <f t="shared" ca="1" si="35"/>
        <v>2</v>
      </c>
      <c r="R41" s="13">
        <f t="shared" ca="1" si="35"/>
        <v>224</v>
      </c>
      <c r="S41" s="13" t="str">
        <f t="shared" ca="1" si="35"/>
        <v>SATA</v>
      </c>
      <c r="T41" s="13">
        <f t="shared" ca="1" si="35"/>
        <v>1440</v>
      </c>
      <c r="W41" s="13" t="str">
        <f t="shared" ca="1" si="36"/>
        <v>Infiniband/</v>
      </c>
      <c r="X41" s="13"/>
      <c r="Y41" s="15" t="str">
        <f t="shared" ca="1" si="22"/>
        <v>RDMA capable</v>
      </c>
      <c r="AC41" s="42">
        <v>53</v>
      </c>
    </row>
    <row r="42" spans="1:29" ht="20">
      <c r="A42" s="55">
        <f t="shared" ca="1" si="38"/>
        <v>0</v>
      </c>
      <c r="C42" s="21" t="str">
        <f t="shared" ca="1" si="31"/>
        <v>NV6</v>
      </c>
      <c r="E42" s="21" t="s">
        <v>227</v>
      </c>
      <c r="F42" s="12">
        <f t="shared" ca="1" si="34"/>
        <v>1.24</v>
      </c>
      <c r="H42" s="12"/>
      <c r="I42" s="18">
        <f t="shared" ca="1" si="32"/>
        <v>0</v>
      </c>
      <c r="J42" s="18">
        <f t="shared" ca="1" si="37"/>
        <v>0</v>
      </c>
      <c r="K42" s="18" t="str">
        <f t="shared" ca="1" si="4"/>
        <v>USD</v>
      </c>
      <c r="L42" s="13">
        <f t="shared" ca="1" si="26"/>
        <v>0.49920000000000003</v>
      </c>
      <c r="M42" s="13">
        <f t="shared" ca="1" si="27"/>
        <v>9.65</v>
      </c>
      <c r="N42" s="13" t="str">
        <f t="shared" ca="1" si="35"/>
        <v>M60</v>
      </c>
      <c r="O42" s="13">
        <f t="shared" ca="1" si="35"/>
        <v>1</v>
      </c>
      <c r="P42" s="13" t="str">
        <f t="shared" ca="1" si="35"/>
        <v>Xeon E5-2690 v3</v>
      </c>
      <c r="Q42" s="13">
        <f t="shared" ca="1" si="35"/>
        <v>0.5</v>
      </c>
      <c r="R42" s="13">
        <f t="shared" ca="1" si="35"/>
        <v>56</v>
      </c>
      <c r="S42" s="13" t="str">
        <f t="shared" ca="1" si="35"/>
        <v>SATA</v>
      </c>
      <c r="T42" s="13">
        <f t="shared" ca="1" si="35"/>
        <v>340</v>
      </c>
      <c r="AC42" s="42">
        <v>54</v>
      </c>
    </row>
    <row r="43" spans="1:29" ht="20">
      <c r="A43" s="55">
        <f t="shared" ca="1" si="38"/>
        <v>0</v>
      </c>
      <c r="C43" s="21" t="str">
        <f t="shared" ca="1" si="31"/>
        <v>NV12</v>
      </c>
      <c r="E43" s="21" t="s">
        <v>228</v>
      </c>
      <c r="F43" s="12">
        <f t="shared" ca="1" si="34"/>
        <v>2.48</v>
      </c>
      <c r="H43" s="12"/>
      <c r="I43" s="18">
        <f t="shared" ca="1" si="32"/>
        <v>0</v>
      </c>
      <c r="J43" s="18">
        <f t="shared" ca="1" si="37"/>
        <v>0</v>
      </c>
      <c r="K43" s="18" t="str">
        <f t="shared" ref="K43:K44" ca="1" si="39">INDIRECT("Sheet1!"&amp;INDIRECT("R1C"&amp;COLUMN(),FALSE)&amp;INDIRECT("AC"&amp;ROW()))</f>
        <v>USD</v>
      </c>
      <c r="L43" s="13">
        <f t="shared" ca="1" si="26"/>
        <v>0.99840000000000007</v>
      </c>
      <c r="M43" s="13">
        <f t="shared" ca="1" si="27"/>
        <v>19.3</v>
      </c>
      <c r="N43" s="13" t="str">
        <f t="shared" ca="1" si="35"/>
        <v>M60</v>
      </c>
      <c r="O43" s="13">
        <f t="shared" ca="1" si="35"/>
        <v>2</v>
      </c>
      <c r="P43" s="13" t="str">
        <f t="shared" ca="1" si="35"/>
        <v>Xeon E5-2690 v3</v>
      </c>
      <c r="Q43" s="13">
        <f t="shared" ca="1" si="35"/>
        <v>1</v>
      </c>
      <c r="R43" s="13">
        <f t="shared" ca="1" si="35"/>
        <v>112</v>
      </c>
      <c r="S43" s="13" t="str">
        <f t="shared" ca="1" si="35"/>
        <v>SATA</v>
      </c>
      <c r="T43" s="13">
        <f t="shared" ca="1" si="35"/>
        <v>680</v>
      </c>
      <c r="AC43" s="42">
        <v>55</v>
      </c>
    </row>
    <row r="44" spans="1:29" ht="20">
      <c r="A44" s="55">
        <f t="shared" ca="1" si="38"/>
        <v>0</v>
      </c>
      <c r="C44" s="21" t="str">
        <f t="shared" ca="1" si="31"/>
        <v>NV24</v>
      </c>
      <c r="E44" s="21" t="s">
        <v>229</v>
      </c>
      <c r="F44" s="12">
        <f t="shared" ca="1" si="34"/>
        <v>4.97</v>
      </c>
      <c r="H44" s="12"/>
      <c r="I44" s="18">
        <f t="shared" ca="1" si="32"/>
        <v>0</v>
      </c>
      <c r="J44" s="18">
        <f t="shared" ca="1" si="37"/>
        <v>0</v>
      </c>
      <c r="K44" s="18" t="str">
        <f t="shared" ca="1" si="39"/>
        <v>USD</v>
      </c>
      <c r="L44" s="13">
        <f t="shared" ca="1" si="26"/>
        <v>1.9968000000000001</v>
      </c>
      <c r="M44" s="13">
        <f t="shared" ca="1" si="27"/>
        <v>38.6</v>
      </c>
      <c r="N44" s="13" t="str">
        <f t="shared" ca="1" si="35"/>
        <v>M60</v>
      </c>
      <c r="O44" s="13">
        <f t="shared" ca="1" si="35"/>
        <v>4</v>
      </c>
      <c r="P44" s="13" t="str">
        <f t="shared" ca="1" si="35"/>
        <v>Xeon E5-2690 v3</v>
      </c>
      <c r="Q44" s="13">
        <f t="shared" ca="1" si="35"/>
        <v>2</v>
      </c>
      <c r="R44" s="13">
        <f t="shared" ca="1" si="35"/>
        <v>224</v>
      </c>
      <c r="S44" s="13" t="str">
        <f t="shared" ca="1" si="35"/>
        <v>SATA</v>
      </c>
      <c r="T44" s="13">
        <f t="shared" ca="1" si="35"/>
        <v>1440</v>
      </c>
      <c r="AC44" s="42">
        <v>56</v>
      </c>
    </row>
    <row r="45" spans="1:29" ht="20">
      <c r="A45" s="55" t="str">
        <f t="shared" ca="1" si="38"/>
        <v>Google</v>
      </c>
      <c r="B45" t="s">
        <v>269</v>
      </c>
      <c r="C45" s="21" t="str">
        <f t="shared" ca="1" si="31"/>
        <v>6c39m1g</v>
      </c>
      <c r="D45" s="15" t="s">
        <v>258</v>
      </c>
      <c r="E45" s="21" t="s">
        <v>272</v>
      </c>
      <c r="F45" s="18">
        <f ca="1">INDIRECT("Sheet1!"&amp;INDIRECT("R1C"&amp;COLUMN(),FALSE)&amp;INDIRECT("AC"&amp;ROW()))</f>
        <v>1.073</v>
      </c>
      <c r="G45" s="18"/>
      <c r="H45" s="18"/>
      <c r="I45" s="18"/>
      <c r="J45" s="18">
        <f t="shared" ca="1" si="37"/>
        <v>0</v>
      </c>
      <c r="K45" s="18" t="str">
        <f ca="1">INDIRECT("Sheet1!"&amp;INDIRECT("R1C"&amp;COLUMN(),FALSE)&amp;INDIRECT("AC"&amp;ROW()))</f>
        <v>USD</v>
      </c>
      <c r="L45" s="13">
        <f t="shared" ca="1" si="26"/>
        <v>0.16919999999999999</v>
      </c>
      <c r="M45" s="13">
        <f ca="1">INDIRECT("Sheet1!"&amp;INDIRECT("R1C"&amp;COLUMN(),FALSE)&amp;INDIRECT("AC"&amp;ROW())) * INDIRECT("Sheet1!D"&amp; INDIRECT("AC"&amp;ROW()))</f>
        <v>4.37</v>
      </c>
      <c r="N45" s="13" t="str">
        <f t="shared" ca="1" si="35"/>
        <v>K80</v>
      </c>
      <c r="O45" s="13">
        <f t="shared" ca="1" si="35"/>
        <v>0.5</v>
      </c>
      <c r="Q45" s="13">
        <f t="shared" ca="1" si="35"/>
        <v>6</v>
      </c>
      <c r="R45" s="13">
        <f t="shared" ca="1" si="35"/>
        <v>39</v>
      </c>
      <c r="S45" s="13" t="str">
        <f t="shared" ca="1" si="35"/>
        <v>SSD</v>
      </c>
      <c r="T45" s="13">
        <f t="shared" ca="1" si="35"/>
        <v>375</v>
      </c>
      <c r="Y45" s="15" t="str">
        <f t="shared" ref="Y45:Y49" ca="1" si="40">INDIRECT("Sheet1!"&amp;INDIRECT("R1C"&amp;COLUMN(),FALSE)&amp;INDIRECT("AC"&amp;ROW()))</f>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45" s="42">
        <v>58</v>
      </c>
    </row>
    <row r="46" spans="1:29">
      <c r="C46" s="21" t="str">
        <f t="shared" ca="1" si="31"/>
        <v>12c78m2g</v>
      </c>
      <c r="D46" s="15" t="s">
        <v>258</v>
      </c>
      <c r="E46" s="21" t="s">
        <v>273</v>
      </c>
      <c r="F46" s="18">
        <f ca="1">INDIRECT("Sheet1!"&amp;INDIRECT("R1C"&amp;COLUMN(),FALSE)&amp;INDIRECT("AC"&amp;ROW()))</f>
        <v>2.0339999999999998</v>
      </c>
      <c r="G46" s="18"/>
      <c r="H46" s="18"/>
      <c r="I46" s="18"/>
      <c r="J46" s="18">
        <f t="shared" ca="1" si="37"/>
        <v>0</v>
      </c>
      <c r="K46" s="18" t="str">
        <f t="shared" ca="1" si="37"/>
        <v>USD</v>
      </c>
      <c r="L46" s="13">
        <f t="shared" ca="1" si="26"/>
        <v>0.33839999999999998</v>
      </c>
      <c r="M46" s="13">
        <f t="shared" ref="M46" ca="1" si="41">INDIRECT("Sheet1!"&amp;INDIRECT("R1C"&amp;COLUMN(),FALSE)&amp;INDIRECT("AC"&amp;ROW())) * INDIRECT("Sheet1!D"&amp; INDIRECT("AC"&amp;ROW()))</f>
        <v>8.74</v>
      </c>
      <c r="N46" s="13" t="str">
        <f t="shared" ca="1" si="35"/>
        <v>K80</v>
      </c>
      <c r="O46" s="13">
        <f t="shared" ca="1" si="35"/>
        <v>1</v>
      </c>
      <c r="Q46" s="13">
        <f t="shared" ca="1" si="35"/>
        <v>12</v>
      </c>
      <c r="R46" s="13">
        <f t="shared" ca="1" si="35"/>
        <v>78</v>
      </c>
      <c r="S46" s="13" t="str">
        <f t="shared" ca="1" si="35"/>
        <v>SSD</v>
      </c>
      <c r="T46" s="13">
        <f t="shared" ca="1" si="35"/>
        <v>375</v>
      </c>
      <c r="Y46" s="15" t="str">
        <f t="shared" ca="1" si="40"/>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46" s="42">
        <v>59</v>
      </c>
    </row>
    <row r="47" spans="1:29">
      <c r="C47" s="21" t="str">
        <f t="shared" ca="1" si="31"/>
        <v>24c156m4g</v>
      </c>
      <c r="D47" s="15" t="s">
        <v>258</v>
      </c>
      <c r="E47" s="21" t="s">
        <v>274</v>
      </c>
      <c r="F47" s="18">
        <f ca="1">INDIRECT("Sheet1!"&amp;INDIRECT("R1C"&amp;COLUMN(),FALSE)&amp;INDIRECT("AC"&amp;ROW()))</f>
        <v>3.9550000000000001</v>
      </c>
      <c r="G47" s="18"/>
      <c r="H47" s="18"/>
      <c r="I47" s="18"/>
      <c r="J47" s="18">
        <f t="shared" ca="1" si="37"/>
        <v>0</v>
      </c>
      <c r="K47" s="18" t="str">
        <f ca="1">INDIRECT("Sheet1!"&amp;INDIRECT("R1C"&amp;COLUMN(),FALSE)&amp;INDIRECT("AC"&amp;ROW()))</f>
        <v>USD</v>
      </c>
      <c r="L47" s="13">
        <f t="shared" ca="1" si="26"/>
        <v>0.67679999999999996</v>
      </c>
      <c r="M47" s="13">
        <f ca="1">INDIRECT("Sheet1!"&amp;INDIRECT("R1C"&amp;COLUMN(),FALSE)&amp;INDIRECT("AC"&amp;ROW())) * INDIRECT("Sheet1!D"&amp; INDIRECT("AC"&amp;ROW()))</f>
        <v>17.48</v>
      </c>
      <c r="N47" s="13" t="str">
        <f t="shared" ca="1" si="35"/>
        <v>K80</v>
      </c>
      <c r="O47" s="13">
        <f t="shared" ca="1" si="35"/>
        <v>2</v>
      </c>
      <c r="Q47" s="13">
        <f t="shared" ca="1" si="35"/>
        <v>24</v>
      </c>
      <c r="R47" s="13">
        <f t="shared" ca="1" si="35"/>
        <v>156</v>
      </c>
      <c r="S47" s="13" t="str">
        <f t="shared" ca="1" si="35"/>
        <v>SSD</v>
      </c>
      <c r="T47" s="13">
        <f t="shared" ca="1" si="35"/>
        <v>375</v>
      </c>
      <c r="Y47" s="15" t="str">
        <f t="shared" ca="1" si="40"/>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47" s="42">
        <v>60</v>
      </c>
    </row>
    <row r="48" spans="1:29">
      <c r="C48" s="21" t="str">
        <f t="shared" ca="1" si="31"/>
        <v>32c208m4g</v>
      </c>
      <c r="D48" s="15" t="s">
        <v>258</v>
      </c>
      <c r="E48" s="21" t="s">
        <v>275</v>
      </c>
      <c r="F48" s="18">
        <f ca="1">INDIRECT("Sheet1!"&amp;INDIRECT("R1C"&amp;COLUMN(),FALSE)&amp;INDIRECT("AC"&amp;ROW()))</f>
        <v>4.3029999999999999</v>
      </c>
      <c r="G48" s="18"/>
      <c r="H48" s="18"/>
      <c r="I48" s="18"/>
      <c r="J48" s="18">
        <f t="shared" ca="1" si="37"/>
        <v>0</v>
      </c>
      <c r="K48" s="18" t="str">
        <f t="shared" ca="1" si="37"/>
        <v>USD</v>
      </c>
      <c r="L48" s="13">
        <f t="shared" ca="1" si="26"/>
        <v>0.90239999999999998</v>
      </c>
      <c r="M48" s="13">
        <f t="shared" ref="M48" ca="1" si="42">INDIRECT("Sheet1!"&amp;INDIRECT("R1C"&amp;COLUMN(),FALSE)&amp;INDIRECT("AC"&amp;ROW())) * INDIRECT("Sheet1!D"&amp; INDIRECT("AC"&amp;ROW()))</f>
        <v>17.48</v>
      </c>
      <c r="N48" s="13" t="str">
        <f t="shared" ca="1" si="35"/>
        <v>K80</v>
      </c>
      <c r="O48" s="13">
        <f t="shared" ca="1" si="35"/>
        <v>2</v>
      </c>
      <c r="Q48" s="13">
        <f t="shared" ca="1" si="35"/>
        <v>32</v>
      </c>
      <c r="R48" s="13">
        <f t="shared" ca="1" si="35"/>
        <v>208</v>
      </c>
      <c r="S48" s="13" t="str">
        <f t="shared" ca="1" si="35"/>
        <v>SSD</v>
      </c>
      <c r="T48" s="13">
        <f t="shared" ca="1" si="35"/>
        <v>375</v>
      </c>
      <c r="Y48" s="15" t="str">
        <f t="shared" ca="1" si="40"/>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48" s="42">
        <v>61</v>
      </c>
    </row>
    <row r="49" spans="3:29">
      <c r="C49" s="21" t="str">
        <f t="shared" ca="1" si="31"/>
        <v>64c416m8g</v>
      </c>
      <c r="D49" s="15" t="s">
        <v>258</v>
      </c>
      <c r="E49" s="21" t="s">
        <v>276</v>
      </c>
      <c r="F49" s="18">
        <f ca="1">INDIRECT("Sheet1!"&amp;INDIRECT("R1C"&amp;COLUMN(),FALSE)&amp;INDIRECT("AC"&amp;ROW()))</f>
        <v>8.4930000000000003</v>
      </c>
      <c r="G49" s="18"/>
      <c r="H49" s="18"/>
      <c r="I49" s="18"/>
      <c r="J49" s="18">
        <f t="shared" ca="1" si="37"/>
        <v>0</v>
      </c>
      <c r="K49" s="18" t="str">
        <f ca="1">INDIRECT("Sheet1!"&amp;INDIRECT("R1C"&amp;COLUMN(),FALSE)&amp;INDIRECT("AC"&amp;ROW()))</f>
        <v>USD</v>
      </c>
      <c r="L49" s="13">
        <f t="shared" ca="1" si="26"/>
        <v>1.8048</v>
      </c>
      <c r="M49" s="13">
        <f ca="1">INDIRECT("Sheet1!"&amp;INDIRECT("R1C"&amp;COLUMN(),FALSE)&amp;INDIRECT("AC"&amp;ROW())) * INDIRECT("Sheet1!D"&amp; INDIRECT("AC"&amp;ROW()))</f>
        <v>34.96</v>
      </c>
      <c r="N49" s="13" t="str">
        <f t="shared" ca="1" si="35"/>
        <v>K80</v>
      </c>
      <c r="O49" s="13">
        <f t="shared" ca="1" si="35"/>
        <v>4</v>
      </c>
      <c r="Q49" s="13">
        <f t="shared" ca="1" si="35"/>
        <v>64</v>
      </c>
      <c r="R49" s="13">
        <f t="shared" ca="1" si="35"/>
        <v>416</v>
      </c>
      <c r="S49" s="13" t="str">
        <f t="shared" ca="1" si="35"/>
        <v>SSD</v>
      </c>
      <c r="T49" s="13">
        <f t="shared" ca="1" si="35"/>
        <v>375</v>
      </c>
      <c r="Y49" s="15" t="str">
        <f t="shared" ca="1" si="40"/>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49" s="42">
        <v>62</v>
      </c>
    </row>
    <row r="50" spans="3:29">
      <c r="F50" s="18"/>
      <c r="G50" s="18"/>
      <c r="H50" s="18"/>
      <c r="I50" s="18"/>
      <c r="J50" s="18"/>
      <c r="K50" s="18"/>
      <c r="L50" s="13"/>
      <c r="M50" s="13"/>
      <c r="N50" s="13"/>
      <c r="O50" s="13"/>
    </row>
  </sheetData>
  <phoneticPr fontId="2"/>
  <conditionalFormatting sqref="D3:D8 E7:G7 E3:I6 E8:H8 L38:V38 W38:Y41 L34:Y37 I27 E29:G30 I29:I30 K39:T44 E9:I14 T4:X11 S4:S14 E17:F17 H17:I17 E26:E28 H24:I26 E22:E23 F22:G27 D22:D30 H20:H24 D10:D14 E18:I20 W12:X14 T18:V24 T25:X32 Y6:Y14 P18:S33 T33 C3:C14 J3:R14 C17:C33 Y17:Y33 L17:O33 W17:X24 D17:D20 I34:I44 K17:K38 J17:J44">
    <cfRule type="expression" dxfId="33" priority="135">
      <formula>MOD(ROW(),2)=0</formula>
    </cfRule>
  </conditionalFormatting>
  <conditionalFormatting sqref="D21 I21 F21">
    <cfRule type="expression" dxfId="32" priority="133">
      <formula>MOD(ROW(),2)=0</formula>
    </cfRule>
  </conditionalFormatting>
  <conditionalFormatting sqref="I22">
    <cfRule type="expression" dxfId="31" priority="132">
      <formula>MOD(ROW(),2)=0</formula>
    </cfRule>
  </conditionalFormatting>
  <conditionalFormatting sqref="I23">
    <cfRule type="expression" dxfId="30" priority="131">
      <formula>MOD(ROW(),2)=0</formula>
    </cfRule>
  </conditionalFormatting>
  <conditionalFormatting sqref="S3:X3 T12:V14 U33:X33">
    <cfRule type="expression" dxfId="29" priority="75">
      <formula>MOD(ROW(),2)=0</formula>
    </cfRule>
  </conditionalFormatting>
  <conditionalFormatting sqref="P17">
    <cfRule type="expression" dxfId="28" priority="63">
      <formula>MOD(ROW(),2)=0</formula>
    </cfRule>
  </conditionalFormatting>
  <conditionalFormatting sqref="T17:V17 R17">
    <cfRule type="expression" dxfId="27" priority="61">
      <formula>MOD(ROW(),2)=0</formula>
    </cfRule>
  </conditionalFormatting>
  <conditionalFormatting sqref="Q17">
    <cfRule type="expression" dxfId="26" priority="62">
      <formula>MOD(ROW(),2)=0</formula>
    </cfRule>
  </conditionalFormatting>
  <conditionalFormatting sqref="S17">
    <cfRule type="expression" dxfId="25" priority="60">
      <formula>MOD(ROW(),2)=0</formula>
    </cfRule>
  </conditionalFormatting>
  <conditionalFormatting sqref="E25">
    <cfRule type="expression" dxfId="24" priority="57">
      <formula>MOD(ROW(),2)=0</formula>
    </cfRule>
  </conditionalFormatting>
  <conditionalFormatting sqref="H7">
    <cfRule type="expression" dxfId="23" priority="51">
      <formula>MOD(ROW(),2)=0</formula>
    </cfRule>
  </conditionalFormatting>
  <conditionalFormatting sqref="I8">
    <cfRule type="expression" dxfId="22" priority="42">
      <formula>MOD(ROW(),2)=0</formula>
    </cfRule>
  </conditionalFormatting>
  <conditionalFormatting sqref="I7">
    <cfRule type="expression" dxfId="21" priority="41">
      <formula>MOD(ROW(),2)=0</formula>
    </cfRule>
  </conditionalFormatting>
  <conditionalFormatting sqref="H27">
    <cfRule type="expression" dxfId="20" priority="21">
      <formula>MOD(ROW(),2)=0</formula>
    </cfRule>
  </conditionalFormatting>
  <conditionalFormatting sqref="H28:H30">
    <cfRule type="expression" dxfId="19" priority="20">
      <formula>MOD(ROW(),2)=0</formula>
    </cfRule>
  </conditionalFormatting>
  <conditionalFormatting sqref="I28">
    <cfRule type="expression" dxfId="18" priority="19">
      <formula>MOD(ROW(),2)=0</formula>
    </cfRule>
  </conditionalFormatting>
  <conditionalFormatting sqref="G28">
    <cfRule type="expression" dxfId="17" priority="18">
      <formula>MOD(ROW(),2)=0</formula>
    </cfRule>
  </conditionalFormatting>
  <conditionalFormatting sqref="F28">
    <cfRule type="expression" dxfId="16" priority="17">
      <formula>MOD(ROW(),2)=0</formula>
    </cfRule>
  </conditionalFormatting>
  <conditionalFormatting sqref="F45:O46">
    <cfRule type="expression" dxfId="15" priority="16">
      <formula>MOD(ROW(),2)=0</formula>
    </cfRule>
  </conditionalFormatting>
  <conditionalFormatting sqref="F47:O48">
    <cfRule type="expression" dxfId="14" priority="15">
      <formula>MOD(ROW(),2)=0</formula>
    </cfRule>
  </conditionalFormatting>
  <conditionalFormatting sqref="F49:O50">
    <cfRule type="expression" dxfId="13" priority="14">
      <formula>MOD(ROW(),2)=0</formula>
    </cfRule>
  </conditionalFormatting>
  <conditionalFormatting sqref="T45:T48 R45:R48">
    <cfRule type="expression" dxfId="12" priority="12">
      <formula>MOD(ROW(),2)=0</formula>
    </cfRule>
  </conditionalFormatting>
  <conditionalFormatting sqref="Q45:Q48">
    <cfRule type="expression" dxfId="11" priority="13">
      <formula>MOD(ROW(),2)=0</formula>
    </cfRule>
  </conditionalFormatting>
  <conditionalFormatting sqref="S45:S48">
    <cfRule type="expression" dxfId="10" priority="11">
      <formula>MOD(ROW(),2)=0</formula>
    </cfRule>
  </conditionalFormatting>
  <conditionalFormatting sqref="T49 R49">
    <cfRule type="expression" dxfId="9" priority="9">
      <formula>MOD(ROW(),2)=0</formula>
    </cfRule>
  </conditionalFormatting>
  <conditionalFormatting sqref="Q49">
    <cfRule type="expression" dxfId="8" priority="10">
      <formula>MOD(ROW(),2)=0</formula>
    </cfRule>
  </conditionalFormatting>
  <conditionalFormatting sqref="S49">
    <cfRule type="expression" dxfId="7" priority="8">
      <formula>MOD(ROW(),2)=0</formula>
    </cfRule>
  </conditionalFormatting>
  <conditionalFormatting sqref="Y45:Y49">
    <cfRule type="expression" dxfId="6" priority="7">
      <formula>MOD(ROW(),2)=0</formula>
    </cfRule>
  </conditionalFormatting>
  <conditionalFormatting sqref="G17">
    <cfRule type="expression" dxfId="5" priority="6">
      <formula>MOD(ROW(),2)=0</formula>
    </cfRule>
  </conditionalFormatting>
  <conditionalFormatting sqref="G21">
    <cfRule type="expression" dxfId="4" priority="5">
      <formula>MOD(ROW(),2)=0</formula>
    </cfRule>
  </conditionalFormatting>
  <conditionalFormatting sqref="G31:G33">
    <cfRule type="expression" dxfId="3" priority="4">
      <formula>MOD(ROW(),2)=0</formula>
    </cfRule>
  </conditionalFormatting>
  <conditionalFormatting sqref="H31:H33">
    <cfRule type="expression" dxfId="2" priority="3">
      <formula>MOD(ROW(),2)=0</formula>
    </cfRule>
  </conditionalFormatting>
  <conditionalFormatting sqref="C15:S16 W15:Y16">
    <cfRule type="expression" dxfId="1" priority="2">
      <formula>MOD(ROW(),2)=0</formula>
    </cfRule>
  </conditionalFormatting>
  <conditionalFormatting sqref="T15:V16">
    <cfRule type="expression" dxfId="0" priority="1">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2017-04-10T10:24:30Z</dcterms:modified>
</cp:coreProperties>
</file>